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d:\aaronmo\Desktop\測試單號管理\"/>
    </mc:Choice>
  </mc:AlternateContent>
  <xr:revisionPtr revIDLastSave="0" documentId="10_ncr:100000_{02406CD9-D877-4325-818C-F9F75F744AE5}" xr6:coauthVersionLast="31" xr6:coauthVersionMax="31" xr10:uidLastSave="{00000000-0000-0000-0000-000000000000}"/>
  <bookViews>
    <workbookView xWindow="30" yWindow="30" windowWidth="15330" windowHeight="11040" tabRatio="863" activeTab="7" xr2:uid="{00000000-000D-0000-FFFF-FFFF00000000}"/>
  </bookViews>
  <sheets>
    <sheet name="BF" sheetId="2" r:id="rId1"/>
    <sheet name="CS" sheetId="3" r:id="rId2"/>
    <sheet name="FK" sheetId="4" r:id="rId3"/>
    <sheet name="FL" sheetId="5" r:id="rId4"/>
    <sheet name="G-FL" sheetId="6" r:id="rId5"/>
    <sheet name="G-OT" sheetId="7" r:id="rId6"/>
    <sheet name="I-OS" sheetId="8" r:id="rId7"/>
    <sheet name="I-OT" sheetId="9" r:id="rId8"/>
    <sheet name="I-SS" sheetId="10" r:id="rId9"/>
    <sheet name="MIS" sheetId="11" r:id="rId10"/>
  </sheets>
  <calcPr calcId="179017"/>
</workbook>
</file>

<file path=xl/calcChain.xml><?xml version="1.0" encoding="utf-8"?>
<calcChain xmlns="http://schemas.openxmlformats.org/spreadsheetml/2006/main">
  <c r="C66" i="9" l="1"/>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65" i="9"/>
  <c r="C2" i="5" l="1"/>
  <c r="C1301" i="11"/>
  <c r="C1300" i="11"/>
  <c r="C1299" i="11"/>
  <c r="C1298" i="11"/>
  <c r="C1297" i="11"/>
  <c r="C1296" i="11"/>
  <c r="C1295" i="11"/>
  <c r="C1294" i="11"/>
  <c r="C1293" i="11"/>
  <c r="C1292" i="11"/>
  <c r="C1291" i="11"/>
  <c r="C1290" i="11"/>
  <c r="C1289" i="11"/>
  <c r="C1288" i="11"/>
  <c r="C1287" i="11"/>
  <c r="C1286" i="11"/>
  <c r="C1285" i="11"/>
  <c r="C1284" i="11"/>
  <c r="C1283" i="11"/>
  <c r="C1282" i="11"/>
  <c r="C1281" i="11"/>
  <c r="C1280" i="11"/>
  <c r="C1279" i="11"/>
  <c r="C1278" i="11"/>
  <c r="C1277" i="11"/>
  <c r="C1276" i="11"/>
  <c r="C1275" i="11"/>
  <c r="C1274" i="11"/>
  <c r="C1273" i="11"/>
  <c r="C1272" i="11"/>
  <c r="C1271" i="11"/>
  <c r="C1270" i="11"/>
  <c r="C1269" i="11"/>
  <c r="C1268" i="11"/>
  <c r="C1267" i="11"/>
  <c r="C1266" i="11"/>
  <c r="C1265" i="11"/>
  <c r="C1264" i="11"/>
  <c r="C1263" i="11"/>
  <c r="C1262" i="11"/>
  <c r="C1261" i="11"/>
  <c r="C1260" i="11"/>
  <c r="C1259" i="11"/>
  <c r="C1258" i="11"/>
  <c r="C1257" i="11"/>
  <c r="C1256" i="11"/>
  <c r="C1255" i="11"/>
  <c r="C1254" i="11"/>
  <c r="C1253" i="11"/>
  <c r="C1252" i="11"/>
  <c r="C1251" i="11"/>
  <c r="C1250" i="11"/>
  <c r="C1249" i="11"/>
  <c r="C1248" i="11"/>
  <c r="C1247" i="11"/>
  <c r="C1246" i="11"/>
  <c r="C1245" i="11"/>
  <c r="C1244" i="11"/>
  <c r="C1243" i="11"/>
  <c r="C1242" i="11"/>
  <c r="C1241" i="11"/>
  <c r="C1240" i="11"/>
  <c r="C1239" i="11"/>
  <c r="C1238" i="11"/>
  <c r="C1237" i="11"/>
  <c r="C1236" i="11"/>
  <c r="C1235" i="11"/>
  <c r="C1234" i="11"/>
  <c r="C1233" i="11"/>
  <c r="C1232" i="11"/>
  <c r="C1231" i="11"/>
  <c r="C1230" i="11"/>
  <c r="C1229" i="11"/>
  <c r="C1228" i="11"/>
  <c r="C1227" i="11"/>
  <c r="C1226" i="11"/>
  <c r="C1225" i="11"/>
  <c r="C1224" i="11"/>
  <c r="C1223" i="11"/>
  <c r="C1222" i="11"/>
  <c r="C1221" i="11"/>
  <c r="C1220" i="11"/>
  <c r="C1219" i="11"/>
  <c r="C1218" i="11"/>
  <c r="C1217" i="11"/>
  <c r="C1216" i="11"/>
  <c r="C1215" i="11"/>
  <c r="C1214" i="11"/>
  <c r="C1213" i="11"/>
  <c r="C1212" i="11"/>
  <c r="C1211" i="11"/>
  <c r="C1210" i="11"/>
  <c r="C1209" i="11"/>
  <c r="C1208" i="11"/>
  <c r="C1207" i="11"/>
  <c r="C1206" i="11"/>
  <c r="C1205" i="11"/>
  <c r="C1204" i="11"/>
  <c r="C1203" i="11"/>
  <c r="C1202" i="11"/>
  <c r="C1201" i="11"/>
  <c r="C1200" i="11"/>
  <c r="C1199" i="11"/>
  <c r="C1198" i="11"/>
  <c r="C1197" i="11"/>
  <c r="C1196" i="11"/>
  <c r="C1195" i="11"/>
  <c r="C1194" i="11"/>
  <c r="C1193" i="11"/>
  <c r="C1192" i="11"/>
  <c r="C1191" i="11"/>
  <c r="C1190" i="11"/>
  <c r="C1189" i="11"/>
  <c r="C1188" i="11"/>
  <c r="C1187" i="11"/>
  <c r="C1186" i="11"/>
  <c r="C1185" i="11"/>
  <c r="C1184" i="11"/>
  <c r="C1183" i="11"/>
  <c r="C1182" i="11"/>
  <c r="C1181" i="11"/>
  <c r="C1180" i="11"/>
  <c r="C1179" i="11"/>
  <c r="C1178" i="11"/>
  <c r="C1177" i="11"/>
  <c r="C1176" i="11"/>
  <c r="C1175" i="11"/>
  <c r="C1174" i="11"/>
  <c r="C1173" i="11"/>
  <c r="C1172" i="11"/>
  <c r="C1171" i="11"/>
  <c r="C1170" i="11"/>
  <c r="C1169" i="11"/>
  <c r="C1168" i="11"/>
  <c r="C1167" i="11"/>
  <c r="C1166" i="11"/>
  <c r="C1165" i="11"/>
  <c r="C1164" i="11"/>
  <c r="C1163" i="11"/>
  <c r="C1162" i="11"/>
  <c r="C1161" i="11"/>
  <c r="C1160" i="11"/>
  <c r="C1159" i="11"/>
  <c r="C1158" i="11"/>
  <c r="C1157" i="11"/>
  <c r="C1156" i="11"/>
  <c r="C1155" i="11"/>
  <c r="C1154" i="11"/>
  <c r="C1153" i="11"/>
  <c r="C1152" i="11"/>
  <c r="C1151" i="11"/>
  <c r="C1150" i="11"/>
  <c r="C1149" i="11"/>
  <c r="C1148" i="11"/>
  <c r="C1147" i="11"/>
  <c r="C1146" i="11"/>
  <c r="C1145" i="11"/>
  <c r="C1144" i="11"/>
  <c r="C1143" i="11"/>
  <c r="C1142" i="11"/>
  <c r="C1141" i="11"/>
  <c r="C1140" i="11"/>
  <c r="C1139" i="11"/>
  <c r="C1138" i="11"/>
  <c r="C1137" i="11"/>
  <c r="C1136" i="11"/>
  <c r="C1135" i="11"/>
  <c r="C1134" i="11"/>
  <c r="C1133" i="11"/>
  <c r="C1132" i="11"/>
  <c r="C1131" i="11"/>
  <c r="C1130" i="11"/>
  <c r="C1129" i="11"/>
  <c r="C1128" i="11"/>
  <c r="C1127" i="11"/>
  <c r="C1126" i="11"/>
  <c r="C1125" i="11"/>
  <c r="C1124" i="11"/>
  <c r="C1123" i="11"/>
  <c r="C1122" i="11"/>
  <c r="C1121" i="11"/>
  <c r="C1120" i="11"/>
  <c r="C1119" i="11"/>
  <c r="C1118" i="11"/>
  <c r="C1117" i="11"/>
  <c r="C1116" i="11"/>
  <c r="C1115" i="11"/>
  <c r="C1114" i="11"/>
  <c r="C1113" i="11"/>
  <c r="C1112" i="11"/>
  <c r="C1111" i="11"/>
  <c r="C1110" i="11"/>
  <c r="C1109" i="11"/>
  <c r="C1108" i="11"/>
  <c r="C1107" i="11"/>
  <c r="C1106" i="11"/>
  <c r="C1105" i="11"/>
  <c r="C1104" i="11"/>
  <c r="C1103" i="11"/>
  <c r="C1102" i="11"/>
  <c r="C1101" i="11"/>
  <c r="C1100" i="11"/>
  <c r="C1099" i="11"/>
  <c r="C1098" i="11"/>
  <c r="C1097" i="11"/>
  <c r="C1096" i="11"/>
  <c r="C1095" i="11"/>
  <c r="C1094" i="11"/>
  <c r="C1093" i="11"/>
  <c r="C1092" i="11"/>
  <c r="C1091" i="11"/>
  <c r="C1090" i="11"/>
  <c r="C1089" i="11"/>
  <c r="C1088" i="11"/>
  <c r="C1087" i="11"/>
  <c r="C1086" i="11"/>
  <c r="C1085" i="11"/>
  <c r="C1084" i="11"/>
  <c r="C1083" i="11"/>
  <c r="C1082" i="11"/>
  <c r="C1081" i="11"/>
  <c r="C1080" i="11"/>
  <c r="C1079" i="11"/>
  <c r="C1078" i="11"/>
  <c r="C1077" i="11"/>
  <c r="C1076" i="11"/>
  <c r="C1075" i="11"/>
  <c r="C1074" i="11"/>
  <c r="C1073" i="11"/>
  <c r="C1072" i="11"/>
  <c r="C1071" i="11"/>
  <c r="C1070" i="11"/>
  <c r="C1069" i="11"/>
  <c r="C1068" i="11"/>
  <c r="C1067" i="11"/>
  <c r="C1066" i="11"/>
  <c r="C1065" i="11"/>
  <c r="C1064" i="11"/>
  <c r="C1063" i="11"/>
  <c r="C1062" i="11"/>
  <c r="C1061" i="11"/>
  <c r="C1060" i="11"/>
  <c r="C1059" i="11"/>
  <c r="C1058" i="11"/>
  <c r="C1057" i="11"/>
  <c r="C1056" i="11"/>
  <c r="C1055" i="11"/>
  <c r="C1054" i="11"/>
  <c r="C1053" i="11"/>
  <c r="C1052" i="11"/>
  <c r="C1051" i="11"/>
  <c r="C1050" i="11"/>
  <c r="C1049" i="11"/>
  <c r="C1048" i="11"/>
  <c r="C1047" i="11"/>
  <c r="C1046" i="11"/>
  <c r="C1045" i="11"/>
  <c r="C1044" i="11"/>
  <c r="C1043" i="11"/>
  <c r="C1042" i="11"/>
  <c r="C1041" i="11"/>
  <c r="C1040" i="11"/>
  <c r="C1039" i="11"/>
  <c r="C1038" i="11"/>
  <c r="C1037" i="11"/>
  <c r="C1036" i="11"/>
  <c r="C1035" i="11"/>
  <c r="C1034" i="11"/>
  <c r="C1033" i="11"/>
  <c r="C1032" i="11"/>
  <c r="C1031" i="11"/>
  <c r="C1030" i="11"/>
  <c r="C1029" i="11"/>
  <c r="C1028" i="11"/>
  <c r="C1027" i="11"/>
  <c r="C1026" i="11"/>
  <c r="C1025" i="11"/>
  <c r="C1024" i="11"/>
  <c r="C1023" i="11"/>
  <c r="C1022" i="11"/>
  <c r="C1021" i="11"/>
  <c r="C1020" i="11"/>
  <c r="C1019" i="11"/>
  <c r="C1018" i="11"/>
  <c r="C1017" i="11"/>
  <c r="C1016" i="11"/>
  <c r="C1015" i="11"/>
  <c r="C1014" i="11"/>
  <c r="C1013" i="11"/>
  <c r="C1012" i="11"/>
  <c r="C1011" i="11"/>
  <c r="C1010" i="11"/>
  <c r="C1009" i="11"/>
  <c r="C1008" i="11"/>
  <c r="C1007" i="11"/>
  <c r="C1006" i="11"/>
  <c r="C1005" i="11"/>
  <c r="C1004" i="11"/>
  <c r="C1003" i="11"/>
  <c r="C1002" i="11"/>
  <c r="C1001" i="11"/>
  <c r="C1000" i="11"/>
  <c r="C999" i="11"/>
  <c r="C998" i="11"/>
  <c r="C997" i="11"/>
  <c r="C996" i="11"/>
  <c r="C995" i="11"/>
  <c r="C994" i="11"/>
  <c r="C993" i="11"/>
  <c r="C991"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0" i="10"/>
  <c r="C498"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C2" i="10"/>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2" i="9"/>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9"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C5" i="6"/>
  <c r="C4" i="6"/>
  <c r="C3" i="6"/>
  <c r="C2" i="6"/>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sharedStrings.xml><?xml version="1.0" encoding="utf-8"?>
<sst xmlns="http://schemas.openxmlformats.org/spreadsheetml/2006/main" count="43216" uniqueCount="8890">
  <si>
    <t>測試報告</t>
  </si>
  <si>
    <t>BF-00101</t>
  </si>
  <si>
    <t>Christy</t>
  </si>
  <si>
    <t>BF-00201</t>
  </si>
  <si>
    <t>BF-00301</t>
  </si>
  <si>
    <t>BF-00302</t>
  </si>
  <si>
    <t>BF-00303</t>
  </si>
  <si>
    <t>BF-00304</t>
  </si>
  <si>
    <t>BF-00401</t>
  </si>
  <si>
    <t>Ricky</t>
  </si>
  <si>
    <t>BF-00402</t>
  </si>
  <si>
    <t>HO</t>
  </si>
  <si>
    <t>BF-00403</t>
  </si>
  <si>
    <t>BF-00501</t>
  </si>
  <si>
    <t>BF-00502</t>
  </si>
  <si>
    <t>BF-00601</t>
  </si>
  <si>
    <t>BF-00602</t>
  </si>
  <si>
    <t>BF-00603</t>
  </si>
  <si>
    <t>BF-00801</t>
  </si>
  <si>
    <t>BF-00802</t>
  </si>
  <si>
    <t>BF-00803</t>
  </si>
  <si>
    <t>BF-00901</t>
  </si>
  <si>
    <t>Natelie</t>
  </si>
  <si>
    <t>BF-01001</t>
  </si>
  <si>
    <t>BF-01101</t>
  </si>
  <si>
    <t>Royce</t>
  </si>
  <si>
    <t>BF-01102</t>
  </si>
  <si>
    <t>BF-01103</t>
  </si>
  <si>
    <t>BF-01201</t>
  </si>
  <si>
    <t>BF-01202</t>
  </si>
  <si>
    <t>BF-01203</t>
  </si>
  <si>
    <t>SYLINA</t>
  </si>
  <si>
    <t>BF-030101</t>
  </si>
  <si>
    <t>Tommy Lo</t>
  </si>
  <si>
    <t>Jeny</t>
  </si>
  <si>
    <t>BF-030102</t>
  </si>
  <si>
    <t>BF-030103</t>
  </si>
  <si>
    <t>BF-030201</t>
  </si>
  <si>
    <t>Suki Lam</t>
  </si>
  <si>
    <t>BF-030401</t>
  </si>
  <si>
    <t>HenryTang</t>
  </si>
  <si>
    <t>BF-030402</t>
  </si>
  <si>
    <t>BF-030403</t>
  </si>
  <si>
    <t>BF-030404</t>
  </si>
  <si>
    <t>BF-030501</t>
  </si>
  <si>
    <t>BF-030601</t>
  </si>
  <si>
    <t>David Leung</t>
  </si>
  <si>
    <t>BF-030602</t>
  </si>
  <si>
    <t>Simon Fung</t>
  </si>
  <si>
    <t>BF-030603</t>
  </si>
  <si>
    <t>Jo Lai</t>
  </si>
  <si>
    <t>BF-030604</t>
  </si>
  <si>
    <t>BF-030901</t>
  </si>
  <si>
    <t>BF-030902</t>
  </si>
  <si>
    <t>BF-031001</t>
  </si>
  <si>
    <t>BF-031101</t>
  </si>
  <si>
    <t>Joe Chan</t>
  </si>
  <si>
    <t>BF-031102</t>
  </si>
  <si>
    <t>BF-031103</t>
  </si>
  <si>
    <t>Jessica Wong</t>
  </si>
  <si>
    <t>BF-031104</t>
  </si>
  <si>
    <t>BF-031105</t>
  </si>
  <si>
    <t>JENY QU</t>
  </si>
  <si>
    <t>BF-040101</t>
  </si>
  <si>
    <t>SallyKam</t>
  </si>
  <si>
    <t>BF-040102</t>
  </si>
  <si>
    <t>BF-040301</t>
  </si>
  <si>
    <t>BF-040302</t>
  </si>
  <si>
    <t>BF-040303</t>
  </si>
  <si>
    <t>BF-040304</t>
  </si>
  <si>
    <t>BF-040501</t>
  </si>
  <si>
    <t>BF-040502</t>
  </si>
  <si>
    <t>BF-040503</t>
  </si>
  <si>
    <t>BF-040504</t>
  </si>
  <si>
    <t>BF-040601</t>
  </si>
  <si>
    <t>BF-040701</t>
  </si>
  <si>
    <t>BF-040901</t>
  </si>
  <si>
    <t>BF-040902</t>
  </si>
  <si>
    <t>BF-040903</t>
  </si>
  <si>
    <t>JoeChan</t>
  </si>
  <si>
    <t>BF-040904</t>
  </si>
  <si>
    <t>Sally Kam</t>
  </si>
  <si>
    <t>BF-041001</t>
  </si>
  <si>
    <t>BF-041201</t>
  </si>
  <si>
    <t>Angel</t>
  </si>
  <si>
    <t>BF-050301</t>
  </si>
  <si>
    <t>Emery Ju</t>
  </si>
  <si>
    <t>BF-050302</t>
  </si>
  <si>
    <t>Fran Wang</t>
  </si>
  <si>
    <t>BF-050303</t>
  </si>
  <si>
    <t>BF-050304</t>
  </si>
  <si>
    <t>BF-050401</t>
  </si>
  <si>
    <t xml:space="preserve">Joe Chan </t>
  </si>
  <si>
    <t>BF-050402</t>
  </si>
  <si>
    <t>BF-050501</t>
  </si>
  <si>
    <t>BF-050601</t>
  </si>
  <si>
    <t>BF-050602</t>
  </si>
  <si>
    <t>BF-050603</t>
  </si>
  <si>
    <t>BF-050604</t>
  </si>
  <si>
    <t>BF-050605</t>
  </si>
  <si>
    <t>BF-050606</t>
  </si>
  <si>
    <t>BF-050607</t>
  </si>
  <si>
    <t>Ricky Cheung</t>
  </si>
  <si>
    <t>BF-050608</t>
  </si>
  <si>
    <t>BF-050609</t>
  </si>
  <si>
    <t>BF-050701</t>
  </si>
  <si>
    <t>BF-050702</t>
  </si>
  <si>
    <t>BF-050703</t>
  </si>
  <si>
    <t>Terry</t>
  </si>
  <si>
    <t>BF-050801</t>
  </si>
  <si>
    <t xml:space="preserve">Kelly Liu </t>
  </si>
  <si>
    <t>BF-050901</t>
  </si>
  <si>
    <t>205-9-2</t>
  </si>
  <si>
    <t>BF-051101</t>
  </si>
  <si>
    <t>BF-051102</t>
  </si>
  <si>
    <t>BF-060601</t>
  </si>
  <si>
    <t>Bann Ruan</t>
  </si>
  <si>
    <t>Bann</t>
  </si>
  <si>
    <t>BF-060602</t>
  </si>
  <si>
    <t>BF-060603</t>
  </si>
  <si>
    <t>BF-060701</t>
  </si>
  <si>
    <t>Apple Lee</t>
  </si>
  <si>
    <t>BF-060901</t>
  </si>
  <si>
    <t>BF-070101</t>
  </si>
  <si>
    <t>BF-070102</t>
  </si>
  <si>
    <t>BF-070103</t>
  </si>
  <si>
    <t>BF-071001</t>
  </si>
  <si>
    <t>Juliewong</t>
  </si>
  <si>
    <t>BF-071002</t>
  </si>
  <si>
    <t>AppleLee</t>
  </si>
  <si>
    <t>BF-071003</t>
  </si>
  <si>
    <t>BF-080101</t>
  </si>
  <si>
    <t>BF-080102</t>
  </si>
  <si>
    <t>Julie Wong</t>
  </si>
  <si>
    <t>BF-080103</t>
  </si>
  <si>
    <t>BF-080104</t>
  </si>
  <si>
    <t>BF-080105</t>
  </si>
  <si>
    <t>BF-081101</t>
  </si>
  <si>
    <t>TerryHo</t>
  </si>
  <si>
    <t>BF-090301</t>
  </si>
  <si>
    <t>BF-091101</t>
  </si>
  <si>
    <t>BF-101001</t>
  </si>
  <si>
    <t>BF-10101</t>
  </si>
  <si>
    <t>BF-101101</t>
  </si>
  <si>
    <t>Conic Zhang</t>
  </si>
  <si>
    <t>BF-101102</t>
  </si>
  <si>
    <t>BF-101201</t>
  </si>
  <si>
    <t>ConicZhang</t>
  </si>
  <si>
    <t>BF-101202</t>
  </si>
  <si>
    <t>BF-101203</t>
  </si>
  <si>
    <t>BF-101204</t>
  </si>
  <si>
    <t>Terry Ho</t>
  </si>
  <si>
    <t>BF-10201</t>
  </si>
  <si>
    <t>BF-10202</t>
  </si>
  <si>
    <t>BF-10301</t>
  </si>
  <si>
    <t>BF-10302</t>
  </si>
  <si>
    <t>BF-10303</t>
  </si>
  <si>
    <t>BF-10501</t>
  </si>
  <si>
    <t>BF-10502</t>
  </si>
  <si>
    <t>BF-10503</t>
  </si>
  <si>
    <t>BF-10504</t>
  </si>
  <si>
    <t>BF-10505</t>
  </si>
  <si>
    <t>BF-10506</t>
  </si>
  <si>
    <t>BF-10507</t>
  </si>
  <si>
    <t>BF-10601</t>
  </si>
  <si>
    <t>BF-10701</t>
  </si>
  <si>
    <t>BF-10702</t>
  </si>
  <si>
    <t>BF-10801</t>
  </si>
  <si>
    <t>BF-10901</t>
  </si>
  <si>
    <t>BF-110102</t>
  </si>
  <si>
    <t>Lynn Wu</t>
  </si>
  <si>
    <t>BF-130101</t>
  </si>
  <si>
    <t>BF-131201</t>
  </si>
  <si>
    <t>Coco Lu
 Terry Ho</t>
  </si>
  <si>
    <t>Yun</t>
  </si>
  <si>
    <t>BF-140101</t>
  </si>
  <si>
    <t>BF-140801</t>
  </si>
  <si>
    <t>BF-140901</t>
  </si>
  <si>
    <t>BF-140902</t>
  </si>
  <si>
    <t>BF-140903</t>
  </si>
  <si>
    <t>BF-140904</t>
  </si>
  <si>
    <t>BF-20101</t>
  </si>
  <si>
    <t>BF-20102</t>
  </si>
  <si>
    <t>BF-20103</t>
  </si>
  <si>
    <t>BF-20201</t>
  </si>
  <si>
    <t xml:space="preserve">Royce </t>
  </si>
  <si>
    <t>BF-20202</t>
  </si>
  <si>
    <t>BF-20203</t>
  </si>
  <si>
    <t>BF-20204</t>
  </si>
  <si>
    <t>CM Yeung</t>
  </si>
  <si>
    <t>BF-20401</t>
  </si>
  <si>
    <t>BF-20801</t>
  </si>
  <si>
    <t>Henry</t>
  </si>
  <si>
    <t>BF-20802</t>
  </si>
  <si>
    <t>BF-20803</t>
  </si>
  <si>
    <t>BF-20804</t>
  </si>
  <si>
    <t>BF-20805</t>
  </si>
  <si>
    <t>BF-20806</t>
  </si>
  <si>
    <t>BF-20807</t>
  </si>
  <si>
    <t>BF-20808</t>
  </si>
  <si>
    <t>BF-20809</t>
  </si>
  <si>
    <t>BF-20810</t>
  </si>
  <si>
    <t>Cancel on 27 August</t>
  </si>
  <si>
    <t>BF-20811</t>
  </si>
  <si>
    <t>BF-20812</t>
  </si>
  <si>
    <t>BF-20813</t>
  </si>
  <si>
    <t>BF-20814</t>
  </si>
  <si>
    <t>BF-20815</t>
  </si>
  <si>
    <t>BF-20816</t>
  </si>
  <si>
    <t>BF-20817</t>
  </si>
  <si>
    <t>BF-20818</t>
  </si>
  <si>
    <t>BF-20819</t>
  </si>
  <si>
    <t>BF-20820</t>
  </si>
  <si>
    <t>BF-20821</t>
  </si>
  <si>
    <t>BF-20822</t>
  </si>
  <si>
    <t>BF-20823</t>
  </si>
  <si>
    <t>BF-20824</t>
  </si>
  <si>
    <t>BF-20825</t>
  </si>
  <si>
    <t>BF-20826</t>
  </si>
  <si>
    <t>BF-20827</t>
  </si>
  <si>
    <t>BF-20828</t>
  </si>
  <si>
    <t>BF-20829</t>
  </si>
  <si>
    <t>BF-20830</t>
  </si>
  <si>
    <t>BF-21101</t>
  </si>
  <si>
    <t>Anderson Leung</t>
  </si>
  <si>
    <t>/</t>
  </si>
  <si>
    <t>BF-21102</t>
  </si>
  <si>
    <t>Kelly Liu</t>
  </si>
  <si>
    <t>BF-21103</t>
  </si>
  <si>
    <t>BF-21104</t>
  </si>
  <si>
    <t>BF-21105</t>
  </si>
  <si>
    <t>BF-21106</t>
  </si>
  <si>
    <t>BF-21107</t>
  </si>
  <si>
    <t>BF-90301</t>
  </si>
  <si>
    <t>Sary</t>
  </si>
  <si>
    <t>BF-90501</t>
  </si>
  <si>
    <t>Thomas</t>
  </si>
  <si>
    <t>BF-90502</t>
  </si>
  <si>
    <t>BF-90503</t>
  </si>
  <si>
    <t>BF-90504</t>
  </si>
  <si>
    <t>BF-90505</t>
  </si>
  <si>
    <t>BF-90506</t>
  </si>
  <si>
    <t>BF-90507</t>
  </si>
  <si>
    <t>BF-90601</t>
  </si>
  <si>
    <t>BF-90602</t>
  </si>
  <si>
    <t>BF-90603</t>
  </si>
  <si>
    <t>BF-90701</t>
  </si>
  <si>
    <t>BF-90702</t>
  </si>
  <si>
    <t>BF-90801</t>
  </si>
  <si>
    <t>BF-90802</t>
  </si>
  <si>
    <t>BF-90803</t>
  </si>
  <si>
    <t>BF-90804</t>
  </si>
  <si>
    <t>Christine</t>
  </si>
  <si>
    <t>BF-91001</t>
  </si>
  <si>
    <t>BF-91002</t>
  </si>
  <si>
    <t>BF-91003</t>
  </si>
  <si>
    <t>BF-91004</t>
  </si>
  <si>
    <t>BF-91005</t>
  </si>
  <si>
    <t>BF-91006</t>
  </si>
  <si>
    <t>BF-91007</t>
  </si>
  <si>
    <t>BF-91101</t>
  </si>
  <si>
    <t>BF-91102</t>
  </si>
  <si>
    <t>BF-91103</t>
  </si>
  <si>
    <t>BF-91104</t>
  </si>
  <si>
    <t>BF-91201</t>
  </si>
  <si>
    <t>CS-00101</t>
  </si>
  <si>
    <t>GABE</t>
  </si>
  <si>
    <t>CS-00102</t>
  </si>
  <si>
    <t>CS-00201</t>
  </si>
  <si>
    <t>CS-00401</t>
  </si>
  <si>
    <t>CS-00402</t>
  </si>
  <si>
    <t>CS-00403</t>
  </si>
  <si>
    <t>CS-00404</t>
  </si>
  <si>
    <t>CS-00405</t>
  </si>
  <si>
    <t>CS-00406</t>
  </si>
  <si>
    <t>Ko</t>
  </si>
  <si>
    <t>CS-00501</t>
  </si>
  <si>
    <t>CS-00502</t>
  </si>
  <si>
    <t xml:space="preserve">CANCEL  AT 5/10  REPLACE BY DUMMY </t>
  </si>
  <si>
    <t>CS-00503</t>
  </si>
  <si>
    <t>CS-00504</t>
  </si>
  <si>
    <t>CS-00505</t>
  </si>
  <si>
    <t>CS-00506</t>
  </si>
  <si>
    <t>CS-00507</t>
  </si>
  <si>
    <t>CS-00508</t>
  </si>
  <si>
    <t>CS-00509</t>
  </si>
  <si>
    <t>CS-00601</t>
  </si>
  <si>
    <t>CS-00701</t>
  </si>
  <si>
    <t>CS-00702</t>
  </si>
  <si>
    <t>CS-00801</t>
  </si>
  <si>
    <t>Yvonne</t>
  </si>
  <si>
    <t>CS-00802</t>
  </si>
  <si>
    <t>CS-00803</t>
  </si>
  <si>
    <t>Laura</t>
  </si>
  <si>
    <t>CS-00804</t>
  </si>
  <si>
    <t>CS-00805</t>
  </si>
  <si>
    <t>CS-00806</t>
  </si>
  <si>
    <t>CS-00901</t>
  </si>
  <si>
    <t>CS-01101</t>
  </si>
  <si>
    <t>CS-01201</t>
  </si>
  <si>
    <t>CS-01202</t>
  </si>
  <si>
    <t>CS-030101</t>
  </si>
  <si>
    <t>Test Printing on plastic film with supplied filmdesign.</t>
  </si>
  <si>
    <t>Lawrence Kok /Odie Leung</t>
  </si>
  <si>
    <t>Bing</t>
  </si>
  <si>
    <t>CS-030102</t>
  </si>
  <si>
    <t>Dennis</t>
  </si>
  <si>
    <t>CS-030103</t>
  </si>
  <si>
    <t>ALAN</t>
  </si>
  <si>
    <t>Alan</t>
  </si>
  <si>
    <t>CS-030104</t>
  </si>
  <si>
    <t>CS-030105</t>
  </si>
  <si>
    <t>Alan Szeto</t>
  </si>
  <si>
    <t>CS-030106</t>
  </si>
  <si>
    <t>SO MING</t>
  </si>
  <si>
    <t>CS-030107</t>
  </si>
  <si>
    <t>Penn</t>
  </si>
  <si>
    <t>CS-030108</t>
  </si>
  <si>
    <t>CS-030109</t>
  </si>
  <si>
    <t>CS-030110</t>
  </si>
  <si>
    <t>CS-030111</t>
  </si>
  <si>
    <t>CS-030201</t>
  </si>
  <si>
    <t>Eleven</t>
  </si>
  <si>
    <t>CS-030202</t>
  </si>
  <si>
    <t>GraceWong</t>
  </si>
  <si>
    <t>CS-030203</t>
  </si>
  <si>
    <t>BingLi</t>
  </si>
  <si>
    <t>CS-030204</t>
  </si>
  <si>
    <t>CS-030205</t>
  </si>
  <si>
    <t>JackyLee</t>
  </si>
  <si>
    <t>CS-030206</t>
  </si>
  <si>
    <t>LawrenceKok</t>
  </si>
  <si>
    <t>CS-030207</t>
  </si>
  <si>
    <t>CS-030301</t>
  </si>
  <si>
    <t>Pennpu</t>
  </si>
  <si>
    <t>CS-030302</t>
  </si>
  <si>
    <t>CS-030303</t>
  </si>
  <si>
    <t>CS-030304</t>
  </si>
  <si>
    <t>CS-030305</t>
  </si>
  <si>
    <t>CS-030401</t>
  </si>
  <si>
    <t>CocoKe</t>
  </si>
  <si>
    <t>CS-030402</t>
  </si>
  <si>
    <t>CS-030403</t>
  </si>
  <si>
    <t>JerryChan</t>
  </si>
  <si>
    <t>CS-030404</t>
  </si>
  <si>
    <t>CS-030405</t>
  </si>
  <si>
    <t>CS-030406</t>
  </si>
  <si>
    <t>CS-030407</t>
  </si>
  <si>
    <t>CS-030408</t>
  </si>
  <si>
    <t>CS-030409</t>
  </si>
  <si>
    <t>Sam</t>
  </si>
  <si>
    <t>CS-030410</t>
  </si>
  <si>
    <t>Binglee</t>
  </si>
  <si>
    <t>CS-030501</t>
  </si>
  <si>
    <t xml:space="preserve">  Christy Wong</t>
  </si>
  <si>
    <t>May6,2003</t>
  </si>
  <si>
    <t>May10,2003</t>
  </si>
  <si>
    <t>Peen</t>
  </si>
  <si>
    <t>CS-030502</t>
  </si>
  <si>
    <t>CS-030503</t>
  </si>
  <si>
    <t>CS-030504</t>
  </si>
  <si>
    <t>CS-030505</t>
  </si>
  <si>
    <t>CS-030506</t>
  </si>
  <si>
    <t>CS-030507</t>
  </si>
  <si>
    <t>CS-030601</t>
  </si>
  <si>
    <t>Yvonne Yiu</t>
  </si>
  <si>
    <t>CS-030602</t>
  </si>
  <si>
    <t>Ruby Du</t>
  </si>
  <si>
    <t>CS-030701</t>
  </si>
  <si>
    <t xml:space="preserve"> Haman Chao</t>
  </si>
  <si>
    <t>CS-030702</t>
  </si>
  <si>
    <t>CS-030703</t>
  </si>
  <si>
    <t>Andy Sun</t>
  </si>
  <si>
    <t>Andy</t>
  </si>
  <si>
    <t>CS-030704</t>
  </si>
  <si>
    <t xml:space="preserve">Kelly Fok </t>
  </si>
  <si>
    <t>CS-030705</t>
  </si>
  <si>
    <t>CS-030706</t>
  </si>
  <si>
    <t>CS-030707</t>
  </si>
  <si>
    <t xml:space="preserve"> </t>
  </si>
  <si>
    <t>CS-030708</t>
  </si>
  <si>
    <t>ElevenLee</t>
  </si>
  <si>
    <t>YanWong</t>
  </si>
  <si>
    <t>CS-030709</t>
  </si>
  <si>
    <t>CS-030710</t>
  </si>
  <si>
    <t>CS-030711</t>
  </si>
  <si>
    <t>CS-030712</t>
  </si>
  <si>
    <t>CS-030713</t>
  </si>
  <si>
    <t>CS-030801</t>
  </si>
  <si>
    <t>Christy Wong</t>
  </si>
  <si>
    <t>CS-030802</t>
  </si>
  <si>
    <t>CS-030803</t>
  </si>
  <si>
    <t>CS-030804</t>
  </si>
  <si>
    <t>CS-030805</t>
  </si>
  <si>
    <t>CS-030806</t>
  </si>
  <si>
    <t>CS-030807</t>
  </si>
  <si>
    <t>Janet</t>
  </si>
  <si>
    <t>CS-030808</t>
  </si>
  <si>
    <t>Daniel Lam</t>
  </si>
  <si>
    <t>CS-030809</t>
  </si>
  <si>
    <t>CS-030810</t>
  </si>
  <si>
    <t>CS-030811</t>
  </si>
  <si>
    <t>CS-030812</t>
  </si>
  <si>
    <t>`</t>
  </si>
  <si>
    <t>CS-030813</t>
  </si>
  <si>
    <t>Ko Chang</t>
  </si>
  <si>
    <t>CS-030814</t>
  </si>
  <si>
    <t>Kelvin Leung</t>
  </si>
  <si>
    <t>CS-030815</t>
  </si>
  <si>
    <t>Laura Lee</t>
  </si>
  <si>
    <t>CS-030816</t>
  </si>
  <si>
    <t>CS-030901</t>
  </si>
  <si>
    <t>CS-030902</t>
  </si>
  <si>
    <t>Jefference Tay</t>
  </si>
  <si>
    <t>CS-030903</t>
  </si>
  <si>
    <t>CS-030904</t>
  </si>
  <si>
    <t>CS-030905</t>
  </si>
  <si>
    <t>CS-030906</t>
  </si>
  <si>
    <t>CS-031001</t>
  </si>
  <si>
    <t>Cecilia Wong</t>
  </si>
  <si>
    <t>CS-031002</t>
  </si>
  <si>
    <t>CS-031003</t>
  </si>
  <si>
    <t>CS-031004</t>
  </si>
  <si>
    <t>Kate Yuan</t>
  </si>
  <si>
    <t>CS-031005</t>
  </si>
  <si>
    <t>CS-031006</t>
  </si>
  <si>
    <t>CS-031007</t>
  </si>
  <si>
    <t>CS-031008</t>
  </si>
  <si>
    <t>CS-031009</t>
  </si>
  <si>
    <t>CS-031101</t>
  </si>
  <si>
    <t>Connie Lo</t>
  </si>
  <si>
    <t>CS-031201</t>
  </si>
  <si>
    <t>CS-031202</t>
  </si>
  <si>
    <t>Yvonne Leung</t>
  </si>
  <si>
    <t>CS-031203</t>
  </si>
  <si>
    <t>CS-031204</t>
  </si>
  <si>
    <t>CS-031205</t>
  </si>
  <si>
    <t>CS-031206</t>
  </si>
  <si>
    <t>CS-031207</t>
  </si>
  <si>
    <t>Tommy Tang</t>
  </si>
  <si>
    <t>CS-031208</t>
  </si>
  <si>
    <t>CS-031209</t>
  </si>
  <si>
    <t>CS-031210</t>
  </si>
  <si>
    <t>Jacky</t>
  </si>
  <si>
    <t>CS-040101</t>
  </si>
  <si>
    <t>Amy</t>
  </si>
  <si>
    <t>CS-040201</t>
  </si>
  <si>
    <t xml:space="preserve">Yvonne </t>
  </si>
  <si>
    <t>Janet/Penn</t>
  </si>
  <si>
    <t>CS-040202</t>
  </si>
  <si>
    <t>CS-040203</t>
  </si>
  <si>
    <t>CS-040204</t>
  </si>
  <si>
    <t>CS-040205</t>
  </si>
  <si>
    <t>CS-040301</t>
  </si>
  <si>
    <t>Yan Wong</t>
  </si>
  <si>
    <t>Yan</t>
  </si>
  <si>
    <t>CS-040302</t>
  </si>
  <si>
    <t>CS-040303</t>
  </si>
  <si>
    <t>Bing Lee</t>
  </si>
  <si>
    <t>CS-040304</t>
  </si>
  <si>
    <t>Penn/Janet</t>
  </si>
  <si>
    <t>CS-040305</t>
  </si>
  <si>
    <t>Janet /Penn</t>
  </si>
  <si>
    <t>CS-040401</t>
  </si>
  <si>
    <t>sanguine/TMD</t>
  </si>
  <si>
    <t>Sanguine</t>
  </si>
  <si>
    <t>CS-040402</t>
  </si>
  <si>
    <t>Charmaine/Sales</t>
  </si>
  <si>
    <t xml:space="preserve">Eleven </t>
  </si>
  <si>
    <t>CS-040403</t>
  </si>
  <si>
    <t>CS-040404</t>
  </si>
  <si>
    <t>CS-040501</t>
  </si>
  <si>
    <t>CS-040502</t>
  </si>
  <si>
    <t>RickyCheung</t>
  </si>
  <si>
    <t>CS-040503</t>
  </si>
  <si>
    <t>YvonneLeung</t>
  </si>
  <si>
    <t>CS-040504</t>
  </si>
  <si>
    <t>CS-040505</t>
  </si>
  <si>
    <t>CS-040601</t>
  </si>
  <si>
    <t>CS-040602</t>
  </si>
  <si>
    <t>CS-040603</t>
  </si>
  <si>
    <t>Jerry</t>
  </si>
  <si>
    <t>CS-040604</t>
  </si>
  <si>
    <t>CS-040605</t>
  </si>
  <si>
    <t>CS-040701</t>
  </si>
  <si>
    <t>CS-040801</t>
  </si>
  <si>
    <t>CS-040802</t>
  </si>
  <si>
    <t>CS-040803</t>
  </si>
  <si>
    <t>Kate</t>
  </si>
  <si>
    <t>CS-040804</t>
  </si>
  <si>
    <t>CS-040805</t>
  </si>
  <si>
    <t>CS-040806</t>
  </si>
  <si>
    <t>CS-040901</t>
  </si>
  <si>
    <t>CS-040902</t>
  </si>
  <si>
    <t>Stephan Chiu</t>
  </si>
  <si>
    <t>CS-040903</t>
  </si>
  <si>
    <t>CS-040904</t>
  </si>
  <si>
    <t>CS-041001</t>
  </si>
  <si>
    <t>lizzy leung</t>
  </si>
  <si>
    <t>CS-041002</t>
  </si>
  <si>
    <t>CS-041101</t>
  </si>
  <si>
    <t>Jacky Chau</t>
  </si>
  <si>
    <t>CS-041102</t>
  </si>
  <si>
    <t>CS-041201</t>
  </si>
  <si>
    <t>IsaacLeung</t>
  </si>
  <si>
    <t>Isaac</t>
  </si>
  <si>
    <t>CS-050101</t>
  </si>
  <si>
    <t>Tina Wong</t>
  </si>
  <si>
    <t>CS-050201</t>
  </si>
  <si>
    <t>Jerryfung</t>
  </si>
  <si>
    <t>CS-050202</t>
  </si>
  <si>
    <t>Andysun</t>
  </si>
  <si>
    <t>CS-050301</t>
  </si>
  <si>
    <t>Isaac Leung</t>
  </si>
  <si>
    <t>CS-050302</t>
  </si>
  <si>
    <t>Kate Yuen</t>
  </si>
  <si>
    <t>CS-050303</t>
  </si>
  <si>
    <t>lizzyleung</t>
  </si>
  <si>
    <t>CS-050304</t>
  </si>
  <si>
    <t>BannRuan</t>
  </si>
  <si>
    <t>CS-050305</t>
  </si>
  <si>
    <t>CS-050306</t>
  </si>
  <si>
    <t>CS-050307</t>
  </si>
  <si>
    <t>CS-050401</t>
  </si>
  <si>
    <t>CS-050402</t>
  </si>
  <si>
    <t>CS-050403</t>
  </si>
  <si>
    <t>CS-050501</t>
  </si>
  <si>
    <t>Michael</t>
  </si>
  <si>
    <t>CS-050502</t>
  </si>
  <si>
    <t>CS-050503</t>
  </si>
  <si>
    <t>Lizzy</t>
  </si>
  <si>
    <t>CS-050601</t>
  </si>
  <si>
    <t>CS-050602</t>
  </si>
  <si>
    <t>ASAP</t>
  </si>
  <si>
    <t>CS-050603</t>
  </si>
  <si>
    <t>Aurora</t>
  </si>
  <si>
    <t>CS-050701</t>
  </si>
  <si>
    <t xml:space="preserve"> Michael Choi</t>
  </si>
  <si>
    <t>CS-050801</t>
  </si>
  <si>
    <t>Mandy Mak</t>
  </si>
  <si>
    <t>CS-050901</t>
  </si>
  <si>
    <t>Coco Nip</t>
  </si>
  <si>
    <t>CS-051001</t>
  </si>
  <si>
    <t>CS-051002</t>
  </si>
  <si>
    <t>Themis Cheung</t>
  </si>
  <si>
    <t>Mirror</t>
  </si>
  <si>
    <t>CS-051101</t>
  </si>
  <si>
    <t>CS-051102</t>
  </si>
  <si>
    <t>CS-051103</t>
  </si>
  <si>
    <t>CS-051104</t>
  </si>
  <si>
    <t>Dennis Zhong</t>
  </si>
  <si>
    <t>CS-051105</t>
  </si>
  <si>
    <t>CS-051201</t>
  </si>
  <si>
    <t>CS-051202</t>
  </si>
  <si>
    <t>Yiso</t>
  </si>
  <si>
    <t>CS-060101</t>
  </si>
  <si>
    <t>CS-060201</t>
  </si>
  <si>
    <t>CS-060202</t>
  </si>
  <si>
    <t>CS-060203</t>
  </si>
  <si>
    <t>CS-060301</t>
  </si>
  <si>
    <t>CS-060401</t>
  </si>
  <si>
    <t>Lam Mok</t>
  </si>
  <si>
    <t>Rain</t>
  </si>
  <si>
    <t>CS-060501</t>
  </si>
  <si>
    <t>CS-060601</t>
  </si>
  <si>
    <t>Seal Leung</t>
  </si>
  <si>
    <t>Seal</t>
  </si>
  <si>
    <t>CS-060602</t>
  </si>
  <si>
    <t>CS-060603</t>
  </si>
  <si>
    <t>DennisZhong</t>
  </si>
  <si>
    <t>CS-060701</t>
  </si>
  <si>
    <t>CS-060702</t>
  </si>
  <si>
    <t>CS-060703</t>
  </si>
  <si>
    <t>Dufulin Wong</t>
  </si>
  <si>
    <t>CS-060704</t>
  </si>
  <si>
    <t>CS-060801</t>
  </si>
  <si>
    <t>Dan Chan</t>
  </si>
  <si>
    <t>CS-060802</t>
  </si>
  <si>
    <t>Yiso Chan</t>
  </si>
  <si>
    <t>CS-060803</t>
  </si>
  <si>
    <t>CS-060804</t>
  </si>
  <si>
    <t>CS-060805</t>
  </si>
  <si>
    <t>CS-060901</t>
  </si>
  <si>
    <t>CS-060902</t>
  </si>
  <si>
    <t>CS-060903</t>
  </si>
  <si>
    <t>CS-060904</t>
  </si>
  <si>
    <t>CS-060905</t>
  </si>
  <si>
    <t>ZhenWei</t>
  </si>
  <si>
    <t>CS-060906</t>
  </si>
  <si>
    <t>Kylie Jia</t>
  </si>
  <si>
    <t>CS-061001</t>
  </si>
  <si>
    <t>Helena Li</t>
  </si>
  <si>
    <t>CS-061002</t>
  </si>
  <si>
    <t>CS-061003</t>
  </si>
  <si>
    <t>CS-061004</t>
  </si>
  <si>
    <t>CS-061201</t>
  </si>
  <si>
    <t>CS-061202</t>
  </si>
  <si>
    <t>CS-061203</t>
  </si>
  <si>
    <t>CS-061204</t>
  </si>
  <si>
    <t>CS-070101</t>
  </si>
  <si>
    <t>CS-070102</t>
  </si>
  <si>
    <t>CS-070103</t>
  </si>
  <si>
    <t>Rain Quan</t>
  </si>
  <si>
    <t>CS-070104</t>
  </si>
  <si>
    <t>CS-070301</t>
  </si>
  <si>
    <t>CS-070401</t>
  </si>
  <si>
    <t>Esther Tang</t>
  </si>
  <si>
    <t>CS-070402</t>
  </si>
  <si>
    <t>CS-070403</t>
  </si>
  <si>
    <t>CS-070404</t>
  </si>
  <si>
    <t>CS-070405</t>
  </si>
  <si>
    <t>CS-070501</t>
  </si>
  <si>
    <t>CS-070502</t>
  </si>
  <si>
    <t>Henry Yeung</t>
  </si>
  <si>
    <t>CS-070503</t>
  </si>
  <si>
    <t>Roy Tang</t>
  </si>
  <si>
    <t>CS-070504</t>
  </si>
  <si>
    <t>CS-070505</t>
  </si>
  <si>
    <t>CS-070506</t>
  </si>
  <si>
    <t>CS-070601</t>
  </si>
  <si>
    <t>CS-070602</t>
  </si>
  <si>
    <t>Victor Man</t>
  </si>
  <si>
    <t>Victor</t>
  </si>
  <si>
    <t>CS-070603</t>
  </si>
  <si>
    <t>HenryYeung</t>
  </si>
  <si>
    <t>Sting</t>
  </si>
  <si>
    <t>CS-070604</t>
  </si>
  <si>
    <t>Christine Yi</t>
  </si>
  <si>
    <t>CS-070605</t>
  </si>
  <si>
    <t>CS-070606</t>
  </si>
  <si>
    <t>CS-070607</t>
  </si>
  <si>
    <t>Jerry Fung</t>
  </si>
  <si>
    <t>Sophy</t>
  </si>
  <si>
    <t>CS-070701</t>
  </si>
  <si>
    <t>CS-070801</t>
  </si>
  <si>
    <t>Coco Lu</t>
  </si>
  <si>
    <t>CS-070802</t>
  </si>
  <si>
    <t>CS-070803</t>
  </si>
  <si>
    <t>CS-070804</t>
  </si>
  <si>
    <t>CS-070901</t>
  </si>
  <si>
    <t>CS-070902</t>
  </si>
  <si>
    <t>Anna Au</t>
  </si>
  <si>
    <t>Boris</t>
  </si>
  <si>
    <t>CS-071001</t>
  </si>
  <si>
    <t>CS-071002</t>
  </si>
  <si>
    <t>CS-071003</t>
  </si>
  <si>
    <t>CS-071004</t>
  </si>
  <si>
    <t>CS-071101</t>
  </si>
  <si>
    <t>Benny</t>
  </si>
  <si>
    <t>CS-071102</t>
  </si>
  <si>
    <t>CS-071103</t>
  </si>
  <si>
    <t>CS-071104</t>
  </si>
  <si>
    <t>CS-071201</t>
  </si>
  <si>
    <t>Zippo Ma</t>
  </si>
  <si>
    <t>Zippo</t>
  </si>
  <si>
    <t>CS-080101</t>
  </si>
  <si>
    <t>CS-080102</t>
  </si>
  <si>
    <t>CS-080103</t>
  </si>
  <si>
    <t>YisoChan</t>
  </si>
  <si>
    <t>CS-080201</t>
  </si>
  <si>
    <t>CS-080301</t>
  </si>
  <si>
    <t xml:space="preserve">Yan </t>
  </si>
  <si>
    <t>CS-080302</t>
  </si>
  <si>
    <t>Sam Chen</t>
  </si>
  <si>
    <t>CS-080303</t>
  </si>
  <si>
    <t>Sandy Liu</t>
  </si>
  <si>
    <t>CS-080401</t>
  </si>
  <si>
    <t>CS-080501</t>
  </si>
  <si>
    <t>CS-080901</t>
  </si>
  <si>
    <t>CS-080902</t>
  </si>
  <si>
    <t>Scofield Yin</t>
  </si>
  <si>
    <t>Scofield</t>
  </si>
  <si>
    <t>CS-081001</t>
  </si>
  <si>
    <t>CS-081002</t>
  </si>
  <si>
    <t>CS-081003</t>
  </si>
  <si>
    <t>CS-081004</t>
  </si>
  <si>
    <t>Jackson Mok</t>
  </si>
  <si>
    <t>Jackson</t>
  </si>
  <si>
    <t>CS-081101</t>
  </si>
  <si>
    <t>CS-081102</t>
  </si>
  <si>
    <t>CS-090301</t>
  </si>
  <si>
    <t>Sting Chan</t>
  </si>
  <si>
    <t>CS-090401</t>
  </si>
  <si>
    <t>CS-090701</t>
  </si>
  <si>
    <t>CS-090702</t>
  </si>
  <si>
    <t>CS-090703</t>
  </si>
  <si>
    <t>CS-090704</t>
  </si>
  <si>
    <t>CS-090801</t>
  </si>
  <si>
    <t>CS-090802</t>
  </si>
  <si>
    <t>CS-090901</t>
  </si>
  <si>
    <t>CS-091001</t>
  </si>
  <si>
    <t>CS-091101</t>
  </si>
  <si>
    <t>CS-091102</t>
  </si>
  <si>
    <t>CS-091201</t>
  </si>
  <si>
    <t>CS-100101</t>
  </si>
  <si>
    <t>CS-100301</t>
  </si>
  <si>
    <t>CS-100401</t>
  </si>
  <si>
    <t>CS-100402</t>
  </si>
  <si>
    <t>CS-100501</t>
  </si>
  <si>
    <t>CS-100502</t>
  </si>
  <si>
    <t>CS-100503</t>
  </si>
  <si>
    <t>CS-100504</t>
  </si>
  <si>
    <t>Mirror Yeung</t>
  </si>
  <si>
    <t>CS-100601</t>
  </si>
  <si>
    <t>CS-100602</t>
  </si>
  <si>
    <t>CS-100701</t>
  </si>
  <si>
    <t>CS-100702</t>
  </si>
  <si>
    <t>CS-100703</t>
  </si>
  <si>
    <t>Benny Zou</t>
  </si>
  <si>
    <t>CS-100801</t>
  </si>
  <si>
    <t>CS-100802</t>
  </si>
  <si>
    <t>Shala</t>
  </si>
  <si>
    <t>CS-100901</t>
  </si>
  <si>
    <t>CS-101001</t>
  </si>
  <si>
    <t>Frico Lee</t>
  </si>
  <si>
    <t>Frico</t>
  </si>
  <si>
    <t>CS-101002</t>
  </si>
  <si>
    <t>CS-101003</t>
  </si>
  <si>
    <t>CS-101004</t>
  </si>
  <si>
    <t>CS-101005</t>
  </si>
  <si>
    <t>CS-101006</t>
  </si>
  <si>
    <t>CS-101007</t>
  </si>
  <si>
    <t>CS-101008</t>
  </si>
  <si>
    <t>Michael Leung</t>
  </si>
  <si>
    <t>Peter</t>
  </si>
  <si>
    <t>CS-101009</t>
  </si>
  <si>
    <t>CS-10101</t>
  </si>
  <si>
    <t>CS-101101</t>
  </si>
  <si>
    <t>VincentChan</t>
  </si>
  <si>
    <t>Vincent</t>
  </si>
  <si>
    <t>CS-101102</t>
  </si>
  <si>
    <t>CS-101103</t>
  </si>
  <si>
    <t>CS-101104</t>
  </si>
  <si>
    <t>CS-101201</t>
  </si>
  <si>
    <t>Lily Lam</t>
  </si>
  <si>
    <t>Lily</t>
  </si>
  <si>
    <t>CS-101202</t>
  </si>
  <si>
    <t>CS-10201</t>
  </si>
  <si>
    <t>CS-10202</t>
  </si>
  <si>
    <t>CS-10203</t>
  </si>
  <si>
    <t>raymie</t>
  </si>
  <si>
    <t>CS-10204</t>
  </si>
  <si>
    <t>CS-10205</t>
  </si>
  <si>
    <t>CS-10206</t>
  </si>
  <si>
    <t>CS-10301</t>
  </si>
  <si>
    <t>CS-10302</t>
  </si>
  <si>
    <t>CS-10303</t>
  </si>
  <si>
    <t>CS-10304</t>
  </si>
  <si>
    <t>CS-10305</t>
  </si>
  <si>
    <t>CS-10306</t>
  </si>
  <si>
    <t>CS-10307</t>
  </si>
  <si>
    <t>CS-10308</t>
  </si>
  <si>
    <t>CS-10309</t>
  </si>
  <si>
    <t>CS-10310</t>
  </si>
  <si>
    <t>CS-10311</t>
  </si>
  <si>
    <t>CS-10401</t>
  </si>
  <si>
    <t>Ochsner Edge Gilding</t>
  </si>
  <si>
    <t>CS-10402</t>
  </si>
  <si>
    <t>CS-10403</t>
  </si>
  <si>
    <t>CS-10404</t>
  </si>
  <si>
    <t>CS-10405</t>
  </si>
  <si>
    <t>CS-10406</t>
  </si>
  <si>
    <t>CS-10407</t>
  </si>
  <si>
    <t>CS-10408</t>
  </si>
  <si>
    <t>CS-10501</t>
  </si>
  <si>
    <t>CS-10502</t>
  </si>
  <si>
    <t>Ricy</t>
  </si>
  <si>
    <t>CS-10503</t>
  </si>
  <si>
    <t>CS-10504</t>
  </si>
  <si>
    <t>CS-10505</t>
  </si>
  <si>
    <t>CS-10506</t>
  </si>
  <si>
    <t>CS-10507</t>
  </si>
  <si>
    <t>CS-10508</t>
  </si>
  <si>
    <t>CS-10509</t>
  </si>
  <si>
    <t>CS-10510</t>
  </si>
  <si>
    <t>CS-10601</t>
  </si>
  <si>
    <t>CS-10602</t>
  </si>
  <si>
    <t>CS-10603</t>
  </si>
  <si>
    <t>CS-10604</t>
  </si>
  <si>
    <t>CS-10605</t>
  </si>
  <si>
    <t>CS-10606</t>
  </si>
  <si>
    <t>CS-10607</t>
  </si>
  <si>
    <t>CS-10608</t>
  </si>
  <si>
    <t>CS-10609</t>
  </si>
  <si>
    <t>CS-10701</t>
  </si>
  <si>
    <t>CS-10702</t>
  </si>
  <si>
    <t>CS-10703</t>
  </si>
  <si>
    <t>CS-10704</t>
  </si>
  <si>
    <t>CS-10705</t>
  </si>
  <si>
    <t>CS-10706</t>
  </si>
  <si>
    <t>CS-10707</t>
  </si>
  <si>
    <t>Samuel Leung</t>
  </si>
  <si>
    <t>CS-10708</t>
  </si>
  <si>
    <t>CS-10709</t>
  </si>
  <si>
    <t>CS-10710</t>
  </si>
  <si>
    <t>CS-10711</t>
  </si>
  <si>
    <t>CS-10712</t>
  </si>
  <si>
    <t>CS-10713</t>
  </si>
  <si>
    <t>CS-10714</t>
  </si>
  <si>
    <t xml:space="preserve">Christy </t>
  </si>
  <si>
    <t>CS-10802</t>
  </si>
  <si>
    <t>CS-10803</t>
  </si>
  <si>
    <t>CS-10804</t>
  </si>
  <si>
    <t>CS-10805</t>
  </si>
  <si>
    <t>CS-10806</t>
  </si>
  <si>
    <t>CS-10807</t>
  </si>
  <si>
    <t>CS-10808</t>
  </si>
  <si>
    <t>CS-10809</t>
  </si>
  <si>
    <t>CS-10810</t>
  </si>
  <si>
    <t>CS-10811</t>
  </si>
  <si>
    <t>CS-10813</t>
  </si>
  <si>
    <t>CS-10901</t>
  </si>
  <si>
    <t>CS-10902</t>
  </si>
  <si>
    <t>CS-10903</t>
  </si>
  <si>
    <t>CS-10904</t>
  </si>
  <si>
    <t>CS-10905</t>
  </si>
  <si>
    <t>Panzer</t>
  </si>
  <si>
    <t>CS-10906</t>
  </si>
  <si>
    <t>CS-10907</t>
  </si>
  <si>
    <t>CS-11001</t>
  </si>
  <si>
    <t>CS-11002</t>
  </si>
  <si>
    <t>26 CCT 01</t>
  </si>
  <si>
    <t>CS-11003</t>
  </si>
  <si>
    <t>Leo Plastic Porfile</t>
  </si>
  <si>
    <t>CS-110101</t>
  </si>
  <si>
    <t>CS-110201</t>
  </si>
  <si>
    <t>CS-110202</t>
  </si>
  <si>
    <t>CS-110301</t>
  </si>
  <si>
    <t>CS-110302</t>
  </si>
  <si>
    <t>CS-110303</t>
  </si>
  <si>
    <t>CS-110304</t>
  </si>
  <si>
    <t>Fion Cheng</t>
  </si>
  <si>
    <t>CS-110401</t>
  </si>
  <si>
    <t>CS-110402</t>
  </si>
  <si>
    <t>CS-110501</t>
  </si>
  <si>
    <t>CS-110502</t>
  </si>
  <si>
    <t>CS-110701</t>
  </si>
  <si>
    <t>DiamondWong</t>
  </si>
  <si>
    <t>Diamond</t>
  </si>
  <si>
    <t>CS-110702</t>
  </si>
  <si>
    <t>CS-111001</t>
  </si>
  <si>
    <t>Xuan Li</t>
  </si>
  <si>
    <t>CS-111002</t>
  </si>
  <si>
    <t>CS-11101</t>
  </si>
  <si>
    <t>CS-11102</t>
  </si>
  <si>
    <t>CS-11103</t>
  </si>
  <si>
    <t>CS-11104</t>
  </si>
  <si>
    <t>CS-111101</t>
  </si>
  <si>
    <t>CS-111102</t>
  </si>
  <si>
    <t>CS-111103</t>
  </si>
  <si>
    <t>CS-111201</t>
  </si>
  <si>
    <t>CS-11201</t>
  </si>
  <si>
    <t>CS-11202</t>
  </si>
  <si>
    <t>CS-120201</t>
  </si>
  <si>
    <t>CS-120301</t>
  </si>
  <si>
    <t>CS-120302</t>
  </si>
  <si>
    <t>CS-120401</t>
  </si>
  <si>
    <t>CS-120402</t>
  </si>
  <si>
    <t>CS-120501</t>
  </si>
  <si>
    <t>Yunbo</t>
  </si>
  <si>
    <t>CS-120701</t>
  </si>
  <si>
    <t>CS-121101</t>
  </si>
  <si>
    <t>CS-121102</t>
  </si>
  <si>
    <t>CS-121103</t>
  </si>
  <si>
    <t>CS-121201</t>
  </si>
  <si>
    <t>Phoebe Zhu</t>
  </si>
  <si>
    <t>Phoebe</t>
  </si>
  <si>
    <t>CS-130101</t>
  </si>
  <si>
    <t>CS-130102</t>
  </si>
  <si>
    <t>CS-130301</t>
  </si>
  <si>
    <t>CS-130401</t>
  </si>
  <si>
    <t>YunBo Zhao</t>
  </si>
  <si>
    <t>CS-130402</t>
  </si>
  <si>
    <t>CS-130501</t>
  </si>
  <si>
    <t>CS-130601</t>
  </si>
  <si>
    <t>CS-130701</t>
  </si>
  <si>
    <t>CS-130801</t>
  </si>
  <si>
    <t>2012/5</t>
  </si>
  <si>
    <t>2013/5</t>
  </si>
  <si>
    <t>CS-131001</t>
  </si>
  <si>
    <t>CS-131002</t>
  </si>
  <si>
    <t>CS-131003</t>
  </si>
  <si>
    <t>CS-131004</t>
  </si>
  <si>
    <t>Leon Liu</t>
  </si>
  <si>
    <t>Leon</t>
  </si>
  <si>
    <t>CS-131005</t>
  </si>
  <si>
    <t>CS-131101</t>
  </si>
  <si>
    <t>CS-131102</t>
  </si>
  <si>
    <t>CS-131103</t>
  </si>
  <si>
    <t>CS-131104</t>
  </si>
  <si>
    <t>CS-140401</t>
  </si>
  <si>
    <t>CS-140402</t>
  </si>
  <si>
    <t>CS-140403</t>
  </si>
  <si>
    <t>CS-140501</t>
  </si>
  <si>
    <t>CS-140502</t>
  </si>
  <si>
    <t>CS-140601</t>
  </si>
  <si>
    <t>Jimmy</t>
  </si>
  <si>
    <t>CS-140602</t>
  </si>
  <si>
    <t>CS-140701</t>
  </si>
  <si>
    <t>Yuki Xu</t>
  </si>
  <si>
    <t>CS-140801</t>
  </si>
  <si>
    <t>CS-140802</t>
  </si>
  <si>
    <t>CS-141001</t>
  </si>
  <si>
    <t>Jack</t>
  </si>
  <si>
    <t>CS-141002</t>
  </si>
  <si>
    <t>CS-141101</t>
  </si>
  <si>
    <t>CS-141201</t>
  </si>
  <si>
    <t>CS-141202</t>
  </si>
  <si>
    <t>CS-141203</t>
  </si>
  <si>
    <t>CS-20101</t>
  </si>
  <si>
    <t>CS-20102</t>
  </si>
  <si>
    <t>CS-20103</t>
  </si>
  <si>
    <t>CS-20104</t>
  </si>
  <si>
    <t>CS-20105</t>
  </si>
  <si>
    <t>CS-20106</t>
  </si>
  <si>
    <t>CS-20201</t>
  </si>
  <si>
    <t>CS-20202</t>
  </si>
  <si>
    <t>CS-20301</t>
  </si>
  <si>
    <t>CS-20302</t>
  </si>
  <si>
    <t>CS-20303</t>
  </si>
  <si>
    <t>CS-20401</t>
  </si>
  <si>
    <t>CS-20402</t>
  </si>
  <si>
    <t>CS-20403</t>
  </si>
  <si>
    <t>CS-20404</t>
  </si>
  <si>
    <t>CS-20501</t>
  </si>
  <si>
    <t>CS-20502</t>
  </si>
  <si>
    <t>CS-20503</t>
  </si>
  <si>
    <t>CS-20504</t>
  </si>
  <si>
    <t>CS-20505</t>
  </si>
  <si>
    <t>CS-20506</t>
  </si>
  <si>
    <t>CS-20507</t>
  </si>
  <si>
    <t>ODIE</t>
  </si>
  <si>
    <t>CS-20508</t>
  </si>
  <si>
    <t>CS-20509</t>
  </si>
  <si>
    <t>CS-20510</t>
  </si>
  <si>
    <t>SZETO</t>
  </si>
  <si>
    <t>CS-20601</t>
  </si>
  <si>
    <t>CS-20602</t>
  </si>
  <si>
    <t>CS-20603</t>
  </si>
  <si>
    <t>CS-20604</t>
  </si>
  <si>
    <t>CS-20605</t>
  </si>
  <si>
    <t>CS-20606</t>
  </si>
  <si>
    <t>CS-20701</t>
  </si>
  <si>
    <t>Yvonne Yin</t>
  </si>
  <si>
    <t>CS-20702</t>
  </si>
  <si>
    <t>JAMES HO</t>
  </si>
  <si>
    <t>CS-20801</t>
  </si>
  <si>
    <t>CS-20802</t>
  </si>
  <si>
    <t>CS-20803</t>
  </si>
  <si>
    <t>Bing Li</t>
  </si>
  <si>
    <t>CS-20804</t>
  </si>
  <si>
    <t>CS-20805</t>
  </si>
  <si>
    <t>CS-20901</t>
  </si>
  <si>
    <t>CS-20902</t>
  </si>
  <si>
    <t>CS-20903</t>
  </si>
  <si>
    <t>CS-21001</t>
  </si>
  <si>
    <t>CS-21002</t>
  </si>
  <si>
    <t>CS-21003</t>
  </si>
  <si>
    <t>CS-21004</t>
  </si>
  <si>
    <t>CS-21005</t>
  </si>
  <si>
    <t>CS-21006</t>
  </si>
  <si>
    <t>CS-21007</t>
  </si>
  <si>
    <t>CS-21101</t>
  </si>
  <si>
    <t>Penn Pu</t>
  </si>
  <si>
    <t>CS-21102</t>
  </si>
  <si>
    <t>CS-21103</t>
  </si>
  <si>
    <t>CS-21201</t>
  </si>
  <si>
    <t>CS-21202</t>
  </si>
  <si>
    <t>CS-21203</t>
  </si>
  <si>
    <t>May 4,2003</t>
  </si>
  <si>
    <t>May7,2003</t>
  </si>
  <si>
    <t>CS-21204</t>
  </si>
  <si>
    <t>CS-21205</t>
  </si>
  <si>
    <t>CS-21206</t>
  </si>
  <si>
    <t>CS-90301</t>
  </si>
  <si>
    <t>Samuel</t>
  </si>
  <si>
    <t>CS-90302</t>
  </si>
  <si>
    <t>CS-90303</t>
  </si>
  <si>
    <t>CS-90304</t>
  </si>
  <si>
    <t>CS-90305</t>
  </si>
  <si>
    <t>CS-90306</t>
  </si>
  <si>
    <t>Ben</t>
  </si>
  <si>
    <t>CS-90307</t>
  </si>
  <si>
    <t>CS-90308</t>
  </si>
  <si>
    <t>CS-90309</t>
  </si>
  <si>
    <t>-</t>
  </si>
  <si>
    <t>CS-90310</t>
  </si>
  <si>
    <t>CS-90311</t>
  </si>
  <si>
    <t>Flocking process</t>
  </si>
  <si>
    <t>Johnny</t>
  </si>
  <si>
    <t>CS-90313</t>
  </si>
  <si>
    <t>CS-90401</t>
  </si>
  <si>
    <t>Lawrence</t>
  </si>
  <si>
    <t>CS-90402</t>
  </si>
  <si>
    <t>Roy</t>
  </si>
  <si>
    <t>CS-90403</t>
  </si>
  <si>
    <t>CS-90404</t>
  </si>
  <si>
    <t>CS-90405</t>
  </si>
  <si>
    <t>CS-90501</t>
  </si>
  <si>
    <t>CS-90502</t>
  </si>
  <si>
    <t>CS-90503</t>
  </si>
  <si>
    <t>David</t>
  </si>
  <si>
    <t>CS-90504</t>
  </si>
  <si>
    <t>CS-90505</t>
  </si>
  <si>
    <t>CS-90506</t>
  </si>
  <si>
    <t>CS-90507</t>
  </si>
  <si>
    <t>CS-90508</t>
  </si>
  <si>
    <t>CS-90509</t>
  </si>
  <si>
    <t>CS-90510</t>
  </si>
  <si>
    <t>CS-90511</t>
  </si>
  <si>
    <t>CS-90512</t>
  </si>
  <si>
    <t>CS-90513</t>
  </si>
  <si>
    <t>CS-90601</t>
  </si>
  <si>
    <t>CS-90602</t>
  </si>
  <si>
    <t>CS-90603</t>
  </si>
  <si>
    <t>Embossing</t>
  </si>
  <si>
    <t>CS-90604</t>
  </si>
  <si>
    <t>CS-90605</t>
  </si>
  <si>
    <t>CS-90606</t>
  </si>
  <si>
    <t>CS-90607</t>
  </si>
  <si>
    <t>CS-90608</t>
  </si>
  <si>
    <t>CS-90609</t>
  </si>
  <si>
    <t>CS-90701</t>
  </si>
  <si>
    <t>CS-90702</t>
  </si>
  <si>
    <t>CS-90703</t>
  </si>
  <si>
    <t>CS-90704</t>
  </si>
  <si>
    <t>CS-90705</t>
  </si>
  <si>
    <t>CS-90706</t>
  </si>
  <si>
    <t>CS-90707</t>
  </si>
  <si>
    <t>CS-90708</t>
  </si>
  <si>
    <t>CS-90709</t>
  </si>
  <si>
    <t>CS-90801</t>
  </si>
  <si>
    <t>CS-90802</t>
  </si>
  <si>
    <t>CS-90803</t>
  </si>
  <si>
    <t>CS-90804</t>
  </si>
  <si>
    <t>Bonnie</t>
  </si>
  <si>
    <t>CS-90805</t>
  </si>
  <si>
    <t>CS-90806</t>
  </si>
  <si>
    <t>CS-90807</t>
  </si>
  <si>
    <t>CS-90808</t>
  </si>
  <si>
    <t>Sim</t>
  </si>
  <si>
    <t>CS-90809</t>
  </si>
  <si>
    <t>Phyllis</t>
  </si>
  <si>
    <t>CS-90810</t>
  </si>
  <si>
    <t>CS-90811</t>
  </si>
  <si>
    <t>CS-90812</t>
  </si>
  <si>
    <t>CS-90813</t>
  </si>
  <si>
    <t>CS-90814</t>
  </si>
  <si>
    <t>CS-90815</t>
  </si>
  <si>
    <t>Glue with glitter</t>
  </si>
  <si>
    <t>CS-90816</t>
  </si>
  <si>
    <t>CS-90817</t>
  </si>
  <si>
    <t>CS-90901</t>
  </si>
  <si>
    <t>CANCEL</t>
  </si>
  <si>
    <t>CS-90902</t>
  </si>
  <si>
    <t>Yuen</t>
  </si>
  <si>
    <t>CS-90903</t>
  </si>
  <si>
    <t>CS-90904</t>
  </si>
  <si>
    <t>CS-90905</t>
  </si>
  <si>
    <t>CS-90906</t>
  </si>
  <si>
    <t>CS-90907</t>
  </si>
  <si>
    <t xml:space="preserve"> Christy</t>
  </si>
  <si>
    <t>CS-91001</t>
  </si>
  <si>
    <t>CS-91002</t>
  </si>
  <si>
    <t>CS-91003</t>
  </si>
  <si>
    <t>CS-91004</t>
  </si>
  <si>
    <t>CS-91005</t>
  </si>
  <si>
    <t>CS-91006</t>
  </si>
  <si>
    <t>CS-91007</t>
  </si>
  <si>
    <t>CS-91101</t>
  </si>
  <si>
    <t>CS-91102</t>
  </si>
  <si>
    <t>CS-91103</t>
  </si>
  <si>
    <t>CS-91104</t>
  </si>
  <si>
    <t>CS-91105</t>
  </si>
  <si>
    <t>Kelly Fok</t>
  </si>
  <si>
    <t>CS-91201</t>
  </si>
  <si>
    <t>CS-91202</t>
  </si>
  <si>
    <t>CS-91203</t>
  </si>
  <si>
    <t>FK-031001</t>
  </si>
  <si>
    <t>Bruce Chen</t>
  </si>
  <si>
    <t>FK-031002</t>
  </si>
  <si>
    <t>KateYuan</t>
  </si>
  <si>
    <t>FK-040201</t>
  </si>
  <si>
    <t>Kitty Liao</t>
  </si>
  <si>
    <t>FK-040202</t>
  </si>
  <si>
    <t>FK-040203</t>
  </si>
  <si>
    <t>FK-040204</t>
  </si>
  <si>
    <t>FK-040401</t>
  </si>
  <si>
    <t>Kandy/TMD</t>
  </si>
  <si>
    <t>FK-040402</t>
  </si>
  <si>
    <t>FK-040403</t>
  </si>
  <si>
    <t>FK-040404</t>
  </si>
  <si>
    <t>FK-040601</t>
  </si>
  <si>
    <t>Ivy Zhu</t>
  </si>
  <si>
    <t>FK-050301</t>
  </si>
  <si>
    <t>FK-050302</t>
  </si>
  <si>
    <t>Maggie Ren</t>
  </si>
  <si>
    <t>FK-050303</t>
  </si>
  <si>
    <t>Frank lee</t>
  </si>
  <si>
    <t>FK-050304</t>
  </si>
  <si>
    <t>FK-050601</t>
  </si>
  <si>
    <t>Sarah Chow</t>
  </si>
  <si>
    <t>FK-050701</t>
  </si>
  <si>
    <t xml:space="preserve">Vikki Choi  </t>
  </si>
  <si>
    <t>FK-050702</t>
  </si>
  <si>
    <t>Inazhang</t>
  </si>
  <si>
    <t>FK-050703</t>
  </si>
  <si>
    <t>Roger Liu</t>
  </si>
  <si>
    <t>FK-050704</t>
  </si>
  <si>
    <t>Esther</t>
  </si>
  <si>
    <t>FK-050901</t>
  </si>
  <si>
    <t>Vera Lu</t>
  </si>
  <si>
    <t>FK-050902</t>
  </si>
  <si>
    <t>FK-051001</t>
  </si>
  <si>
    <t>FK-051002</t>
  </si>
  <si>
    <t>FK-051003</t>
  </si>
  <si>
    <t>FK-051101</t>
  </si>
  <si>
    <t>FK-051102</t>
  </si>
  <si>
    <t>FK-051103</t>
  </si>
  <si>
    <t>FK-051104</t>
  </si>
  <si>
    <t>FK-051105</t>
  </si>
  <si>
    <t>FK-051106</t>
  </si>
  <si>
    <t>FK-051107</t>
  </si>
  <si>
    <t>FK-051108</t>
  </si>
  <si>
    <t>FK-051109</t>
  </si>
  <si>
    <t>FK-051201</t>
  </si>
  <si>
    <t>FK-051202</t>
  </si>
  <si>
    <t>FK-051203</t>
  </si>
  <si>
    <t>Monica Wang</t>
  </si>
  <si>
    <t>FK-051204</t>
  </si>
  <si>
    <t>FK-060101</t>
  </si>
  <si>
    <t>mss</t>
  </si>
  <si>
    <t>FK-060102</t>
  </si>
  <si>
    <t>FK-060201</t>
  </si>
  <si>
    <t>FK-060202</t>
  </si>
  <si>
    <t>Grace Wong</t>
  </si>
  <si>
    <t>FK-060203</t>
  </si>
  <si>
    <t>FK-060204</t>
  </si>
  <si>
    <t>FK-060301</t>
  </si>
  <si>
    <t>Nature Dai</t>
  </si>
  <si>
    <t>FK-060302</t>
  </si>
  <si>
    <t>FK-060303</t>
  </si>
  <si>
    <t>FK-060601</t>
  </si>
  <si>
    <t>FK-060602</t>
  </si>
  <si>
    <t>FK-060603</t>
  </si>
  <si>
    <t>FK-060604</t>
  </si>
  <si>
    <t>FK-060605</t>
  </si>
  <si>
    <t>FK-060606</t>
  </si>
  <si>
    <t>FK-060607</t>
  </si>
  <si>
    <t>FK-060608</t>
  </si>
  <si>
    <t>FK-060609</t>
  </si>
  <si>
    <t>FK-060610</t>
  </si>
  <si>
    <t>FK-060611</t>
  </si>
  <si>
    <t>FK-060612</t>
  </si>
  <si>
    <t>FK-060613</t>
  </si>
  <si>
    <t>FK-060614</t>
  </si>
  <si>
    <t>FK-060615</t>
  </si>
  <si>
    <t>FK-060616</t>
  </si>
  <si>
    <t>FK-060617</t>
  </si>
  <si>
    <t>FK-060618</t>
  </si>
  <si>
    <t>FK-060619</t>
  </si>
  <si>
    <t>FK-060620</t>
  </si>
  <si>
    <t>FK-060621</t>
  </si>
  <si>
    <t>FK-060622</t>
  </si>
  <si>
    <t>FK-060623</t>
  </si>
  <si>
    <t>FK-060624</t>
  </si>
  <si>
    <t>FK-060625</t>
  </si>
  <si>
    <t>FK-060626</t>
  </si>
  <si>
    <t>FK-060627</t>
  </si>
  <si>
    <t>FK-060628</t>
  </si>
  <si>
    <t>FK-060629</t>
  </si>
  <si>
    <t>FK-060630</t>
  </si>
  <si>
    <t>FK-060631</t>
  </si>
  <si>
    <t>FK-060632</t>
  </si>
  <si>
    <t>FK-060633</t>
  </si>
  <si>
    <t>FK-060634</t>
  </si>
  <si>
    <t>FK-060635</t>
  </si>
  <si>
    <t>FK-060636</t>
  </si>
  <si>
    <t>FK-060637</t>
  </si>
  <si>
    <t>FK-060638</t>
  </si>
  <si>
    <t>FK-060639</t>
  </si>
  <si>
    <t>FK-060640</t>
  </si>
  <si>
    <t>FK-060641</t>
  </si>
  <si>
    <t>FK-060642</t>
  </si>
  <si>
    <t>FK-060643</t>
  </si>
  <si>
    <t>FK-060644</t>
  </si>
  <si>
    <t>FK-060645</t>
  </si>
  <si>
    <t>FK-060701</t>
  </si>
  <si>
    <t>Yong</t>
  </si>
  <si>
    <t>FK-060702</t>
  </si>
  <si>
    <t>FK-060703</t>
  </si>
  <si>
    <t>FK-060704</t>
  </si>
  <si>
    <t>FK-060705</t>
  </si>
  <si>
    <t>FK-060706</t>
  </si>
  <si>
    <t>FK-060707</t>
  </si>
  <si>
    <t xml:space="preserve">Paula Leung </t>
  </si>
  <si>
    <t>FK-060708</t>
  </si>
  <si>
    <t>FK-060709</t>
  </si>
  <si>
    <t>Victor Cai</t>
  </si>
  <si>
    <t>FK-060710</t>
  </si>
  <si>
    <t>FK-060711</t>
  </si>
  <si>
    <t>FK-060712</t>
  </si>
  <si>
    <t>FK-060901</t>
  </si>
  <si>
    <t>FK-060902</t>
  </si>
  <si>
    <t>FK-070401</t>
  </si>
  <si>
    <t>FK-070402</t>
  </si>
  <si>
    <t>FK-070403</t>
  </si>
  <si>
    <t>FK-070404</t>
  </si>
  <si>
    <t>FK-070405</t>
  </si>
  <si>
    <t>FK-070406</t>
  </si>
  <si>
    <t>FK-070407</t>
  </si>
  <si>
    <t>FK-070408</t>
  </si>
  <si>
    <t>FK-070409</t>
  </si>
  <si>
    <t>FK-070410</t>
  </si>
  <si>
    <t>FK-070411</t>
  </si>
  <si>
    <t>FK-070412</t>
  </si>
  <si>
    <t>FK-070413</t>
  </si>
  <si>
    <t>FK-070414</t>
  </si>
  <si>
    <t>FK-070415</t>
  </si>
  <si>
    <t>FK-070416</t>
  </si>
  <si>
    <t>FK-070417</t>
  </si>
  <si>
    <t>FK-070418</t>
  </si>
  <si>
    <t>FK-070419</t>
  </si>
  <si>
    <t>FK-070420</t>
  </si>
  <si>
    <t>FK-070421</t>
  </si>
  <si>
    <t>FK-070422</t>
  </si>
  <si>
    <t>FK-070423</t>
  </si>
  <si>
    <t>FK-070424</t>
  </si>
  <si>
    <t>FK-070425</t>
  </si>
  <si>
    <t>FK-070426</t>
  </si>
  <si>
    <t>FK-070427</t>
  </si>
  <si>
    <t>FK-070428</t>
  </si>
  <si>
    <t>FK-070429</t>
  </si>
  <si>
    <t>FK-070430</t>
  </si>
  <si>
    <t>FK-070431</t>
  </si>
  <si>
    <t>FK-070432</t>
  </si>
  <si>
    <t>FK-070433</t>
  </si>
  <si>
    <t>FK-070434</t>
  </si>
  <si>
    <t>FK-070435</t>
  </si>
  <si>
    <t>FK-070436</t>
  </si>
  <si>
    <t>FK-070437</t>
  </si>
  <si>
    <t>FK-070438</t>
  </si>
  <si>
    <t>FK-070439</t>
  </si>
  <si>
    <t>FK-070440</t>
  </si>
  <si>
    <t>FK-070441</t>
  </si>
  <si>
    <t>FK-070442</t>
  </si>
  <si>
    <t>FK-070443</t>
  </si>
  <si>
    <t>FK-070444</t>
  </si>
  <si>
    <t>FK-070445</t>
  </si>
  <si>
    <t>FK-070601</t>
  </si>
  <si>
    <t>FK-0706010</t>
  </si>
  <si>
    <t>FK-0706011</t>
  </si>
  <si>
    <t>FK-0706012</t>
  </si>
  <si>
    <t>FK-0706013</t>
  </si>
  <si>
    <t>FK-0706014</t>
  </si>
  <si>
    <t>FK-0706015</t>
  </si>
  <si>
    <t>FK-070602</t>
  </si>
  <si>
    <t>FK-070603</t>
  </si>
  <si>
    <t>FK-070604</t>
  </si>
  <si>
    <t>FK-070605</t>
  </si>
  <si>
    <t>FK-070606</t>
  </si>
  <si>
    <t>FK-070607</t>
  </si>
  <si>
    <t>FK-070608</t>
  </si>
  <si>
    <t>FK-070609</t>
  </si>
  <si>
    <t>FK-070701</t>
  </si>
  <si>
    <t>FK-080601</t>
  </si>
  <si>
    <t>FK-080701</t>
  </si>
  <si>
    <t>FK-080702</t>
  </si>
  <si>
    <t>FK-081001</t>
  </si>
  <si>
    <t>FK-090301</t>
  </si>
  <si>
    <t>FK-090302</t>
  </si>
  <si>
    <t>FK-090303</t>
  </si>
  <si>
    <t>FK-090304</t>
  </si>
  <si>
    <t>FK-090401</t>
  </si>
  <si>
    <t>FK-090501</t>
  </si>
  <si>
    <t>FK-090701</t>
  </si>
  <si>
    <t>FK-090702</t>
  </si>
  <si>
    <t>FK-090703</t>
  </si>
  <si>
    <t>FK-090801</t>
  </si>
  <si>
    <t>FK-091001</t>
  </si>
  <si>
    <t>FK-091002</t>
  </si>
  <si>
    <t>FK-091003</t>
  </si>
  <si>
    <t>FK-091004</t>
  </si>
  <si>
    <t>FK-091005</t>
  </si>
  <si>
    <t>FK-111201</t>
  </si>
  <si>
    <t>Waver</t>
  </si>
  <si>
    <t>FK-111202</t>
  </si>
  <si>
    <t>FK-111203</t>
  </si>
  <si>
    <t>FK-120401</t>
  </si>
  <si>
    <t>WaverWong</t>
  </si>
  <si>
    <t>FK-140501</t>
  </si>
  <si>
    <t>FK-140901</t>
  </si>
  <si>
    <t>FL-030901</t>
  </si>
  <si>
    <t>Tommy</t>
  </si>
  <si>
    <t>FL-030902</t>
  </si>
  <si>
    <t>FL-030903</t>
  </si>
  <si>
    <t>FL-030904</t>
  </si>
  <si>
    <t>FL-031001</t>
  </si>
  <si>
    <t>FL-031002</t>
  </si>
  <si>
    <t>FL-031003</t>
  </si>
  <si>
    <t>FL-031004</t>
  </si>
  <si>
    <t>FL-031101</t>
  </si>
  <si>
    <t>Maggie Kwai</t>
  </si>
  <si>
    <t>FL-040201</t>
  </si>
  <si>
    <t xml:space="preserve">Jeny </t>
  </si>
  <si>
    <t>FL-040601</t>
  </si>
  <si>
    <t>FL-050101</t>
  </si>
  <si>
    <t>FL-050102</t>
  </si>
  <si>
    <t>FL-050301</t>
  </si>
  <si>
    <t>FL-050601</t>
  </si>
  <si>
    <t>Joe</t>
  </si>
  <si>
    <t>FL-051101</t>
  </si>
  <si>
    <t>FL-051102</t>
  </si>
  <si>
    <t>FL-051103</t>
  </si>
  <si>
    <t xml:space="preserve">Martin So </t>
  </si>
  <si>
    <t>FL-060201</t>
  </si>
  <si>
    <t>Jimmy Wong</t>
  </si>
  <si>
    <t>FL-060202</t>
  </si>
  <si>
    <t>FL-060301</t>
  </si>
  <si>
    <t>FL-060401</t>
  </si>
  <si>
    <t>FL-060402</t>
  </si>
  <si>
    <t>FL-060403</t>
  </si>
  <si>
    <t>FL-060404</t>
  </si>
  <si>
    <t>FL-060501</t>
  </si>
  <si>
    <t>FL-060502</t>
  </si>
  <si>
    <t>FL-060801</t>
  </si>
  <si>
    <t>Steven</t>
  </si>
  <si>
    <t>FL-060901</t>
  </si>
  <si>
    <t>FL-060902</t>
  </si>
  <si>
    <t>FL-070701</t>
  </si>
  <si>
    <t>FL-070801</t>
  </si>
  <si>
    <t>FL-070802</t>
  </si>
  <si>
    <t>FL-071001</t>
  </si>
  <si>
    <t>FL-071002</t>
  </si>
  <si>
    <t>FL-071101</t>
  </si>
  <si>
    <t>FL-071102</t>
  </si>
  <si>
    <t>FL-080501</t>
  </si>
  <si>
    <t>FL-080502</t>
  </si>
  <si>
    <t>FL-080503</t>
  </si>
  <si>
    <t>FL-080701</t>
  </si>
  <si>
    <t>FL-080702</t>
  </si>
  <si>
    <t>FL-080801</t>
  </si>
  <si>
    <t>FL-080802</t>
  </si>
  <si>
    <t>FL-080803</t>
  </si>
  <si>
    <t>FL-090201</t>
  </si>
  <si>
    <t>FL-090601</t>
  </si>
  <si>
    <t>Amie &amp; Sting</t>
  </si>
  <si>
    <t>FL-090602</t>
  </si>
  <si>
    <t>JoLai &amp; Sting</t>
  </si>
  <si>
    <t>FL-090603</t>
  </si>
  <si>
    <t>FL-091201</t>
  </si>
  <si>
    <t>FL-100701</t>
  </si>
  <si>
    <t>FL-121101</t>
  </si>
  <si>
    <t>FL-121102</t>
  </si>
  <si>
    <t>FL-121103</t>
  </si>
  <si>
    <t>FL-121104</t>
  </si>
  <si>
    <t>FL-121105</t>
  </si>
  <si>
    <t>FL-121201</t>
  </si>
  <si>
    <t>FL-121202</t>
  </si>
  <si>
    <t>FL-121203</t>
  </si>
  <si>
    <t>FL-121204</t>
  </si>
  <si>
    <t>FL-121205</t>
  </si>
  <si>
    <t>FL-121206</t>
  </si>
  <si>
    <t>Amie Yeung</t>
  </si>
  <si>
    <t>FL-121207</t>
  </si>
  <si>
    <t>FL-130401</t>
  </si>
  <si>
    <t>JOLai</t>
  </si>
  <si>
    <t>Vinson</t>
  </si>
  <si>
    <t>FL-140601</t>
  </si>
  <si>
    <t>FL-140602</t>
  </si>
  <si>
    <t>FL-140701</t>
  </si>
  <si>
    <t>FL-140901</t>
  </si>
  <si>
    <t>F-FL-00101</t>
  </si>
  <si>
    <t>F-FL-00201</t>
  </si>
  <si>
    <t>F-FL-00202</t>
  </si>
  <si>
    <t>F-FL-00301</t>
  </si>
  <si>
    <t>F-FL-00401</t>
  </si>
  <si>
    <t>F-FL-00501</t>
  </si>
  <si>
    <t>F-FL-00701</t>
  </si>
  <si>
    <t>F-FL-00801</t>
  </si>
  <si>
    <t>F-FL-01101</t>
  </si>
  <si>
    <t>Hung</t>
  </si>
  <si>
    <t>F-FL-01102</t>
  </si>
  <si>
    <t>F-FL-01201</t>
  </si>
  <si>
    <t>F-FL-030801</t>
  </si>
  <si>
    <t>F-FL-10101</t>
  </si>
  <si>
    <t>F-FL-10401</t>
  </si>
  <si>
    <t>F-FL-10601</t>
  </si>
  <si>
    <t>Rita Ho</t>
  </si>
  <si>
    <t>F-FL-10801</t>
  </si>
  <si>
    <t>F-FL-10901</t>
  </si>
  <si>
    <t>F-FL-11001</t>
  </si>
  <si>
    <t>F-FL-20201</t>
  </si>
  <si>
    <t>F-FL-20603</t>
  </si>
  <si>
    <t>Barbara</t>
  </si>
  <si>
    <t>F-FL-20801</t>
  </si>
  <si>
    <t>Johnston</t>
  </si>
  <si>
    <t>F-FL-20802</t>
  </si>
  <si>
    <t>F-FL-20803</t>
  </si>
  <si>
    <t>F-FL-20804</t>
  </si>
  <si>
    <t>F-FL-20805</t>
  </si>
  <si>
    <t>F-FL-21201</t>
  </si>
  <si>
    <t>F-FL-21202</t>
  </si>
  <si>
    <t>F-FL-90501</t>
  </si>
  <si>
    <t>F-FL-90701</t>
  </si>
  <si>
    <t>F-FL-90702</t>
  </si>
  <si>
    <t>F-FL-90703</t>
  </si>
  <si>
    <t>F-FL-90901</t>
  </si>
  <si>
    <t>F-FL-91001</t>
  </si>
  <si>
    <t>F-FL-91101</t>
  </si>
  <si>
    <t>F-FL-91102</t>
  </si>
  <si>
    <t>G-FL-030901</t>
  </si>
  <si>
    <t>G-FL-030902</t>
  </si>
  <si>
    <t>G-FL-030903</t>
  </si>
  <si>
    <t>G-FL-031001</t>
  </si>
  <si>
    <t>G-FL-031002</t>
  </si>
  <si>
    <t>G-FL-031101</t>
  </si>
  <si>
    <t>G-FL-031102</t>
  </si>
  <si>
    <t>G-FL-040101</t>
  </si>
  <si>
    <t>MaggieKwai</t>
  </si>
  <si>
    <t>G-FL-040102</t>
  </si>
  <si>
    <t>JessicaWong</t>
  </si>
  <si>
    <t>G-FL-040103</t>
  </si>
  <si>
    <t>G-FL-040104</t>
  </si>
  <si>
    <t>G-FL-040201</t>
  </si>
  <si>
    <t>Jessica</t>
  </si>
  <si>
    <t>G-FL-040601</t>
  </si>
  <si>
    <t>G-FL-040701</t>
  </si>
  <si>
    <t>G-FL-041001</t>
  </si>
  <si>
    <t>G-FL-050101</t>
  </si>
  <si>
    <t>G-FL-050102</t>
  </si>
  <si>
    <t>G-FL-060201</t>
  </si>
  <si>
    <t>G-FL-060202</t>
  </si>
  <si>
    <t>G-FL-070901</t>
  </si>
  <si>
    <t>G-FL-080501</t>
  </si>
  <si>
    <t>CocoLu</t>
  </si>
  <si>
    <t>G-FL-080502</t>
  </si>
  <si>
    <t>G-FL-080503</t>
  </si>
  <si>
    <t>G-FL-080601</t>
  </si>
  <si>
    <t>G-FL-080701</t>
  </si>
  <si>
    <t>G-FL-080702</t>
  </si>
  <si>
    <t>G-FL-090701</t>
  </si>
  <si>
    <t>Coco</t>
  </si>
  <si>
    <t>G-FL-090702</t>
  </si>
  <si>
    <t>G-FL-090703</t>
  </si>
  <si>
    <t>G-FL-091101</t>
  </si>
  <si>
    <t>G-FL-091102</t>
  </si>
  <si>
    <t>G-FL-091103</t>
  </si>
  <si>
    <t>G-FL-091104</t>
  </si>
  <si>
    <t>G-FL-091201</t>
  </si>
  <si>
    <t>G-OT-030901</t>
  </si>
  <si>
    <t>RoycePoon</t>
  </si>
  <si>
    <t>LinLeung</t>
  </si>
  <si>
    <t>G-OT-030902</t>
  </si>
  <si>
    <t>G-OT-030903</t>
  </si>
  <si>
    <t>G-OT-030904</t>
  </si>
  <si>
    <t>G-OT-030905</t>
  </si>
  <si>
    <t>G-OT-030906</t>
  </si>
  <si>
    <t>G-OT-030907</t>
  </si>
  <si>
    <t>G-OT-030908</t>
  </si>
  <si>
    <t>G-OT-030909</t>
  </si>
  <si>
    <t>Lin</t>
  </si>
  <si>
    <t>G-OT-030910</t>
  </si>
  <si>
    <t>G-OT-031001</t>
  </si>
  <si>
    <t>G-OT-031002</t>
  </si>
  <si>
    <t>G-OT-031003</t>
  </si>
  <si>
    <t>G-OT-031101</t>
  </si>
  <si>
    <t>G-OT-031102</t>
  </si>
  <si>
    <t>G-OT-031103</t>
  </si>
  <si>
    <t>G-OT-031104</t>
  </si>
  <si>
    <t>G-OT-031105</t>
  </si>
  <si>
    <t>G-OT-031106</t>
  </si>
  <si>
    <t>G-OT-031107</t>
  </si>
  <si>
    <t>G-OT-031108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</si>
  <si>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</si>
  <si>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</si>
  <si>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</si>
  <si>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</si>
  <si>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</si>
  <si>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</si>
  <si>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</si>
  <si>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</si>
  <si>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</si>
  <si>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</si>
  <si>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</si>
  <si>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</si>
  <si>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</si>
  <si>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</si>
  <si>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</si>
  <si>
    <t>G-OT-040304</t>
  </si>
  <si>
    <t>G-OT-040305</t>
  </si>
  <si>
    <t>G-OT-040306</t>
  </si>
  <si>
    <t>G-OT-040307</t>
  </si>
  <si>
    <t xml:space="preserve"> Lin</t>
  </si>
  <si>
    <t>G-OT-040401</t>
  </si>
  <si>
    <t>Royce Poon</t>
  </si>
  <si>
    <t>G-OT-040402</t>
  </si>
  <si>
    <t>G-OT-040403</t>
  </si>
  <si>
    <t>G-OT-040404</t>
  </si>
  <si>
    <t>G-OT-040501</t>
  </si>
  <si>
    <t>G-OT-040502</t>
  </si>
  <si>
    <t>G-OT-040503</t>
  </si>
  <si>
    <t>G-OT-040701</t>
  </si>
  <si>
    <t>G-OT-040702</t>
  </si>
  <si>
    <t>G-OT-040703</t>
  </si>
  <si>
    <t>G-OT-040801</t>
  </si>
  <si>
    <t>G-OT-040802</t>
  </si>
  <si>
    <t>G-OT-040803</t>
  </si>
  <si>
    <t>G-OT-040901</t>
  </si>
  <si>
    <t>G-OT-040902</t>
  </si>
  <si>
    <t>G-OT-040903</t>
  </si>
  <si>
    <t>G-OT-041001</t>
  </si>
  <si>
    <t>Jay Lee</t>
  </si>
  <si>
    <t>G-OT-041101</t>
  </si>
  <si>
    <t>G-OT-041102</t>
  </si>
  <si>
    <t>G-OT-050101</t>
  </si>
  <si>
    <t>G-OT-050102</t>
  </si>
  <si>
    <t>G-OT-050103</t>
  </si>
  <si>
    <t>G-OT-050301</t>
  </si>
  <si>
    <t>G-OT-050302</t>
  </si>
  <si>
    <t>G-OT-050303</t>
  </si>
  <si>
    <t>G-OT-050304</t>
  </si>
  <si>
    <t>G-OT-050305</t>
  </si>
  <si>
    <t>G-OT-050306</t>
  </si>
  <si>
    <t>G-OT-050401</t>
  </si>
  <si>
    <t>G-OT-050402</t>
  </si>
  <si>
    <t>G-OT-050403</t>
  </si>
  <si>
    <t>G-OT-050404</t>
  </si>
  <si>
    <t>G-OT-050405</t>
  </si>
  <si>
    <t>G-OT-050501</t>
  </si>
  <si>
    <t>G-OT-050601</t>
  </si>
  <si>
    <t>G-OT-050701</t>
  </si>
  <si>
    <t>G-OT-050702</t>
  </si>
  <si>
    <t>G-OT-050901</t>
  </si>
  <si>
    <t>G-OT-051001</t>
  </si>
  <si>
    <t>G-OT-051002</t>
  </si>
  <si>
    <t>G-OT-051101</t>
  </si>
  <si>
    <t>G-OT-051102</t>
  </si>
  <si>
    <t>G-OT-051103</t>
  </si>
  <si>
    <t>G-OT-051201</t>
  </si>
  <si>
    <t>G-OT-060301</t>
  </si>
  <si>
    <t>RickyChenug</t>
  </si>
  <si>
    <t>G-OT-060302</t>
  </si>
  <si>
    <t>G-OT-060601</t>
  </si>
  <si>
    <t>G-OT-060602</t>
  </si>
  <si>
    <t>G-OT-060603</t>
  </si>
  <si>
    <t>G-OT-060604</t>
  </si>
  <si>
    <t>G-OT-060701</t>
  </si>
  <si>
    <t>G-OT-060801</t>
  </si>
  <si>
    <t>G-OT-060802</t>
  </si>
  <si>
    <t>G-OT-060803</t>
  </si>
  <si>
    <t>G-OT-060804</t>
  </si>
  <si>
    <t>G-OT-060805</t>
  </si>
  <si>
    <t>G-OT-060806</t>
  </si>
  <si>
    <t>G-OT-060807</t>
  </si>
  <si>
    <t>G-OT-060901</t>
  </si>
  <si>
    <t>G-OT-060902</t>
  </si>
  <si>
    <t>G-OT-060903</t>
  </si>
  <si>
    <t>G-OT-060904</t>
  </si>
  <si>
    <t>G-OT-060905</t>
  </si>
  <si>
    <t>G-OT-061101</t>
  </si>
  <si>
    <t>G-OT-061102</t>
  </si>
  <si>
    <t>G-OT-061103</t>
  </si>
  <si>
    <t>G-OT-070301</t>
  </si>
  <si>
    <t>G-OT-070401</t>
  </si>
  <si>
    <t>G-OT-070402</t>
  </si>
  <si>
    <t>ZhiXiong Xian</t>
  </si>
  <si>
    <t>G-OT-070501</t>
  </si>
  <si>
    <t>G-OT-070502</t>
  </si>
  <si>
    <t>Linven Peng</t>
  </si>
  <si>
    <t>Linven</t>
  </si>
  <si>
    <t>G-OT-070503</t>
  </si>
  <si>
    <t>G-OT-070504</t>
  </si>
  <si>
    <t>G-OT-070601</t>
  </si>
  <si>
    <t>Alice Lee</t>
  </si>
  <si>
    <t>G-OT-070602</t>
  </si>
  <si>
    <t>G-OT-070603</t>
  </si>
  <si>
    <t>G-OT-070604</t>
  </si>
  <si>
    <t>G-OT-070701</t>
  </si>
  <si>
    <t>G-OT-070702</t>
  </si>
  <si>
    <t>G-OT-070801</t>
  </si>
  <si>
    <t>G-OT-070901</t>
  </si>
  <si>
    <t>G-OT-070902</t>
  </si>
  <si>
    <t>G-OT-070903</t>
  </si>
  <si>
    <t>G-OT-071001</t>
  </si>
  <si>
    <t>G-OT-080101</t>
  </si>
  <si>
    <t>G-OT-080102</t>
  </si>
  <si>
    <t>G-OT-080103</t>
  </si>
  <si>
    <t>G-OT-080104</t>
  </si>
  <si>
    <t>G-OT-080105</t>
  </si>
  <si>
    <t>G-OT-080106</t>
  </si>
  <si>
    <t>G-OT-080401</t>
  </si>
  <si>
    <t>G-OT-080501</t>
  </si>
  <si>
    <t>G-OT-080502</t>
  </si>
  <si>
    <t>Shala Lao</t>
  </si>
  <si>
    <t>G-OT-080503</t>
  </si>
  <si>
    <t>G-OT-080601</t>
  </si>
  <si>
    <t>G-OT-080701</t>
  </si>
  <si>
    <t>G-OT-080702</t>
  </si>
  <si>
    <t>G-OT-080801</t>
  </si>
  <si>
    <t>G-OT-080901</t>
  </si>
  <si>
    <t>G-OT-080902</t>
  </si>
  <si>
    <t>G-OT-081001</t>
  </si>
  <si>
    <t>G-OT-081002</t>
  </si>
  <si>
    <t>G-OT-081101</t>
  </si>
  <si>
    <t>G-OT-081102</t>
  </si>
  <si>
    <t>G-OT-081103</t>
  </si>
  <si>
    <t>G-OT-081201</t>
  </si>
  <si>
    <t>G-OT-090201</t>
  </si>
  <si>
    <t>G-OT-090202</t>
  </si>
  <si>
    <t>G-OT-090301</t>
  </si>
  <si>
    <t>G-OT-090302</t>
  </si>
  <si>
    <t>G-OT-090303</t>
  </si>
  <si>
    <t>G-OT-090304</t>
  </si>
  <si>
    <t>G-OT-090305</t>
  </si>
  <si>
    <t>G-OT-090801</t>
  </si>
  <si>
    <t>G-OT-091001</t>
  </si>
  <si>
    <t>G-OT-091101</t>
  </si>
  <si>
    <t>G-OT-091102</t>
  </si>
  <si>
    <t>G-OT-091103</t>
  </si>
  <si>
    <t>G-OT-091201</t>
  </si>
  <si>
    <t>G-OT-091202</t>
  </si>
  <si>
    <t>G-OT-100101</t>
  </si>
  <si>
    <t>G-OT-100201</t>
  </si>
  <si>
    <t>G-OT-100202</t>
  </si>
  <si>
    <t>G-OT-100301</t>
  </si>
  <si>
    <t>G-OT-100302</t>
  </si>
  <si>
    <t>G-OT-100303</t>
  </si>
  <si>
    <t>G-OT-100304</t>
  </si>
  <si>
    <t>G-OT-100305</t>
  </si>
  <si>
    <t>G-OT-100501</t>
  </si>
  <si>
    <t>G-OT-100502</t>
  </si>
  <si>
    <t>G-OT-100503</t>
  </si>
  <si>
    <t>G-OT-100601</t>
  </si>
  <si>
    <t>G-OT-100701</t>
  </si>
  <si>
    <t>G-OT-100702</t>
  </si>
  <si>
    <t>G-OT-100801</t>
  </si>
  <si>
    <t>G-OT-100901</t>
  </si>
  <si>
    <t>G-OT-100902</t>
  </si>
  <si>
    <t>G-OT-101101</t>
  </si>
  <si>
    <t>G-OT-101102</t>
  </si>
  <si>
    <t>G-OT-101103</t>
  </si>
  <si>
    <t>G-OT-110101</t>
  </si>
  <si>
    <t>G-OT-110102</t>
  </si>
  <si>
    <t>G-OT-110301</t>
  </si>
  <si>
    <t>G-OT-110401</t>
  </si>
  <si>
    <t>G-OT-110402</t>
  </si>
  <si>
    <t>1004/2011</t>
  </si>
  <si>
    <t>G-OT-110403</t>
  </si>
  <si>
    <t>G-OT-110404</t>
  </si>
  <si>
    <t>G-OT-110501</t>
  </si>
  <si>
    <t>G-OT-110601</t>
  </si>
  <si>
    <t>G-OT-110701</t>
  </si>
  <si>
    <t>G-OT-110901</t>
  </si>
  <si>
    <t>G-OT-110902</t>
  </si>
  <si>
    <t>G-OT-110903</t>
  </si>
  <si>
    <t>G-OT-111001</t>
  </si>
  <si>
    <t>G-OT-111002</t>
  </si>
  <si>
    <t>G-OT-111201</t>
  </si>
  <si>
    <t>G-OT-120101</t>
  </si>
  <si>
    <t>Kelvin Cheung</t>
  </si>
  <si>
    <t>G-OT-120102</t>
  </si>
  <si>
    <t>G-OT-120201</t>
  </si>
  <si>
    <t>Jack Lv</t>
  </si>
  <si>
    <t>G-OT-120401</t>
  </si>
  <si>
    <t>G-OT-120501</t>
  </si>
  <si>
    <t>G-OT-120502</t>
  </si>
  <si>
    <t>G-OT-120601</t>
  </si>
  <si>
    <t>G-OT-120602</t>
  </si>
  <si>
    <t>G-OT-120603</t>
  </si>
  <si>
    <t>G-OT-120604</t>
  </si>
  <si>
    <t>G-OT-120701</t>
  </si>
  <si>
    <t>G-OT-130301</t>
  </si>
  <si>
    <t>G-OT-130401</t>
  </si>
  <si>
    <t>G-OT-130601</t>
  </si>
  <si>
    <t>G-OT-130701</t>
  </si>
  <si>
    <t>G-OT-130702</t>
  </si>
  <si>
    <t>G-OT-130801</t>
  </si>
  <si>
    <t>G-OT-130802</t>
  </si>
  <si>
    <t>G-OT-131201</t>
  </si>
  <si>
    <t>G-OT-131202</t>
  </si>
  <si>
    <t>G-OT-140301</t>
  </si>
  <si>
    <t>G-OT-140501</t>
  </si>
  <si>
    <t>G-OT-140601</t>
  </si>
  <si>
    <t>JoLai
Vinson Zhang</t>
  </si>
  <si>
    <t>G-OT-140602</t>
  </si>
  <si>
    <t>G-OT-140603</t>
  </si>
  <si>
    <t>G-OT-140701</t>
  </si>
  <si>
    <t>G-OT-140901</t>
  </si>
  <si>
    <t>G-OT-141001</t>
  </si>
  <si>
    <t>G-OT-141002</t>
  </si>
  <si>
    <t>G-OT-141003</t>
  </si>
  <si>
    <t>G-OT-141101</t>
  </si>
  <si>
    <t>G-OT-141102</t>
  </si>
  <si>
    <t>G-OT-141201</t>
  </si>
  <si>
    <t>G-OT-141202</t>
  </si>
  <si>
    <t>G-OT-141203</t>
  </si>
  <si>
    <t>Vinson Zhang</t>
  </si>
  <si>
    <t>G-00101</t>
  </si>
  <si>
    <t>G-00102</t>
  </si>
  <si>
    <t>G-00103</t>
  </si>
  <si>
    <t>G-00104</t>
  </si>
  <si>
    <t>G-00105</t>
  </si>
  <si>
    <t>G-00106</t>
  </si>
  <si>
    <t>G-00107</t>
  </si>
  <si>
    <t>G-00201</t>
  </si>
  <si>
    <t>G-00202</t>
  </si>
  <si>
    <t>G-00203</t>
  </si>
  <si>
    <t>G-00204</t>
  </si>
  <si>
    <t>G-00205</t>
  </si>
  <si>
    <t>G-00206</t>
  </si>
  <si>
    <t>G-00207</t>
  </si>
  <si>
    <t>G-00208</t>
  </si>
  <si>
    <t>G-00209</t>
  </si>
  <si>
    <t>G-00210</t>
  </si>
  <si>
    <t>G-00301</t>
  </si>
  <si>
    <t>G-00302</t>
  </si>
  <si>
    <t>G-00303</t>
  </si>
  <si>
    <t>G-00304</t>
  </si>
  <si>
    <t>G-00305</t>
  </si>
  <si>
    <t>G-00306</t>
  </si>
  <si>
    <t>G-00307</t>
  </si>
  <si>
    <t>G-00308</t>
  </si>
  <si>
    <t>G-00309</t>
  </si>
  <si>
    <t>G-00310</t>
  </si>
  <si>
    <t>G-00311</t>
  </si>
  <si>
    <t>G-00312</t>
  </si>
  <si>
    <t>G-00313</t>
  </si>
  <si>
    <t>G-00314</t>
  </si>
  <si>
    <t>G-00401</t>
  </si>
  <si>
    <t>G-00402</t>
  </si>
  <si>
    <t>G-00403</t>
  </si>
  <si>
    <t>G-00501</t>
  </si>
  <si>
    <t>G-00502</t>
  </si>
  <si>
    <t>G-00503</t>
  </si>
  <si>
    <t>G-00504</t>
  </si>
  <si>
    <t>G-00505</t>
  </si>
  <si>
    <t>G-00601</t>
  </si>
  <si>
    <t>G-00602</t>
  </si>
  <si>
    <t>G-00603</t>
  </si>
  <si>
    <t>G-00604</t>
  </si>
  <si>
    <t>G-00605</t>
  </si>
  <si>
    <t>G-00606</t>
  </si>
  <si>
    <t>G-00607</t>
  </si>
  <si>
    <t>G-00608</t>
  </si>
  <si>
    <t>G-00701</t>
  </si>
  <si>
    <t>G-00702</t>
  </si>
  <si>
    <t>G-00703</t>
  </si>
  <si>
    <t>G-00704</t>
  </si>
  <si>
    <t>G-00705</t>
  </si>
  <si>
    <t>G-00706</t>
  </si>
  <si>
    <t>G-00707</t>
  </si>
  <si>
    <t>G-00708</t>
  </si>
  <si>
    <t>G-00709</t>
  </si>
  <si>
    <t>G-00710</t>
  </si>
  <si>
    <t>G-00711</t>
  </si>
  <si>
    <t>G-00712</t>
  </si>
  <si>
    <t>G-00713</t>
  </si>
  <si>
    <t>G-00801</t>
  </si>
  <si>
    <t>G-00802</t>
  </si>
  <si>
    <t>G-00803</t>
  </si>
  <si>
    <t>Roman</t>
  </si>
  <si>
    <t>G-00804</t>
  </si>
  <si>
    <t>G-00805</t>
  </si>
  <si>
    <t>G-00901</t>
  </si>
  <si>
    <t>Rita</t>
  </si>
  <si>
    <t>G-00902</t>
  </si>
  <si>
    <t>Natalie</t>
  </si>
  <si>
    <t>G-00903</t>
  </si>
  <si>
    <t>G-00904</t>
  </si>
  <si>
    <t>G-00905</t>
  </si>
  <si>
    <t>G-00906</t>
  </si>
  <si>
    <t>G-00908</t>
  </si>
  <si>
    <t>G-01001</t>
  </si>
  <si>
    <t>G-01002</t>
  </si>
  <si>
    <t>G-01003</t>
  </si>
  <si>
    <t>G-01004</t>
  </si>
  <si>
    <t>G-01005</t>
  </si>
  <si>
    <t>G-01006</t>
  </si>
  <si>
    <t>G-01007</t>
  </si>
  <si>
    <t>G-01008</t>
  </si>
  <si>
    <t>G-01009</t>
  </si>
  <si>
    <t>G-01010</t>
  </si>
  <si>
    <t>G-01011</t>
  </si>
  <si>
    <t>G-01012</t>
  </si>
  <si>
    <t>G-01013</t>
  </si>
  <si>
    <t>G-01014</t>
  </si>
  <si>
    <t>G-01015</t>
  </si>
  <si>
    <t>G-01016</t>
  </si>
  <si>
    <t>G-01017</t>
  </si>
  <si>
    <t>G-01018</t>
  </si>
  <si>
    <t>G-01019</t>
  </si>
  <si>
    <t>G-01020</t>
  </si>
  <si>
    <t>G-01021</t>
  </si>
  <si>
    <t>G-01101</t>
  </si>
  <si>
    <t>G-01102</t>
  </si>
  <si>
    <t>G-01103</t>
  </si>
  <si>
    <t>G-01104</t>
  </si>
  <si>
    <t>G-01105</t>
  </si>
  <si>
    <t>G-01106</t>
  </si>
  <si>
    <t>G-01201</t>
  </si>
  <si>
    <t>G-01202</t>
  </si>
  <si>
    <t>G-01203</t>
  </si>
  <si>
    <t>G-01204</t>
  </si>
  <si>
    <t>G-01205</t>
  </si>
  <si>
    <t>G-030101</t>
  </si>
  <si>
    <t>G-030102</t>
  </si>
  <si>
    <t>Maggie</t>
  </si>
  <si>
    <t>G-030103</t>
  </si>
  <si>
    <t xml:space="preserve">Penn </t>
  </si>
  <si>
    <t>G-030104</t>
  </si>
  <si>
    <t>Sales - Jerry</t>
  </si>
  <si>
    <t>G-030105</t>
  </si>
  <si>
    <t>G-030106</t>
  </si>
  <si>
    <t>G-030201</t>
  </si>
  <si>
    <t>WandyWan</t>
  </si>
  <si>
    <t>G-030202</t>
  </si>
  <si>
    <t>G-030301</t>
  </si>
  <si>
    <t>G-030302</t>
  </si>
  <si>
    <t>G-030303</t>
  </si>
  <si>
    <t>G-030304</t>
  </si>
  <si>
    <t>G-030305</t>
  </si>
  <si>
    <t>TommyLo</t>
  </si>
  <si>
    <t>G-030306</t>
  </si>
  <si>
    <t>G-030401</t>
  </si>
  <si>
    <t>G-030402</t>
  </si>
  <si>
    <t>G-030403</t>
  </si>
  <si>
    <t>G-030404</t>
  </si>
  <si>
    <t>G-030405</t>
  </si>
  <si>
    <t>G-030406</t>
  </si>
  <si>
    <t>G-030407</t>
  </si>
  <si>
    <t>May 6,2003</t>
  </si>
  <si>
    <t>9May,2003</t>
  </si>
  <si>
    <t>G-030408</t>
  </si>
  <si>
    <t>G-030409</t>
  </si>
  <si>
    <t>G-030410</t>
  </si>
  <si>
    <t>G-030411</t>
  </si>
  <si>
    <t>G-030412</t>
  </si>
  <si>
    <t>G-030413</t>
  </si>
  <si>
    <t>G-030414</t>
  </si>
  <si>
    <t>G-030415</t>
  </si>
  <si>
    <t>G-030416</t>
  </si>
  <si>
    <t>G-030501</t>
  </si>
  <si>
    <t>G-030502</t>
  </si>
  <si>
    <t>G-030601</t>
  </si>
  <si>
    <t>G-030602</t>
  </si>
  <si>
    <t>G-030603</t>
  </si>
  <si>
    <t>G-030604</t>
  </si>
  <si>
    <t>G-030605</t>
  </si>
  <si>
    <t>Vanessa Lau</t>
  </si>
  <si>
    <t>G-030606</t>
  </si>
  <si>
    <t>G-030607</t>
  </si>
  <si>
    <t>G-030608</t>
  </si>
  <si>
    <t>G-030609</t>
  </si>
  <si>
    <t>G-030610</t>
  </si>
  <si>
    <t>G-030611</t>
  </si>
  <si>
    <t>G-030612</t>
  </si>
  <si>
    <t>G-030613</t>
  </si>
  <si>
    <t>G-030614</t>
  </si>
  <si>
    <t>G-030615</t>
  </si>
  <si>
    <t>G-030701</t>
  </si>
  <si>
    <t>G-030702</t>
  </si>
  <si>
    <t>G-030703</t>
  </si>
  <si>
    <t>G-030704</t>
  </si>
  <si>
    <t>G-030705</t>
  </si>
  <si>
    <t>G-030801</t>
  </si>
  <si>
    <t>Jacky Chao</t>
  </si>
  <si>
    <t xml:space="preserve">  5-sep-03</t>
  </si>
  <si>
    <t>G-030802</t>
  </si>
  <si>
    <t>G-030803</t>
  </si>
  <si>
    <t>G-030804</t>
  </si>
  <si>
    <t>G-030805</t>
  </si>
  <si>
    <t>G-030806</t>
  </si>
  <si>
    <t>G-10101</t>
  </si>
  <si>
    <t>G-10201</t>
  </si>
  <si>
    <t>G-10202</t>
  </si>
  <si>
    <t>G-10203</t>
  </si>
  <si>
    <t>G-10204</t>
  </si>
  <si>
    <t>G-10205</t>
  </si>
  <si>
    <t>G-10206</t>
  </si>
  <si>
    <t>G-10207</t>
  </si>
  <si>
    <t>G-10208</t>
  </si>
  <si>
    <t>G-10209</t>
  </si>
  <si>
    <t>G-10301</t>
  </si>
  <si>
    <t>Mandy</t>
  </si>
  <si>
    <t>G-10302</t>
  </si>
  <si>
    <t>G-10303</t>
  </si>
  <si>
    <t>G-10304</t>
  </si>
  <si>
    <t>G-10305</t>
  </si>
  <si>
    <t>G-10306</t>
  </si>
  <si>
    <t>G-10307</t>
  </si>
  <si>
    <t>G-10308</t>
  </si>
  <si>
    <t>G-10309</t>
  </si>
  <si>
    <t>G-10401</t>
  </si>
  <si>
    <t xml:space="preserve">     4-Apr-01</t>
  </si>
  <si>
    <t xml:space="preserve">    13-Apr-01</t>
  </si>
  <si>
    <t>G-10402</t>
  </si>
  <si>
    <t>G-10403</t>
  </si>
  <si>
    <t>G-10404</t>
  </si>
  <si>
    <t>G-10405</t>
  </si>
  <si>
    <t>G-10501</t>
  </si>
  <si>
    <t>G-10502</t>
  </si>
  <si>
    <t>G-10503</t>
  </si>
  <si>
    <t>G-10504</t>
  </si>
  <si>
    <t>G-10505</t>
  </si>
  <si>
    <t>G-10506</t>
  </si>
  <si>
    <t>G-10507</t>
  </si>
  <si>
    <t>G-10508</t>
  </si>
  <si>
    <t>G-10601</t>
  </si>
  <si>
    <t>G-10602</t>
  </si>
  <si>
    <t>G-10603</t>
  </si>
  <si>
    <t>G-10604</t>
  </si>
  <si>
    <t>G-10701</t>
  </si>
  <si>
    <t>G-10702</t>
  </si>
  <si>
    <t>G-10703</t>
  </si>
  <si>
    <t>G-10704</t>
  </si>
  <si>
    <t>G-10705</t>
  </si>
  <si>
    <t>G-10706</t>
  </si>
  <si>
    <t>G-10707</t>
  </si>
  <si>
    <t>G-10708</t>
  </si>
  <si>
    <t>G-10709</t>
  </si>
  <si>
    <t>G-10710</t>
  </si>
  <si>
    <t>G-10711</t>
  </si>
  <si>
    <t>G-10712</t>
  </si>
  <si>
    <t>G-10713</t>
  </si>
  <si>
    <t>G-10714</t>
  </si>
  <si>
    <t>G-10715</t>
  </si>
  <si>
    <t>G-10716</t>
  </si>
  <si>
    <t>G-10801</t>
  </si>
  <si>
    <t>G-10802</t>
  </si>
  <si>
    <t>G-10901</t>
  </si>
  <si>
    <t>G-10902</t>
  </si>
  <si>
    <t>G-10903</t>
  </si>
  <si>
    <t>G-10904</t>
  </si>
  <si>
    <t>G-10905</t>
  </si>
  <si>
    <t>G-10906</t>
  </si>
  <si>
    <t>G-10907</t>
  </si>
  <si>
    <t>G-10908</t>
  </si>
  <si>
    <t>G-11001</t>
  </si>
  <si>
    <t>G-11002</t>
  </si>
  <si>
    <t>G-11003</t>
  </si>
  <si>
    <t>G-11004</t>
  </si>
  <si>
    <t>G-11101</t>
  </si>
  <si>
    <t>C.M. Yeung</t>
  </si>
  <si>
    <t>G-11102</t>
  </si>
  <si>
    <t>G-11103</t>
  </si>
  <si>
    <t>G-11104</t>
  </si>
  <si>
    <t>G-11105</t>
  </si>
  <si>
    <t>G-11106</t>
  </si>
  <si>
    <t>G-11107</t>
  </si>
  <si>
    <t>G-11108</t>
  </si>
  <si>
    <t>G-11201</t>
  </si>
  <si>
    <t>G-11202</t>
  </si>
  <si>
    <t>G-11203</t>
  </si>
  <si>
    <t>G-11204</t>
  </si>
  <si>
    <t>G-11205</t>
  </si>
  <si>
    <t>G-11206</t>
  </si>
  <si>
    <t>G-11207</t>
  </si>
  <si>
    <t>G-11208</t>
  </si>
  <si>
    <t>G-20101</t>
  </si>
  <si>
    <t>G-20102</t>
  </si>
  <si>
    <t>G-20103</t>
  </si>
  <si>
    <t>G-20104</t>
  </si>
  <si>
    <t>G-20105</t>
  </si>
  <si>
    <t>G-20106</t>
  </si>
  <si>
    <t>G-20107</t>
  </si>
  <si>
    <t>G-20108</t>
  </si>
  <si>
    <t>G-20109</t>
  </si>
  <si>
    <t>G-20110</t>
  </si>
  <si>
    <t>G-20201</t>
  </si>
  <si>
    <t>G-20202</t>
  </si>
  <si>
    <t>G-20203</t>
  </si>
  <si>
    <t>G-20204</t>
  </si>
  <si>
    <t>G-20205</t>
  </si>
  <si>
    <t>G-20206</t>
  </si>
  <si>
    <t>G-20207</t>
  </si>
  <si>
    <t>G-20208</t>
  </si>
  <si>
    <t xml:space="preserve">CM Yeung </t>
  </si>
  <si>
    <t>G-20209</t>
  </si>
  <si>
    <t>G-20210</t>
  </si>
  <si>
    <t>G-20211</t>
  </si>
  <si>
    <t>G-20212</t>
  </si>
  <si>
    <t>G-20213</t>
  </si>
  <si>
    <t>G-20301</t>
  </si>
  <si>
    <t>G-20302</t>
  </si>
  <si>
    <t>G-20303</t>
  </si>
  <si>
    <t>G-20304</t>
  </si>
  <si>
    <t>G-20305</t>
  </si>
  <si>
    <t>G-20306</t>
  </si>
  <si>
    <t>G-20307</t>
  </si>
  <si>
    <t>G-20401</t>
  </si>
  <si>
    <t>G-20402</t>
  </si>
  <si>
    <t>G-20403</t>
  </si>
  <si>
    <t>G-20404</t>
  </si>
  <si>
    <t>G-20405</t>
  </si>
  <si>
    <t>G-20406</t>
  </si>
  <si>
    <t>G-20407</t>
  </si>
  <si>
    <t>G-20408</t>
  </si>
  <si>
    <t>G-20501</t>
  </si>
  <si>
    <t>G-20502</t>
  </si>
  <si>
    <t>G-20503</t>
  </si>
  <si>
    <t>G-20504</t>
  </si>
  <si>
    <t>G-20505</t>
  </si>
  <si>
    <t>G-20506</t>
  </si>
  <si>
    <t>G-20507</t>
  </si>
  <si>
    <t>G-20508</t>
  </si>
  <si>
    <t>G-20509</t>
  </si>
  <si>
    <t>G-20510</t>
  </si>
  <si>
    <t>G-20511</t>
  </si>
  <si>
    <t>G-20512</t>
  </si>
  <si>
    <t>G-20513</t>
  </si>
  <si>
    <t>G-20514</t>
  </si>
  <si>
    <t>G-20601</t>
  </si>
  <si>
    <t>G-20602</t>
  </si>
  <si>
    <t>G-20603</t>
  </si>
  <si>
    <t>G-20604</t>
  </si>
  <si>
    <t>G-20605</t>
  </si>
  <si>
    <t>G-20701</t>
  </si>
  <si>
    <t>G-20702</t>
  </si>
  <si>
    <t>G-20703</t>
  </si>
  <si>
    <t>G-20801</t>
  </si>
  <si>
    <t>G-20802</t>
  </si>
  <si>
    <t>G-20803</t>
  </si>
  <si>
    <t>G-20804</t>
  </si>
  <si>
    <t>G-20805</t>
  </si>
  <si>
    <t>G-20806</t>
  </si>
  <si>
    <t>G-20901</t>
  </si>
  <si>
    <t>G-20902</t>
  </si>
  <si>
    <t>G-20903</t>
  </si>
  <si>
    <t>G-20904</t>
  </si>
  <si>
    <t>G-20905</t>
  </si>
  <si>
    <t>JENY</t>
  </si>
  <si>
    <t>G-21001</t>
  </si>
  <si>
    <t>G-21002</t>
  </si>
  <si>
    <t>G-21003</t>
  </si>
  <si>
    <t>G-21004</t>
  </si>
  <si>
    <t>G-21005</t>
  </si>
  <si>
    <t>G-21006</t>
  </si>
  <si>
    <t>G-21007</t>
  </si>
  <si>
    <t>G-21008</t>
  </si>
  <si>
    <t>G-21101</t>
  </si>
  <si>
    <t xml:space="preserve">Henry </t>
  </si>
  <si>
    <t>G-21102</t>
  </si>
  <si>
    <t>G-21103</t>
  </si>
  <si>
    <t>G-21104</t>
  </si>
  <si>
    <t>G-21105</t>
  </si>
  <si>
    <t>G-21106</t>
  </si>
  <si>
    <t>G-21107</t>
  </si>
  <si>
    <t>G-21108</t>
  </si>
  <si>
    <t>G-21109</t>
  </si>
  <si>
    <t>G-21110</t>
  </si>
  <si>
    <t>G-21111</t>
  </si>
  <si>
    <t>G-21112</t>
  </si>
  <si>
    <t>G-21113</t>
  </si>
  <si>
    <t>G-21201</t>
  </si>
  <si>
    <t>G-21202</t>
  </si>
  <si>
    <t>G-21203</t>
  </si>
  <si>
    <t>G-21204</t>
  </si>
  <si>
    <t>G-21205</t>
  </si>
  <si>
    <t>G-90301</t>
  </si>
  <si>
    <t>G-90401</t>
  </si>
  <si>
    <t>G-90501</t>
  </si>
  <si>
    <t>G-90502</t>
  </si>
  <si>
    <t>G-90503</t>
  </si>
  <si>
    <t>G-90504</t>
  </si>
  <si>
    <t>Catherine</t>
  </si>
  <si>
    <t>G-90505</t>
  </si>
  <si>
    <t>G-90506</t>
  </si>
  <si>
    <t>G-90507</t>
  </si>
  <si>
    <t>G-90508</t>
  </si>
  <si>
    <t>G-90509</t>
  </si>
  <si>
    <t>G-90601</t>
  </si>
  <si>
    <t>G-90602</t>
  </si>
  <si>
    <t>G-90603</t>
  </si>
  <si>
    <t>G-90604</t>
  </si>
  <si>
    <t>G-90605</t>
  </si>
  <si>
    <t>G-90606</t>
  </si>
  <si>
    <t>G-90607</t>
  </si>
  <si>
    <t>G-90608</t>
  </si>
  <si>
    <t>G-90609</t>
  </si>
  <si>
    <t>G-90610</t>
  </si>
  <si>
    <t>G-90611</t>
  </si>
  <si>
    <t>G-90612</t>
  </si>
  <si>
    <t>G-90613</t>
  </si>
  <si>
    <t>G-90701</t>
  </si>
  <si>
    <t>G-90702</t>
  </si>
  <si>
    <t>G-90703</t>
  </si>
  <si>
    <t>G-90704</t>
  </si>
  <si>
    <t>G-90705</t>
  </si>
  <si>
    <t>G-90706</t>
  </si>
  <si>
    <t>G-90707</t>
  </si>
  <si>
    <t>G-90708</t>
  </si>
  <si>
    <t>G-90709</t>
  </si>
  <si>
    <t>G-90710</t>
  </si>
  <si>
    <t>G-90711</t>
  </si>
  <si>
    <t>G-90712</t>
  </si>
  <si>
    <t>G-90801</t>
  </si>
  <si>
    <t>G-90901</t>
  </si>
  <si>
    <t>G-90902</t>
  </si>
  <si>
    <t>G-90903</t>
  </si>
  <si>
    <t>G-91001</t>
  </si>
  <si>
    <t>G-91002</t>
  </si>
  <si>
    <t>G-91003</t>
  </si>
  <si>
    <t>G-91101</t>
  </si>
  <si>
    <t>G-91102</t>
  </si>
  <si>
    <t>G-91103</t>
  </si>
  <si>
    <t>G-91201</t>
  </si>
  <si>
    <t>G-91202</t>
  </si>
  <si>
    <t>G-91203</t>
  </si>
  <si>
    <t>G-91204</t>
  </si>
  <si>
    <t>C-OT-121101</t>
  </si>
  <si>
    <t>C-OT-121201</t>
  </si>
  <si>
    <t>28/1/2014
2015/4/30</t>
  </si>
  <si>
    <t>I-OS-030901</t>
  </si>
  <si>
    <t>I-OS-031101</t>
  </si>
  <si>
    <t>I-OS-031201</t>
  </si>
  <si>
    <t>Jackychau</t>
  </si>
  <si>
    <t>I-OS-031202</t>
  </si>
  <si>
    <t>I-OS-031203</t>
  </si>
  <si>
    <t>I-OS-031204</t>
  </si>
  <si>
    <t>I-OS-040201</t>
  </si>
  <si>
    <t>I-OS-040202</t>
  </si>
  <si>
    <t xml:space="preserve">Edmond </t>
  </si>
  <si>
    <t>I-OS-040301</t>
  </si>
  <si>
    <t>I-OS-040302</t>
  </si>
  <si>
    <t>I-OS-040303</t>
  </si>
  <si>
    <t>I-OS-040304</t>
  </si>
  <si>
    <t>I-OS-040305</t>
  </si>
  <si>
    <t>I-OS-040401</t>
  </si>
  <si>
    <t>I-OS-040402</t>
  </si>
  <si>
    <t>I-OS-040501</t>
  </si>
  <si>
    <t>I-OS-040502</t>
  </si>
  <si>
    <t>I-OS-040503</t>
  </si>
  <si>
    <t>I-OS-040504</t>
  </si>
  <si>
    <t>I-OS-040601</t>
  </si>
  <si>
    <t>I-OS-040602</t>
  </si>
  <si>
    <t>I-OS-041101</t>
  </si>
  <si>
    <t>Panzer Wong</t>
  </si>
  <si>
    <t>Themis</t>
  </si>
  <si>
    <t>I-OS-041102</t>
  </si>
  <si>
    <t>I-OS-041103</t>
  </si>
  <si>
    <t>I-OS-050101</t>
  </si>
  <si>
    <t>I-OS-050102</t>
  </si>
  <si>
    <t>I-OS-050103</t>
  </si>
  <si>
    <t>I-OS-050104</t>
  </si>
  <si>
    <t>I-OS-050105</t>
  </si>
  <si>
    <t>I-OS-050106</t>
  </si>
  <si>
    <t>I-OS-050107</t>
  </si>
  <si>
    <t>I-OS-050108</t>
  </si>
  <si>
    <t>I-OS-050109</t>
  </si>
  <si>
    <t>I-OS-050110</t>
  </si>
  <si>
    <t>I-OS-050111</t>
  </si>
  <si>
    <t>I-OS-050112</t>
  </si>
  <si>
    <t>I-OS-050113</t>
  </si>
  <si>
    <t>I-OS-050114</t>
  </si>
  <si>
    <t>I-OS-050115</t>
  </si>
  <si>
    <t>I-OS-050116</t>
  </si>
  <si>
    <t>I-OS-050117</t>
  </si>
  <si>
    <t>I-OS-050118</t>
  </si>
  <si>
    <t>I-OS-050601</t>
  </si>
  <si>
    <t>I-OS-050701</t>
  </si>
  <si>
    <t>I-OS-050901</t>
  </si>
  <si>
    <t>I-OS-050902</t>
  </si>
  <si>
    <t>I-OS-051201</t>
  </si>
  <si>
    <t>KellyFok</t>
  </si>
  <si>
    <t>I-OS-060101</t>
  </si>
  <si>
    <t>Kevin Lin</t>
  </si>
  <si>
    <t>I-OS-060102</t>
  </si>
  <si>
    <t>I-OS-060201</t>
  </si>
  <si>
    <t>I-OS-060202</t>
  </si>
  <si>
    <t>Chiang Chen</t>
  </si>
  <si>
    <t>I-OS-060203</t>
  </si>
  <si>
    <t>I-OS-060301</t>
  </si>
  <si>
    <t>Jack Ye</t>
  </si>
  <si>
    <t>I-OS-060302</t>
  </si>
  <si>
    <t>I-OS-060303</t>
  </si>
  <si>
    <t>I-OS-060304</t>
  </si>
  <si>
    <t>I-OS-060305</t>
  </si>
  <si>
    <t>I-OS-060306</t>
  </si>
  <si>
    <t>I-OS-060401</t>
  </si>
  <si>
    <t>I-OS-060402</t>
  </si>
  <si>
    <t>I-OS-060501</t>
  </si>
  <si>
    <t>I-OS-060601</t>
  </si>
  <si>
    <t>I-OS-060701</t>
  </si>
  <si>
    <t>Chiang  Chen</t>
  </si>
  <si>
    <t>I-OS-060702</t>
  </si>
  <si>
    <t>I-OS-060801</t>
  </si>
  <si>
    <t>Jennifer Zhang</t>
  </si>
  <si>
    <t>I-OS-060901</t>
  </si>
  <si>
    <t>I-OS-070101</t>
  </si>
  <si>
    <t>I-OS-070102</t>
  </si>
  <si>
    <t>I-OS-070103</t>
  </si>
  <si>
    <t>I-OS-070104</t>
  </si>
  <si>
    <t>I-OS-070201</t>
  </si>
  <si>
    <t>I-OS-070301</t>
  </si>
  <si>
    <t>I-OS-070401</t>
  </si>
  <si>
    <t>I-OS-070601</t>
  </si>
  <si>
    <t>I-OS-070602</t>
  </si>
  <si>
    <t>I-OS-070701</t>
  </si>
  <si>
    <t>I-OS-070901</t>
  </si>
  <si>
    <t>I-OS-070902</t>
  </si>
  <si>
    <t>I-OS-070903</t>
  </si>
  <si>
    <t>I-OS-080301</t>
  </si>
  <si>
    <t>I-OS-080302</t>
  </si>
  <si>
    <t>I-OS-080701</t>
  </si>
  <si>
    <t>I-OS-080702</t>
  </si>
  <si>
    <t>I-OS-080703</t>
  </si>
  <si>
    <t>I-OS-081001</t>
  </si>
  <si>
    <t>I-OS-081002</t>
  </si>
  <si>
    <t>I-OS-090301</t>
  </si>
  <si>
    <t>I-OS-090302</t>
  </si>
  <si>
    <t>I-OS-090601</t>
  </si>
  <si>
    <t>I-OS-090701</t>
  </si>
  <si>
    <t>Lisa Shen</t>
  </si>
  <si>
    <t>I-OS-090801</t>
  </si>
  <si>
    <t>I-OS-091001</t>
  </si>
  <si>
    <t>I-OS-091002</t>
  </si>
  <si>
    <t>I-OS-091003</t>
  </si>
  <si>
    <t>I-OS-091201</t>
  </si>
  <si>
    <t>I-OS-091202</t>
  </si>
  <si>
    <t>I-OS-091203</t>
  </si>
  <si>
    <t>I-OS-100201</t>
  </si>
  <si>
    <t>I-OS-100701</t>
  </si>
  <si>
    <t>I-OS-100702</t>
  </si>
  <si>
    <t>I-OS-100901</t>
  </si>
  <si>
    <t>I-OS-101101</t>
  </si>
  <si>
    <t>I-OS-101102</t>
  </si>
  <si>
    <t>I-OS-101201</t>
  </si>
  <si>
    <t>I-OS-110201</t>
  </si>
  <si>
    <t xml:space="preserve"> PeterLi</t>
  </si>
  <si>
    <t>I-OS-110301</t>
  </si>
  <si>
    <t>Agnes Yu</t>
  </si>
  <si>
    <t>I-OS-110501</t>
  </si>
  <si>
    <t>I-OS-110801</t>
  </si>
  <si>
    <t>I-OS-120401</t>
  </si>
  <si>
    <t>I-OS-121101</t>
  </si>
  <si>
    <t>I-OS-121102</t>
  </si>
  <si>
    <t>I-OS-121103</t>
  </si>
  <si>
    <t>I-OS-121104</t>
  </si>
  <si>
    <t>I-OS-130401</t>
  </si>
  <si>
    <t>WeiJun</t>
  </si>
  <si>
    <t>I-OS-130601</t>
  </si>
  <si>
    <t>Juan Tan</t>
  </si>
  <si>
    <t>I-OS-131101</t>
  </si>
  <si>
    <t>I-OS-131201</t>
  </si>
  <si>
    <t>Icy Liu</t>
  </si>
  <si>
    <t>I-OS-140301</t>
  </si>
  <si>
    <t>I-OS-140401</t>
  </si>
  <si>
    <t>I-OS-140601</t>
  </si>
  <si>
    <t>I-OS-140901</t>
  </si>
  <si>
    <t>I-OS-140902</t>
  </si>
  <si>
    <t>I-OS-140903</t>
  </si>
  <si>
    <t>I-OS-140904</t>
  </si>
  <si>
    <t>I-OS-141201</t>
  </si>
  <si>
    <t>Seal
WeiJun</t>
  </si>
  <si>
    <t>I-OS-031102</t>
  </si>
  <si>
    <t>I-OT-030901</t>
  </si>
  <si>
    <t>I-OT-030902</t>
  </si>
  <si>
    <t>I-OT-030903</t>
  </si>
  <si>
    <t>I-OT-031001</t>
  </si>
  <si>
    <t>I-OT-031002</t>
  </si>
  <si>
    <t>I-OT-031003</t>
  </si>
  <si>
    <t>I-OT-031004</t>
  </si>
  <si>
    <t>I-OT-031005</t>
  </si>
  <si>
    <t>Apple Qu</t>
  </si>
  <si>
    <t>I-OT-031201</t>
  </si>
  <si>
    <t>I-OT-031202</t>
  </si>
  <si>
    <t>I-OT-040101</t>
  </si>
  <si>
    <t>I-OT-040102</t>
  </si>
  <si>
    <t>I-OT-040401</t>
  </si>
  <si>
    <t>JO/MSS</t>
  </si>
  <si>
    <t>I-OT-040402</t>
  </si>
  <si>
    <t>I-OT-040403</t>
  </si>
  <si>
    <t>I-OT-040501</t>
  </si>
  <si>
    <t>Jo Lai/MSS</t>
  </si>
  <si>
    <t>I-OT-040502</t>
  </si>
  <si>
    <t>I-OT-040601</t>
  </si>
  <si>
    <t>I-OT-040602</t>
  </si>
  <si>
    <t>I-OT-040603</t>
  </si>
  <si>
    <t>I-OT-040604</t>
  </si>
  <si>
    <t>I-OT-040605</t>
  </si>
  <si>
    <t>I-OT-040606</t>
  </si>
  <si>
    <t>I-OT-040801</t>
  </si>
  <si>
    <t>I-OT-041001</t>
  </si>
  <si>
    <t>Michelle Wong</t>
  </si>
  <si>
    <t>I-OT-050301</t>
  </si>
  <si>
    <t>I-OT-050302</t>
  </si>
  <si>
    <t>I-OT-050303</t>
  </si>
  <si>
    <t>I-OT-050304</t>
  </si>
  <si>
    <t>I-OT-050601</t>
  </si>
  <si>
    <t>I-OT-050602</t>
  </si>
  <si>
    <t>I-OT-050701</t>
  </si>
  <si>
    <t>I-OT-051101</t>
  </si>
  <si>
    <t>I-OT-051102</t>
  </si>
  <si>
    <t>I-OT-051103</t>
  </si>
  <si>
    <t>I-OT-051104</t>
  </si>
  <si>
    <t>I-OT-060401</t>
  </si>
  <si>
    <t>Libby Qiao</t>
  </si>
  <si>
    <t>I-OT-060402</t>
  </si>
  <si>
    <t>I-OT-061101</t>
  </si>
  <si>
    <t>I-OT-061102</t>
  </si>
  <si>
    <t>I-OT-061103</t>
  </si>
  <si>
    <t>I-OT-070301</t>
  </si>
  <si>
    <t>I-OT-070401</t>
  </si>
  <si>
    <t>I-OT-070501</t>
  </si>
  <si>
    <t>Hellen Jiang</t>
  </si>
  <si>
    <t>I-OT-070701</t>
  </si>
  <si>
    <t>May Chen</t>
  </si>
  <si>
    <t>I-OT-070702</t>
  </si>
  <si>
    <t>I-OT-070901</t>
  </si>
  <si>
    <t>I-OT-071001</t>
  </si>
  <si>
    <t>I-OT-071002</t>
  </si>
  <si>
    <t>I-OT-071003</t>
  </si>
  <si>
    <t>I-OT-071101</t>
  </si>
  <si>
    <t>Thomas Liu</t>
  </si>
  <si>
    <t>I-OT-071201</t>
  </si>
  <si>
    <t>Michelle Huang</t>
  </si>
  <si>
    <t>200/12/26</t>
  </si>
  <si>
    <t>I-OT-080101</t>
  </si>
  <si>
    <t>Sophia Feng</t>
  </si>
  <si>
    <t>I-OT-080301</t>
  </si>
  <si>
    <t>I-OT-080401</t>
  </si>
  <si>
    <t>I-OT-080601</t>
  </si>
  <si>
    <t>I-OT-080602</t>
  </si>
  <si>
    <t>Jane Xie</t>
  </si>
  <si>
    <t>I-OT-080603</t>
  </si>
  <si>
    <t>I-OT-080701</t>
  </si>
  <si>
    <t>I-OT-080901</t>
  </si>
  <si>
    <t>I-OT-080902</t>
  </si>
  <si>
    <t>Lucy Jia</t>
  </si>
  <si>
    <t>I-OT-090901</t>
  </si>
  <si>
    <t>Rain Ruan</t>
  </si>
  <si>
    <t>I-OT-110201</t>
  </si>
  <si>
    <t>RainQuan</t>
  </si>
  <si>
    <t>I-00101</t>
  </si>
  <si>
    <t>Tony</t>
  </si>
  <si>
    <t>I-00301</t>
  </si>
  <si>
    <t>I-00302</t>
  </si>
  <si>
    <t>I-00303</t>
  </si>
  <si>
    <t>I-00401</t>
  </si>
  <si>
    <t>I-00402</t>
  </si>
  <si>
    <t>I-00403</t>
  </si>
  <si>
    <t>I-00404</t>
  </si>
  <si>
    <t>I-00405</t>
  </si>
  <si>
    <t>I-00406</t>
  </si>
  <si>
    <t xml:space="preserve">                              </t>
  </si>
  <si>
    <t>I-00407</t>
  </si>
  <si>
    <t>I-00501</t>
  </si>
  <si>
    <t>I-00502</t>
  </si>
  <si>
    <t>I-00503</t>
  </si>
  <si>
    <t>I-00601</t>
  </si>
  <si>
    <t>I-00602</t>
  </si>
  <si>
    <t>I-00603</t>
  </si>
  <si>
    <t>I-00701</t>
  </si>
  <si>
    <t>I-00702</t>
  </si>
  <si>
    <t>I-00703</t>
  </si>
  <si>
    <t>I-00704</t>
  </si>
  <si>
    <t>I-00801</t>
  </si>
  <si>
    <t>I-00802</t>
  </si>
  <si>
    <t>I-00803</t>
  </si>
  <si>
    <t>I-00804</t>
  </si>
  <si>
    <t>I-00805</t>
  </si>
  <si>
    <t>I-00901</t>
  </si>
  <si>
    <t>I-00902</t>
  </si>
  <si>
    <t>I-01001</t>
  </si>
  <si>
    <t>I-01002</t>
  </si>
  <si>
    <t>I-01101</t>
  </si>
  <si>
    <t>I-01102</t>
  </si>
  <si>
    <t>I-01103</t>
  </si>
  <si>
    <t>I-01201</t>
  </si>
  <si>
    <t>I-01202</t>
  </si>
  <si>
    <t>I-0300803</t>
  </si>
  <si>
    <t>I-030101</t>
  </si>
  <si>
    <t>I-030102</t>
  </si>
  <si>
    <t>I-030103</t>
  </si>
  <si>
    <t>DanielLam</t>
  </si>
  <si>
    <t>I-030104</t>
  </si>
  <si>
    <t>I-030105</t>
  </si>
  <si>
    <t>I-030106</t>
  </si>
  <si>
    <t>I-030107</t>
  </si>
  <si>
    <t>I-030108</t>
  </si>
  <si>
    <t>I-030201</t>
  </si>
  <si>
    <t>ChristyWong</t>
  </si>
  <si>
    <t>I-030202</t>
  </si>
  <si>
    <t>I-030203</t>
  </si>
  <si>
    <t>I-030204</t>
  </si>
  <si>
    <t>PanzerWong</t>
  </si>
  <si>
    <t>I-030301</t>
  </si>
  <si>
    <t>AndyLau</t>
  </si>
  <si>
    <t>1st: 9 Apr 04  2nd:1 Dec 04</t>
  </si>
  <si>
    <t>I-030302</t>
  </si>
  <si>
    <t>I-030303</t>
  </si>
  <si>
    <t>EmilyLok</t>
  </si>
  <si>
    <t>I-030304</t>
  </si>
  <si>
    <t>QiangLing</t>
  </si>
  <si>
    <t>I-030305</t>
  </si>
  <si>
    <t>I-030306</t>
  </si>
  <si>
    <t>I-030307</t>
  </si>
  <si>
    <t>I-030401</t>
  </si>
  <si>
    <t>I-030402</t>
  </si>
  <si>
    <t>I-030403</t>
  </si>
  <si>
    <t>I-030404</t>
  </si>
  <si>
    <t>I-030405</t>
  </si>
  <si>
    <t>I-030406</t>
  </si>
  <si>
    <t>I-030501</t>
  </si>
  <si>
    <t>I-030502</t>
  </si>
  <si>
    <t>AlanSzeto</t>
  </si>
  <si>
    <t>I-030503</t>
  </si>
  <si>
    <t>I-030601</t>
  </si>
  <si>
    <t>I-030602</t>
  </si>
  <si>
    <t>I-030701</t>
  </si>
  <si>
    <t>Annie Zhang</t>
  </si>
  <si>
    <t>I-030702</t>
  </si>
  <si>
    <t>I-030703</t>
  </si>
  <si>
    <t>I-030704</t>
  </si>
  <si>
    <t>Jerry chen</t>
  </si>
  <si>
    <t>I-030705</t>
  </si>
  <si>
    <t>I-030706</t>
  </si>
  <si>
    <t>I-030707</t>
  </si>
  <si>
    <t>Grace Lin</t>
  </si>
  <si>
    <t>I-030708</t>
  </si>
  <si>
    <t>I-030709</t>
  </si>
  <si>
    <t>I-030710</t>
  </si>
  <si>
    <t>I-030711</t>
  </si>
  <si>
    <t>I-030712</t>
  </si>
  <si>
    <t>I-030713</t>
  </si>
  <si>
    <t>I-030714</t>
  </si>
  <si>
    <t>I-030715</t>
  </si>
  <si>
    <t>I-030716</t>
  </si>
  <si>
    <t>I-030717</t>
  </si>
  <si>
    <t>I-030718</t>
  </si>
  <si>
    <t>I-030719</t>
  </si>
  <si>
    <t>I-030801</t>
  </si>
  <si>
    <t>Dan Chen</t>
  </si>
  <si>
    <t>I-030802</t>
  </si>
  <si>
    <t>I-030804</t>
  </si>
  <si>
    <t>I-030805</t>
  </si>
  <si>
    <t>I-030806</t>
  </si>
  <si>
    <t>I-10101</t>
  </si>
  <si>
    <t>I-10102</t>
  </si>
  <si>
    <t>I-10103</t>
  </si>
  <si>
    <t>I-10201</t>
  </si>
  <si>
    <t>I-10202</t>
  </si>
  <si>
    <t>I-10301</t>
  </si>
  <si>
    <t>I-10302</t>
  </si>
  <si>
    <t>I-10303</t>
  </si>
  <si>
    <t>I-10304</t>
  </si>
  <si>
    <t>I-10305</t>
  </si>
  <si>
    <t>I-10306</t>
  </si>
  <si>
    <t xml:space="preserve">     3-Apr-01</t>
  </si>
  <si>
    <t>I-10401</t>
  </si>
  <si>
    <t>I-10402</t>
  </si>
  <si>
    <t>I-10501</t>
  </si>
  <si>
    <t>I-10502</t>
  </si>
  <si>
    <t>I-10503</t>
  </si>
  <si>
    <t>I-10504</t>
  </si>
  <si>
    <t>I-10505</t>
  </si>
  <si>
    <t>I-10506</t>
  </si>
  <si>
    <t>I-10507</t>
  </si>
  <si>
    <t>I-10508</t>
  </si>
  <si>
    <t>I-10509</t>
  </si>
  <si>
    <t>Flexo UV INK</t>
  </si>
  <si>
    <t>I-10510</t>
  </si>
  <si>
    <t>I-10511</t>
  </si>
  <si>
    <t>I-10512</t>
  </si>
  <si>
    <t>I-10513</t>
  </si>
  <si>
    <t>I-10601</t>
  </si>
  <si>
    <t>I-10602</t>
  </si>
  <si>
    <t>I-10603</t>
  </si>
  <si>
    <t>I-10604</t>
  </si>
  <si>
    <t>I-10701</t>
  </si>
  <si>
    <t>I-10702</t>
  </si>
  <si>
    <t>I-10703</t>
  </si>
  <si>
    <t>I-10801</t>
  </si>
  <si>
    <t>I-10802</t>
  </si>
  <si>
    <t>I-10803</t>
  </si>
  <si>
    <t>I-10804</t>
  </si>
  <si>
    <t>I-10805</t>
  </si>
  <si>
    <t>I-10806</t>
  </si>
  <si>
    <t>I-10807</t>
  </si>
  <si>
    <t>I-10901</t>
  </si>
  <si>
    <t>I-10902</t>
  </si>
  <si>
    <t>I-10903</t>
  </si>
  <si>
    <t>I-10904</t>
  </si>
  <si>
    <t>I-10905</t>
  </si>
  <si>
    <t>I-10906</t>
  </si>
  <si>
    <t>I-10907</t>
  </si>
  <si>
    <t>I-10908</t>
  </si>
  <si>
    <t>I-11001</t>
  </si>
  <si>
    <t>I-11002</t>
  </si>
  <si>
    <t>I-11003</t>
  </si>
  <si>
    <t>I-11004</t>
  </si>
  <si>
    <t>I-11101</t>
  </si>
  <si>
    <t>I-11102</t>
  </si>
  <si>
    <t>I-11103</t>
  </si>
  <si>
    <t>I-11104</t>
  </si>
  <si>
    <t>I-11105</t>
  </si>
  <si>
    <t>I-11106</t>
  </si>
  <si>
    <t>I-11201</t>
  </si>
  <si>
    <t>I-11202</t>
  </si>
  <si>
    <t>I-11203</t>
  </si>
  <si>
    <t>I-11204</t>
  </si>
  <si>
    <t>I-11205</t>
  </si>
  <si>
    <t>I-11206</t>
  </si>
  <si>
    <t>I-11207</t>
  </si>
  <si>
    <t>I-11208</t>
  </si>
  <si>
    <t>I-11209</t>
  </si>
  <si>
    <t>I-20101</t>
  </si>
  <si>
    <t>I-20102</t>
  </si>
  <si>
    <t>I-20103</t>
  </si>
  <si>
    <t>I-20104</t>
  </si>
  <si>
    <t>I-20105</t>
  </si>
  <si>
    <t>I-20201</t>
  </si>
  <si>
    <t>I-20202</t>
  </si>
  <si>
    <t>I-20203</t>
  </si>
  <si>
    <t>I-20204</t>
  </si>
  <si>
    <t>I-20301</t>
  </si>
  <si>
    <t>I-20302</t>
  </si>
  <si>
    <t>I-20303</t>
  </si>
  <si>
    <t>I-20304</t>
  </si>
  <si>
    <t>I-20305</t>
  </si>
  <si>
    <t>I-20306</t>
  </si>
  <si>
    <t>I-20307</t>
  </si>
  <si>
    <t>I-20308</t>
  </si>
  <si>
    <t>I-20309</t>
  </si>
  <si>
    <t>I-20310</t>
  </si>
  <si>
    <t>I-20311</t>
  </si>
  <si>
    <t>I-20401</t>
  </si>
  <si>
    <t>I-20402</t>
  </si>
  <si>
    <t>I-20403</t>
  </si>
  <si>
    <t>I-20404</t>
  </si>
  <si>
    <t>I-20405</t>
  </si>
  <si>
    <t>I-20406</t>
  </si>
  <si>
    <t>I-20407</t>
  </si>
  <si>
    <t>I-20408</t>
  </si>
  <si>
    <t>I-20409</t>
  </si>
  <si>
    <t>I-20410</t>
  </si>
  <si>
    <t>I-20411</t>
  </si>
  <si>
    <t>I-20412</t>
  </si>
  <si>
    <t>I-20413</t>
  </si>
  <si>
    <t>I-20414</t>
  </si>
  <si>
    <t>I-20416</t>
  </si>
  <si>
    <t>I-20417</t>
  </si>
  <si>
    <t>I-20501</t>
  </si>
  <si>
    <t>I-20502</t>
  </si>
  <si>
    <t>I-20503</t>
  </si>
  <si>
    <t>I-20504</t>
  </si>
  <si>
    <t>I-20505</t>
  </si>
  <si>
    <t>Jacky Lee</t>
  </si>
  <si>
    <t>I-20506</t>
  </si>
  <si>
    <t>I-20507</t>
  </si>
  <si>
    <t>I-20508</t>
  </si>
  <si>
    <t>I-20509</t>
  </si>
  <si>
    <t>I-20601</t>
  </si>
  <si>
    <t>Alam</t>
  </si>
  <si>
    <t>I-20602</t>
  </si>
  <si>
    <t>I-20603</t>
  </si>
  <si>
    <t>I-20604</t>
  </si>
  <si>
    <t>KELLY Lui</t>
  </si>
  <si>
    <t>I-20605</t>
  </si>
  <si>
    <t>I-20606</t>
  </si>
  <si>
    <t>I-20607</t>
  </si>
  <si>
    <t>I-20608</t>
  </si>
  <si>
    <t>I-20701</t>
  </si>
  <si>
    <t>I-20702</t>
  </si>
  <si>
    <t>I-20703</t>
  </si>
  <si>
    <t>I-20704</t>
  </si>
  <si>
    <t>I-20705</t>
  </si>
  <si>
    <t>Herman Wong</t>
  </si>
  <si>
    <t>I-20706</t>
  </si>
  <si>
    <t>Odei Leung</t>
  </si>
  <si>
    <t>I-20707</t>
  </si>
  <si>
    <t>I-20708</t>
  </si>
  <si>
    <t>I-20709</t>
  </si>
  <si>
    <t>I-20710</t>
  </si>
  <si>
    <t>I-20711</t>
  </si>
  <si>
    <t>I-20712</t>
  </si>
  <si>
    <t>I-20713</t>
  </si>
  <si>
    <t>I-20714</t>
  </si>
  <si>
    <t>I-20715</t>
  </si>
  <si>
    <t>I-20716</t>
  </si>
  <si>
    <t>I-20801</t>
  </si>
  <si>
    <t>I-20802</t>
  </si>
  <si>
    <t>I-20803</t>
  </si>
  <si>
    <t>I-20804</t>
  </si>
  <si>
    <t>I-20805</t>
  </si>
  <si>
    <t>I-20806</t>
  </si>
  <si>
    <t>I-20807</t>
  </si>
  <si>
    <t>I-20808</t>
  </si>
  <si>
    <t>I-20809</t>
  </si>
  <si>
    <t xml:space="preserve">Cancel </t>
  </si>
  <si>
    <t>I-20810</t>
  </si>
  <si>
    <t>I-20811</t>
  </si>
  <si>
    <t>I-20812</t>
  </si>
  <si>
    <t>I-20813</t>
  </si>
  <si>
    <t>I-20814</t>
  </si>
  <si>
    <t>I-20815</t>
  </si>
  <si>
    <t>5-Agust-02</t>
  </si>
  <si>
    <t>I-20816</t>
  </si>
  <si>
    <t>I-20817</t>
  </si>
  <si>
    <t>I-20818</t>
  </si>
  <si>
    <t>I-20819</t>
  </si>
  <si>
    <t>I-20820</t>
  </si>
  <si>
    <t>I-20821</t>
  </si>
  <si>
    <t>I-20822</t>
  </si>
  <si>
    <t>I-20901</t>
  </si>
  <si>
    <t>.</t>
  </si>
  <si>
    <t>I-20902</t>
  </si>
  <si>
    <t>I-20903</t>
  </si>
  <si>
    <t>I-20904</t>
  </si>
  <si>
    <t>I-20905</t>
  </si>
  <si>
    <t>I-20906</t>
  </si>
  <si>
    <t>I-20907</t>
  </si>
  <si>
    <t>I-20908</t>
  </si>
  <si>
    <t>I-20909</t>
  </si>
  <si>
    <t>I-20910</t>
  </si>
  <si>
    <t>I-20911</t>
  </si>
  <si>
    <t>I-21001</t>
  </si>
  <si>
    <t>I-21002</t>
  </si>
  <si>
    <t>I-21003</t>
  </si>
  <si>
    <t>I-21101</t>
  </si>
  <si>
    <t>I-21102</t>
  </si>
  <si>
    <t>I-21103</t>
  </si>
  <si>
    <t>I-21104</t>
  </si>
  <si>
    <t>Sara Lee</t>
  </si>
  <si>
    <t>I-21105</t>
  </si>
  <si>
    <t>I-21106</t>
  </si>
  <si>
    <t>I-21107</t>
  </si>
  <si>
    <t>I-21109</t>
  </si>
  <si>
    <t>28-NOW-02</t>
  </si>
  <si>
    <t>I-21201</t>
  </si>
  <si>
    <t>Odie Leung</t>
  </si>
  <si>
    <t>I-21202</t>
  </si>
  <si>
    <t>I-21203</t>
  </si>
  <si>
    <t>I-90301</t>
  </si>
  <si>
    <t>I-90401</t>
  </si>
  <si>
    <t>I-90501</t>
  </si>
  <si>
    <t>I-90502</t>
  </si>
  <si>
    <t>I-90503</t>
  </si>
  <si>
    <t>I-90504</t>
  </si>
  <si>
    <t>I-90505</t>
  </si>
  <si>
    <t>I-90506</t>
  </si>
  <si>
    <t>I-90507[MIS-90501]</t>
  </si>
  <si>
    <t>I-90601</t>
  </si>
  <si>
    <t>I-90602</t>
  </si>
  <si>
    <t>Jeff</t>
  </si>
  <si>
    <t>I-90603</t>
  </si>
  <si>
    <t>I-90701</t>
  </si>
  <si>
    <t>I-90702</t>
  </si>
  <si>
    <t>I-90703</t>
  </si>
  <si>
    <t>I-90704</t>
  </si>
  <si>
    <t>I-90705</t>
  </si>
  <si>
    <t>I-90901</t>
  </si>
  <si>
    <t>I-90902</t>
  </si>
  <si>
    <t>I-90903</t>
  </si>
  <si>
    <t>I-90904</t>
  </si>
  <si>
    <t>I-90906</t>
  </si>
  <si>
    <t>I-90907</t>
  </si>
  <si>
    <t>I-91001</t>
  </si>
  <si>
    <t>I-91002</t>
  </si>
  <si>
    <t>I-91003</t>
  </si>
  <si>
    <t>I-91004</t>
  </si>
  <si>
    <t>I-91005</t>
  </si>
  <si>
    <t>I-91006</t>
  </si>
  <si>
    <t>I-91101</t>
  </si>
  <si>
    <t>I-91201</t>
  </si>
  <si>
    <t>I-91202</t>
  </si>
  <si>
    <t>I-SS-030901</t>
  </si>
  <si>
    <t>I-SS-030902</t>
  </si>
  <si>
    <t>I-SS-030903</t>
  </si>
  <si>
    <t>I-SS-030904</t>
  </si>
  <si>
    <t>Jerry Chan</t>
  </si>
  <si>
    <t>I-SS-030905</t>
  </si>
  <si>
    <t>I-SS-030906</t>
  </si>
  <si>
    <t>I-SS-031001</t>
  </si>
  <si>
    <t>Daisy Ran</t>
  </si>
  <si>
    <t>I-SS-031002</t>
  </si>
  <si>
    <t>I-SS-031003</t>
  </si>
  <si>
    <t>I-SS-031004</t>
  </si>
  <si>
    <t>I-SS-031005</t>
  </si>
  <si>
    <t>I-SS-031009</t>
  </si>
  <si>
    <t>I-SS-031010</t>
  </si>
  <si>
    <t>I-SS-031011</t>
  </si>
  <si>
    <t>I-SS-031012</t>
  </si>
  <si>
    <t>I-SS-031013</t>
  </si>
  <si>
    <t>I-SS-031014</t>
  </si>
  <si>
    <t>I-SS-031101</t>
  </si>
  <si>
    <t>I-SS-031102</t>
  </si>
  <si>
    <t>I-SS-031103</t>
  </si>
  <si>
    <t>I-SS-031104</t>
  </si>
  <si>
    <t>I-SS-031105</t>
  </si>
  <si>
    <t>I-SS-031106</t>
  </si>
  <si>
    <t>I-SS-031201</t>
  </si>
  <si>
    <t>AnnieZhang</t>
  </si>
  <si>
    <t>I-SS-031202</t>
  </si>
  <si>
    <t>I-SS-031203</t>
  </si>
  <si>
    <t>I-SS-031204</t>
  </si>
  <si>
    <t>I-SS-031205</t>
  </si>
  <si>
    <t>I-SS-031206</t>
  </si>
  <si>
    <t>KelvinLeung</t>
  </si>
  <si>
    <t>I-SS-031207</t>
  </si>
  <si>
    <t>I-SS-031208</t>
  </si>
  <si>
    <t>I-SS-031209</t>
  </si>
  <si>
    <t>I-SS-040101</t>
  </si>
  <si>
    <t>EvaYung</t>
  </si>
  <si>
    <t>I-SS-040102</t>
  </si>
  <si>
    <t>I-SS-040103</t>
  </si>
  <si>
    <t>I-SS-040201</t>
  </si>
  <si>
    <t>Stephan</t>
  </si>
  <si>
    <t>I-SS-040301</t>
  </si>
  <si>
    <t>:Tommy</t>
  </si>
  <si>
    <t>I-SS-040302</t>
  </si>
  <si>
    <t>Eva Yung</t>
  </si>
  <si>
    <t xml:space="preserve">22-Apr-04
</t>
  </si>
  <si>
    <t>I-SS-040303</t>
  </si>
  <si>
    <t>I-SS-040304</t>
  </si>
  <si>
    <t>I-SS-040305</t>
  </si>
  <si>
    <t>I-SS-040306</t>
  </si>
  <si>
    <t>I-SS-040307</t>
  </si>
  <si>
    <t>Fanny Zheng</t>
  </si>
  <si>
    <t>I-SS-040308</t>
  </si>
  <si>
    <t>I-SS-040309</t>
  </si>
  <si>
    <t>I-SS-040310</t>
  </si>
  <si>
    <t xml:space="preserve">Bing </t>
  </si>
  <si>
    <t>I-SS-040311</t>
  </si>
  <si>
    <t>Fanny/Sales</t>
  </si>
  <si>
    <t>I-SS-040312</t>
  </si>
  <si>
    <t>I-SS-040313</t>
  </si>
  <si>
    <t>I-SS-040314</t>
  </si>
  <si>
    <t>I-SS-040315</t>
  </si>
  <si>
    <t>I-SS-040316</t>
  </si>
  <si>
    <t>I-SS-040317</t>
  </si>
  <si>
    <t>I-SS-040318</t>
  </si>
  <si>
    <t>I-SS-040319</t>
  </si>
  <si>
    <t>I-SS-040401</t>
  </si>
  <si>
    <t>Arion /Inno</t>
  </si>
  <si>
    <t>I-SS-040402</t>
  </si>
  <si>
    <t>Felisa Wei/Sales</t>
  </si>
  <si>
    <t xml:space="preserve"> Dennis</t>
  </si>
  <si>
    <t>I-SS-040501</t>
  </si>
  <si>
    <t>Mike Zhou/Sales</t>
  </si>
  <si>
    <t>I-SS-040502</t>
  </si>
  <si>
    <t>Agnes Yu/Sales</t>
  </si>
  <si>
    <t>I-SS-040503</t>
  </si>
  <si>
    <t>JackyChau/TMD</t>
  </si>
  <si>
    <t>I-SS-040504</t>
  </si>
  <si>
    <t>I-SS-040505</t>
  </si>
  <si>
    <t>I-SS-040601</t>
  </si>
  <si>
    <t>Andy Lau</t>
  </si>
  <si>
    <t>I-SS-040701</t>
  </si>
  <si>
    <t>Jolly Wong</t>
  </si>
  <si>
    <t>I-SS-040702</t>
  </si>
  <si>
    <t>I-SS-040801</t>
  </si>
  <si>
    <t>I-SS-040802</t>
  </si>
  <si>
    <t>I-SS-040803</t>
  </si>
  <si>
    <t>I-SS-040804</t>
  </si>
  <si>
    <t>I-SS-040901</t>
  </si>
  <si>
    <t xml:space="preserve"> Stephan Chiu</t>
  </si>
  <si>
    <t>I-SS-040902</t>
  </si>
  <si>
    <t>I-SS-040903</t>
  </si>
  <si>
    <t>Tommy Fung</t>
  </si>
  <si>
    <t>I-SS-040904</t>
  </si>
  <si>
    <t>Monica Wong</t>
  </si>
  <si>
    <t>Samsen</t>
  </si>
  <si>
    <t>I-SS-040905</t>
  </si>
  <si>
    <t>Agnes</t>
  </si>
  <si>
    <t>I-SS-041001</t>
  </si>
  <si>
    <t xml:space="preserve"> Kelvin Cheung</t>
  </si>
  <si>
    <t>I-SS-041101</t>
  </si>
  <si>
    <t>I-SS-041102</t>
  </si>
  <si>
    <t>I-SS-041103</t>
  </si>
  <si>
    <t>I-SS-041104</t>
  </si>
  <si>
    <t>I-SS-041105</t>
  </si>
  <si>
    <t>I-SS-041106</t>
  </si>
  <si>
    <t>I-SS-041201</t>
  </si>
  <si>
    <t>I-SS-041202</t>
  </si>
  <si>
    <t>I-SS-041203</t>
  </si>
  <si>
    <t>I-SS-041204</t>
  </si>
  <si>
    <t>I-SS-041205</t>
  </si>
  <si>
    <t>I-SS-041206</t>
  </si>
  <si>
    <t>I-SS-041207</t>
  </si>
  <si>
    <t>I-SS-041208</t>
  </si>
  <si>
    <t>I-SS-041209</t>
  </si>
  <si>
    <t>I-SS-041210</t>
  </si>
  <si>
    <t>I-SS-041211</t>
  </si>
  <si>
    <t>I-SS-041212</t>
  </si>
  <si>
    <t>I-SS-041213</t>
  </si>
  <si>
    <t>I-SS-050301</t>
  </si>
  <si>
    <t>I-SS-050302</t>
  </si>
  <si>
    <t>I-SS-050303</t>
  </si>
  <si>
    <t>I-SS-050304</t>
  </si>
  <si>
    <t>FannyZheng</t>
  </si>
  <si>
    <t>I-SS-050305</t>
  </si>
  <si>
    <t>I-SS-050306</t>
  </si>
  <si>
    <t>I-SS-050307</t>
  </si>
  <si>
    <t>I-SS-050308</t>
  </si>
  <si>
    <t>I-SS-050309</t>
  </si>
  <si>
    <t>I-SS-050401</t>
  </si>
  <si>
    <t>I-SS-050402</t>
  </si>
  <si>
    <t>I-SS-050403</t>
  </si>
  <si>
    <t>I-SS-050404</t>
  </si>
  <si>
    <t>I-SS-050405</t>
  </si>
  <si>
    <t>I-SS-050501</t>
  </si>
  <si>
    <t>I-SS-050601</t>
  </si>
  <si>
    <t>Lan lee</t>
  </si>
  <si>
    <t>I-SS-050602</t>
  </si>
  <si>
    <t>I-SS-050603</t>
  </si>
  <si>
    <t>I-SS-050604</t>
  </si>
  <si>
    <t>Vikki Choi</t>
  </si>
  <si>
    <t>I-SS-050605</t>
  </si>
  <si>
    <t>I-SS-050606</t>
  </si>
  <si>
    <t>I-SS-050607</t>
  </si>
  <si>
    <t>I-SS-050608</t>
  </si>
  <si>
    <t>I-SS-050609</t>
  </si>
  <si>
    <t>Jenny Fan</t>
  </si>
  <si>
    <t>I-SS-050610</t>
  </si>
  <si>
    <t>I-SS-050701</t>
  </si>
  <si>
    <t>Chris Wong</t>
  </si>
  <si>
    <t>I-SS-050702</t>
  </si>
  <si>
    <t>I-SS-050703</t>
  </si>
  <si>
    <t>I-SS-050801</t>
  </si>
  <si>
    <t>Summer Wong</t>
  </si>
  <si>
    <t>I-SS-050901</t>
  </si>
  <si>
    <t>I-SS-051001</t>
  </si>
  <si>
    <t>I-SS-051002</t>
  </si>
  <si>
    <t>I-SS-051003</t>
  </si>
  <si>
    <t>I-SS-051004</t>
  </si>
  <si>
    <t>I-SS-051005</t>
  </si>
  <si>
    <t>I-SS-051101</t>
  </si>
  <si>
    <t>Albert/Sales</t>
  </si>
  <si>
    <t>I-SS-051102</t>
  </si>
  <si>
    <t xml:space="preserve">Monica Wang </t>
  </si>
  <si>
    <t>I-SS-051103</t>
  </si>
  <si>
    <t>I-SS-051104</t>
  </si>
  <si>
    <t>I-SS-051105</t>
  </si>
  <si>
    <t>I-SS-051106</t>
  </si>
  <si>
    <t>I-SS-051107</t>
  </si>
  <si>
    <t>I-SS-051108</t>
  </si>
  <si>
    <t>I-SS-051109</t>
  </si>
  <si>
    <t>I-SS-051110</t>
  </si>
  <si>
    <t>I-SS-051111</t>
  </si>
  <si>
    <t>I-SS-051112</t>
  </si>
  <si>
    <t>I-SS-051113</t>
  </si>
  <si>
    <t>I-SS-051201</t>
  </si>
  <si>
    <t>I-SS-051202</t>
  </si>
  <si>
    <t>I-SS-051203</t>
  </si>
  <si>
    <t>I-SS-051204</t>
  </si>
  <si>
    <t>Iris So</t>
  </si>
  <si>
    <t>I-SS-051205</t>
  </si>
  <si>
    <t>I-SS-051206</t>
  </si>
  <si>
    <t>I-SS-051207</t>
  </si>
  <si>
    <t>I-SS-051208</t>
  </si>
  <si>
    <t>I-SS-051209</t>
  </si>
  <si>
    <t>I-SS-051210</t>
  </si>
  <si>
    <t>I-SS-051211</t>
  </si>
  <si>
    <t>I-SS-051212</t>
  </si>
  <si>
    <t>I-SS-051213</t>
  </si>
  <si>
    <t>I-SS-051214</t>
  </si>
  <si>
    <t>I-SS-051215</t>
  </si>
  <si>
    <t>I-SS-051216</t>
  </si>
  <si>
    <t>I-SS-051217</t>
  </si>
  <si>
    <t>I-SS-051218</t>
  </si>
  <si>
    <t>I-SS-051219</t>
  </si>
  <si>
    <t>I-SS-051220</t>
  </si>
  <si>
    <t>I-SS-051221</t>
  </si>
  <si>
    <t>I-SS-051222</t>
  </si>
  <si>
    <t>I-SS-060101</t>
  </si>
  <si>
    <t>I-SS-060102</t>
  </si>
  <si>
    <t>I-SS-060103</t>
  </si>
  <si>
    <t>I-SS-060104</t>
  </si>
  <si>
    <t>I-SS-060105</t>
  </si>
  <si>
    <t>I-SS-060106</t>
  </si>
  <si>
    <t>I-SS-060201</t>
  </si>
  <si>
    <t>I-SS-060202</t>
  </si>
  <si>
    <t>I-SS-060203</t>
  </si>
  <si>
    <t>I-SS-060204</t>
  </si>
  <si>
    <t>Tom Tang</t>
  </si>
  <si>
    <t>I-SS-060205</t>
  </si>
  <si>
    <t>Mei Zheung</t>
  </si>
  <si>
    <t>I-SS-060301</t>
  </si>
  <si>
    <t>Kateyuen</t>
  </si>
  <si>
    <t>I-SS-060302</t>
  </si>
  <si>
    <t>I-SS-060401</t>
  </si>
  <si>
    <t>Hanson</t>
  </si>
  <si>
    <t>I-SS-060402</t>
  </si>
  <si>
    <t>I-SS-060403</t>
  </si>
  <si>
    <t>I-SS-060404</t>
  </si>
  <si>
    <t>I-SS-060405</t>
  </si>
  <si>
    <t>Raymie Chan</t>
  </si>
  <si>
    <t>I-SS-060501</t>
  </si>
  <si>
    <t>I-SS-060601</t>
  </si>
  <si>
    <t>I-SS-060602</t>
  </si>
  <si>
    <t>Jenny Leung</t>
  </si>
  <si>
    <t>I-SS-060603</t>
  </si>
  <si>
    <t>I-SS-060604</t>
  </si>
  <si>
    <t>I-SS-060605</t>
  </si>
  <si>
    <t>I-SS-060606</t>
  </si>
  <si>
    <t>I-SS-060607</t>
  </si>
  <si>
    <t>I-SS-060608</t>
  </si>
  <si>
    <t>I-SS-060609</t>
  </si>
  <si>
    <t>I-SS-060610</t>
  </si>
  <si>
    <t>I-SS-060611</t>
  </si>
  <si>
    <t>I-SS-060612</t>
  </si>
  <si>
    <t>I-SS-060613</t>
  </si>
  <si>
    <t>I-SS-060901</t>
  </si>
  <si>
    <t>Lap Cheung</t>
  </si>
  <si>
    <t>I-SS-060902</t>
  </si>
  <si>
    <t>I-SS-060903</t>
  </si>
  <si>
    <t>I-SS-060904</t>
  </si>
  <si>
    <t>I-SS-060905</t>
  </si>
  <si>
    <t>Anson Tang</t>
  </si>
  <si>
    <t>I-SS-060906</t>
  </si>
  <si>
    <t>I-SS-061001</t>
  </si>
  <si>
    <t>I-SS-061002</t>
  </si>
  <si>
    <t>I-SS-061003</t>
  </si>
  <si>
    <t>Jessie Ma</t>
  </si>
  <si>
    <t>I-SS-061004</t>
  </si>
  <si>
    <t>I-SS-061005</t>
  </si>
  <si>
    <t>I-SS-061006</t>
  </si>
  <si>
    <t>I-SS-061007</t>
  </si>
  <si>
    <t>I-SS-061008</t>
  </si>
  <si>
    <t>I-SS-061009</t>
  </si>
  <si>
    <t>Sherry Zhang</t>
  </si>
  <si>
    <t>I-SS-061010</t>
  </si>
  <si>
    <t>I-SS-061011</t>
  </si>
  <si>
    <t>I-SS-061012</t>
  </si>
  <si>
    <t>I-SS-061013</t>
  </si>
  <si>
    <t>I-SS-061014</t>
  </si>
  <si>
    <t>I-SS-061015</t>
  </si>
  <si>
    <t>I-SS-061016</t>
  </si>
  <si>
    <t>I-SS-061017</t>
  </si>
  <si>
    <t>I-SS-061018</t>
  </si>
  <si>
    <t>I-SS-061201</t>
  </si>
  <si>
    <t>Ice Yang</t>
  </si>
  <si>
    <t>I-SS-061202</t>
  </si>
  <si>
    <t>Emersion Au</t>
  </si>
  <si>
    <t>I-SS-061203</t>
  </si>
  <si>
    <t>HuiHong Lao</t>
  </si>
  <si>
    <t>I-SS-061204</t>
  </si>
  <si>
    <t>I-SS-061205</t>
  </si>
  <si>
    <t>I-SS-061206</t>
  </si>
  <si>
    <t>I-SS-061207</t>
  </si>
  <si>
    <t>I-SS-061208</t>
  </si>
  <si>
    <t>Yiao</t>
  </si>
  <si>
    <t>I-SS-061209</t>
  </si>
  <si>
    <t>I-SS-061210</t>
  </si>
  <si>
    <t>I-SS-061211</t>
  </si>
  <si>
    <t>I-SS-061212</t>
  </si>
  <si>
    <t>I-SS-061213</t>
  </si>
  <si>
    <t>I-SS-061214</t>
  </si>
  <si>
    <t>I-SS-061215</t>
  </si>
  <si>
    <t>I-SS-061216</t>
  </si>
  <si>
    <t>I-SS-061217</t>
  </si>
  <si>
    <t>I-SS-061218</t>
  </si>
  <si>
    <t>I-SS-061219</t>
  </si>
  <si>
    <t>I-SS-061220</t>
  </si>
  <si>
    <t>I-SS-061221</t>
  </si>
  <si>
    <t>I-SS-061222</t>
  </si>
  <si>
    <t>I-SS-061223</t>
  </si>
  <si>
    <t>I-SS-061224</t>
  </si>
  <si>
    <t>I-SS-070101</t>
  </si>
  <si>
    <t>I-SS-070102</t>
  </si>
  <si>
    <t>Windy Wong</t>
  </si>
  <si>
    <t>I-SS-070103</t>
  </si>
  <si>
    <t>I-SS-070104</t>
  </si>
  <si>
    <t>I-SS-070105</t>
  </si>
  <si>
    <t>I-SS-070201</t>
  </si>
  <si>
    <t>Steve Lee</t>
  </si>
  <si>
    <t>I-SS-070202</t>
  </si>
  <si>
    <t>I-SS-070203</t>
  </si>
  <si>
    <t>I-SS-070204</t>
  </si>
  <si>
    <t>I-SS-070301</t>
  </si>
  <si>
    <t>I-SS-070302</t>
  </si>
  <si>
    <t>I-SS-070303</t>
  </si>
  <si>
    <t>Katie Ng</t>
  </si>
  <si>
    <t>I-SS-070401</t>
  </si>
  <si>
    <t>I-SS-070402</t>
  </si>
  <si>
    <t>Austin Huang</t>
  </si>
  <si>
    <t>I-SS-070403</t>
  </si>
  <si>
    <t>I-SS-070404</t>
  </si>
  <si>
    <t>Marco Ren</t>
  </si>
  <si>
    <t>I-SS-070405</t>
  </si>
  <si>
    <t>I-SS-070406</t>
  </si>
  <si>
    <t>I-SS-070407</t>
  </si>
  <si>
    <t>I-SS-070408</t>
  </si>
  <si>
    <t>I-SS-070409</t>
  </si>
  <si>
    <t>I-SS-070410</t>
  </si>
  <si>
    <t>I-SS-070411</t>
  </si>
  <si>
    <t>Judy Deng</t>
  </si>
  <si>
    <t>I-SS-070412</t>
  </si>
  <si>
    <t>I-SS-070413</t>
  </si>
  <si>
    <t>I-SS-070501</t>
  </si>
  <si>
    <t>Dixon Lee</t>
  </si>
  <si>
    <t>I-SS-070502</t>
  </si>
  <si>
    <t>I-SS-070503</t>
  </si>
  <si>
    <t>Ken Xian</t>
  </si>
  <si>
    <t>I-SS-070504</t>
  </si>
  <si>
    <t>Anda Gong</t>
  </si>
  <si>
    <t>I-SS-070505</t>
  </si>
  <si>
    <t>I-SS-070601</t>
  </si>
  <si>
    <t>Boris Liu</t>
  </si>
  <si>
    <t>I-SS-070602</t>
  </si>
  <si>
    <t>I-SS-070603</t>
  </si>
  <si>
    <t>Aliya Ai</t>
  </si>
  <si>
    <t>I-SS-070604</t>
  </si>
  <si>
    <t>I-SS-070605</t>
  </si>
  <si>
    <t>I-SS-070606</t>
  </si>
  <si>
    <t>I-SS-070607</t>
  </si>
  <si>
    <t>I-SS-070608</t>
  </si>
  <si>
    <t>I-SS-070609</t>
  </si>
  <si>
    <t>I-SS-070610</t>
  </si>
  <si>
    <t>Enya Zhang</t>
  </si>
  <si>
    <t>I-SS-070611</t>
  </si>
  <si>
    <t>I-SS-070612</t>
  </si>
  <si>
    <t>I-SS-070613</t>
  </si>
  <si>
    <t>I-SS-070614</t>
  </si>
  <si>
    <t>I-SS-070615</t>
  </si>
  <si>
    <t>I-SS-070701</t>
  </si>
  <si>
    <t>I-SS-070702</t>
  </si>
  <si>
    <t>I-SS-070703</t>
  </si>
  <si>
    <t>I-SS-070704</t>
  </si>
  <si>
    <t>I-SS-070801</t>
  </si>
  <si>
    <t>Jasmine Pang</t>
  </si>
  <si>
    <t>I-SS-070802</t>
  </si>
  <si>
    <t>I-SS-070803</t>
  </si>
  <si>
    <t>I-SS-070901</t>
  </si>
  <si>
    <t>Elva Zhan</t>
  </si>
  <si>
    <t>I-SS-070902</t>
  </si>
  <si>
    <t>Jelly Chen</t>
  </si>
  <si>
    <t>I-SS-070903</t>
  </si>
  <si>
    <t>I-SS-071001</t>
  </si>
  <si>
    <t>I-SS-071002</t>
  </si>
  <si>
    <t>I-SS-071003</t>
  </si>
  <si>
    <t>I-SS-071004</t>
  </si>
  <si>
    <t>I-SS-071005</t>
  </si>
  <si>
    <t>I-SS-071101</t>
  </si>
  <si>
    <t>Helen Huang</t>
  </si>
  <si>
    <t>I-SS-071102</t>
  </si>
  <si>
    <t>Lube Tang</t>
  </si>
  <si>
    <t>I-SS-071103</t>
  </si>
  <si>
    <t>I-SS-071104</t>
  </si>
  <si>
    <t>I-SS-071105</t>
  </si>
  <si>
    <t>I-SS-071106</t>
  </si>
  <si>
    <t>I-SS-071107</t>
  </si>
  <si>
    <t>I-SS-071108</t>
  </si>
  <si>
    <t>I-SS-071109</t>
  </si>
  <si>
    <t>I-SS-071110</t>
  </si>
  <si>
    <t>I-SS-071111</t>
  </si>
  <si>
    <t>I-SS-071112</t>
  </si>
  <si>
    <t>I-SS-071113</t>
  </si>
  <si>
    <t>I-SS-071114</t>
  </si>
  <si>
    <t>I-SS-071115</t>
  </si>
  <si>
    <t>I-SS-071116</t>
  </si>
  <si>
    <t>I-SS-071117</t>
  </si>
  <si>
    <t>I-SS-071118</t>
  </si>
  <si>
    <t>I-SS-071119</t>
  </si>
  <si>
    <t>I-SS-071120</t>
  </si>
  <si>
    <t>I-SS-071121</t>
  </si>
  <si>
    <t>I-SS-071122</t>
  </si>
  <si>
    <t>I-SS-071201</t>
  </si>
  <si>
    <t>Daniel Qian</t>
  </si>
  <si>
    <t>I-SS-071202</t>
  </si>
  <si>
    <t>I-SS-071203</t>
  </si>
  <si>
    <t>Eddie Cheng</t>
  </si>
  <si>
    <t>I-SS-071204</t>
  </si>
  <si>
    <t>Scarlet Jiang</t>
  </si>
  <si>
    <t>I-SS-071205</t>
  </si>
  <si>
    <t>Gloria Lam</t>
  </si>
  <si>
    <t>I-SS-080201</t>
  </si>
  <si>
    <t>Ivan Ruan</t>
  </si>
  <si>
    <t>I-SS-080202</t>
  </si>
  <si>
    <t>I-SS-080203</t>
  </si>
  <si>
    <t>Bonita Yu</t>
  </si>
  <si>
    <t>I-SS-080301</t>
  </si>
  <si>
    <t>Filin Yu</t>
  </si>
  <si>
    <t>I-SS-080302</t>
  </si>
  <si>
    <t>I-SS-080303</t>
  </si>
  <si>
    <t>I-SS-080304</t>
  </si>
  <si>
    <t>I-SS-080305</t>
  </si>
  <si>
    <t>I-SS-080306</t>
  </si>
  <si>
    <t>Mark Wong</t>
  </si>
  <si>
    <t>I-SS-080307</t>
  </si>
  <si>
    <t>I-SS-080308</t>
  </si>
  <si>
    <t>I-SS-080309</t>
  </si>
  <si>
    <t>I-SS-080310</t>
  </si>
  <si>
    <t>I-SS-080311</t>
  </si>
  <si>
    <t>I-SS-080312</t>
  </si>
  <si>
    <t>PhyllisZhou</t>
  </si>
  <si>
    <t>I-SS-080313</t>
  </si>
  <si>
    <t>I-SS-080314</t>
  </si>
  <si>
    <t>Harry Wong</t>
  </si>
  <si>
    <t>I-SS-080315</t>
  </si>
  <si>
    <t>Danny Liu</t>
  </si>
  <si>
    <t>I-SS-080316</t>
  </si>
  <si>
    <t>I-SS-080317</t>
  </si>
  <si>
    <t>I-SS-080318</t>
  </si>
  <si>
    <t>I-SS-080319</t>
  </si>
  <si>
    <t>I-SS-080320</t>
  </si>
  <si>
    <t>I-SS-080321</t>
  </si>
  <si>
    <t>I-SS-080322</t>
  </si>
  <si>
    <t>I-SS-080323</t>
  </si>
  <si>
    <t>I-SS-080324</t>
  </si>
  <si>
    <t>I-SS-080401</t>
  </si>
  <si>
    <t>I-SS-080402</t>
  </si>
  <si>
    <t>I-SS-080403</t>
  </si>
  <si>
    <t>I-SS-080404</t>
  </si>
  <si>
    <t>I-SS-080405</t>
  </si>
  <si>
    <t>I-SS-080406</t>
  </si>
  <si>
    <t>I-SS-080407</t>
  </si>
  <si>
    <t>I-SS-080408</t>
  </si>
  <si>
    <t>I-SS-080409</t>
  </si>
  <si>
    <t>I-SS-080410</t>
  </si>
  <si>
    <t>I-SS-080411</t>
  </si>
  <si>
    <t>Ada Gong</t>
  </si>
  <si>
    <t>I-SS-080412</t>
  </si>
  <si>
    <t>I-SS-080501</t>
  </si>
  <si>
    <t>I-SS-080502</t>
  </si>
  <si>
    <t>I-SS-080901</t>
  </si>
  <si>
    <t>YanLing Fung</t>
  </si>
  <si>
    <t>I-SS-080902</t>
  </si>
  <si>
    <t>I-SS-080903</t>
  </si>
  <si>
    <t>I-SS-081001</t>
  </si>
  <si>
    <t>Wing Wu</t>
  </si>
  <si>
    <t>I-SS-081002</t>
  </si>
  <si>
    <t>Brittney Fung</t>
  </si>
  <si>
    <t>I-SS-081003</t>
  </si>
  <si>
    <t>I-SS-081004</t>
  </si>
  <si>
    <t>I-SS-081201</t>
  </si>
  <si>
    <t>Mei Zhang</t>
  </si>
  <si>
    <t>I-SS-090201</t>
  </si>
  <si>
    <t>Penny Peng</t>
  </si>
  <si>
    <t>I-SS-090202</t>
  </si>
  <si>
    <t>I-SS-090203</t>
  </si>
  <si>
    <t>I-SS-090204</t>
  </si>
  <si>
    <t>I-SS-090205</t>
  </si>
  <si>
    <t>I-SS-090206</t>
  </si>
  <si>
    <t>I-SS-090207</t>
  </si>
  <si>
    <t>I-SS-090401</t>
  </si>
  <si>
    <t>I-SS-090402</t>
  </si>
  <si>
    <t>Green Ma</t>
  </si>
  <si>
    <t>I-SS-090601</t>
  </si>
  <si>
    <t>I-SS-090602</t>
  </si>
  <si>
    <t>Cherry Yin</t>
  </si>
  <si>
    <t>I-SS-090603</t>
  </si>
  <si>
    <t>JanEr Lu</t>
  </si>
  <si>
    <t>I-SS-090604</t>
  </si>
  <si>
    <t>I-SS-090701</t>
  </si>
  <si>
    <t>Viky Lu</t>
  </si>
  <si>
    <t>I-SS-090702</t>
  </si>
  <si>
    <t>I-SS-090703</t>
  </si>
  <si>
    <t xml:space="preserve">Scofield </t>
  </si>
  <si>
    <t>I-SS-090801</t>
  </si>
  <si>
    <t>Yiao Chan</t>
  </si>
  <si>
    <t>I-SS-090802</t>
  </si>
  <si>
    <t>Omega Fung</t>
  </si>
  <si>
    <t>I-SS-090803</t>
  </si>
  <si>
    <t>I-SS-090901</t>
  </si>
  <si>
    <t>I-SS-090902</t>
  </si>
  <si>
    <t>I-SS-090903</t>
  </si>
  <si>
    <t>I-SS-090904</t>
  </si>
  <si>
    <t>Li Fu</t>
  </si>
  <si>
    <t>I-SS-090905</t>
  </si>
  <si>
    <t>I-SS-091001</t>
  </si>
  <si>
    <t>I-SS-091002</t>
  </si>
  <si>
    <t>I-SS-091003</t>
  </si>
  <si>
    <t>Yan Huang</t>
  </si>
  <si>
    <t>I-SS-091101</t>
  </si>
  <si>
    <t>Nicole Hu</t>
  </si>
  <si>
    <t>I-SS-091102</t>
  </si>
  <si>
    <t>Wayne Fan</t>
  </si>
  <si>
    <t>I-SS-091103</t>
  </si>
  <si>
    <t>Tony Tang</t>
  </si>
  <si>
    <t>I-SS-091201</t>
  </si>
  <si>
    <t>I-SS-091202</t>
  </si>
  <si>
    <t>Chloe Liu</t>
  </si>
  <si>
    <t>I-SS-100101</t>
  </si>
  <si>
    <t>Sweety Xuan</t>
  </si>
  <si>
    <t>I-SS-100102</t>
  </si>
  <si>
    <t>I-SS-100103</t>
  </si>
  <si>
    <t>I-SS-100104</t>
  </si>
  <si>
    <t>Emily Tao</t>
  </si>
  <si>
    <t>2010/4/7
2010/10/25</t>
  </si>
  <si>
    <t>I-SS-100105</t>
  </si>
  <si>
    <t>I-SS-100106</t>
  </si>
  <si>
    <t>I-SS-100107</t>
  </si>
  <si>
    <t>I-SS-100108</t>
  </si>
  <si>
    <t>I-SS-100109</t>
  </si>
  <si>
    <t>I-SS-100110</t>
  </si>
  <si>
    <t>I-SS-100111</t>
  </si>
  <si>
    <t>I-SS-100112</t>
  </si>
  <si>
    <t>I-SS-100201</t>
  </si>
  <si>
    <t>Lee Huang</t>
  </si>
  <si>
    <t>I-SS-100202</t>
  </si>
  <si>
    <t>I-SS-100203</t>
  </si>
  <si>
    <t>I-SS-100204</t>
  </si>
  <si>
    <t>Kelly Fu</t>
  </si>
  <si>
    <t>I-SS-100205</t>
  </si>
  <si>
    <t>I-SS-100206</t>
  </si>
  <si>
    <t>I-SS-100207</t>
  </si>
  <si>
    <t>I-SS-100208</t>
  </si>
  <si>
    <t>I-SS-100401</t>
  </si>
  <si>
    <t>Yanpeng Yao</t>
  </si>
  <si>
    <t>I-SS-100402</t>
  </si>
  <si>
    <t>I-SS-100403</t>
  </si>
  <si>
    <t>I-SS-100404</t>
  </si>
  <si>
    <t>I-SS-100405</t>
  </si>
  <si>
    <t>I-SS-100501</t>
  </si>
  <si>
    <t>I-SS-100502</t>
  </si>
  <si>
    <t>I-SS-100601</t>
  </si>
  <si>
    <t>Vickie Wu</t>
  </si>
  <si>
    <t>I-SS-100602</t>
  </si>
  <si>
    <t>I-SS-100603</t>
  </si>
  <si>
    <t>I-SS-100604</t>
  </si>
  <si>
    <t>Julia Hu</t>
  </si>
  <si>
    <t>I-SS-100605</t>
  </si>
  <si>
    <t>Tiffany Fan</t>
  </si>
  <si>
    <t>I-SS-100606</t>
  </si>
  <si>
    <t>I-SS-100701</t>
  </si>
  <si>
    <t>I-SS-100702</t>
  </si>
  <si>
    <t>Simon Cheung</t>
  </si>
  <si>
    <t>I-SS-100801</t>
  </si>
  <si>
    <t>YanPengYao</t>
  </si>
  <si>
    <t>Peng</t>
  </si>
  <si>
    <t>I-SS-100802</t>
  </si>
  <si>
    <t>I-SS-100901</t>
  </si>
  <si>
    <t>Gary Chow</t>
  </si>
  <si>
    <t>I-SS-100902</t>
  </si>
  <si>
    <t>I-SS-100903</t>
  </si>
  <si>
    <t>I-SS-100904</t>
  </si>
  <si>
    <t>I-SS-100905</t>
  </si>
  <si>
    <t>I-SS-101001</t>
  </si>
  <si>
    <t>I-SS-101101</t>
  </si>
  <si>
    <t>I-SS-101102</t>
  </si>
  <si>
    <t>I-SS-101103</t>
  </si>
  <si>
    <t>Tina Yuan</t>
  </si>
  <si>
    <t>I-SS-101104</t>
  </si>
  <si>
    <t>I-SS-101106</t>
  </si>
  <si>
    <t>I-SS-101201</t>
  </si>
  <si>
    <t>Nature Jiang</t>
  </si>
  <si>
    <t>I-SS-101202</t>
  </si>
  <si>
    <t>TonyTang</t>
  </si>
  <si>
    <t>I-SS-101203</t>
  </si>
  <si>
    <t>I-SS-101204</t>
  </si>
  <si>
    <t>I-SS-110101</t>
  </si>
  <si>
    <t>I-SS-110201</t>
  </si>
  <si>
    <t>Ina Zhang</t>
  </si>
  <si>
    <t>I-SS-110301</t>
  </si>
  <si>
    <t>I-SS-110302</t>
  </si>
  <si>
    <t>I-SS-110303</t>
  </si>
  <si>
    <t>Laura Lao</t>
  </si>
  <si>
    <t>I-SS-110401</t>
  </si>
  <si>
    <t>I-SS-110402</t>
  </si>
  <si>
    <t>I-SS-110403</t>
  </si>
  <si>
    <t>I-SS-110404</t>
  </si>
  <si>
    <t>I-SS-110501</t>
  </si>
  <si>
    <t>I-SS-110502</t>
  </si>
  <si>
    <t>I-SS-110503</t>
  </si>
  <si>
    <t>I-SS-110601</t>
  </si>
  <si>
    <t>I-SS-110602</t>
  </si>
  <si>
    <t>Stephy Peng</t>
  </si>
  <si>
    <t>I-SS-110603</t>
  </si>
  <si>
    <t>I-SS-110701</t>
  </si>
  <si>
    <t>I-SS-110702</t>
  </si>
  <si>
    <t>I-SS-110703</t>
  </si>
  <si>
    <t>Miranda Tan</t>
  </si>
  <si>
    <t>I-SS-110704</t>
  </si>
  <si>
    <t>I-SS-110705</t>
  </si>
  <si>
    <t>I-SS-110706</t>
  </si>
  <si>
    <t>Chrisling Lin</t>
  </si>
  <si>
    <t>I-SS-110707</t>
  </si>
  <si>
    <t>I-SS-110708</t>
  </si>
  <si>
    <t>I-SS-110709</t>
  </si>
  <si>
    <t>I-SS-110710</t>
  </si>
  <si>
    <t>I-SS-110801</t>
  </si>
  <si>
    <t>I-SS-110802</t>
  </si>
  <si>
    <t>I-SS-110901</t>
  </si>
  <si>
    <t>Doris Lee</t>
  </si>
  <si>
    <t>I-SS-111001</t>
  </si>
  <si>
    <t>I-SS-111101</t>
  </si>
  <si>
    <t>I-SS-111201</t>
  </si>
  <si>
    <t>Veronica Choi</t>
  </si>
  <si>
    <t>I-SS-111202</t>
  </si>
  <si>
    <t>I-SS-111203</t>
  </si>
  <si>
    <t>I-SS-120201</t>
  </si>
  <si>
    <t>I-SS-120202</t>
  </si>
  <si>
    <t>I-SS-120203</t>
  </si>
  <si>
    <t>YanPeng</t>
  </si>
  <si>
    <t>I-SS-120301</t>
  </si>
  <si>
    <t>Grace Liu</t>
  </si>
  <si>
    <t>I-SS-120401</t>
  </si>
  <si>
    <t>I-SS-120402</t>
  </si>
  <si>
    <t>I-SS-120403</t>
  </si>
  <si>
    <t>Ivan Lau</t>
  </si>
  <si>
    <t>I-SS-120404</t>
  </si>
  <si>
    <t>I-SS-120501</t>
  </si>
  <si>
    <t>I-SS-120502</t>
  </si>
  <si>
    <t>I-SS-120503</t>
  </si>
  <si>
    <t>I-SS-120504</t>
  </si>
  <si>
    <t>I-SS-120505</t>
  </si>
  <si>
    <t>I-SS-120506</t>
  </si>
  <si>
    <t>I-SS-120601</t>
  </si>
  <si>
    <t>I-SS-120602</t>
  </si>
  <si>
    <t>I-SS-120701</t>
  </si>
  <si>
    <t>I-SS-120901</t>
  </si>
  <si>
    <t>I-SS-120902</t>
  </si>
  <si>
    <t>I-SS-121101</t>
  </si>
  <si>
    <t>I-SS-121102</t>
  </si>
  <si>
    <t>I-SS-121201</t>
  </si>
  <si>
    <t>Tracy Wong</t>
  </si>
  <si>
    <t>I-SS-130301</t>
  </si>
  <si>
    <t>I-SS-130302</t>
  </si>
  <si>
    <t>I-SS-130501</t>
  </si>
  <si>
    <t>I-SS-130801</t>
  </si>
  <si>
    <t>Jimmy Luo</t>
  </si>
  <si>
    <t>I-SS-130802</t>
  </si>
  <si>
    <t>I-SS-131001</t>
  </si>
  <si>
    <t>I-SS-131002</t>
  </si>
  <si>
    <t>I-SS-131003</t>
  </si>
  <si>
    <t>I-SS-131004</t>
  </si>
  <si>
    <t>I-SS-131101</t>
  </si>
  <si>
    <t>I-SS-131102</t>
  </si>
  <si>
    <t>I-SS-131103</t>
  </si>
  <si>
    <t>I-SS-131104</t>
  </si>
  <si>
    <t>Byron He</t>
  </si>
  <si>
    <t>I-SS-131105</t>
  </si>
  <si>
    <t>MarkWong</t>
  </si>
  <si>
    <t>I-SS-131201</t>
  </si>
  <si>
    <t>I-SS-131202</t>
  </si>
  <si>
    <t>I-SS-140201</t>
  </si>
  <si>
    <t>Faye Lan</t>
  </si>
  <si>
    <t>I-SS-140401</t>
  </si>
  <si>
    <t>Elise Huang</t>
  </si>
  <si>
    <t>I-SS-140402</t>
  </si>
  <si>
    <t>I-SS-140403</t>
  </si>
  <si>
    <t>I-SS-140404</t>
  </si>
  <si>
    <t>I-SS-140405</t>
  </si>
  <si>
    <t>I-SS-140501</t>
  </si>
  <si>
    <t>Ice Feng</t>
  </si>
  <si>
    <t>I-SS-140502</t>
  </si>
  <si>
    <t>I-SS-140503</t>
  </si>
  <si>
    <t>I-SS-140601</t>
  </si>
  <si>
    <t>Joy Wen</t>
  </si>
  <si>
    <t>I-SS-140602</t>
  </si>
  <si>
    <t>Vina Wu</t>
  </si>
  <si>
    <t>I-SS-140603</t>
  </si>
  <si>
    <t>I-SS-140801</t>
  </si>
  <si>
    <t>I-SS-140802</t>
  </si>
  <si>
    <t xml:space="preserve">Cara Lau </t>
  </si>
  <si>
    <t>I-SS-141001</t>
  </si>
  <si>
    <t>I-SS-141002</t>
  </si>
  <si>
    <t xml:space="preserve">Benko Zheng </t>
  </si>
  <si>
    <t>I-SS-141101</t>
  </si>
  <si>
    <t>Tear Gu</t>
  </si>
  <si>
    <t>MIS-00101</t>
  </si>
  <si>
    <t>MIS-00102</t>
  </si>
  <si>
    <t>Eddy</t>
  </si>
  <si>
    <t>MIS-00103</t>
  </si>
  <si>
    <t>MIS-00104</t>
  </si>
  <si>
    <t>MIS-00105</t>
  </si>
  <si>
    <t>MIS-00106</t>
  </si>
  <si>
    <t>MIS-00107</t>
  </si>
  <si>
    <t>MIS-00201</t>
  </si>
  <si>
    <t>MIS-00202</t>
  </si>
  <si>
    <t>MIS-00301</t>
  </si>
  <si>
    <t>MIS-00401</t>
  </si>
  <si>
    <t>MIS-00402</t>
  </si>
  <si>
    <t>MIS-00403</t>
  </si>
  <si>
    <t>MIS-00501</t>
  </si>
  <si>
    <t>MIS-00502</t>
  </si>
  <si>
    <t>MIS-00503</t>
  </si>
  <si>
    <t>MIS-00601</t>
  </si>
  <si>
    <t>MIS-00701</t>
  </si>
  <si>
    <t>MIS-00702</t>
  </si>
  <si>
    <t>MIS-00703</t>
  </si>
  <si>
    <t>MIS-00704</t>
  </si>
  <si>
    <t>MIS-00705</t>
  </si>
  <si>
    <t>MIS-00706</t>
  </si>
  <si>
    <t>MIS-00801</t>
  </si>
  <si>
    <t>MIS-00802</t>
  </si>
  <si>
    <t>MIS-00803</t>
  </si>
  <si>
    <t>MIS-00901</t>
  </si>
  <si>
    <t>Cancell on 5 Oct</t>
  </si>
  <si>
    <t>MIS-00902</t>
  </si>
  <si>
    <t>MIS-00903</t>
  </si>
  <si>
    <t>MIS-00904</t>
  </si>
  <si>
    <t>MIS-00905</t>
  </si>
  <si>
    <t>MIS-00906</t>
  </si>
  <si>
    <t>MIS-00907</t>
  </si>
  <si>
    <t>MIS-01001</t>
  </si>
  <si>
    <t>MIS-01002</t>
  </si>
  <si>
    <t>MIS-01003</t>
  </si>
  <si>
    <t>MIS-01004</t>
  </si>
  <si>
    <t>MIS-01005</t>
  </si>
  <si>
    <t>MIS-01006</t>
  </si>
  <si>
    <t>MIS-01101</t>
  </si>
  <si>
    <t>MIS-01102</t>
  </si>
  <si>
    <t>MIS-01103</t>
  </si>
  <si>
    <t>MIS-01104</t>
  </si>
  <si>
    <t>MIS-01105</t>
  </si>
  <si>
    <t>MIS-01106</t>
  </si>
  <si>
    <t>MIS-01201</t>
  </si>
  <si>
    <t>MIS-01202</t>
  </si>
  <si>
    <t>MIS-01203</t>
  </si>
  <si>
    <t>MIS-01204</t>
  </si>
  <si>
    <t>MIS-01205</t>
  </si>
  <si>
    <t>MIS-01206</t>
  </si>
  <si>
    <t>MIS-01207</t>
  </si>
  <si>
    <t>MIS-01208</t>
  </si>
  <si>
    <t>MIS-01209</t>
  </si>
  <si>
    <t>MIS-01210</t>
  </si>
  <si>
    <t>MIS-030101</t>
  </si>
  <si>
    <t>MIS-030102</t>
  </si>
  <si>
    <t>MIS-030103</t>
  </si>
  <si>
    <t>MIS-030104</t>
  </si>
  <si>
    <t>MIS-030105</t>
  </si>
  <si>
    <t>MIS-030106</t>
  </si>
  <si>
    <t>Wandy Wan</t>
  </si>
  <si>
    <t>MIS-030107</t>
  </si>
  <si>
    <t>MIS-030108</t>
  </si>
  <si>
    <t>ANGLE</t>
  </si>
  <si>
    <t>MIS-030109</t>
  </si>
  <si>
    <t>MIS-030110</t>
  </si>
  <si>
    <t>MIS-030111</t>
  </si>
  <si>
    <t>Coco Ke</t>
  </si>
  <si>
    <t>MIS-030201</t>
  </si>
  <si>
    <t>VingLi</t>
  </si>
  <si>
    <t>MIS-030202</t>
  </si>
  <si>
    <t>MIS-030203</t>
  </si>
  <si>
    <t>MIS-030204</t>
  </si>
  <si>
    <t>MIS-030205</t>
  </si>
  <si>
    <t>MIS-030206</t>
  </si>
  <si>
    <t>MIS-030301</t>
  </si>
  <si>
    <t>MIS-030302</t>
  </si>
  <si>
    <t>MIS-030303</t>
  </si>
  <si>
    <t>MIS-030304</t>
  </si>
  <si>
    <t>MIS-030305</t>
  </si>
  <si>
    <t>MIS-030306</t>
  </si>
  <si>
    <t>MIS-030401</t>
  </si>
  <si>
    <t>MIS-030402</t>
  </si>
  <si>
    <t>JessMa</t>
  </si>
  <si>
    <t>MIS-030403</t>
  </si>
  <si>
    <t>MIS-030404</t>
  </si>
  <si>
    <t>MIS-030405</t>
  </si>
  <si>
    <t>MIS-030406</t>
  </si>
  <si>
    <t>MIS-030407</t>
  </si>
  <si>
    <t>30-JUM-03</t>
  </si>
  <si>
    <t>MIS-030408</t>
  </si>
  <si>
    <t>MIS-030409</t>
  </si>
  <si>
    <t>MIS-030410</t>
  </si>
  <si>
    <t>MIS-030501</t>
  </si>
  <si>
    <t>May 2,2003</t>
  </si>
  <si>
    <t>May9,2003</t>
  </si>
  <si>
    <t>MIS-030502</t>
  </si>
  <si>
    <t>MIS-030601</t>
  </si>
  <si>
    <t>June 2,2003</t>
  </si>
  <si>
    <t>MIS-030602</t>
  </si>
  <si>
    <t>June 3,2003</t>
  </si>
  <si>
    <t>30May,03</t>
  </si>
  <si>
    <t>MIS-030603</t>
  </si>
  <si>
    <t>MIS-030604</t>
  </si>
  <si>
    <t>MIS-030605</t>
  </si>
  <si>
    <t>MIS-030606</t>
  </si>
  <si>
    <t>MIS-030607</t>
  </si>
  <si>
    <t>MIS-030608</t>
  </si>
  <si>
    <t>MIS-030609</t>
  </si>
  <si>
    <t>MIS-030610</t>
  </si>
  <si>
    <t>Barbara Jiang</t>
  </si>
  <si>
    <t>MIS-030611</t>
  </si>
  <si>
    <t>MIS-030612</t>
  </si>
  <si>
    <t>MIS-030613</t>
  </si>
  <si>
    <t xml:space="preserve">SUKY ZHANG </t>
  </si>
  <si>
    <t>MIS-030701</t>
  </si>
  <si>
    <t>MIS-030702</t>
  </si>
  <si>
    <t>MIS-030703</t>
  </si>
  <si>
    <t>MIS-030704</t>
  </si>
  <si>
    <t>MIS-030705</t>
  </si>
  <si>
    <t>MIS-030706</t>
  </si>
  <si>
    <t>MIS-030707</t>
  </si>
  <si>
    <t>MIS-030708</t>
  </si>
  <si>
    <t>MIS-030709</t>
  </si>
  <si>
    <t>MIS-030710</t>
  </si>
  <si>
    <t>MIS-030711</t>
  </si>
  <si>
    <t>MIS-030712</t>
  </si>
  <si>
    <t>MIS-030713</t>
  </si>
  <si>
    <t>MIS-030714</t>
  </si>
  <si>
    <t>MIS-030715</t>
  </si>
  <si>
    <t>MIS-030716</t>
  </si>
  <si>
    <t>MIS-030717</t>
  </si>
  <si>
    <t>MIS-030801</t>
  </si>
  <si>
    <t>DanChen</t>
  </si>
  <si>
    <t>MIS-030802</t>
  </si>
  <si>
    <t>MIS-030803</t>
  </si>
  <si>
    <t>MIS-030804</t>
  </si>
  <si>
    <t>MIS-030805</t>
  </si>
  <si>
    <t>MIS-030806</t>
  </si>
  <si>
    <t>MIS-030807</t>
  </si>
  <si>
    <t>MIS-030808</t>
  </si>
  <si>
    <t>MIS-030901</t>
  </si>
  <si>
    <t>MIS-030902</t>
  </si>
  <si>
    <t>MIS-030903</t>
  </si>
  <si>
    <t>MIS-030904</t>
  </si>
  <si>
    <t>MIS-030905</t>
  </si>
  <si>
    <t>MIS-030906</t>
  </si>
  <si>
    <t>MIS-030907</t>
  </si>
  <si>
    <t>MIS-030908</t>
  </si>
  <si>
    <t>MIS-030909</t>
  </si>
  <si>
    <t>MIS-030910</t>
  </si>
  <si>
    <t>Jack Chau</t>
  </si>
  <si>
    <t>MIS-030911</t>
  </si>
  <si>
    <t>MIS-030912</t>
  </si>
  <si>
    <t xml:space="preserve"> ChristyWong</t>
  </si>
  <si>
    <t>MIS-030913</t>
  </si>
  <si>
    <t>MIS-030914</t>
  </si>
  <si>
    <t>MIS-030915</t>
  </si>
  <si>
    <t>MIS-030916</t>
  </si>
  <si>
    <t>MIS-030917</t>
  </si>
  <si>
    <t>MIS-030918</t>
  </si>
  <si>
    <t>MIS-030919</t>
  </si>
  <si>
    <t>MIS-030920</t>
  </si>
  <si>
    <t>MIS-030921</t>
  </si>
  <si>
    <t>MIS-030922</t>
  </si>
  <si>
    <t>CM</t>
  </si>
  <si>
    <t>MIS-031001</t>
  </si>
  <si>
    <t>MIS-031002</t>
  </si>
  <si>
    <t>MIS-031003</t>
  </si>
  <si>
    <t>MIS-031004</t>
  </si>
  <si>
    <t>MIS-031005</t>
  </si>
  <si>
    <t>Jacky Chan</t>
  </si>
  <si>
    <t>MIS-031006</t>
  </si>
  <si>
    <t>MIS-031007</t>
  </si>
  <si>
    <t>MIS-031008</t>
  </si>
  <si>
    <t>MIS-031009</t>
  </si>
  <si>
    <t>MIS-031010</t>
  </si>
  <si>
    <t>MIS-031011</t>
  </si>
  <si>
    <t>MIS-031012</t>
  </si>
  <si>
    <t>MIS-031013</t>
  </si>
  <si>
    <t>MIS-031014</t>
  </si>
  <si>
    <t>MIS-031015</t>
  </si>
  <si>
    <t>MIS-031016</t>
  </si>
  <si>
    <t>MIS-031101</t>
  </si>
  <si>
    <t>MIS-031102</t>
  </si>
  <si>
    <t>MIS-031103</t>
  </si>
  <si>
    <t>MIS-031104</t>
  </si>
  <si>
    <t>MIS-031105</t>
  </si>
  <si>
    <t>MIS-031106</t>
  </si>
  <si>
    <t>MIS-031201</t>
  </si>
  <si>
    <t>MIS-031202</t>
  </si>
  <si>
    <t>Mayo</t>
  </si>
  <si>
    <t>MIS-031203</t>
  </si>
  <si>
    <t>MIS-031204</t>
  </si>
  <si>
    <t>MIS-031206</t>
  </si>
  <si>
    <t>Kelvin</t>
  </si>
  <si>
    <t>MIS-040101</t>
  </si>
  <si>
    <t>MIS-040102</t>
  </si>
  <si>
    <t>MIS-040103</t>
  </si>
  <si>
    <t>MIS-040104</t>
  </si>
  <si>
    <t>MIS-040201</t>
  </si>
  <si>
    <t>MIS-040202</t>
  </si>
  <si>
    <t>MIS-040203</t>
  </si>
  <si>
    <t>MIS-040204</t>
  </si>
  <si>
    <t>MIS-040205</t>
  </si>
  <si>
    <t>MIS-040301</t>
  </si>
  <si>
    <t>MIS-040302</t>
  </si>
  <si>
    <t>MIS-040303</t>
  </si>
  <si>
    <t>Jessica/MSS</t>
  </si>
  <si>
    <t>30-Feb-04</t>
  </si>
  <si>
    <t>MIS-040304</t>
  </si>
  <si>
    <t>MIS-040305</t>
  </si>
  <si>
    <t>MIS-040306</t>
  </si>
  <si>
    <t>MIS-040307</t>
  </si>
  <si>
    <t>MIS-040308</t>
  </si>
  <si>
    <t>MIS-040309</t>
  </si>
  <si>
    <t>MIS-040310</t>
  </si>
  <si>
    <t>MIS-040401</t>
  </si>
  <si>
    <t>MIS-040402</t>
  </si>
  <si>
    <t>Jo /MSS</t>
  </si>
  <si>
    <t xml:space="preserve">30-Apr-04
</t>
  </si>
  <si>
    <t>MIS-040403</t>
  </si>
  <si>
    <t>MIS-040404</t>
  </si>
  <si>
    <t xml:space="preserve">Janet </t>
  </si>
  <si>
    <t>MIS-040405</t>
  </si>
  <si>
    <t>MIS-040406</t>
  </si>
  <si>
    <t>MIS-040407</t>
  </si>
  <si>
    <t>Bruce/MSS</t>
  </si>
  <si>
    <t>MIS-040408</t>
  </si>
  <si>
    <t>MIS-040409</t>
  </si>
  <si>
    <t>MIS-040501</t>
  </si>
  <si>
    <t>Joe Chen</t>
  </si>
  <si>
    <t>MIS-040502</t>
  </si>
  <si>
    <t>Mayo Ou</t>
  </si>
  <si>
    <t xml:space="preserve">Mayo </t>
  </si>
  <si>
    <t>MIS-040503</t>
  </si>
  <si>
    <t>ChrisTam</t>
  </si>
  <si>
    <t>MIS-040504</t>
  </si>
  <si>
    <t>MIS-040505</t>
  </si>
  <si>
    <t>MIS-040506</t>
  </si>
  <si>
    <t>MIS-040507</t>
  </si>
  <si>
    <t>Gigi Yu</t>
  </si>
  <si>
    <t>MIS-040508</t>
  </si>
  <si>
    <t>MIS-040509</t>
  </si>
  <si>
    <t>MIS-040510</t>
  </si>
  <si>
    <t>MIS-040511</t>
  </si>
  <si>
    <t>MIS-040512</t>
  </si>
  <si>
    <t>MIS-040513</t>
  </si>
  <si>
    <t>Bruce</t>
  </si>
  <si>
    <t>MIS-040601</t>
  </si>
  <si>
    <t>MIS-040602</t>
  </si>
  <si>
    <t>MIS-040603</t>
  </si>
  <si>
    <t>MIS-040604</t>
  </si>
  <si>
    <t>MIS-040605</t>
  </si>
  <si>
    <t>MIS-040606</t>
  </si>
  <si>
    <t>Grace</t>
  </si>
  <si>
    <t>MIS-040701</t>
  </si>
  <si>
    <t>Dan</t>
  </si>
  <si>
    <t>MIS-040702</t>
  </si>
  <si>
    <t>MIS-040703</t>
  </si>
  <si>
    <t>Sanguine Wong</t>
  </si>
  <si>
    <t>MIS-040704</t>
  </si>
  <si>
    <t>MIS-040705</t>
  </si>
  <si>
    <t>MIS-040706</t>
  </si>
  <si>
    <t>MIS-040707</t>
  </si>
  <si>
    <t>MIS-040708</t>
  </si>
  <si>
    <t>MIS-040709</t>
  </si>
  <si>
    <t>MIS-040710</t>
  </si>
  <si>
    <t>MIS-040801</t>
  </si>
  <si>
    <t>MIS-040802</t>
  </si>
  <si>
    <t>MIS-040803</t>
  </si>
  <si>
    <t>MIS-040804</t>
  </si>
  <si>
    <t>MIS-040805</t>
  </si>
  <si>
    <t>MIS-040806</t>
  </si>
  <si>
    <t>MIS-040807</t>
  </si>
  <si>
    <t>MIS-040808</t>
  </si>
  <si>
    <t>MIS-040809</t>
  </si>
  <si>
    <t>MIS-040810</t>
  </si>
  <si>
    <t>MIS-040811</t>
  </si>
  <si>
    <t>MIS-040901</t>
  </si>
  <si>
    <t>MIS-040902</t>
  </si>
  <si>
    <t>MIS-040903</t>
  </si>
  <si>
    <t>MIS-040904</t>
  </si>
  <si>
    <t>MIS-040905</t>
  </si>
  <si>
    <t>MIS-040906</t>
  </si>
  <si>
    <t>MIS-040907</t>
  </si>
  <si>
    <t>MIS-040908</t>
  </si>
  <si>
    <t>Thomas Ren</t>
  </si>
  <si>
    <t>MIS-040909</t>
  </si>
  <si>
    <t>MIS-040910</t>
  </si>
  <si>
    <t>MIS-040911</t>
  </si>
  <si>
    <t>MIS-040912</t>
  </si>
  <si>
    <t>MIS-041001</t>
  </si>
  <si>
    <t>MIS-041002</t>
  </si>
  <si>
    <t>MIS-041003</t>
  </si>
  <si>
    <t>MIS-041004</t>
  </si>
  <si>
    <t>MIS-041005</t>
  </si>
  <si>
    <t>MIS-041006</t>
  </si>
  <si>
    <t>MIS-041007</t>
  </si>
  <si>
    <t>MIS-041008</t>
  </si>
  <si>
    <t>MIS-041009</t>
  </si>
  <si>
    <t>MIS-041010</t>
  </si>
  <si>
    <t>MIS-041011</t>
  </si>
  <si>
    <t>MIS-041012</t>
  </si>
  <si>
    <t>MIS-041013</t>
  </si>
  <si>
    <t>MIS-041014</t>
  </si>
  <si>
    <t>MIS-041015</t>
  </si>
  <si>
    <t>MIS-041016</t>
  </si>
  <si>
    <t>MIS-041017</t>
  </si>
  <si>
    <t>MIS-041018</t>
  </si>
  <si>
    <t>MIS-041019</t>
  </si>
  <si>
    <t>MIS-041020</t>
  </si>
  <si>
    <t>MIS-041021</t>
  </si>
  <si>
    <t>MIS-041022</t>
  </si>
  <si>
    <t>MIS-041023</t>
  </si>
  <si>
    <t>MIS-041024</t>
  </si>
  <si>
    <t>MIS-041025</t>
  </si>
  <si>
    <t>MIS-041026</t>
  </si>
  <si>
    <t>MIS-041027</t>
  </si>
  <si>
    <t>MIS-041028</t>
  </si>
  <si>
    <t>MIS-041029</t>
  </si>
  <si>
    <t>MIS-041030</t>
  </si>
  <si>
    <t>MIS-041031</t>
  </si>
  <si>
    <t>MIS-041032</t>
  </si>
  <si>
    <t>MIS-041033</t>
  </si>
  <si>
    <t>MIS-041034</t>
  </si>
  <si>
    <t>MIS-041035</t>
  </si>
  <si>
    <t>MIS-041036</t>
  </si>
  <si>
    <t>MIS-041037</t>
  </si>
  <si>
    <t>MIS-041038</t>
  </si>
  <si>
    <t>MIS-041039</t>
  </si>
  <si>
    <t>MIS-041040</t>
  </si>
  <si>
    <t>MIS-041041</t>
  </si>
  <si>
    <t>MIS-041042</t>
  </si>
  <si>
    <t>MIS-041043</t>
  </si>
  <si>
    <t>MIS-041101</t>
  </si>
  <si>
    <t>MIS-041102</t>
  </si>
  <si>
    <t>MIS-041103</t>
  </si>
  <si>
    <t>MIS-041104</t>
  </si>
  <si>
    <t>MIS-041105</t>
  </si>
  <si>
    <t>JOE</t>
  </si>
  <si>
    <t>MIS-041106</t>
  </si>
  <si>
    <t>Wendy Lee</t>
  </si>
  <si>
    <t>MIS-041201</t>
  </si>
  <si>
    <t>Peggy Wong</t>
  </si>
  <si>
    <t>MIS-041202</t>
  </si>
  <si>
    <t>MIS-041203</t>
  </si>
  <si>
    <t>MIS-041204</t>
  </si>
  <si>
    <t>MIS-041205</t>
  </si>
  <si>
    <t>MIS-041206</t>
  </si>
  <si>
    <t>MIS-041207</t>
  </si>
  <si>
    <t>MIS-041208</t>
  </si>
  <si>
    <t>MIS-041209</t>
  </si>
  <si>
    <t>MIS-041210</t>
  </si>
  <si>
    <t>MIS-041211</t>
  </si>
  <si>
    <t>MIS-041212</t>
  </si>
  <si>
    <t>MIS-050101</t>
  </si>
  <si>
    <t>MIS-050102</t>
  </si>
  <si>
    <t>MIS-050103</t>
  </si>
  <si>
    <t>MIS-050104</t>
  </si>
  <si>
    <t>MIS-050105</t>
  </si>
  <si>
    <t>MIS-050106</t>
  </si>
  <si>
    <t>Jess Ma</t>
  </si>
  <si>
    <t>MIS-050201</t>
  </si>
  <si>
    <t>MIS-050202</t>
  </si>
  <si>
    <t>MIS-050301</t>
  </si>
  <si>
    <t>MIS-050302</t>
  </si>
  <si>
    <t>MIS-050303</t>
  </si>
  <si>
    <t>MIS-050304</t>
  </si>
  <si>
    <t>MIS-050305</t>
  </si>
  <si>
    <t>MIS-050306</t>
  </si>
  <si>
    <t>MIS-050307</t>
  </si>
  <si>
    <t>MIS-050308</t>
  </si>
  <si>
    <t>MIS-050309</t>
  </si>
  <si>
    <t>MIS-050310</t>
  </si>
  <si>
    <t>MIS-050311</t>
  </si>
  <si>
    <t>MIS-050312</t>
  </si>
  <si>
    <t>MIS-050313</t>
  </si>
  <si>
    <t>MIS-050314</t>
  </si>
  <si>
    <t>MIS-050315</t>
  </si>
  <si>
    <t>SeamanCai</t>
  </si>
  <si>
    <t>MIS-050316</t>
  </si>
  <si>
    <t>MIS-050401</t>
  </si>
  <si>
    <t>MIS-050402</t>
  </si>
  <si>
    <t>MIS-050403</t>
  </si>
  <si>
    <t>MIS-050404</t>
  </si>
  <si>
    <t>MIS-050405</t>
  </si>
  <si>
    <t>MIS-050406</t>
  </si>
  <si>
    <t>Eddie Cheung</t>
  </si>
  <si>
    <t>MIS-050407</t>
  </si>
  <si>
    <t>MIS-050408</t>
  </si>
  <si>
    <t>MIS-050409</t>
  </si>
  <si>
    <t>MIS-050501</t>
  </si>
  <si>
    <t>MIS-050502</t>
  </si>
  <si>
    <t>MIS-050503</t>
  </si>
  <si>
    <t>MIS-050504</t>
  </si>
  <si>
    <t>MIS-050505</t>
  </si>
  <si>
    <t>MIS-050506</t>
  </si>
  <si>
    <t>MIS-050507</t>
  </si>
  <si>
    <t>MIS-050508</t>
  </si>
  <si>
    <t>MIS-050509</t>
  </si>
  <si>
    <t>MIS-050510</t>
  </si>
  <si>
    <t>MIS-050511</t>
  </si>
  <si>
    <t>MIS-050512</t>
  </si>
  <si>
    <t>MIS-050513</t>
  </si>
  <si>
    <t>MIS-050514</t>
  </si>
  <si>
    <t>MIS-050515</t>
  </si>
  <si>
    <t>MIS-050516</t>
  </si>
  <si>
    <t>MIS-050517</t>
  </si>
  <si>
    <t>MIS-050518</t>
  </si>
  <si>
    <t>MIS-050519</t>
  </si>
  <si>
    <t>MIS-050520</t>
  </si>
  <si>
    <t>MIS-050521</t>
  </si>
  <si>
    <t>MIS-050522</t>
  </si>
  <si>
    <t>MIS-050523</t>
  </si>
  <si>
    <t>MIS-050524</t>
  </si>
  <si>
    <t>MIS-050601</t>
  </si>
  <si>
    <t>MIS-050602</t>
  </si>
  <si>
    <t>MIS-050701</t>
  </si>
  <si>
    <t>MIS-050702</t>
  </si>
  <si>
    <t>MIS-050703</t>
  </si>
  <si>
    <t>MIS-050704</t>
  </si>
  <si>
    <t>MIS-050705</t>
  </si>
  <si>
    <t>MIS-050706</t>
  </si>
  <si>
    <t>MIS-050801</t>
  </si>
  <si>
    <t>Kadey Tang</t>
  </si>
  <si>
    <t>MIS-050802</t>
  </si>
  <si>
    <t>Joey Wu</t>
  </si>
  <si>
    <t>MIS-050803</t>
  </si>
  <si>
    <t>MIS-050804</t>
  </si>
  <si>
    <t>MIS-050805</t>
  </si>
  <si>
    <t>MIS-050806</t>
  </si>
  <si>
    <t>MIS-050807</t>
  </si>
  <si>
    <t>MIS-050808</t>
  </si>
  <si>
    <t>MIS-050809</t>
  </si>
  <si>
    <t>MIS-050810</t>
  </si>
  <si>
    <t>MIS-050811</t>
  </si>
  <si>
    <t>MIS-050812</t>
  </si>
  <si>
    <t>MIS-050813</t>
  </si>
  <si>
    <t>MIS-050814</t>
  </si>
  <si>
    <t>MIS-050815</t>
  </si>
  <si>
    <t>MIS-050816</t>
  </si>
  <si>
    <t>MIS-050901</t>
  </si>
  <si>
    <t>MIS-050902</t>
  </si>
  <si>
    <t>MIS-050903</t>
  </si>
  <si>
    <t>TMD</t>
  </si>
  <si>
    <t>MIS-050904</t>
  </si>
  <si>
    <t>Cloudy Teng</t>
  </si>
  <si>
    <t>MIS-050905</t>
  </si>
  <si>
    <t>MIS-050906</t>
  </si>
  <si>
    <t>MIS-050907</t>
  </si>
  <si>
    <t>MIS-050908</t>
  </si>
  <si>
    <t>MIS-050909</t>
  </si>
  <si>
    <t>MIS-050910</t>
  </si>
  <si>
    <t>MIS-050911</t>
  </si>
  <si>
    <t>MIS-051001</t>
  </si>
  <si>
    <t>MIS-051002</t>
  </si>
  <si>
    <t>AvaWen</t>
  </si>
  <si>
    <t>MIS-051003</t>
  </si>
  <si>
    <t>MIS-051004</t>
  </si>
  <si>
    <t>MIS-051101</t>
  </si>
  <si>
    <t>MIS-051102</t>
  </si>
  <si>
    <t>MIS-051103</t>
  </si>
  <si>
    <t>MIS-051104</t>
  </si>
  <si>
    <t>MIS-051105</t>
  </si>
  <si>
    <t>MIS-051106</t>
  </si>
  <si>
    <t>MIS-051107</t>
  </si>
  <si>
    <t>MIS-051108</t>
  </si>
  <si>
    <t>MIS-051109</t>
  </si>
  <si>
    <t>MIS-051110</t>
  </si>
  <si>
    <t>MIS-051111</t>
  </si>
  <si>
    <t>MIS-051112</t>
  </si>
  <si>
    <t>MIS-051113</t>
  </si>
  <si>
    <t>MIS-051201</t>
  </si>
  <si>
    <t>MIS-051202</t>
  </si>
  <si>
    <t>MIS-051203</t>
  </si>
  <si>
    <t>MIS-051204</t>
  </si>
  <si>
    <t>MIS-051205</t>
  </si>
  <si>
    <t>MIS-051206</t>
  </si>
  <si>
    <t>MIS-051207</t>
  </si>
  <si>
    <t>MIS-051208</t>
  </si>
  <si>
    <t>MIS-051209</t>
  </si>
  <si>
    <t>MIS-051210</t>
  </si>
  <si>
    <t>MIS-051211</t>
  </si>
  <si>
    <t>MIS-051212</t>
  </si>
  <si>
    <t>MIS-051213</t>
  </si>
  <si>
    <t>MIS-051214</t>
  </si>
  <si>
    <t>MIS-051215</t>
  </si>
  <si>
    <t>MIS-051216</t>
  </si>
  <si>
    <t>MIS-051217</t>
  </si>
  <si>
    <t>MIS-051218</t>
  </si>
  <si>
    <t>MIS-060101</t>
  </si>
  <si>
    <t>MIS-060102</t>
  </si>
  <si>
    <t>MIS-060103</t>
  </si>
  <si>
    <t>MIS-060104</t>
  </si>
  <si>
    <t>MIS-060105</t>
  </si>
  <si>
    <t>MIS-060201</t>
  </si>
  <si>
    <t>MIS-060202</t>
  </si>
  <si>
    <t>MIS-060203</t>
  </si>
  <si>
    <t>MIS-060301</t>
  </si>
  <si>
    <t>MIS-060302</t>
  </si>
  <si>
    <t>MIS-060303</t>
  </si>
  <si>
    <t>MIS-060304</t>
  </si>
  <si>
    <t>MIS-060305</t>
  </si>
  <si>
    <t>MIS-060306</t>
  </si>
  <si>
    <t>MIS-060307</t>
  </si>
  <si>
    <t>MIS-060401</t>
  </si>
  <si>
    <t>MIS-060402</t>
  </si>
  <si>
    <t>MIS-060403</t>
  </si>
  <si>
    <t>MIS-060501</t>
  </si>
  <si>
    <t>MIS-060502</t>
  </si>
  <si>
    <t>MIS-060503</t>
  </si>
  <si>
    <t>JimmyWong</t>
  </si>
  <si>
    <t>MIS-060504</t>
  </si>
  <si>
    <t>MIS-060601</t>
  </si>
  <si>
    <t>MIS-060602</t>
  </si>
  <si>
    <t>MIS-060603</t>
  </si>
  <si>
    <t>Paula Leung</t>
  </si>
  <si>
    <t>MIS-060604</t>
  </si>
  <si>
    <t>MIS-060605</t>
  </si>
  <si>
    <t>MIS-060606</t>
  </si>
  <si>
    <t>MIS-060607</t>
  </si>
  <si>
    <t>MIS-060608</t>
  </si>
  <si>
    <t>MIS-060609</t>
  </si>
  <si>
    <t>MIS-060610</t>
  </si>
  <si>
    <t>MIS-060611</t>
  </si>
  <si>
    <t>MIS-060612</t>
  </si>
  <si>
    <t>MIS-060613</t>
  </si>
  <si>
    <t>MIS-060614</t>
  </si>
  <si>
    <t>MIS-060615</t>
  </si>
  <si>
    <t>MIS-060616</t>
  </si>
  <si>
    <t>MIS-060617</t>
  </si>
  <si>
    <t>MIS-060618</t>
  </si>
  <si>
    <t>MIS-060619</t>
  </si>
  <si>
    <t>MIS-060620</t>
  </si>
  <si>
    <t>MIS-060701</t>
  </si>
  <si>
    <t>MIS-060702</t>
  </si>
  <si>
    <t>MIS-060703</t>
  </si>
  <si>
    <t>MIS-060704</t>
  </si>
  <si>
    <t>MIS-060705</t>
  </si>
  <si>
    <t>MIS-060706</t>
  </si>
  <si>
    <t>MIS-060707</t>
  </si>
  <si>
    <t>MIS-060708</t>
  </si>
  <si>
    <t>MIS-060709</t>
  </si>
  <si>
    <t>MIS-060710</t>
  </si>
  <si>
    <t>MIS-060711</t>
  </si>
  <si>
    <t>MIS-060712</t>
  </si>
  <si>
    <t>MIS-060713</t>
  </si>
  <si>
    <t>MIS-060714</t>
  </si>
  <si>
    <t>SamLiu</t>
  </si>
  <si>
    <t>MIS-060715</t>
  </si>
  <si>
    <t>MIS-060801</t>
  </si>
  <si>
    <t>MIS-060802</t>
  </si>
  <si>
    <t>MIS-060803</t>
  </si>
  <si>
    <t>Kenny Leung</t>
  </si>
  <si>
    <t>MIS-060804</t>
  </si>
  <si>
    <t>MIS-060805</t>
  </si>
  <si>
    <t>MIS-060901</t>
  </si>
  <si>
    <t>Jimmy Lee</t>
  </si>
  <si>
    <t>MIS-0609010</t>
  </si>
  <si>
    <t>MIS-060902</t>
  </si>
  <si>
    <t>MIS-060903</t>
  </si>
  <si>
    <t>MIS-060904</t>
  </si>
  <si>
    <t>MIS-060905</t>
  </si>
  <si>
    <t>MIS-060906</t>
  </si>
  <si>
    <t>MIS-060907</t>
  </si>
  <si>
    <t>MIS-060908</t>
  </si>
  <si>
    <t>MIS-060909</t>
  </si>
  <si>
    <t>MIS-060911</t>
  </si>
  <si>
    <t>MIS-060912</t>
  </si>
  <si>
    <t>MIS-060913</t>
  </si>
  <si>
    <t>MIS-060914</t>
  </si>
  <si>
    <t>MIS-060915</t>
  </si>
  <si>
    <t>MIS-060916</t>
  </si>
  <si>
    <t>MIS-060917</t>
  </si>
  <si>
    <t>MIS-061001</t>
  </si>
  <si>
    <t>MIS-061002</t>
  </si>
  <si>
    <t>MIS-061003</t>
  </si>
  <si>
    <t>ZhenweiGong</t>
  </si>
  <si>
    <t>MIS-061101</t>
  </si>
  <si>
    <t>MIS-061201</t>
  </si>
  <si>
    <t>MIS-061202</t>
  </si>
  <si>
    <t>MIS-061203</t>
  </si>
  <si>
    <t>MIS-061204</t>
  </si>
  <si>
    <t>MIS-061205</t>
  </si>
  <si>
    <t>MIS-061206</t>
  </si>
  <si>
    <t>MIS-061207</t>
  </si>
  <si>
    <t>MIS-061208</t>
  </si>
  <si>
    <t>MIS-061209</t>
  </si>
  <si>
    <t>MIS-061210</t>
  </si>
  <si>
    <t>MIS-061211</t>
  </si>
  <si>
    <t>MIS-061212</t>
  </si>
  <si>
    <t>MIS-061213</t>
  </si>
  <si>
    <t>MIS-061214</t>
  </si>
  <si>
    <t>MIS-061215</t>
  </si>
  <si>
    <t>MIS-061216</t>
  </si>
  <si>
    <t>MIS-061217</t>
  </si>
  <si>
    <t>MIS-061218</t>
  </si>
  <si>
    <t>MIS-061219</t>
  </si>
  <si>
    <t>MIS-070101</t>
  </si>
  <si>
    <t>MIS-070102</t>
  </si>
  <si>
    <t>MIS-070103</t>
  </si>
  <si>
    <t>MIS-070104</t>
  </si>
  <si>
    <t>MIS-070105</t>
  </si>
  <si>
    <t>MIS-070106</t>
  </si>
  <si>
    <t>MIS-070107</t>
  </si>
  <si>
    <t>MIS-070108</t>
  </si>
  <si>
    <t>MIS-070109</t>
  </si>
  <si>
    <t>MIS-070110</t>
  </si>
  <si>
    <t>MIS-070111</t>
  </si>
  <si>
    <t>MIS-070112</t>
  </si>
  <si>
    <t>MIS-070113</t>
  </si>
  <si>
    <t>MIS-070114</t>
  </si>
  <si>
    <t>MIS-070115</t>
  </si>
  <si>
    <t>MIS-070116</t>
  </si>
  <si>
    <t>MIS-070117</t>
  </si>
  <si>
    <t>MIS-070118</t>
  </si>
  <si>
    <t>MIS-070119</t>
  </si>
  <si>
    <t>MIS-070120</t>
  </si>
  <si>
    <t>MIS-070121</t>
  </si>
  <si>
    <t>MIS-070122</t>
  </si>
  <si>
    <t>MIS-070123</t>
  </si>
  <si>
    <t>MIS-070124</t>
  </si>
  <si>
    <t>MIS-070125</t>
  </si>
  <si>
    <t>MIS-070126</t>
  </si>
  <si>
    <t>MIS-070201</t>
  </si>
  <si>
    <t>MIS-070202</t>
  </si>
  <si>
    <t>Alex Zhou</t>
  </si>
  <si>
    <t>MIS-070301</t>
  </si>
  <si>
    <t>MIS-070302</t>
  </si>
  <si>
    <t>MIS-070303</t>
  </si>
  <si>
    <t>MIS-070304</t>
  </si>
  <si>
    <t>MIS-070305</t>
  </si>
  <si>
    <t>MIS-070401</t>
  </si>
  <si>
    <t>MIS-070402</t>
  </si>
  <si>
    <t>MIS-070501</t>
  </si>
  <si>
    <t>MIS-070502</t>
  </si>
  <si>
    <t>MIS-070503</t>
  </si>
  <si>
    <t>MIS-070504</t>
  </si>
  <si>
    <t>MIS-070505</t>
  </si>
  <si>
    <t>MIS-070506</t>
  </si>
  <si>
    <t>MIS-070601</t>
  </si>
  <si>
    <t>MIS-070602</t>
  </si>
  <si>
    <t>MIS-070603</t>
  </si>
  <si>
    <t>MIS-070604</t>
  </si>
  <si>
    <t>MIS-070605</t>
  </si>
  <si>
    <t>MIS-070606</t>
  </si>
  <si>
    <t>MIS-070701</t>
  </si>
  <si>
    <t>MIS-070702</t>
  </si>
  <si>
    <t>MIS-070703</t>
  </si>
  <si>
    <t>MIS-070704</t>
  </si>
  <si>
    <t>MIS-070705</t>
  </si>
  <si>
    <t>MIS-070801</t>
  </si>
  <si>
    <t>MIS-070802</t>
  </si>
  <si>
    <t>MIS-070803</t>
  </si>
  <si>
    <t>MIS-070804</t>
  </si>
  <si>
    <t>MIS-070805</t>
  </si>
  <si>
    <t>MIS-070806</t>
  </si>
  <si>
    <t>MIS-070807</t>
  </si>
  <si>
    <t>MIS-070808</t>
  </si>
  <si>
    <t>MIS-070809</t>
  </si>
  <si>
    <t>MIS-070810</t>
  </si>
  <si>
    <t>MIS-070811</t>
  </si>
  <si>
    <t>MIS-070812</t>
  </si>
  <si>
    <t>MIS-070813</t>
  </si>
  <si>
    <t>MIS-070814</t>
  </si>
  <si>
    <t>MIS-070901</t>
  </si>
  <si>
    <t>MIS-070902</t>
  </si>
  <si>
    <t>MIS-070903</t>
  </si>
  <si>
    <t>MIS-070904</t>
  </si>
  <si>
    <t>MIS-070905</t>
  </si>
  <si>
    <t>MIS-071001</t>
  </si>
  <si>
    <t>MIS-071002</t>
  </si>
  <si>
    <t>MIS-071003</t>
  </si>
  <si>
    <t>MIS-071004</t>
  </si>
  <si>
    <t>MIS-071005</t>
  </si>
  <si>
    <t>MIS-071006</t>
  </si>
  <si>
    <t>MIS-071007</t>
  </si>
  <si>
    <t>MIS-071008</t>
  </si>
  <si>
    <t>MIS-071009</t>
  </si>
  <si>
    <t>MIS-071101</t>
  </si>
  <si>
    <t>MIS-071102</t>
  </si>
  <si>
    <t>MIS-071103</t>
  </si>
  <si>
    <t>MIS-071104</t>
  </si>
  <si>
    <t>MIS-071105</t>
  </si>
  <si>
    <t>MIS-071106</t>
  </si>
  <si>
    <t>MIS-071107</t>
  </si>
  <si>
    <t>MIS-071201</t>
  </si>
  <si>
    <t>MIS-071202</t>
  </si>
  <si>
    <t>MIS-071203</t>
  </si>
  <si>
    <t>MIS-071204</t>
  </si>
  <si>
    <t>MIS-071205</t>
  </si>
  <si>
    <t>MIS-071206</t>
  </si>
  <si>
    <t>MIS-071207</t>
  </si>
  <si>
    <t>MIS-080101</t>
  </si>
  <si>
    <t>MIS-080102</t>
  </si>
  <si>
    <t>MIS-080103</t>
  </si>
  <si>
    <t>MIS-080104</t>
  </si>
  <si>
    <t>MIS-080105</t>
  </si>
  <si>
    <t>MIS-080201</t>
  </si>
  <si>
    <t>MIS-080202</t>
  </si>
  <si>
    <t>MIS-080203</t>
  </si>
  <si>
    <t>MIS-080204</t>
  </si>
  <si>
    <t>MIS-080205</t>
  </si>
  <si>
    <t>MIS-080206</t>
  </si>
  <si>
    <t>MIS-080207</t>
  </si>
  <si>
    <t>MIS-080208</t>
  </si>
  <si>
    <t>MIS-080301</t>
  </si>
  <si>
    <t>MIS-080302</t>
  </si>
  <si>
    <t>MIS-080303</t>
  </si>
  <si>
    <t>AmieYeung</t>
  </si>
  <si>
    <t>MIS-080304</t>
  </si>
  <si>
    <t>MIS-080305</t>
  </si>
  <si>
    <t>MIS-080306</t>
  </si>
  <si>
    <t>MIS-080401</t>
  </si>
  <si>
    <t>MIS-080402</t>
  </si>
  <si>
    <t>MIS-080501</t>
  </si>
  <si>
    <t>Cherry Guo</t>
  </si>
  <si>
    <t>Alina</t>
  </si>
  <si>
    <t>MIS-080601</t>
  </si>
  <si>
    <t>MIS-080602</t>
  </si>
  <si>
    <t>MIS-080603</t>
  </si>
  <si>
    <t>MIS-080604</t>
  </si>
  <si>
    <t>MIS-080605</t>
  </si>
  <si>
    <t>MIS-080606</t>
  </si>
  <si>
    <t>MIS-080607</t>
  </si>
  <si>
    <t>MIS-080608</t>
  </si>
  <si>
    <t>MIS-080701</t>
  </si>
  <si>
    <t>MIS-080702</t>
  </si>
  <si>
    <t>MIS-080801</t>
  </si>
  <si>
    <t>MIS-080802</t>
  </si>
  <si>
    <t>Oscar Deng</t>
  </si>
  <si>
    <t>MIS-080803</t>
  </si>
  <si>
    <t>MIS-080804</t>
  </si>
  <si>
    <t>MIS-080901</t>
  </si>
  <si>
    <t>MIS-080902</t>
  </si>
  <si>
    <t>MIS-080903</t>
  </si>
  <si>
    <t>MIS-080904</t>
  </si>
  <si>
    <t>MIS-080905</t>
  </si>
  <si>
    <t>MIS-080906</t>
  </si>
  <si>
    <t>MIS-080907</t>
  </si>
  <si>
    <t>MIS-080908</t>
  </si>
  <si>
    <t>MIS-080909</t>
  </si>
  <si>
    <t xml:space="preserve">Henry Yeung </t>
  </si>
  <si>
    <t>MIS-081001</t>
  </si>
  <si>
    <t>MIS-081002</t>
  </si>
  <si>
    <t>MIS-081003</t>
  </si>
  <si>
    <t>MIS-081004</t>
  </si>
  <si>
    <t>MIS-081101</t>
  </si>
  <si>
    <t>MIS-081102</t>
  </si>
  <si>
    <t>MIS-081103</t>
  </si>
  <si>
    <t>MIS-081104</t>
  </si>
  <si>
    <t>MIS-081105</t>
  </si>
  <si>
    <t>MIS-081106</t>
  </si>
  <si>
    <t>MIS-081107</t>
  </si>
  <si>
    <t>MIS-081108</t>
  </si>
  <si>
    <t>MIS-081201</t>
  </si>
  <si>
    <t>MIS-081202</t>
  </si>
  <si>
    <t>MIS-081203</t>
  </si>
  <si>
    <t>MIS-081204</t>
  </si>
  <si>
    <t>MIS-081205</t>
  </si>
  <si>
    <t>MIS-081206</t>
  </si>
  <si>
    <t>MIS-081207</t>
  </si>
  <si>
    <t>MIS-081208</t>
  </si>
  <si>
    <t>MIS-081209</t>
  </si>
  <si>
    <t>MIS-081210</t>
  </si>
  <si>
    <t>MIS-081211</t>
  </si>
  <si>
    <t>MIS-090101</t>
  </si>
  <si>
    <t>MIS-090102</t>
  </si>
  <si>
    <t>MIS-090103</t>
  </si>
  <si>
    <t>MIS-090104</t>
  </si>
  <si>
    <t>MIS-090105</t>
  </si>
  <si>
    <t>MIS-090201</t>
  </si>
  <si>
    <t>Lilian Xia</t>
  </si>
  <si>
    <t>MIS-090401</t>
  </si>
  <si>
    <t>MIS-090501</t>
  </si>
  <si>
    <t>Diamond Wong &amp; Vera Lu</t>
  </si>
  <si>
    <t>MIS-090601</t>
  </si>
  <si>
    <t>MIS-090602</t>
  </si>
  <si>
    <t>MIS-090603</t>
  </si>
  <si>
    <t>MIS-090604</t>
  </si>
  <si>
    <t>MIS-090701</t>
  </si>
  <si>
    <t>MIS-090702</t>
  </si>
  <si>
    <t>MIS-090703</t>
  </si>
  <si>
    <t>veralu</t>
  </si>
  <si>
    <t>MIS-090704</t>
  </si>
  <si>
    <t>MIS-090705</t>
  </si>
  <si>
    <t>MIS-090706</t>
  </si>
  <si>
    <t>MIS-090707</t>
  </si>
  <si>
    <t>MIS-090708</t>
  </si>
  <si>
    <t>MIS-090709</t>
  </si>
  <si>
    <t>MIS-090710</t>
  </si>
  <si>
    <t>MIS-090801</t>
  </si>
  <si>
    <t>MIS-090802</t>
  </si>
  <si>
    <t>MIS-090803</t>
  </si>
  <si>
    <t>MIS-090804</t>
  </si>
  <si>
    <t>MIS-090901</t>
  </si>
  <si>
    <t>MIS-090902</t>
  </si>
  <si>
    <t>MIS-090903</t>
  </si>
  <si>
    <t>MIS-090904</t>
  </si>
  <si>
    <t>MIS-090905</t>
  </si>
  <si>
    <t>Asway Lee</t>
  </si>
  <si>
    <t>MIS-090906</t>
  </si>
  <si>
    <t>MIS-090907</t>
  </si>
  <si>
    <t>MIS-091001</t>
  </si>
  <si>
    <t>MIS-091002</t>
  </si>
  <si>
    <t>MIS-091003</t>
  </si>
  <si>
    <t>MIS-091101</t>
  </si>
  <si>
    <t>MIS-091102</t>
  </si>
  <si>
    <t>MIS-091103</t>
  </si>
  <si>
    <t>MIS-091104</t>
  </si>
  <si>
    <t>Yoyo Zhong</t>
  </si>
  <si>
    <t>MIS-091105</t>
  </si>
  <si>
    <t>MIS-091106</t>
  </si>
  <si>
    <t>MIS-091107</t>
  </si>
  <si>
    <t>MIS-091108</t>
  </si>
  <si>
    <t>MIS-091109</t>
  </si>
  <si>
    <t>MIS-091110</t>
  </si>
  <si>
    <t>MIS-091201</t>
  </si>
  <si>
    <t>MIS-091202</t>
  </si>
  <si>
    <t>Diamond wong</t>
  </si>
  <si>
    <t>MIS-100101</t>
  </si>
  <si>
    <t>MIS-100201</t>
  </si>
  <si>
    <t>MIS-100202</t>
  </si>
  <si>
    <t>Johnston Ng</t>
  </si>
  <si>
    <t>MIS-100203</t>
  </si>
  <si>
    <t>MIS-100204</t>
  </si>
  <si>
    <t>MIS-100205</t>
  </si>
  <si>
    <t>MIS-100206</t>
  </si>
  <si>
    <t>MIS-100301</t>
  </si>
  <si>
    <t>MIS-100401</t>
  </si>
  <si>
    <t>MIS-100402</t>
  </si>
  <si>
    <t>MIS-100403</t>
  </si>
  <si>
    <t>MIS-100404</t>
  </si>
  <si>
    <t>MIS-100405</t>
  </si>
  <si>
    <t>MIS-100406</t>
  </si>
  <si>
    <t>MIS-100407</t>
  </si>
  <si>
    <t>MIS-100408</t>
  </si>
  <si>
    <t>MIS-100409</t>
  </si>
  <si>
    <t>MIS-100410</t>
  </si>
  <si>
    <t>MIS-100501</t>
  </si>
  <si>
    <t>lilianxia</t>
  </si>
  <si>
    <t>MIS-100502</t>
  </si>
  <si>
    <t>MIS-100601</t>
  </si>
  <si>
    <t>MIS-100602</t>
  </si>
  <si>
    <t>MIS-100603</t>
  </si>
  <si>
    <t>MIS-100701</t>
  </si>
  <si>
    <t>MIS-100702</t>
  </si>
  <si>
    <t>MIS-100703</t>
  </si>
  <si>
    <t>MIS-100704</t>
  </si>
  <si>
    <t>MIS-100801</t>
  </si>
  <si>
    <t>MIS-100802</t>
  </si>
  <si>
    <t>MIS-100901</t>
  </si>
  <si>
    <t>MIS-100902</t>
  </si>
  <si>
    <t>MIS-100903</t>
  </si>
  <si>
    <t>MIS-100904</t>
  </si>
  <si>
    <t>MIS-100905</t>
  </si>
  <si>
    <t>MIS-101001</t>
  </si>
  <si>
    <t>MIS-101002</t>
  </si>
  <si>
    <t>MIS-10101</t>
  </si>
  <si>
    <t>MIS-10102</t>
  </si>
  <si>
    <t>MIS-101101</t>
  </si>
  <si>
    <t>MIS-101102</t>
  </si>
  <si>
    <t>Amie aYeung</t>
  </si>
  <si>
    <t>MIS-101103</t>
  </si>
  <si>
    <t>MIS-101201</t>
  </si>
  <si>
    <t>MIS-101202</t>
  </si>
  <si>
    <t>MIS-101203</t>
  </si>
  <si>
    <t>MIS-10201</t>
  </si>
  <si>
    <t>MIS-10202</t>
  </si>
  <si>
    <t>MIS-10203</t>
  </si>
  <si>
    <t>MIS-10204</t>
  </si>
  <si>
    <t>MIS-10205</t>
  </si>
  <si>
    <t>MIS-10206</t>
  </si>
  <si>
    <t>MIS-10207</t>
  </si>
  <si>
    <t>MIS-10301</t>
  </si>
  <si>
    <t>MIS-10302</t>
  </si>
  <si>
    <t>MIS-10303</t>
  </si>
  <si>
    <t>MIS-10401</t>
  </si>
  <si>
    <t>MIS-10402</t>
  </si>
  <si>
    <t>MIS-10403</t>
  </si>
  <si>
    <t>MIS-10404</t>
  </si>
  <si>
    <t>MIS-10405</t>
  </si>
  <si>
    <t>MIS-10406</t>
  </si>
  <si>
    <t>MIS-10407</t>
  </si>
  <si>
    <t>MIS-10408</t>
  </si>
  <si>
    <t>MIS-10409</t>
  </si>
  <si>
    <t>MIS-10410</t>
  </si>
  <si>
    <t>MIS-10411</t>
  </si>
  <si>
    <t>MIS-10501</t>
  </si>
  <si>
    <t>MIS-10502</t>
  </si>
  <si>
    <t>MIS-10503</t>
  </si>
  <si>
    <t>MIS-10601</t>
  </si>
  <si>
    <t>MIS-10602</t>
  </si>
  <si>
    <t>MIS-10603</t>
  </si>
  <si>
    <t>MIS-10604</t>
  </si>
  <si>
    <t>Jess</t>
  </si>
  <si>
    <t>MIS-10605</t>
  </si>
  <si>
    <t>MIS-10606</t>
  </si>
  <si>
    <t>MIS-10607</t>
  </si>
  <si>
    <t>MIS-10608</t>
  </si>
  <si>
    <t>MIS-10609</t>
  </si>
  <si>
    <t>MIS-10610</t>
  </si>
  <si>
    <t>MIS-10611</t>
  </si>
  <si>
    <t>MIS-10612</t>
  </si>
  <si>
    <t>MIS-10701</t>
  </si>
  <si>
    <t>MIS-10702</t>
  </si>
  <si>
    <t>MIS-10703</t>
  </si>
  <si>
    <t>MIS-10704</t>
  </si>
  <si>
    <t>MIS-10705</t>
  </si>
  <si>
    <t>MIS-10706</t>
  </si>
  <si>
    <t>MIS-10707</t>
  </si>
  <si>
    <t>MIS-10708</t>
  </si>
  <si>
    <t>MIS-10801</t>
  </si>
  <si>
    <t>MIS-10802</t>
  </si>
  <si>
    <t>MIS-10803</t>
  </si>
  <si>
    <t>MIS-10804</t>
  </si>
  <si>
    <t>MIS-10805</t>
  </si>
  <si>
    <t>MIS-10806</t>
  </si>
  <si>
    <t>MIS-10807</t>
  </si>
  <si>
    <t>MIS-10808</t>
  </si>
  <si>
    <t>MIS-10809</t>
  </si>
  <si>
    <t>MIS-10810</t>
  </si>
  <si>
    <t>MIS-10811</t>
  </si>
  <si>
    <t>MIS-10812</t>
  </si>
  <si>
    <t>MIS-10813</t>
  </si>
  <si>
    <t>MIS-10814</t>
  </si>
  <si>
    <t>MIS-10815</t>
  </si>
  <si>
    <t>MIS-10816</t>
  </si>
  <si>
    <t>MIS-10817</t>
  </si>
  <si>
    <t>MIS-10818</t>
  </si>
  <si>
    <t>MIS-10819</t>
  </si>
  <si>
    <t>MIS-10820</t>
  </si>
  <si>
    <t>MIS-10821</t>
  </si>
  <si>
    <t>MIS-10822</t>
  </si>
  <si>
    <t>MIS-10823</t>
  </si>
  <si>
    <t>MIS-10824</t>
  </si>
  <si>
    <t>MIS-10825</t>
  </si>
  <si>
    <t>MIS-10826</t>
  </si>
  <si>
    <t>MIS-10827</t>
  </si>
  <si>
    <t>MIS-10828</t>
  </si>
  <si>
    <t>MIS-10829</t>
  </si>
  <si>
    <t>MIS-10830</t>
  </si>
  <si>
    <t>MIS-10831</t>
  </si>
  <si>
    <t>MIS-10832</t>
  </si>
  <si>
    <t>MIS-10833</t>
  </si>
  <si>
    <t>MIS-10834</t>
  </si>
  <si>
    <t>MIS-10835</t>
  </si>
  <si>
    <t>MIS-10901</t>
  </si>
  <si>
    <t>MIS-10902</t>
  </si>
  <si>
    <t>MIS-10903</t>
  </si>
  <si>
    <t>MIS-10904</t>
  </si>
  <si>
    <t>MIS-10905</t>
  </si>
  <si>
    <t>MIS-10906</t>
  </si>
  <si>
    <t>MIS-10907</t>
  </si>
  <si>
    <t>MIS-10908</t>
  </si>
  <si>
    <t>MIS-10909</t>
  </si>
  <si>
    <t>MIS-10910</t>
  </si>
  <si>
    <t>MIS-10911</t>
  </si>
  <si>
    <t>MIS-10912</t>
  </si>
  <si>
    <t>MIS-10913</t>
  </si>
  <si>
    <t xml:space="preserve">Nelson </t>
  </si>
  <si>
    <t>MIS-10914</t>
  </si>
  <si>
    <t>MIS-10915</t>
  </si>
  <si>
    <t>MIS-10916</t>
  </si>
  <si>
    <t>MIS-11001</t>
  </si>
  <si>
    <t>MIS-11002</t>
  </si>
  <si>
    <t>MIS-11003</t>
  </si>
  <si>
    <t>MIS-11004</t>
  </si>
  <si>
    <t>Danny Wong</t>
  </si>
  <si>
    <t>MIS-11005</t>
  </si>
  <si>
    <t>MIS-11006</t>
  </si>
  <si>
    <t>MIS-11007</t>
  </si>
  <si>
    <t>Herman</t>
  </si>
  <si>
    <t>MIS-11008</t>
  </si>
  <si>
    <t>MIS-11009</t>
  </si>
  <si>
    <t>MIS-11010</t>
  </si>
  <si>
    <t>YuKi Li</t>
  </si>
  <si>
    <t>MIS-11011</t>
  </si>
  <si>
    <t>MIS-11012</t>
  </si>
  <si>
    <t>MIS-11013</t>
  </si>
  <si>
    <t>MIS-11014</t>
  </si>
  <si>
    <t>MIS-11015</t>
  </si>
  <si>
    <t>MIS-11016</t>
  </si>
  <si>
    <t>MIS-11017</t>
  </si>
  <si>
    <t>MIS-11018</t>
  </si>
  <si>
    <t>MIS-11019</t>
  </si>
  <si>
    <t>MIS-11020</t>
  </si>
  <si>
    <t>MIS-11021</t>
  </si>
  <si>
    <t>MIS-110301</t>
  </si>
  <si>
    <t>MIS-110302</t>
  </si>
  <si>
    <t>MIS-110303</t>
  </si>
  <si>
    <t>MIS-110304</t>
  </si>
  <si>
    <t>MIS-110401</t>
  </si>
  <si>
    <t>MIS-110402</t>
  </si>
  <si>
    <t>MIS-110501</t>
  </si>
  <si>
    <t>2011/1/1/24</t>
  </si>
  <si>
    <t>MIS-110502</t>
  </si>
  <si>
    <t>MIS-110503</t>
  </si>
  <si>
    <t>MIS-110504</t>
  </si>
  <si>
    <t>MIS-110505</t>
  </si>
  <si>
    <t>MIS-110506</t>
  </si>
  <si>
    <t>MIS-110507</t>
  </si>
  <si>
    <t>MIS-110508</t>
  </si>
  <si>
    <t>MIS-110509</t>
  </si>
  <si>
    <t>MIS-110510</t>
  </si>
  <si>
    <t>MIS-110601</t>
  </si>
  <si>
    <t>MIS-110602</t>
  </si>
  <si>
    <t>MIS-110603</t>
  </si>
  <si>
    <t>Yingjie Gu</t>
  </si>
  <si>
    <t>MIS-110604</t>
  </si>
  <si>
    <t>MIS-110605</t>
  </si>
  <si>
    <t>MIS-110606</t>
  </si>
  <si>
    <t>MIS-110607</t>
  </si>
  <si>
    <t>MIS-110701</t>
  </si>
  <si>
    <t>MIS-110702</t>
  </si>
  <si>
    <t>MIS-110703</t>
  </si>
  <si>
    <t>MIS-110704</t>
  </si>
  <si>
    <t>MIS-110801</t>
  </si>
  <si>
    <t>MIS-110802</t>
  </si>
  <si>
    <t>MIS-110805</t>
  </si>
  <si>
    <t>JuanTan</t>
  </si>
  <si>
    <t>MIS-110806</t>
  </si>
  <si>
    <t>MIS-110807</t>
  </si>
  <si>
    <t>MIS-110808</t>
  </si>
  <si>
    <t>MIS-111001</t>
  </si>
  <si>
    <t>MIS-11101</t>
  </si>
  <si>
    <t>MIS-11102</t>
  </si>
  <si>
    <t>MIS-11103</t>
  </si>
  <si>
    <t>MIS-11104</t>
  </si>
  <si>
    <t>MIS-11105</t>
  </si>
  <si>
    <t>MIS-11106</t>
  </si>
  <si>
    <t>MIS-11107</t>
  </si>
  <si>
    <t>MIS-11108</t>
  </si>
  <si>
    <t>MIS-11109</t>
  </si>
  <si>
    <t>MIS-11110</t>
  </si>
  <si>
    <t>MIS-111101</t>
  </si>
  <si>
    <t>MIS-111102</t>
  </si>
  <si>
    <t>MIS-111103</t>
  </si>
  <si>
    <t>MIS-111104</t>
  </si>
  <si>
    <t>MIS-111105</t>
  </si>
  <si>
    <t>MIS-11111</t>
  </si>
  <si>
    <t>MIS-11112</t>
  </si>
  <si>
    <t>MIS-11113</t>
  </si>
  <si>
    <t>MIS-11114</t>
  </si>
  <si>
    <t>MIS-11115</t>
  </si>
  <si>
    <t>MIS-11116</t>
  </si>
  <si>
    <t>MIS-11117</t>
  </si>
  <si>
    <t>MIS-11118</t>
  </si>
  <si>
    <t>MIS-111201</t>
  </si>
  <si>
    <t>MIS-111202</t>
  </si>
  <si>
    <t>MIS-11201</t>
  </si>
  <si>
    <t>MIS-11202</t>
  </si>
  <si>
    <t>MIS-11203</t>
  </si>
  <si>
    <t>MIS-11204</t>
  </si>
  <si>
    <t>MIS-11205</t>
  </si>
  <si>
    <t>MIS-11206</t>
  </si>
  <si>
    <t>MIS-11207</t>
  </si>
  <si>
    <t>MIS-120201</t>
  </si>
  <si>
    <t>MIS-120202</t>
  </si>
  <si>
    <t>MIS-120203</t>
  </si>
  <si>
    <t>31/11/2011</t>
  </si>
  <si>
    <t>MIS-120204</t>
  </si>
  <si>
    <t>MIS-120301</t>
  </si>
  <si>
    <t>MIS-120302</t>
  </si>
  <si>
    <t>MIS-120401</t>
  </si>
  <si>
    <t>MIS-120402</t>
  </si>
  <si>
    <t>MIS-120403</t>
  </si>
  <si>
    <t>MIS-120404</t>
  </si>
  <si>
    <t>MIS-120405</t>
  </si>
  <si>
    <t>MIS-120406</t>
  </si>
  <si>
    <t>MIS-120407</t>
  </si>
  <si>
    <t>MIS-120408</t>
  </si>
  <si>
    <t>MIS-120409</t>
  </si>
  <si>
    <t>MIS-120410</t>
  </si>
  <si>
    <t>MIS-120411</t>
  </si>
  <si>
    <t>MIS-120412</t>
  </si>
  <si>
    <t>MIS-120501</t>
  </si>
  <si>
    <t>MIS-120502</t>
  </si>
  <si>
    <t>Chaohua Hu</t>
  </si>
  <si>
    <t>MIS-120503</t>
  </si>
  <si>
    <t>MIS-120504</t>
  </si>
  <si>
    <t>MIS-120505</t>
  </si>
  <si>
    <t>MIS-120601</t>
  </si>
  <si>
    <t>MIS-120602</t>
  </si>
  <si>
    <t>MIS-120603</t>
  </si>
  <si>
    <t>MIS-120604</t>
  </si>
  <si>
    <t>Sam Du</t>
  </si>
  <si>
    <t>MIS-120801</t>
  </si>
  <si>
    <t>MIS-120802</t>
  </si>
  <si>
    <t>MIS-121101</t>
  </si>
  <si>
    <t>MIS-121102</t>
  </si>
  <si>
    <t>MIS-121201</t>
  </si>
  <si>
    <t>MIS-121202</t>
  </si>
  <si>
    <t>MIS-121203</t>
  </si>
  <si>
    <t>MIS-130101</t>
  </si>
  <si>
    <t>MIS-130102</t>
  </si>
  <si>
    <t>MIS-130103</t>
  </si>
  <si>
    <t>MIS-130104</t>
  </si>
  <si>
    <t>MIS-130105</t>
  </si>
  <si>
    <t>MIS-130201</t>
  </si>
  <si>
    <t>MIS-130401</t>
  </si>
  <si>
    <t>MIS-130501</t>
  </si>
  <si>
    <t>MIS-130502</t>
  </si>
  <si>
    <t>MIS-130503</t>
  </si>
  <si>
    <t>MIS-130601</t>
  </si>
  <si>
    <t>MIS-130602</t>
  </si>
  <si>
    <t>MIS-130701</t>
  </si>
  <si>
    <t>MIS-130801</t>
  </si>
  <si>
    <t>Kerlin Lee</t>
  </si>
  <si>
    <t>MIS-130802</t>
  </si>
  <si>
    <t>MIS-130803</t>
  </si>
  <si>
    <t>MIS-130901</t>
  </si>
  <si>
    <t>MIS-130902</t>
  </si>
  <si>
    <t>Wendy Ren</t>
  </si>
  <si>
    <t>MIS-131001</t>
  </si>
  <si>
    <t>MIS-131002</t>
  </si>
  <si>
    <t>MIS-131003</t>
  </si>
  <si>
    <t>MIS-131004</t>
  </si>
  <si>
    <t>MIS-131005</t>
  </si>
  <si>
    <t>MIS-131006</t>
  </si>
  <si>
    <t>MIS-131007</t>
  </si>
  <si>
    <t>MIS-131008</t>
  </si>
  <si>
    <t>MIS-131101</t>
  </si>
  <si>
    <t>MIS-131102</t>
  </si>
  <si>
    <t>MIS-131103</t>
  </si>
  <si>
    <t>MIS-131104</t>
  </si>
  <si>
    <t>MIS-131105</t>
  </si>
  <si>
    <t>MIS-131106</t>
  </si>
  <si>
    <t>MIS-131107</t>
  </si>
  <si>
    <t>MIS-131108</t>
  </si>
  <si>
    <t>MIS-131109</t>
  </si>
  <si>
    <t>MIS-131110</t>
  </si>
  <si>
    <t>MIS-131201</t>
  </si>
  <si>
    <t>MIS-131202</t>
  </si>
  <si>
    <t>WendyRen</t>
  </si>
  <si>
    <t>MIS-140101</t>
  </si>
  <si>
    <t>MIS-140201</t>
  </si>
  <si>
    <t>Lisa</t>
  </si>
  <si>
    <t>MIS-140301</t>
  </si>
  <si>
    <t>MIS-140302</t>
  </si>
  <si>
    <t>Wendy</t>
  </si>
  <si>
    <t>MIS-140401</t>
  </si>
  <si>
    <t>MIS-140402</t>
  </si>
  <si>
    <t xml:space="preserve">Diamond </t>
  </si>
  <si>
    <t>MIS-140403</t>
  </si>
  <si>
    <t>MIS-140404</t>
  </si>
  <si>
    <t>MIS-140501</t>
  </si>
  <si>
    <t>MIS-140502</t>
  </si>
  <si>
    <t>MIS-140601</t>
  </si>
  <si>
    <t>MIS-140602</t>
  </si>
  <si>
    <t>MIS-140603</t>
  </si>
  <si>
    <t>MIS-140604</t>
  </si>
  <si>
    <t>MIS-140605</t>
  </si>
  <si>
    <t>MIS-140606</t>
  </si>
  <si>
    <t>MIS-140607</t>
  </si>
  <si>
    <t>MIS-140608</t>
  </si>
  <si>
    <t>MIS-140609</t>
  </si>
  <si>
    <t>MIS-140610</t>
  </si>
  <si>
    <t>MIS-140701</t>
  </si>
  <si>
    <t>MIS-140702</t>
  </si>
  <si>
    <t>MIS-140703</t>
  </si>
  <si>
    <t>MIS-140704</t>
  </si>
  <si>
    <t>Lisashen</t>
  </si>
  <si>
    <t>MIS-140705</t>
  </si>
  <si>
    <t>MIS-140706</t>
  </si>
  <si>
    <t>MIS-140801</t>
  </si>
  <si>
    <t>MIS-140802</t>
  </si>
  <si>
    <t>MIS-140803</t>
  </si>
  <si>
    <t>MIS-140804</t>
  </si>
  <si>
    <t>MIS-140805</t>
  </si>
  <si>
    <t>MIS-140901</t>
  </si>
  <si>
    <t>MIS-140902</t>
  </si>
  <si>
    <t>MIS-141001</t>
  </si>
  <si>
    <t>MIS-141101</t>
  </si>
  <si>
    <t>MIS-20101</t>
  </si>
  <si>
    <t>MIS-20102</t>
  </si>
  <si>
    <t>Suki</t>
  </si>
  <si>
    <t>MIS-20103</t>
  </si>
  <si>
    <t>MIS-20104</t>
  </si>
  <si>
    <t>MIS-20105</t>
  </si>
  <si>
    <t>MIS-20106</t>
  </si>
  <si>
    <t>MIS-20107</t>
  </si>
  <si>
    <t>MIS-20108</t>
  </si>
  <si>
    <t>MIS-20201</t>
  </si>
  <si>
    <t>MIS-20202</t>
  </si>
  <si>
    <t>MIS-20203</t>
  </si>
  <si>
    <t>MIS-20204</t>
  </si>
  <si>
    <t>MIS-20205</t>
  </si>
  <si>
    <t>MIS-20301</t>
  </si>
  <si>
    <t>MIS-20302</t>
  </si>
  <si>
    <t>MIS-20303</t>
  </si>
  <si>
    <t>MIS-20304</t>
  </si>
  <si>
    <t>MIS-20305</t>
  </si>
  <si>
    <t>MIS-20306</t>
  </si>
  <si>
    <t>MIS-20307</t>
  </si>
  <si>
    <t>MIS-20308</t>
  </si>
  <si>
    <t>MIS-20309</t>
  </si>
  <si>
    <t>MIS-20310</t>
  </si>
  <si>
    <t>MIS-20311</t>
  </si>
  <si>
    <t>MIS-20312</t>
  </si>
  <si>
    <t>MIS-20313</t>
  </si>
  <si>
    <t>MIS-20314</t>
  </si>
  <si>
    <t>MIS-20315</t>
  </si>
  <si>
    <t>MIS-20316</t>
  </si>
  <si>
    <t>MIS-20317</t>
  </si>
  <si>
    <t>MIS-20318</t>
  </si>
  <si>
    <t>MIS-20319</t>
  </si>
  <si>
    <t>MIS-20320</t>
  </si>
  <si>
    <t>MIS-20321</t>
  </si>
  <si>
    <t>MIS-20322</t>
  </si>
  <si>
    <t>MIS-20323</t>
  </si>
  <si>
    <t>MIS-20325</t>
  </si>
  <si>
    <t>MIS-20401</t>
  </si>
  <si>
    <t>MIS-20402</t>
  </si>
  <si>
    <t>MIS-20403</t>
  </si>
  <si>
    <t>MIS-20404</t>
  </si>
  <si>
    <t>MIS-20405</t>
  </si>
  <si>
    <t>MIS-20406</t>
  </si>
  <si>
    <t>MIS-20407</t>
  </si>
  <si>
    <t>MIS-20408</t>
  </si>
  <si>
    <t>MIS-20409</t>
  </si>
  <si>
    <t>MIS-20501</t>
  </si>
  <si>
    <t>Trace Yeung</t>
  </si>
  <si>
    <t>MIS-20502</t>
  </si>
  <si>
    <t>MIS-20503</t>
  </si>
  <si>
    <t>MIS-20504</t>
  </si>
  <si>
    <t>MIS-20505</t>
  </si>
  <si>
    <t>MIS-20506</t>
  </si>
  <si>
    <t>MIS-20507</t>
  </si>
  <si>
    <t>MIS-20508</t>
  </si>
  <si>
    <t>MIS-20509</t>
  </si>
  <si>
    <t>MIS-20510</t>
  </si>
  <si>
    <t>MIS-20511</t>
  </si>
  <si>
    <t>MIS-20512</t>
  </si>
  <si>
    <t>MIS-20513</t>
  </si>
  <si>
    <t>MIS-20514</t>
  </si>
  <si>
    <t>MIS-20601</t>
  </si>
  <si>
    <t>MIS-20602</t>
  </si>
  <si>
    <t>MIS-20603</t>
  </si>
  <si>
    <t>MIS-20604</t>
  </si>
  <si>
    <t>MIS-20605</t>
  </si>
  <si>
    <t>MIS-20606</t>
  </si>
  <si>
    <t>MIS-20607</t>
  </si>
  <si>
    <t>MIS-20608</t>
  </si>
  <si>
    <t>MIS-20609</t>
  </si>
  <si>
    <t>MIS-20610</t>
  </si>
  <si>
    <t>MIS-20611</t>
  </si>
  <si>
    <t>MIS-20612</t>
  </si>
  <si>
    <t>MIS-20613</t>
  </si>
  <si>
    <t>MIS-20614</t>
  </si>
  <si>
    <t>MIS-20615</t>
  </si>
  <si>
    <t>MIS-20616</t>
  </si>
  <si>
    <t>MIS-20617</t>
  </si>
  <si>
    <t>MIS-20618</t>
  </si>
  <si>
    <t>MIS-20619</t>
  </si>
  <si>
    <t>MIS-20620</t>
  </si>
  <si>
    <t>MIS-20621</t>
  </si>
  <si>
    <t>MIS-20622</t>
  </si>
  <si>
    <t>MIS-20623</t>
  </si>
  <si>
    <t>MIS-20624</t>
  </si>
  <si>
    <t>MIS-20625</t>
  </si>
  <si>
    <t>MIS-20626</t>
  </si>
  <si>
    <t>MIS-20701</t>
  </si>
  <si>
    <t>MIS-20702</t>
  </si>
  <si>
    <t>MIS-20703</t>
  </si>
  <si>
    <t>MIS-20704</t>
  </si>
  <si>
    <t>MIS-20705</t>
  </si>
  <si>
    <t>MIS-20706</t>
  </si>
  <si>
    <t>MIS-20707</t>
  </si>
  <si>
    <t>MIS-20708</t>
  </si>
  <si>
    <t>Roger Ng</t>
  </si>
  <si>
    <t>MIS-20709</t>
  </si>
  <si>
    <t>MIS-20710</t>
  </si>
  <si>
    <t>MIS-20711</t>
  </si>
  <si>
    <t>MIS-20712</t>
  </si>
  <si>
    <t>MIS-20801</t>
  </si>
  <si>
    <t>MIS-20802</t>
  </si>
  <si>
    <t>MIS-20803</t>
  </si>
  <si>
    <t>MIS-20804</t>
  </si>
  <si>
    <t>MIS-20805</t>
  </si>
  <si>
    <t>MIS-20806</t>
  </si>
  <si>
    <t>MIS-20807</t>
  </si>
  <si>
    <t>MIS-20808</t>
  </si>
  <si>
    <t>MIS-20809</t>
  </si>
  <si>
    <t>MIS-20810</t>
  </si>
  <si>
    <t>MIS-20811</t>
  </si>
  <si>
    <t>MIS-20812</t>
  </si>
  <si>
    <t>MIS-20813</t>
  </si>
  <si>
    <t>MIS-20814</t>
  </si>
  <si>
    <t>MIS-20815</t>
  </si>
  <si>
    <t>MIS-20901</t>
  </si>
  <si>
    <t>MIS-20902</t>
  </si>
  <si>
    <t>MIS-20903</t>
  </si>
  <si>
    <t>Cencel</t>
  </si>
  <si>
    <t>MIS-20904</t>
  </si>
  <si>
    <t>MIS-20905</t>
  </si>
  <si>
    <t>MIS-20906</t>
  </si>
  <si>
    <t>MIS-20907</t>
  </si>
  <si>
    <t>MIS-20908</t>
  </si>
  <si>
    <t>MIS-20909</t>
  </si>
  <si>
    <t>MIS-20910</t>
  </si>
  <si>
    <t>MIS-20911</t>
  </si>
  <si>
    <t>MIS-20912</t>
  </si>
  <si>
    <t>MIS-20913</t>
  </si>
  <si>
    <t>MIS-20914</t>
  </si>
  <si>
    <t>MIS-20915</t>
  </si>
  <si>
    <t>MIS-20916</t>
  </si>
  <si>
    <t>MIS-20917</t>
  </si>
  <si>
    <t>MIS-21001</t>
  </si>
  <si>
    <t>MIS-21002</t>
  </si>
  <si>
    <t xml:space="preserve">TOMMY </t>
  </si>
  <si>
    <t>MIS-21003</t>
  </si>
  <si>
    <t>MIS-21004</t>
  </si>
  <si>
    <t>MIS-21005</t>
  </si>
  <si>
    <t>MIS-21006</t>
  </si>
  <si>
    <t>MIS-21007</t>
  </si>
  <si>
    <t>MIS-21008</t>
  </si>
  <si>
    <t>MIS-21009</t>
  </si>
  <si>
    <t>MIS-21101</t>
  </si>
  <si>
    <t>MIS-21102</t>
  </si>
  <si>
    <t>MIS-21103</t>
  </si>
  <si>
    <t>MIS-21104</t>
  </si>
  <si>
    <t>MIS-21105</t>
  </si>
  <si>
    <t>MIS-21106</t>
  </si>
  <si>
    <t>MIS-21107</t>
  </si>
  <si>
    <t>MIS-21108</t>
  </si>
  <si>
    <t>MIS-21109</t>
  </si>
  <si>
    <t>MIS-21110</t>
  </si>
  <si>
    <t>MIS-21111</t>
  </si>
  <si>
    <t>MIS-21112</t>
  </si>
  <si>
    <t>MIS-21113</t>
  </si>
  <si>
    <t>MIS-21114</t>
  </si>
  <si>
    <t>Joe Lai</t>
  </si>
  <si>
    <t>MIS-21115</t>
  </si>
  <si>
    <t>MIS-21116</t>
  </si>
  <si>
    <t>MIS-21117</t>
  </si>
  <si>
    <t>MIS-21118</t>
  </si>
  <si>
    <t>MIS-21201</t>
  </si>
  <si>
    <t>MIS-21202</t>
  </si>
  <si>
    <t>MIS-21203</t>
  </si>
  <si>
    <t>MIS-21204</t>
  </si>
  <si>
    <t>MIS-21205</t>
  </si>
  <si>
    <t>MIS-21206</t>
  </si>
  <si>
    <t>MIS-21207</t>
  </si>
  <si>
    <t>MIS-21208</t>
  </si>
  <si>
    <t>MIS-21209</t>
  </si>
  <si>
    <t>MIS-21210</t>
  </si>
  <si>
    <t>Apr 29,2003</t>
  </si>
  <si>
    <t>MIS-90301</t>
  </si>
  <si>
    <t>Donald</t>
  </si>
  <si>
    <t>MIS-90401</t>
  </si>
  <si>
    <t>MIS-90402</t>
  </si>
  <si>
    <t>MIS-90403</t>
  </si>
  <si>
    <t>Nelson</t>
  </si>
  <si>
    <t>MIS-90404</t>
  </si>
  <si>
    <t>MIS-90502</t>
  </si>
  <si>
    <t>MIS-90503</t>
  </si>
  <si>
    <t>MIS-90504</t>
  </si>
  <si>
    <t>MIS-90505</t>
  </si>
  <si>
    <t>MIS-90601</t>
  </si>
  <si>
    <t>cancell on 4 June</t>
  </si>
  <si>
    <t>MIS-90602</t>
  </si>
  <si>
    <t>MIS-90603</t>
  </si>
  <si>
    <t>MIS-90604</t>
  </si>
  <si>
    <t>MIS-90605</t>
  </si>
  <si>
    <t>MIS-90606</t>
  </si>
  <si>
    <t>MIS-90701</t>
  </si>
  <si>
    <t>MIS-90702</t>
  </si>
  <si>
    <t>MIS-90703</t>
  </si>
  <si>
    <t>MIS-90704</t>
  </si>
  <si>
    <t>MIS-90705</t>
  </si>
  <si>
    <t>MIS-90706</t>
  </si>
  <si>
    <t>MIS-90707</t>
  </si>
  <si>
    <t>MIS-90708</t>
  </si>
  <si>
    <t>MIS-90709</t>
  </si>
  <si>
    <t>MIS-90801</t>
  </si>
  <si>
    <t>Helen</t>
  </si>
  <si>
    <t>MIS-90802</t>
  </si>
  <si>
    <t>MIS-90803</t>
  </si>
  <si>
    <t>MIS-90804</t>
  </si>
  <si>
    <t>MIS-90901</t>
  </si>
  <si>
    <t>MIS-90902</t>
  </si>
  <si>
    <t>cancel at 99/9/17</t>
  </si>
  <si>
    <t>MIS-90903</t>
  </si>
  <si>
    <t>MIS-90904</t>
  </si>
  <si>
    <t>MIS-91001</t>
  </si>
  <si>
    <t>MIS-91002</t>
  </si>
  <si>
    <t>MIS-91003</t>
  </si>
  <si>
    <t>MIS-91101</t>
  </si>
  <si>
    <t>MIS-91201</t>
  </si>
  <si>
    <t>MIS-91202</t>
  </si>
  <si>
    <t>MIS-91203</t>
  </si>
  <si>
    <t>MIS-91204</t>
  </si>
  <si>
    <t>MIS-91205</t>
  </si>
  <si>
    <r>
      <t>NTD</t>
    </r>
    <r>
      <rPr>
        <b/>
        <sz val="12"/>
        <color indexed="8"/>
        <rFont val="標楷體"/>
        <family val="4"/>
        <charset val="136"/>
      </rPr>
      <t>單號</t>
    </r>
  </si>
  <si>
    <r>
      <rPr>
        <b/>
        <sz val="12"/>
        <color indexed="8"/>
        <rFont val="標楷體"/>
        <family val="4"/>
        <charset val="136"/>
      </rPr>
      <t>項目</t>
    </r>
  </si>
  <si>
    <r>
      <rPr>
        <b/>
        <sz val="12"/>
        <color indexed="8"/>
        <rFont val="標楷體"/>
        <family val="4"/>
        <charset val="136"/>
      </rPr>
      <t>申請人</t>
    </r>
  </si>
  <si>
    <r>
      <rPr>
        <b/>
        <sz val="12"/>
        <color indexed="8"/>
        <rFont val="標楷體"/>
        <family val="4"/>
        <charset val="136"/>
      </rPr>
      <t>收單日期</t>
    </r>
  </si>
  <si>
    <r>
      <rPr>
        <b/>
        <sz val="12"/>
        <color indexed="8"/>
        <rFont val="標楷體"/>
        <family val="4"/>
        <charset val="136"/>
      </rPr>
      <t>要求完成日期</t>
    </r>
  </si>
  <si>
    <r>
      <rPr>
        <b/>
        <sz val="12"/>
        <color indexed="8"/>
        <rFont val="標楷體"/>
        <family val="4"/>
        <charset val="136"/>
      </rPr>
      <t>發出報告
日期</t>
    </r>
  </si>
  <si>
    <r>
      <t xml:space="preserve">David Leung
</t>
    </r>
    <r>
      <rPr>
        <b/>
        <sz val="12"/>
        <color indexed="8"/>
        <rFont val="標楷體"/>
        <family val="4"/>
        <charset val="136"/>
      </rPr>
      <t>簽名日期</t>
    </r>
  </si>
  <si>
    <r>
      <t xml:space="preserve">David Leung
</t>
    </r>
    <r>
      <rPr>
        <b/>
        <sz val="12"/>
        <color indexed="8"/>
        <rFont val="標楷體"/>
        <family val="4"/>
        <charset val="136"/>
      </rPr>
      <t>批准</t>
    </r>
    <r>
      <rPr>
        <b/>
        <sz val="12"/>
        <color indexed="8"/>
        <rFont val="Times New Roman"/>
        <family val="1"/>
      </rPr>
      <t>/</t>
    </r>
    <r>
      <rPr>
        <b/>
        <sz val="12"/>
        <color indexed="8"/>
        <rFont val="標楷體"/>
        <family val="4"/>
        <charset val="136"/>
      </rPr>
      <t>不批准</t>
    </r>
  </si>
  <si>
    <r>
      <t xml:space="preserve">Samuel Leung
</t>
    </r>
    <r>
      <rPr>
        <b/>
        <sz val="12"/>
        <color indexed="8"/>
        <rFont val="標楷體"/>
        <family val="4"/>
        <charset val="136"/>
      </rPr>
      <t>簽名日期</t>
    </r>
  </si>
  <si>
    <r>
      <t xml:space="preserve">Samuel Leung
</t>
    </r>
    <r>
      <rPr>
        <b/>
        <sz val="12"/>
        <color indexed="8"/>
        <rFont val="標楷體"/>
        <family val="4"/>
        <charset val="136"/>
      </rPr>
      <t>確認</t>
    </r>
    <r>
      <rPr>
        <b/>
        <sz val="12"/>
        <color indexed="8"/>
        <rFont val="Times New Roman"/>
        <family val="1"/>
      </rPr>
      <t>/</t>
    </r>
    <r>
      <rPr>
        <b/>
        <sz val="12"/>
        <color indexed="8"/>
        <rFont val="標楷體"/>
        <family val="4"/>
        <charset val="136"/>
      </rPr>
      <t>不確認</t>
    </r>
  </si>
  <si>
    <r>
      <rPr>
        <b/>
        <sz val="12"/>
        <color indexed="8"/>
        <rFont val="標楷體"/>
        <family val="4"/>
        <charset val="136"/>
      </rPr>
      <t>測試員</t>
    </r>
  </si>
  <si>
    <r>
      <t>MSS</t>
    </r>
    <r>
      <rPr>
        <b/>
        <sz val="12"/>
        <color indexed="8"/>
        <rFont val="標楷體"/>
        <family val="4"/>
        <charset val="136"/>
      </rPr>
      <t>簽收日期</t>
    </r>
  </si>
  <si>
    <r>
      <rPr>
        <b/>
        <sz val="12"/>
        <color indexed="8"/>
        <rFont val="標楷體"/>
        <family val="4"/>
        <charset val="136"/>
      </rPr>
      <t>更新日期</t>
    </r>
  </si>
  <si>
    <r>
      <rPr>
        <b/>
        <sz val="12"/>
        <color indexed="8"/>
        <rFont val="標楷體"/>
        <family val="4"/>
        <charset val="136"/>
      </rPr>
      <t>備註</t>
    </r>
  </si>
  <si>
    <r>
      <t xml:space="preserve"> </t>
    </r>
    <r>
      <rPr>
        <sz val="12"/>
        <color theme="1"/>
        <rFont val="標楷體"/>
        <family val="4"/>
        <charset val="136"/>
      </rPr>
      <t>試用華浩的美國鐳射燙書邊金紙</t>
    </r>
    <r>
      <rPr>
        <sz val="12"/>
        <color theme="1"/>
        <rFont val="Times New Roman"/>
        <family val="1"/>
      </rPr>
      <t>BE-748-S</t>
    </r>
    <r>
      <rPr>
        <sz val="12"/>
        <color theme="1"/>
        <rFont val="標楷體"/>
        <family val="4"/>
        <charset val="136"/>
      </rPr>
      <t>於自動燙書邊機以應</t>
    </r>
    <r>
      <rPr>
        <sz val="12"/>
        <color theme="1"/>
        <rFont val="Times New Roman"/>
        <family val="1"/>
      </rPr>
      <t>Hallmark</t>
    </r>
    <r>
      <rPr>
        <sz val="12"/>
        <color theme="1"/>
        <rFont val="標楷體"/>
        <family val="4"/>
        <charset val="136"/>
      </rPr>
      <t>要求</t>
    </r>
  </si>
  <si>
    <r>
      <t>(</t>
    </r>
    <r>
      <rPr>
        <sz val="12"/>
        <color theme="1"/>
        <rFont val="標楷體"/>
        <family val="4"/>
        <charset val="136"/>
      </rPr>
      <t>空白</t>
    </r>
    <r>
      <rPr>
        <sz val="12"/>
        <color theme="1"/>
        <rFont val="Times New Roman"/>
        <family val="1"/>
      </rPr>
      <t>)</t>
    </r>
  </si>
  <si>
    <r>
      <rPr>
        <sz val="12"/>
        <color theme="1"/>
        <rFont val="標楷體"/>
        <family val="4"/>
        <charset val="136"/>
      </rPr>
      <t>試用台灣</t>
    </r>
    <r>
      <rPr>
        <sz val="12"/>
        <color theme="1"/>
        <rFont val="Times New Roman"/>
        <family val="1"/>
      </rPr>
      <t>K-laser</t>
    </r>
    <r>
      <rPr>
        <sz val="12"/>
        <color theme="1"/>
        <rFont val="標楷體"/>
        <family val="4"/>
        <charset val="136"/>
      </rPr>
      <t>的鐳射燙金紙燙書邊，為</t>
    </r>
    <r>
      <rPr>
        <sz val="12"/>
        <color theme="1"/>
        <rFont val="Times New Roman"/>
        <family val="1"/>
      </rPr>
      <t xml:space="preserve">Hallmark </t>
    </r>
    <r>
      <rPr>
        <sz val="12"/>
        <color theme="1"/>
        <rFont val="標楷體"/>
        <family val="4"/>
        <charset val="136"/>
      </rPr>
      <t>提供顏色及圖案選擇</t>
    </r>
  </si>
  <si>
    <r>
      <rPr>
        <sz val="12"/>
        <color theme="1"/>
        <rFont val="標楷體"/>
        <family val="4"/>
        <charset val="136"/>
      </rPr>
      <t>華浩日本</t>
    </r>
    <r>
      <rPr>
        <sz val="12"/>
        <color theme="1"/>
        <rFont val="Times New Roman"/>
        <family val="1"/>
      </rPr>
      <t>"Nakai"1)23EA 1 Silver 2)DT-U1 Silver 3)A33#298</t>
    </r>
    <r>
      <rPr>
        <sz val="12"/>
        <color theme="1"/>
        <rFont val="標楷體"/>
        <family val="4"/>
        <charset val="136"/>
      </rPr>
      <t>燙金紙印刷四色，應</t>
    </r>
    <r>
      <rPr>
        <sz val="12"/>
        <color theme="1"/>
        <rFont val="Times New Roman"/>
        <family val="1"/>
      </rPr>
      <t xml:space="preserve">Hallmark </t>
    </r>
    <r>
      <rPr>
        <sz val="12"/>
        <color theme="1"/>
        <rFont val="標楷體"/>
        <family val="4"/>
        <charset val="136"/>
      </rPr>
      <t>要求</t>
    </r>
  </si>
  <si>
    <r>
      <rPr>
        <sz val="12"/>
        <color theme="1"/>
        <rFont val="標楷體"/>
        <family val="4"/>
        <charset val="136"/>
      </rPr>
      <t>試用錦琪</t>
    </r>
    <r>
      <rPr>
        <sz val="12"/>
        <color theme="1"/>
        <rFont val="Times New Roman"/>
        <family val="1"/>
      </rPr>
      <t>#K166-1G</t>
    </r>
    <r>
      <rPr>
        <sz val="12"/>
        <color theme="1"/>
        <rFont val="標楷體"/>
        <family val="4"/>
        <charset val="136"/>
      </rPr>
      <t>燙金紙，燙於</t>
    </r>
    <r>
      <rPr>
        <sz val="12"/>
        <color theme="1"/>
        <rFont val="Times New Roman"/>
        <family val="1"/>
      </rPr>
      <t>OPP</t>
    </r>
    <r>
      <rPr>
        <sz val="12"/>
        <color theme="1"/>
        <rFont val="標楷體"/>
        <family val="4"/>
        <charset val="136"/>
      </rPr>
      <t>面，作為另一選擇</t>
    </r>
  </si>
  <si>
    <r>
      <rPr>
        <sz val="12"/>
        <color theme="1"/>
        <rFont val="標楷體"/>
        <family val="4"/>
        <charset val="136"/>
      </rPr>
      <t>用梁滄記燙金紙</t>
    </r>
    <r>
      <rPr>
        <sz val="12"/>
        <color theme="1"/>
        <rFont val="Times New Roman"/>
        <family val="1"/>
      </rPr>
      <t>1)L817-398</t>
    </r>
    <r>
      <rPr>
        <sz val="12"/>
        <color theme="1"/>
        <rFont val="標楷體"/>
        <family val="4"/>
        <charset val="136"/>
      </rPr>
      <t>金色</t>
    </r>
    <r>
      <rPr>
        <sz val="12"/>
        <color theme="1"/>
        <rFont val="Times New Roman"/>
        <family val="1"/>
      </rPr>
      <t xml:space="preserve"> 2)L817-0L5</t>
    </r>
    <r>
      <rPr>
        <sz val="12"/>
        <color theme="1"/>
        <rFont val="標楷體"/>
        <family val="4"/>
        <charset val="136"/>
      </rPr>
      <t>銀色印刷四色</t>
    </r>
  </si>
  <si>
    <r>
      <rPr>
        <sz val="12"/>
        <color theme="1"/>
        <rFont val="標楷體"/>
        <family val="4"/>
        <charset val="136"/>
      </rPr>
      <t>試用錦琪</t>
    </r>
    <r>
      <rPr>
        <sz val="12"/>
        <color theme="1"/>
        <rFont val="Times New Roman"/>
        <family val="1"/>
      </rPr>
      <t>#595004</t>
    </r>
    <r>
      <rPr>
        <sz val="12"/>
        <color theme="1"/>
        <rFont val="標楷體"/>
        <family val="4"/>
        <charset val="136"/>
      </rPr>
      <t>金色燙金紙燙於絨面及書皮紙</t>
    </r>
  </si>
  <si>
    <r>
      <rPr>
        <sz val="12"/>
        <color theme="1"/>
        <rFont val="標楷體"/>
        <family val="4"/>
        <charset val="136"/>
      </rPr>
      <t>試用恒進德國</t>
    </r>
    <r>
      <rPr>
        <sz val="12"/>
        <color theme="1"/>
        <rFont val="Times New Roman"/>
        <family val="1"/>
      </rPr>
      <t>Met LK288</t>
    </r>
    <r>
      <rPr>
        <sz val="12"/>
        <color theme="1"/>
        <rFont val="標楷體"/>
        <family val="4"/>
        <charset val="136"/>
      </rPr>
      <t>金色燙金紙燙於</t>
    </r>
    <r>
      <rPr>
        <sz val="12"/>
        <color theme="1"/>
        <rFont val="Times New Roman"/>
        <family val="1"/>
      </rPr>
      <t>OPP</t>
    </r>
    <r>
      <rPr>
        <sz val="12"/>
        <color theme="1"/>
        <rFont val="標楷體"/>
        <family val="4"/>
        <charset val="136"/>
      </rPr>
      <t>膠面及</t>
    </r>
    <r>
      <rPr>
        <sz val="12"/>
        <color theme="1"/>
        <rFont val="Times New Roman"/>
        <family val="1"/>
      </rPr>
      <t>UV</t>
    </r>
    <r>
      <rPr>
        <sz val="12"/>
        <color theme="1"/>
        <rFont val="標楷體"/>
        <family val="4"/>
        <charset val="136"/>
      </rPr>
      <t>面</t>
    </r>
  </si>
  <si>
    <r>
      <rPr>
        <sz val="12"/>
        <color theme="1"/>
        <rFont val="標楷體"/>
        <family val="4"/>
        <charset val="136"/>
      </rPr>
      <t>試用恒進德國斧頭牌</t>
    </r>
    <r>
      <rPr>
        <sz val="12"/>
        <color theme="1"/>
        <rFont val="Times New Roman"/>
        <family val="1"/>
      </rPr>
      <t>Alufin Gfm 14066</t>
    </r>
    <r>
      <rPr>
        <sz val="12"/>
        <color theme="1"/>
        <rFont val="標楷體"/>
        <family val="4"/>
        <charset val="136"/>
      </rPr>
      <t>燙書邊金紙</t>
    </r>
    <r>
      <rPr>
        <sz val="12"/>
        <color theme="1"/>
        <rFont val="Times New Roman"/>
        <family val="1"/>
      </rPr>
      <t>(</t>
    </r>
    <r>
      <rPr>
        <sz val="12"/>
        <color theme="1"/>
        <rFont val="標楷體"/>
        <family val="4"/>
        <charset val="136"/>
      </rPr>
      <t>銀色</t>
    </r>
    <r>
      <rPr>
        <sz val="12"/>
        <color theme="1"/>
        <rFont val="Times New Roman"/>
        <family val="1"/>
      </rPr>
      <t>)</t>
    </r>
  </si>
  <si>
    <r>
      <rPr>
        <sz val="12"/>
        <color theme="1"/>
        <rFont val="標楷體"/>
        <family val="4"/>
        <charset val="136"/>
      </rPr>
      <t>試用台灣</t>
    </r>
    <r>
      <rPr>
        <sz val="12"/>
        <color theme="1"/>
        <rFont val="Times New Roman"/>
        <family val="1"/>
      </rPr>
      <t>K-laser</t>
    </r>
    <r>
      <rPr>
        <sz val="12"/>
        <color theme="1"/>
        <rFont val="標楷體"/>
        <family val="4"/>
        <charset val="136"/>
      </rPr>
      <t>的鐳射燙金紙燙書邊</t>
    </r>
    <r>
      <rPr>
        <sz val="12"/>
        <color theme="1"/>
        <rFont val="Times New Roman"/>
        <family val="1"/>
      </rPr>
      <t>;</t>
    </r>
    <r>
      <rPr>
        <sz val="12"/>
        <color theme="1"/>
        <rFont val="標楷體"/>
        <family val="4"/>
        <charset val="136"/>
      </rPr>
      <t>兩款</t>
    </r>
    <r>
      <rPr>
        <sz val="12"/>
        <color theme="1"/>
        <rFont val="Times New Roman"/>
        <family val="1"/>
      </rPr>
      <t>HP38-734</t>
    </r>
    <r>
      <rPr>
        <sz val="12"/>
        <color theme="1"/>
        <rFont val="標楷體"/>
        <family val="4"/>
        <charset val="136"/>
      </rPr>
      <t>金、銀，為</t>
    </r>
    <r>
      <rPr>
        <sz val="12"/>
        <color theme="1"/>
        <rFont val="Times New Roman"/>
        <family val="1"/>
      </rPr>
      <t xml:space="preserve">Hallmark </t>
    </r>
    <r>
      <rPr>
        <sz val="12"/>
        <color theme="1"/>
        <rFont val="標楷體"/>
        <family val="4"/>
        <charset val="136"/>
      </rPr>
      <t>提供顏色及圖案選擇</t>
    </r>
  </si>
  <si>
    <r>
      <rPr>
        <sz val="12"/>
        <color theme="1"/>
        <rFont val="標楷體"/>
        <family val="4"/>
        <charset val="136"/>
      </rPr>
      <t>試用</t>
    </r>
    <r>
      <rPr>
        <sz val="12"/>
        <color theme="1"/>
        <rFont val="Times New Roman"/>
        <family val="1"/>
      </rPr>
      <t>CROWN</t>
    </r>
    <r>
      <rPr>
        <sz val="12"/>
        <color theme="1"/>
        <rFont val="標楷體"/>
        <family val="4"/>
        <charset val="136"/>
      </rPr>
      <t>的</t>
    </r>
    <r>
      <rPr>
        <sz val="12"/>
        <color theme="1"/>
        <rFont val="Times New Roman"/>
        <family val="1"/>
      </rPr>
      <t>TINT FOIL</t>
    </r>
    <r>
      <rPr>
        <sz val="12"/>
        <color theme="1"/>
        <rFont val="標楷體"/>
        <family val="4"/>
        <charset val="136"/>
      </rPr>
      <t>燙金紙做淡色</t>
    </r>
    <r>
      <rPr>
        <sz val="12"/>
        <color theme="1"/>
        <rFont val="Times New Roman"/>
        <family val="1"/>
      </rPr>
      <t>(</t>
    </r>
    <r>
      <rPr>
        <sz val="12"/>
        <color theme="1"/>
        <rFont val="標楷體"/>
        <family val="4"/>
        <charset val="136"/>
      </rPr>
      <t>退色</t>
    </r>
    <r>
      <rPr>
        <sz val="12"/>
        <color theme="1"/>
        <rFont val="Times New Roman"/>
        <family val="1"/>
      </rPr>
      <t>)</t>
    </r>
    <r>
      <rPr>
        <sz val="12"/>
        <color theme="1"/>
        <rFont val="標楷體"/>
        <family val="4"/>
        <charset val="136"/>
      </rPr>
      <t>效果，為客人提供多項圖案選擇</t>
    </r>
  </si>
  <si>
    <r>
      <rPr>
        <sz val="12"/>
        <color theme="1"/>
        <rFont val="標楷體"/>
        <family val="4"/>
        <charset val="136"/>
      </rPr>
      <t>試用</t>
    </r>
    <r>
      <rPr>
        <sz val="12"/>
        <color theme="1"/>
        <rFont val="Times New Roman"/>
        <family val="1"/>
      </rPr>
      <t>GOLD CHANNEL (</t>
    </r>
    <r>
      <rPr>
        <sz val="12"/>
        <color theme="1"/>
        <rFont val="標楷體"/>
        <family val="4"/>
        <charset val="136"/>
      </rPr>
      <t>金渠</t>
    </r>
    <r>
      <rPr>
        <sz val="12"/>
        <color theme="1"/>
        <rFont val="Times New Roman"/>
        <family val="1"/>
      </rPr>
      <t>)</t>
    </r>
    <r>
      <rPr>
        <sz val="12"/>
        <color theme="1"/>
        <rFont val="標楷體"/>
        <family val="4"/>
        <charset val="136"/>
      </rPr>
      <t>的</t>
    </r>
    <r>
      <rPr>
        <sz val="12"/>
        <color theme="1"/>
        <rFont val="Times New Roman"/>
        <family val="1"/>
      </rPr>
      <t xml:space="preserve"> API</t>
    </r>
    <r>
      <rPr>
        <sz val="12"/>
        <color theme="1"/>
        <rFont val="標楷體"/>
        <family val="4"/>
        <charset val="136"/>
      </rPr>
      <t>燙金料，代替現用華浩燙金紙，以降低成本</t>
    </r>
  </si>
  <si>
    <r>
      <rPr>
        <sz val="12"/>
        <color theme="1"/>
        <rFont val="標楷體"/>
        <family val="4"/>
        <charset val="136"/>
      </rPr>
      <t>試用金渠的</t>
    </r>
    <r>
      <rPr>
        <sz val="12"/>
        <color theme="1"/>
        <rFont val="Times New Roman"/>
        <family val="1"/>
      </rPr>
      <t>API #COAA</t>
    </r>
    <r>
      <rPr>
        <sz val="12"/>
        <color theme="1"/>
        <rFont val="標楷體"/>
        <family val="4"/>
        <charset val="136"/>
      </rPr>
      <t>可印刷燙金紙，燙印後印刷四色</t>
    </r>
  </si>
  <si>
    <r>
      <rPr>
        <sz val="12"/>
        <color theme="1"/>
        <rFont val="標楷體"/>
        <family val="4"/>
        <charset val="136"/>
      </rPr>
      <t>試用金渠的</t>
    </r>
    <r>
      <rPr>
        <sz val="12"/>
        <color theme="1"/>
        <rFont val="Times New Roman"/>
        <family val="1"/>
      </rPr>
      <t>API #100MM</t>
    </r>
    <r>
      <rPr>
        <sz val="12"/>
        <color theme="1"/>
        <rFont val="標楷體"/>
        <family val="4"/>
        <charset val="136"/>
      </rPr>
      <t>、</t>
    </r>
    <r>
      <rPr>
        <sz val="12"/>
        <color theme="1"/>
        <rFont val="Times New Roman"/>
        <family val="1"/>
      </rPr>
      <t>#100XZ</t>
    </r>
    <r>
      <rPr>
        <sz val="12"/>
        <color theme="1"/>
        <rFont val="標楷體"/>
        <family val="4"/>
        <charset val="136"/>
      </rPr>
      <t>光銀及</t>
    </r>
    <r>
      <rPr>
        <sz val="12"/>
        <color theme="1"/>
        <rFont val="Times New Roman"/>
        <family val="1"/>
      </rPr>
      <t>#GL020</t>
    </r>
    <r>
      <rPr>
        <sz val="12"/>
        <color theme="1"/>
        <rFont val="標楷體"/>
        <family val="4"/>
        <charset val="136"/>
      </rPr>
      <t>啞金代替現用燙金紙，以降低成本</t>
    </r>
  </si>
  <si>
    <r>
      <rPr>
        <sz val="12"/>
        <color theme="1"/>
        <rFont val="標楷體"/>
        <family val="4"/>
        <charset val="136"/>
      </rPr>
      <t>試用梁滄記</t>
    </r>
    <r>
      <rPr>
        <sz val="12"/>
        <color theme="1"/>
        <rFont val="Times New Roman"/>
        <family val="1"/>
      </rPr>
      <t>#889</t>
    </r>
    <r>
      <rPr>
        <sz val="12"/>
        <color theme="1"/>
        <rFont val="標楷體"/>
        <family val="4"/>
        <charset val="136"/>
      </rPr>
      <t>燙金紙燙在</t>
    </r>
    <r>
      <rPr>
        <sz val="12"/>
        <color theme="1"/>
        <rFont val="Times New Roman"/>
        <family val="1"/>
      </rPr>
      <t>PP</t>
    </r>
    <r>
      <rPr>
        <sz val="12"/>
        <color theme="1"/>
        <rFont val="標楷體"/>
        <family val="4"/>
        <charset val="136"/>
      </rPr>
      <t>面上，提供多項選擇</t>
    </r>
  </si>
  <si>
    <r>
      <rPr>
        <sz val="12"/>
        <color theme="1"/>
        <rFont val="標楷體"/>
        <family val="4"/>
        <charset val="136"/>
      </rPr>
      <t>測試華浩日本</t>
    </r>
    <r>
      <rPr>
        <sz val="12"/>
        <color theme="1"/>
        <rFont val="Times New Roman"/>
        <family val="1"/>
      </rPr>
      <t>BKU-88</t>
    </r>
    <r>
      <rPr>
        <sz val="12"/>
        <color theme="1"/>
        <rFont val="標楷體"/>
        <family val="4"/>
        <charset val="136"/>
      </rPr>
      <t>燙金紙燙於</t>
    </r>
    <r>
      <rPr>
        <sz val="12"/>
        <color theme="1"/>
        <rFont val="Times New Roman"/>
        <family val="1"/>
      </rPr>
      <t>PET(</t>
    </r>
    <r>
      <rPr>
        <sz val="12"/>
        <color theme="1"/>
        <rFont val="標楷體"/>
        <family val="4"/>
        <charset val="136"/>
      </rPr>
      <t>膠片</t>
    </r>
    <r>
      <rPr>
        <sz val="12"/>
        <color theme="1"/>
        <rFont val="Times New Roman"/>
        <family val="1"/>
      </rPr>
      <t>)</t>
    </r>
    <r>
      <rPr>
        <sz val="12"/>
        <color theme="1"/>
        <rFont val="標楷體"/>
        <family val="4"/>
        <charset val="136"/>
      </rPr>
      <t>上</t>
    </r>
  </si>
  <si>
    <r>
      <rPr>
        <sz val="12"/>
        <color theme="1"/>
        <rFont val="標楷體"/>
        <family val="4"/>
        <charset val="136"/>
      </rPr>
      <t>測試錦琪</t>
    </r>
    <r>
      <rPr>
        <sz val="12"/>
        <color theme="1"/>
        <rFont val="Times New Roman"/>
        <family val="1"/>
      </rPr>
      <t>#23228-300c</t>
    </r>
    <r>
      <rPr>
        <sz val="12"/>
        <color theme="1"/>
        <rFont val="標楷體"/>
        <family val="4"/>
        <charset val="136"/>
      </rPr>
      <t>燙金紙燙於</t>
    </r>
    <r>
      <rPr>
        <sz val="12"/>
        <color theme="1"/>
        <rFont val="Times New Roman"/>
        <family val="1"/>
      </rPr>
      <t>PET</t>
    </r>
    <r>
      <rPr>
        <sz val="12"/>
        <color theme="1"/>
        <rFont val="標楷體"/>
        <family val="4"/>
        <charset val="136"/>
      </rPr>
      <t>面上用於</t>
    </r>
    <r>
      <rPr>
        <sz val="12"/>
        <color theme="1"/>
        <rFont val="Times New Roman"/>
        <family val="1"/>
      </rPr>
      <t>H/M</t>
    </r>
    <r>
      <rPr>
        <sz val="12"/>
        <color theme="1"/>
        <rFont val="標楷體"/>
        <family val="4"/>
        <charset val="136"/>
      </rPr>
      <t>產品</t>
    </r>
  </si>
  <si>
    <r>
      <rPr>
        <sz val="12"/>
        <color theme="1"/>
        <rFont val="標楷體"/>
        <family val="4"/>
        <charset val="136"/>
      </rPr>
      <t>試用梁滄記</t>
    </r>
    <r>
      <rPr>
        <sz val="12"/>
        <color theme="1"/>
        <rFont val="Times New Roman"/>
        <family val="1"/>
      </rPr>
      <t>#L817</t>
    </r>
    <r>
      <rPr>
        <sz val="12"/>
        <color theme="1"/>
        <rFont val="標楷體"/>
        <family val="4"/>
        <charset val="136"/>
      </rPr>
      <t>系列啞金及</t>
    </r>
    <r>
      <rPr>
        <sz val="12"/>
        <color theme="1"/>
        <rFont val="Times New Roman"/>
        <family val="1"/>
      </rPr>
      <t>CROWN</t>
    </r>
    <r>
      <rPr>
        <sz val="12"/>
        <color theme="1"/>
        <rFont val="標楷體"/>
        <family val="4"/>
        <charset val="136"/>
      </rPr>
      <t>的</t>
    </r>
    <r>
      <rPr>
        <sz val="12"/>
        <color theme="1"/>
        <rFont val="Times New Roman"/>
        <family val="1"/>
      </rPr>
      <t>BW94-414F</t>
    </r>
    <r>
      <rPr>
        <sz val="12"/>
        <color theme="1"/>
        <rFont val="標楷體"/>
        <family val="4"/>
        <charset val="136"/>
      </rPr>
      <t>燙金紙於</t>
    </r>
    <r>
      <rPr>
        <sz val="12"/>
        <color theme="1"/>
        <rFont val="Times New Roman"/>
        <family val="1"/>
      </rPr>
      <t>PET</t>
    </r>
    <r>
      <rPr>
        <sz val="12"/>
        <color theme="1"/>
        <rFont val="標楷體"/>
        <family val="4"/>
        <charset val="136"/>
      </rPr>
      <t>膠片及</t>
    </r>
    <r>
      <rPr>
        <sz val="12"/>
        <color theme="1"/>
        <rFont val="Times New Roman"/>
        <family val="1"/>
      </rPr>
      <t>PVC</t>
    </r>
    <r>
      <rPr>
        <sz val="12"/>
        <color theme="1"/>
        <rFont val="標楷體"/>
        <family val="4"/>
        <charset val="136"/>
      </rPr>
      <t>膠片上</t>
    </r>
  </si>
  <si>
    <r>
      <rPr>
        <sz val="12"/>
        <color theme="1"/>
        <rFont val="標楷體"/>
        <family val="4"/>
        <charset val="136"/>
      </rPr>
      <t>試用錦琪</t>
    </r>
    <r>
      <rPr>
        <sz val="12"/>
        <color theme="1"/>
        <rFont val="Times New Roman"/>
        <family val="1"/>
      </rPr>
      <t>#566257</t>
    </r>
    <r>
      <rPr>
        <sz val="12"/>
        <color theme="1"/>
        <rFont val="標楷體"/>
        <family val="4"/>
        <charset val="136"/>
      </rPr>
      <t>燙金紙燙於光膠面</t>
    </r>
  </si>
  <si>
    <r>
      <rPr>
        <sz val="12"/>
        <color theme="1"/>
        <rFont val="標楷體"/>
        <family val="4"/>
        <charset val="136"/>
      </rPr>
      <t>試用錦琪韓國</t>
    </r>
    <r>
      <rPr>
        <sz val="12"/>
        <color theme="1"/>
        <rFont val="Times New Roman"/>
        <family val="1"/>
      </rPr>
      <t>T-3</t>
    </r>
    <r>
      <rPr>
        <sz val="12"/>
        <color theme="1"/>
        <rFont val="標楷體"/>
        <family val="4"/>
        <charset val="136"/>
      </rPr>
      <t>藍色燙金紙用於光膠面</t>
    </r>
  </si>
  <si>
    <r>
      <rPr>
        <sz val="12"/>
        <color theme="1"/>
        <rFont val="標楷體"/>
        <family val="4"/>
        <charset val="136"/>
      </rPr>
      <t>試用錦琪</t>
    </r>
    <r>
      <rPr>
        <sz val="12"/>
        <color theme="1"/>
        <rFont val="Times New Roman"/>
        <family val="1"/>
      </rPr>
      <t>#566257</t>
    </r>
    <r>
      <rPr>
        <sz val="12"/>
        <color theme="1"/>
        <rFont val="標楷體"/>
        <family val="4"/>
        <charset val="136"/>
      </rPr>
      <t>及</t>
    </r>
    <r>
      <rPr>
        <sz val="12"/>
        <color theme="1"/>
        <rFont val="Times New Roman"/>
        <family val="1"/>
      </rPr>
      <t>T-3</t>
    </r>
    <r>
      <rPr>
        <sz val="12"/>
        <color theme="1"/>
        <rFont val="標楷體"/>
        <family val="4"/>
        <charset val="136"/>
      </rPr>
      <t>燙金紙燙於膠面上</t>
    </r>
  </si>
  <si>
    <r>
      <rPr>
        <sz val="12"/>
        <color theme="1"/>
        <rFont val="標楷體"/>
        <family val="4"/>
        <charset val="136"/>
      </rPr>
      <t>試用美國</t>
    </r>
    <r>
      <rPr>
        <sz val="12"/>
        <color theme="1"/>
        <rFont val="Times New Roman"/>
        <family val="1"/>
      </rPr>
      <t>Foilmark 9</t>
    </r>
    <r>
      <rPr>
        <sz val="12"/>
        <color theme="1"/>
        <rFont val="標楷體"/>
        <family val="4"/>
        <charset val="136"/>
      </rPr>
      <t>款燙金紙是否合用</t>
    </r>
  </si>
  <si>
    <r>
      <rPr>
        <sz val="12"/>
        <color theme="1"/>
        <rFont val="標楷體"/>
        <family val="4"/>
        <charset val="136"/>
      </rPr>
      <t>試用華浩日本</t>
    </r>
    <r>
      <rPr>
        <sz val="12"/>
        <color theme="1"/>
        <rFont val="Times New Roman"/>
        <family val="1"/>
      </rPr>
      <t>638</t>
    </r>
    <r>
      <rPr>
        <sz val="12"/>
        <color theme="1"/>
        <rFont val="標楷體"/>
        <family val="4"/>
        <charset val="136"/>
      </rPr>
      <t>及韓國</t>
    </r>
    <r>
      <rPr>
        <sz val="12"/>
        <color theme="1"/>
        <rFont val="Times New Roman"/>
        <family val="1"/>
      </rPr>
      <t>238</t>
    </r>
    <r>
      <rPr>
        <sz val="12"/>
        <color theme="1"/>
        <rFont val="標楷體"/>
        <family val="4"/>
        <charset val="136"/>
      </rPr>
      <t>燙金紙燙於</t>
    </r>
    <r>
      <rPr>
        <sz val="12"/>
        <color theme="1"/>
        <rFont val="Times New Roman"/>
        <family val="1"/>
      </rPr>
      <t>PP</t>
    </r>
    <r>
      <rPr>
        <sz val="12"/>
        <color theme="1"/>
        <rFont val="標楷體"/>
        <family val="4"/>
        <charset val="136"/>
      </rPr>
      <t>過膠面</t>
    </r>
  </si>
  <si>
    <r>
      <rPr>
        <sz val="12"/>
        <color theme="1"/>
        <rFont val="標楷體"/>
        <family val="4"/>
        <charset val="136"/>
      </rPr>
      <t>試用華浩兩款金紙</t>
    </r>
    <r>
      <rPr>
        <sz val="12"/>
        <color theme="1"/>
        <rFont val="Times New Roman"/>
        <family val="1"/>
      </rPr>
      <t xml:space="preserve">: </t>
    </r>
    <r>
      <rPr>
        <sz val="12"/>
        <color theme="1"/>
        <rFont val="標楷體"/>
        <family val="4"/>
        <charset val="136"/>
      </rPr>
      <t>申永</t>
    </r>
    <r>
      <rPr>
        <sz val="12"/>
        <color theme="1"/>
        <rFont val="Times New Roman"/>
        <family val="1"/>
      </rPr>
      <t>828 (</t>
    </r>
    <r>
      <rPr>
        <sz val="12"/>
        <color theme="1"/>
        <rFont val="標楷體"/>
        <family val="4"/>
        <charset val="136"/>
      </rPr>
      <t>光金</t>
    </r>
    <r>
      <rPr>
        <sz val="12"/>
        <color theme="1"/>
        <rFont val="Times New Roman"/>
        <family val="1"/>
      </rPr>
      <t>)</t>
    </r>
    <r>
      <rPr>
        <sz val="12"/>
        <color theme="1"/>
        <rFont val="標楷體"/>
        <family val="4"/>
        <charset val="136"/>
      </rPr>
      <t>和</t>
    </r>
    <r>
      <rPr>
        <sz val="12"/>
        <color theme="1"/>
        <rFont val="Times New Roman"/>
        <family val="1"/>
      </rPr>
      <t>TSF-N(</t>
    </r>
    <r>
      <rPr>
        <sz val="12"/>
        <color theme="1"/>
        <rFont val="標楷體"/>
        <family val="4"/>
        <charset val="136"/>
      </rPr>
      <t>透明</t>
    </r>
    <r>
      <rPr>
        <sz val="12"/>
        <color theme="1"/>
        <rFont val="Times New Roman"/>
        <family val="1"/>
      </rPr>
      <t>)</t>
    </r>
  </si>
  <si>
    <r>
      <rPr>
        <sz val="12"/>
        <color theme="1"/>
        <rFont val="標楷體"/>
        <family val="4"/>
        <charset val="136"/>
      </rPr>
      <t>試用金渠</t>
    </r>
    <r>
      <rPr>
        <sz val="12"/>
        <color theme="1"/>
        <rFont val="Times New Roman"/>
        <family val="1"/>
      </rPr>
      <t>DL3807</t>
    </r>
    <r>
      <rPr>
        <sz val="12"/>
        <color theme="1"/>
        <rFont val="標楷體"/>
        <family val="4"/>
        <charset val="136"/>
      </rPr>
      <t>金色燙金紙燙於過膠面</t>
    </r>
  </si>
  <si>
    <r>
      <rPr>
        <sz val="12"/>
        <color theme="1"/>
        <rFont val="標楷體"/>
        <family val="4"/>
        <charset val="136"/>
      </rPr>
      <t>試用台灣</t>
    </r>
    <r>
      <rPr>
        <sz val="12"/>
        <color theme="1"/>
        <rFont val="Times New Roman"/>
        <family val="1"/>
      </rPr>
      <t>K-LASER HP-09</t>
    </r>
    <r>
      <rPr>
        <sz val="12"/>
        <color theme="1"/>
        <rFont val="標楷體"/>
        <family val="4"/>
        <charset val="136"/>
      </rPr>
      <t>鐳射燙書邊金紙</t>
    </r>
  </si>
  <si>
    <r>
      <rPr>
        <sz val="12"/>
        <color theme="1"/>
        <rFont val="標楷體"/>
        <family val="4"/>
        <charset val="136"/>
      </rPr>
      <t>測試</t>
    </r>
    <r>
      <rPr>
        <sz val="12"/>
        <color theme="1"/>
        <rFont val="Times New Roman"/>
        <family val="1"/>
      </rPr>
      <t>K FOILS LIMITED</t>
    </r>
    <r>
      <rPr>
        <sz val="12"/>
        <color theme="1"/>
        <rFont val="標楷體"/>
        <family val="4"/>
        <charset val="136"/>
      </rPr>
      <t>供應商的</t>
    </r>
    <r>
      <rPr>
        <sz val="12"/>
        <color theme="1"/>
        <rFont val="Times New Roman"/>
        <family val="1"/>
      </rPr>
      <t>T0002(</t>
    </r>
    <r>
      <rPr>
        <sz val="12"/>
        <color theme="1"/>
        <rFont val="標楷體"/>
        <family val="4"/>
        <charset val="136"/>
      </rPr>
      <t>透明燙金紙</t>
    </r>
    <r>
      <rPr>
        <sz val="12"/>
        <color theme="1"/>
        <rFont val="Times New Roman"/>
        <family val="1"/>
      </rPr>
      <t>)</t>
    </r>
    <r>
      <rPr>
        <sz val="12"/>
        <color theme="1"/>
        <rFont val="標楷體"/>
        <family val="4"/>
        <charset val="136"/>
      </rPr>
      <t>确認用於那類紙材﹐以确認品質方便使用﹒</t>
    </r>
  </si>
  <si>
    <r>
      <rPr>
        <sz val="12"/>
        <color theme="1"/>
        <rFont val="標楷體"/>
        <family val="4"/>
        <charset val="136"/>
      </rPr>
      <t>批准</t>
    </r>
  </si>
  <si>
    <r>
      <t xml:space="preserve">  22</t>
    </r>
    <r>
      <rPr>
        <sz val="12"/>
        <color theme="1"/>
        <rFont val="標楷體"/>
        <family val="4"/>
        <charset val="136"/>
      </rPr>
      <t>－</t>
    </r>
    <r>
      <rPr>
        <sz val="12"/>
        <color theme="1"/>
        <rFont val="Times New Roman"/>
        <family val="1"/>
      </rPr>
      <t>jul-03</t>
    </r>
  </si>
  <si>
    <r>
      <rPr>
        <sz val="12"/>
        <color theme="1"/>
        <rFont val="標楷體"/>
        <family val="4"/>
        <charset val="136"/>
      </rPr>
      <t>确認</t>
    </r>
  </si>
  <si>
    <r>
      <rPr>
        <sz val="12"/>
        <color theme="1"/>
        <rFont val="標楷體"/>
        <family val="4"/>
        <charset val="136"/>
      </rPr>
      <t>測試</t>
    </r>
    <r>
      <rPr>
        <sz val="12"/>
        <color theme="1"/>
        <rFont val="Times New Roman"/>
        <family val="1"/>
      </rPr>
      <t>K FOILS LIMITED</t>
    </r>
    <r>
      <rPr>
        <sz val="12"/>
        <color theme="1"/>
        <rFont val="標楷體"/>
        <family val="4"/>
        <charset val="136"/>
      </rPr>
      <t>供應商的</t>
    </r>
    <r>
      <rPr>
        <sz val="12"/>
        <color theme="1"/>
        <rFont val="Times New Roman"/>
        <family val="1"/>
      </rPr>
      <t>T0004(</t>
    </r>
    <r>
      <rPr>
        <sz val="12"/>
        <color theme="1"/>
        <rFont val="標楷體"/>
        <family val="4"/>
        <charset val="136"/>
      </rPr>
      <t>透明燙金紙</t>
    </r>
    <r>
      <rPr>
        <sz val="12"/>
        <color theme="1"/>
        <rFont val="Times New Roman"/>
        <family val="1"/>
      </rPr>
      <t>)</t>
    </r>
    <r>
      <rPr>
        <sz val="12"/>
        <color theme="1"/>
        <rFont val="標楷體"/>
        <family val="4"/>
        <charset val="136"/>
      </rPr>
      <t>确認用於那類紙材﹐以确認品質方便使用﹒</t>
    </r>
  </si>
  <si>
    <r>
      <rPr>
        <sz val="12"/>
        <color theme="1"/>
        <rFont val="標楷體"/>
        <family val="4"/>
        <charset val="136"/>
      </rPr>
      <t>測試</t>
    </r>
    <r>
      <rPr>
        <sz val="12"/>
        <color theme="1"/>
        <rFont val="Times New Roman"/>
        <family val="1"/>
      </rPr>
      <t>API</t>
    </r>
    <r>
      <rPr>
        <sz val="12"/>
        <color theme="1"/>
        <rFont val="標楷體"/>
        <family val="4"/>
        <charset val="136"/>
      </rPr>
      <t>供應商的</t>
    </r>
    <r>
      <rPr>
        <sz val="12"/>
        <color theme="1"/>
        <rFont val="Times New Roman"/>
        <family val="1"/>
      </rPr>
      <t>GVG5900(</t>
    </r>
    <r>
      <rPr>
        <sz val="12"/>
        <color theme="1"/>
        <rFont val="標楷體"/>
        <family val="4"/>
        <charset val="136"/>
      </rPr>
      <t>透明燙金紙</t>
    </r>
    <r>
      <rPr>
        <sz val="12"/>
        <color theme="1"/>
        <rFont val="Times New Roman"/>
        <family val="1"/>
      </rPr>
      <t>)</t>
    </r>
    <r>
      <rPr>
        <sz val="12"/>
        <color theme="1"/>
        <rFont val="標楷體"/>
        <family val="4"/>
        <charset val="136"/>
      </rPr>
      <t>确認用於那類紙材﹐以确認品質方便使用﹒</t>
    </r>
  </si>
  <si>
    <r>
      <rPr>
        <sz val="12"/>
        <color theme="1"/>
        <rFont val="標楷體"/>
        <family val="4"/>
        <charset val="136"/>
      </rPr>
      <t>測試供應商提供的雙面銀色</t>
    </r>
    <r>
      <rPr>
        <sz val="12"/>
        <color theme="1"/>
        <rFont val="Times New Roman"/>
        <family val="1"/>
      </rPr>
      <t>FOIL</t>
    </r>
    <r>
      <rPr>
        <sz val="12"/>
        <color theme="1"/>
        <rFont val="標楷體"/>
        <family val="4"/>
        <charset val="136"/>
      </rPr>
      <t>於半自動燙金機上試燙</t>
    </r>
    <r>
      <rPr>
        <sz val="12"/>
        <color theme="1"/>
        <rFont val="Times New Roman"/>
        <family val="1"/>
      </rPr>
      <t>A-PET</t>
    </r>
    <r>
      <rPr>
        <sz val="12"/>
        <color theme="1"/>
        <rFont val="標楷體"/>
        <family val="4"/>
        <charset val="136"/>
      </rPr>
      <t>膠片</t>
    </r>
    <r>
      <rPr>
        <sz val="12"/>
        <color theme="1"/>
        <rFont val="Times New Roman"/>
        <family val="1"/>
      </rPr>
      <t>,</t>
    </r>
    <r>
      <rPr>
        <sz val="12"/>
        <color theme="1"/>
        <rFont val="標楷體"/>
        <family val="4"/>
        <charset val="136"/>
      </rPr>
      <t>看效果是不可接受。</t>
    </r>
  </si>
  <si>
    <r>
      <rPr>
        <sz val="12"/>
        <color theme="1"/>
        <rFont val="標楷體"/>
        <family val="4"/>
        <charset val="136"/>
      </rPr>
      <t>初步測試不理想，結果已通知申請者，并取消申請</t>
    </r>
  </si>
  <si>
    <r>
      <rPr>
        <sz val="12"/>
        <color theme="1"/>
        <rFont val="標楷體"/>
        <family val="4"/>
        <charset val="136"/>
      </rPr>
      <t>測試山東北方九星</t>
    </r>
    <r>
      <rPr>
        <sz val="12"/>
        <color theme="1"/>
        <rFont val="Times New Roman"/>
        <family val="1"/>
      </rPr>
      <t>#A</t>
    </r>
    <r>
      <rPr>
        <sz val="12"/>
        <color theme="1"/>
        <rFont val="標楷體"/>
        <family val="4"/>
        <charset val="136"/>
      </rPr>
      <t>燙金紙，試燙於多种紙面，以找多种金紙來源，降低成本及縮短交貨時間。</t>
    </r>
  </si>
  <si>
    <r>
      <rPr>
        <sz val="12"/>
        <color theme="1"/>
        <rFont val="標楷體"/>
        <family val="4"/>
        <charset val="136"/>
      </rPr>
      <t>測試山東北方九星</t>
    </r>
    <r>
      <rPr>
        <sz val="12"/>
        <color theme="1"/>
        <rFont val="Times New Roman"/>
        <family val="1"/>
      </rPr>
      <t>#B</t>
    </r>
    <r>
      <rPr>
        <sz val="12"/>
        <color theme="1"/>
        <rFont val="標楷體"/>
        <family val="4"/>
        <charset val="136"/>
      </rPr>
      <t>燙金紙，試燙於多种紙面，以找多种金紙來源，降低成本及縮短交貨時間。</t>
    </r>
  </si>
  <si>
    <r>
      <rPr>
        <sz val="12"/>
        <color theme="1"/>
        <rFont val="標楷體"/>
        <family val="4"/>
        <charset val="136"/>
      </rPr>
      <t>測試上海申永</t>
    </r>
    <r>
      <rPr>
        <sz val="12"/>
        <color theme="1"/>
        <rFont val="Times New Roman"/>
        <family val="1"/>
      </rPr>
      <t>#88-2</t>
    </r>
    <r>
      <rPr>
        <sz val="12"/>
        <color theme="1"/>
        <rFont val="標楷體"/>
        <family val="4"/>
        <charset val="136"/>
      </rPr>
      <t>燙金紙</t>
    </r>
    <r>
      <rPr>
        <sz val="12"/>
        <color theme="1"/>
        <rFont val="Times New Roman"/>
        <family val="1"/>
      </rPr>
      <t>(</t>
    </r>
    <r>
      <rPr>
        <sz val="12"/>
        <color theme="1"/>
        <rFont val="標楷體"/>
        <family val="4"/>
        <charset val="136"/>
      </rPr>
      <t>金色</t>
    </r>
    <r>
      <rPr>
        <sz val="12"/>
        <color theme="1"/>
        <rFont val="Times New Roman"/>
        <family val="1"/>
      </rPr>
      <t>)</t>
    </r>
    <r>
      <rPr>
        <sz val="12"/>
        <color theme="1"/>
        <rFont val="標楷體"/>
        <family val="4"/>
        <charset val="136"/>
      </rPr>
      <t>，試燙於多种紙面，以找多种金紙來源，</t>
    </r>
    <r>
      <rPr>
        <sz val="12"/>
        <color theme="1"/>
        <rFont val="Times New Roman"/>
        <family val="1"/>
      </rPr>
      <t xml:space="preserve"> </t>
    </r>
    <r>
      <rPr>
        <sz val="12"/>
        <color theme="1"/>
        <rFont val="標楷體"/>
        <family val="4"/>
        <charset val="136"/>
      </rPr>
      <t>降低成本及縮短交貨時間。</t>
    </r>
  </si>
  <si>
    <r>
      <rPr>
        <sz val="12"/>
        <color theme="1"/>
        <rFont val="標楷體"/>
        <family val="4"/>
        <charset val="136"/>
      </rPr>
      <t>測試上海申永</t>
    </r>
    <r>
      <rPr>
        <sz val="12"/>
        <color theme="1"/>
        <rFont val="Times New Roman"/>
        <family val="1"/>
      </rPr>
      <t>#88-4</t>
    </r>
    <r>
      <rPr>
        <sz val="12"/>
        <color theme="1"/>
        <rFont val="標楷體"/>
        <family val="4"/>
        <charset val="136"/>
      </rPr>
      <t>燙金紙</t>
    </r>
    <r>
      <rPr>
        <sz val="12"/>
        <color theme="1"/>
        <rFont val="Times New Roman"/>
        <family val="1"/>
      </rPr>
      <t>(</t>
    </r>
    <r>
      <rPr>
        <sz val="12"/>
        <color theme="1"/>
        <rFont val="標楷體"/>
        <family val="4"/>
        <charset val="136"/>
      </rPr>
      <t>銀色</t>
    </r>
    <r>
      <rPr>
        <sz val="12"/>
        <color theme="1"/>
        <rFont val="Times New Roman"/>
        <family val="1"/>
      </rPr>
      <t>)</t>
    </r>
    <r>
      <rPr>
        <sz val="12"/>
        <color theme="1"/>
        <rFont val="標楷體"/>
        <family val="4"/>
        <charset val="136"/>
      </rPr>
      <t>，試燙於多种紙面，以找多种金紙來源，降低成本及縮短交貨時間。</t>
    </r>
    <r>
      <rPr>
        <sz val="12"/>
        <color theme="1"/>
        <rFont val="Times New Roman"/>
        <family val="1"/>
      </rPr>
      <t xml:space="preserve"> </t>
    </r>
  </si>
  <si>
    <r>
      <rPr>
        <sz val="12"/>
        <color theme="1"/>
        <rFont val="標楷體"/>
        <family val="4"/>
        <charset val="136"/>
      </rPr>
      <t>測試</t>
    </r>
    <r>
      <rPr>
        <sz val="12"/>
        <color theme="1"/>
        <rFont val="Times New Roman"/>
        <family val="1"/>
      </rPr>
      <t>K Laser KP-78 (GLUE:729)</t>
    </r>
    <r>
      <rPr>
        <sz val="12"/>
        <color theme="1"/>
        <rFont val="標楷體"/>
        <family val="4"/>
        <charset val="136"/>
      </rPr>
      <t>光群鐳色透明燙金紙适合燙金的介面并确認其品質﹐以供生產使用。</t>
    </r>
  </si>
  <si>
    <r>
      <rPr>
        <sz val="12"/>
        <color theme="1"/>
        <rFont val="標楷體"/>
        <family val="4"/>
        <charset val="136"/>
      </rPr>
      <t>盡快</t>
    </r>
  </si>
  <si>
    <r>
      <rPr>
        <sz val="12"/>
        <color theme="1"/>
        <rFont val="標楷體"/>
        <family val="4"/>
        <charset val="136"/>
      </rPr>
      <t>不批准</t>
    </r>
  </si>
  <si>
    <r>
      <rPr>
        <sz val="12"/>
        <color theme="1"/>
        <rFont val="標楷體"/>
        <family val="4"/>
        <charset val="136"/>
      </rPr>
      <t>測試宇獅牌多种燙金紙适用於那類紙材﹐以找多种金紙來源，降低成本及縮短交貨時間。</t>
    </r>
  </si>
  <si>
    <r>
      <t xml:space="preserve">  </t>
    </r>
    <r>
      <rPr>
        <sz val="12"/>
        <color theme="1"/>
        <rFont val="標楷體"/>
        <family val="4"/>
        <charset val="136"/>
      </rPr>
      <t>盡快</t>
    </r>
  </si>
  <si>
    <r>
      <rPr>
        <sz val="12"/>
        <color theme="1"/>
        <rFont val="標楷體"/>
        <family val="4"/>
        <charset val="136"/>
      </rPr>
      <t>測試聚能牌燙金紙适用於那類紙材﹐以找多种金紙來源，降低成本及縮短交貨時間。</t>
    </r>
  </si>
  <si>
    <r>
      <rPr>
        <sz val="12"/>
        <color theme="1"/>
        <rFont val="標楷體"/>
        <family val="4"/>
        <charset val="136"/>
      </rPr>
      <t>測試冠華金色</t>
    </r>
    <r>
      <rPr>
        <sz val="12"/>
        <color theme="1"/>
        <rFont val="Times New Roman"/>
        <family val="1"/>
      </rPr>
      <t>P105</t>
    </r>
    <r>
      <rPr>
        <sz val="12"/>
        <color theme="1"/>
        <rFont val="標楷體"/>
        <family val="4"/>
        <charset val="136"/>
      </rPr>
      <t>及銀色</t>
    </r>
    <r>
      <rPr>
        <sz val="12"/>
        <color theme="1"/>
        <rFont val="Times New Roman"/>
        <family val="1"/>
      </rPr>
      <t>P106</t>
    </r>
    <r>
      <rPr>
        <sz val="12"/>
        <color theme="1"/>
        <rFont val="標楷體"/>
        <family val="4"/>
        <charset val="136"/>
      </rPr>
      <t>燙金紙是否可燙於哪种基材﹐以找多种金紙來源，降低成本及縮短交貨時間。</t>
    </r>
    <r>
      <rPr>
        <sz val="12"/>
        <color theme="1"/>
        <rFont val="Times New Roman"/>
        <family val="1"/>
      </rPr>
      <t>(</t>
    </r>
    <r>
      <rPr>
        <sz val="12"/>
        <color theme="1"/>
        <rFont val="標楷體"/>
        <family val="4"/>
        <charset val="136"/>
      </rPr>
      <t>作后備供應商</t>
    </r>
    <r>
      <rPr>
        <sz val="12"/>
        <color theme="1"/>
        <rFont val="Times New Roman"/>
        <family val="1"/>
      </rPr>
      <t>)</t>
    </r>
  </si>
  <si>
    <r>
      <t xml:space="preserve"> </t>
    </r>
    <r>
      <rPr>
        <sz val="12"/>
        <color theme="1"/>
        <rFont val="標楷體"/>
        <family val="4"/>
        <charset val="136"/>
      </rPr>
      <t>測試冠華銀色</t>
    </r>
    <r>
      <rPr>
        <sz val="12"/>
        <color theme="1"/>
        <rFont val="Times New Roman"/>
        <family val="1"/>
      </rPr>
      <t>K106</t>
    </r>
    <r>
      <rPr>
        <sz val="12"/>
        <color theme="1"/>
        <rFont val="標楷體"/>
        <family val="4"/>
        <charset val="136"/>
      </rPr>
      <t>燙金紙是否可燙於哪种基材﹐以找多种金紙來源，降低成本及縮短交貨時間。</t>
    </r>
    <r>
      <rPr>
        <sz val="12"/>
        <color theme="1"/>
        <rFont val="Times New Roman"/>
        <family val="1"/>
      </rPr>
      <t>(</t>
    </r>
    <r>
      <rPr>
        <sz val="12"/>
        <color theme="1"/>
        <rFont val="標楷體"/>
        <family val="4"/>
        <charset val="136"/>
      </rPr>
      <t>作后備供應商</t>
    </r>
    <r>
      <rPr>
        <sz val="12"/>
        <color theme="1"/>
        <rFont val="Times New Roman"/>
        <family val="1"/>
      </rPr>
      <t>)</t>
    </r>
  </si>
  <si>
    <r>
      <rPr>
        <sz val="12"/>
        <color theme="1"/>
        <rFont val="標楷體"/>
        <family val="4"/>
        <charset val="136"/>
      </rPr>
      <t>測試南亞</t>
    </r>
    <r>
      <rPr>
        <sz val="12"/>
        <color theme="1"/>
        <rFont val="Times New Roman"/>
        <family val="1"/>
      </rPr>
      <t>L883 –OL5(</t>
    </r>
    <r>
      <rPr>
        <sz val="12"/>
        <color theme="1"/>
        <rFont val="標楷體"/>
        <family val="4"/>
        <charset val="136"/>
      </rPr>
      <t>特鬆</t>
    </r>
    <r>
      <rPr>
        <sz val="12"/>
        <color theme="1"/>
        <rFont val="Times New Roman"/>
        <family val="1"/>
      </rPr>
      <t>)</t>
    </r>
    <r>
      <rPr>
        <sz val="12"/>
        <color theme="1"/>
        <rFont val="標楷體"/>
        <family val="4"/>
        <charset val="136"/>
      </rPr>
      <t>燙金紙是否可燙於普通紙面及普通紙面擊凸燙金﹒</t>
    </r>
  </si>
  <si>
    <r>
      <rPr>
        <sz val="12"/>
        <color theme="1"/>
        <rFont val="標楷體"/>
        <family val="4"/>
        <charset val="136"/>
      </rPr>
      <t>測試孔雀牌</t>
    </r>
    <r>
      <rPr>
        <sz val="12"/>
        <color theme="1"/>
        <rFont val="Times New Roman"/>
        <family val="1"/>
      </rPr>
      <t>LA-2017</t>
    </r>
    <r>
      <rPr>
        <sz val="12"/>
        <color theme="1"/>
        <rFont val="標楷體"/>
        <family val="4"/>
        <charset val="136"/>
      </rPr>
      <t>銀色鐳射燙金紙是否可代替公司現用的進口鐳色燙金紙﹐從而降低成本。</t>
    </r>
  </si>
  <si>
    <r>
      <rPr>
        <sz val="12"/>
        <color theme="1"/>
        <rFont val="標楷體"/>
        <family val="4"/>
        <charset val="136"/>
      </rPr>
      <t>測試南亞牌</t>
    </r>
    <r>
      <rPr>
        <sz val="12"/>
        <color theme="1"/>
        <rFont val="Times New Roman"/>
        <family val="1"/>
      </rPr>
      <t>L881-398</t>
    </r>
    <r>
      <rPr>
        <sz val="12"/>
        <color theme="1"/>
        <rFont val="標楷體"/>
        <family val="4"/>
        <charset val="136"/>
      </rPr>
      <t>燙金紙是否可代替現用</t>
    </r>
    <r>
      <rPr>
        <sz val="12"/>
        <color theme="1"/>
        <rFont val="Times New Roman"/>
        <family val="1"/>
      </rPr>
      <t>A23</t>
    </r>
    <r>
      <rPr>
        <sz val="12"/>
        <color theme="1"/>
        <rFont val="標楷體"/>
        <family val="4"/>
        <charset val="136"/>
      </rPr>
      <t>系列的金紙</t>
    </r>
    <r>
      <rPr>
        <sz val="12"/>
        <color theme="1"/>
        <rFont val="Times New Roman"/>
        <family val="1"/>
      </rPr>
      <t>,</t>
    </r>
    <r>
      <rPr>
        <sz val="12"/>
        <color theme="1"/>
        <rFont val="標楷體"/>
        <family val="4"/>
        <charset val="136"/>
      </rPr>
      <t>從而降低成本﹒</t>
    </r>
  </si>
  <si>
    <r>
      <rPr>
        <sz val="12"/>
        <color theme="1"/>
        <rFont val="標楷體"/>
        <family val="4"/>
        <charset val="136"/>
      </rPr>
      <t>測試錦琪</t>
    </r>
    <r>
      <rPr>
        <sz val="12"/>
        <color theme="1"/>
        <rFont val="Times New Roman"/>
        <family val="1"/>
      </rPr>
      <t>13G(</t>
    </r>
    <r>
      <rPr>
        <sz val="12"/>
        <color theme="1"/>
        <rFont val="標楷體"/>
        <family val="4"/>
        <charset val="136"/>
      </rPr>
      <t>光金</t>
    </r>
    <r>
      <rPr>
        <sz val="12"/>
        <color theme="1"/>
        <rFont val="Times New Roman"/>
        <family val="1"/>
      </rPr>
      <t>)13S</t>
    </r>
    <r>
      <rPr>
        <sz val="12"/>
        <color theme="1"/>
        <rFont val="標楷體"/>
        <family val="4"/>
        <charset val="136"/>
      </rPr>
      <t>（光銀）燙金紙是否可用於公司產品之上﹐從而降低成本。</t>
    </r>
  </si>
  <si>
    <r>
      <rPr>
        <sz val="12"/>
        <color theme="1"/>
        <rFont val="標楷體"/>
        <family val="4"/>
        <charset val="136"/>
      </rPr>
      <t>測試冠華</t>
    </r>
    <r>
      <rPr>
        <sz val="12"/>
        <color theme="1"/>
        <rFont val="Times New Roman"/>
        <family val="1"/>
      </rPr>
      <t>K119M</t>
    </r>
    <r>
      <rPr>
        <sz val="12"/>
        <color theme="1"/>
        <rFont val="標楷體"/>
        <family val="4"/>
        <charset val="136"/>
      </rPr>
      <t>燙金紙是否可用於公司產品之上</t>
    </r>
    <r>
      <rPr>
        <sz val="12"/>
        <color theme="1"/>
        <rFont val="Times New Roman"/>
        <family val="1"/>
      </rPr>
      <t>,</t>
    </r>
    <r>
      <rPr>
        <sz val="12"/>
        <color theme="1"/>
        <rFont val="標楷體"/>
        <family val="4"/>
        <charset val="136"/>
      </rPr>
      <t>從而降低成本﹒</t>
    </r>
  </si>
  <si>
    <r>
      <rPr>
        <sz val="12"/>
        <color theme="1"/>
        <rFont val="標楷體"/>
        <family val="4"/>
        <charset val="136"/>
      </rPr>
      <t>測試冠華</t>
    </r>
    <r>
      <rPr>
        <sz val="12"/>
        <color theme="1"/>
        <rFont val="Times New Roman"/>
        <family val="1"/>
      </rPr>
      <t>PP111M</t>
    </r>
    <r>
      <rPr>
        <sz val="12"/>
        <color theme="1"/>
        <rFont val="標楷體"/>
        <family val="4"/>
        <charset val="136"/>
      </rPr>
      <t>燙金紙是否可用於公司產品﹐從而降低成本﹒</t>
    </r>
  </si>
  <si>
    <r>
      <rPr>
        <sz val="12"/>
        <color theme="1"/>
        <rFont val="標楷體"/>
        <family val="4"/>
        <charset val="136"/>
      </rPr>
      <t>測試改良后聚能牌燙金紙适用於那類紙材﹐以找多种金紙來源，降低成本及縮短交貨時間。</t>
    </r>
  </si>
  <si>
    <r>
      <rPr>
        <sz val="12"/>
        <color theme="1"/>
        <rFont val="標楷體"/>
        <family val="4"/>
        <charset val="136"/>
      </rPr>
      <t>測試</t>
    </r>
    <r>
      <rPr>
        <sz val="12"/>
        <color theme="1"/>
        <rFont val="Times New Roman"/>
        <family val="1"/>
      </rPr>
      <t>K Laser</t>
    </r>
    <r>
      <rPr>
        <sz val="12"/>
        <color theme="1"/>
        <rFont val="標楷體"/>
        <family val="4"/>
        <charset val="136"/>
      </rPr>
      <t>提供的</t>
    </r>
    <r>
      <rPr>
        <sz val="12"/>
        <color theme="1"/>
        <rFont val="Times New Roman"/>
        <family val="1"/>
      </rPr>
      <t># 704</t>
    </r>
    <r>
      <rPr>
        <sz val="12"/>
        <color theme="1"/>
        <rFont val="標楷體"/>
        <family val="4"/>
        <charset val="136"/>
      </rPr>
      <t>鐳射銀燙金紙是否可用於公司產品之上﹒</t>
    </r>
  </si>
  <si>
    <r>
      <rPr>
        <sz val="12"/>
        <color theme="1"/>
        <rFont val="標楷體"/>
        <family val="4"/>
        <charset val="136"/>
      </rPr>
      <t>測試</t>
    </r>
    <r>
      <rPr>
        <sz val="12"/>
        <color theme="1"/>
        <rFont val="Times New Roman"/>
        <family val="1"/>
      </rPr>
      <t>K Laser</t>
    </r>
    <r>
      <rPr>
        <sz val="12"/>
        <color theme="1"/>
        <rFont val="標楷體"/>
        <family val="4"/>
        <charset val="136"/>
      </rPr>
      <t>提供的</t>
    </r>
    <r>
      <rPr>
        <sz val="12"/>
        <color theme="1"/>
        <rFont val="Times New Roman"/>
        <family val="1"/>
      </rPr>
      <t># 731</t>
    </r>
    <r>
      <rPr>
        <sz val="12"/>
        <color theme="1"/>
        <rFont val="標楷體"/>
        <family val="4"/>
        <charset val="136"/>
      </rPr>
      <t>鐳射銀燙金紙是否可用於公司產品之上﹒</t>
    </r>
  </si>
  <si>
    <r>
      <rPr>
        <sz val="12"/>
        <color theme="1"/>
        <rFont val="標楷體"/>
        <family val="4"/>
        <charset val="136"/>
      </rPr>
      <t>測試</t>
    </r>
    <r>
      <rPr>
        <sz val="12"/>
        <color theme="1"/>
        <rFont val="Times New Roman"/>
        <family val="1"/>
      </rPr>
      <t>Wah Ho # 828-9A</t>
    </r>
    <r>
      <rPr>
        <sz val="12"/>
        <color theme="1"/>
        <rFont val="標楷體"/>
        <family val="4"/>
        <charset val="136"/>
      </rPr>
      <t>燙金紙是否用於公司產品之上﹐從而降低成本</t>
    </r>
  </si>
  <si>
    <r>
      <rPr>
        <sz val="12"/>
        <color theme="1"/>
        <rFont val="標楷體"/>
        <family val="4"/>
        <charset val="136"/>
      </rPr>
      <t>不確認</t>
    </r>
  </si>
  <si>
    <r>
      <rPr>
        <sz val="12"/>
        <color theme="1"/>
        <rFont val="標楷體"/>
        <family val="4"/>
        <charset val="136"/>
      </rPr>
      <t>測試</t>
    </r>
    <r>
      <rPr>
        <sz val="12"/>
        <color theme="1"/>
        <rFont val="Times New Roman"/>
        <family val="1"/>
      </rPr>
      <t>Wah Ho# 823-3G</t>
    </r>
    <r>
      <rPr>
        <sz val="12"/>
        <color theme="1"/>
        <rFont val="標楷體"/>
        <family val="4"/>
        <charset val="136"/>
      </rPr>
      <t>燙金紙是否用於公司產品之上﹐從而降低成本</t>
    </r>
  </si>
  <si>
    <r>
      <rPr>
        <sz val="12"/>
        <color theme="1"/>
        <rFont val="標楷體"/>
        <family val="4"/>
        <charset val="136"/>
      </rPr>
      <t>測試</t>
    </r>
    <r>
      <rPr>
        <sz val="12"/>
        <color theme="1"/>
        <rFont val="Times New Roman"/>
        <family val="1"/>
      </rPr>
      <t>Wah Ho # SHL-12S</t>
    </r>
    <r>
      <rPr>
        <sz val="12"/>
        <color theme="1"/>
        <rFont val="標楷體"/>
        <family val="4"/>
        <charset val="136"/>
      </rPr>
      <t>燙金紙是否用於公司產品之上﹐從而降低成本</t>
    </r>
  </si>
  <si>
    <r>
      <rPr>
        <sz val="12"/>
        <color theme="1"/>
        <rFont val="標楷體"/>
        <family val="4"/>
        <charset val="136"/>
      </rPr>
      <t>確認</t>
    </r>
  </si>
  <si>
    <r>
      <rPr>
        <sz val="12"/>
        <color theme="1"/>
        <rFont val="標楷體"/>
        <family val="4"/>
        <charset val="136"/>
      </rPr>
      <t>測試此燙金紙是否可以燙于光、啞膠面上并符合我公司產品要求</t>
    </r>
  </si>
  <si>
    <r>
      <t>2004/4/17</t>
    </r>
    <r>
      <rPr>
        <sz val="12"/>
        <color theme="1"/>
        <rFont val="標楷體"/>
        <family val="4"/>
        <charset val="136"/>
      </rPr>
      <t>，</t>
    </r>
    <r>
      <rPr>
        <sz val="12"/>
        <color theme="1"/>
        <rFont val="Times New Roman"/>
        <family val="1"/>
      </rPr>
      <t>2005-10-20</t>
    </r>
    <r>
      <rPr>
        <sz val="12"/>
        <color theme="1"/>
        <rFont val="標楷體"/>
        <family val="4"/>
        <charset val="136"/>
      </rPr>
      <t>更新</t>
    </r>
  </si>
  <si>
    <r>
      <t>2004/4/19,2005-10-31</t>
    </r>
    <r>
      <rPr>
        <sz val="12"/>
        <color theme="1"/>
        <rFont val="標楷體"/>
        <family val="4"/>
        <charset val="136"/>
      </rPr>
      <t>更新</t>
    </r>
  </si>
  <si>
    <r>
      <rPr>
        <sz val="12"/>
        <color theme="1"/>
        <rFont val="標楷體"/>
        <family val="4"/>
        <charset val="136"/>
      </rPr>
      <t>測試宇獅</t>
    </r>
    <r>
      <rPr>
        <sz val="12"/>
        <color theme="1"/>
        <rFont val="Times New Roman"/>
        <family val="1"/>
      </rPr>
      <t>SY146</t>
    </r>
    <r>
      <rPr>
        <sz val="12"/>
        <color theme="1"/>
        <rFont val="標楷體"/>
        <family val="4"/>
        <charset val="136"/>
      </rPr>
      <t>燙金紙是否可燙於</t>
    </r>
    <r>
      <rPr>
        <sz val="12"/>
        <color theme="1"/>
        <rFont val="Times New Roman"/>
        <family val="1"/>
      </rPr>
      <t>Harry Potter</t>
    </r>
    <r>
      <rPr>
        <sz val="12"/>
        <color theme="1"/>
        <rFont val="標楷體"/>
        <family val="4"/>
        <charset val="136"/>
      </rPr>
      <t>此書之上</t>
    </r>
    <r>
      <rPr>
        <sz val="12"/>
        <color theme="1"/>
        <rFont val="Times New Roman"/>
        <family val="1"/>
      </rPr>
      <t>(</t>
    </r>
    <r>
      <rPr>
        <sz val="12"/>
        <color theme="1"/>
        <rFont val="標楷體"/>
        <family val="4"/>
        <charset val="136"/>
      </rPr>
      <t>絨面紙</t>
    </r>
    <r>
      <rPr>
        <sz val="12"/>
        <color theme="1"/>
        <rFont val="Times New Roman"/>
        <family val="1"/>
      </rPr>
      <t>)</t>
    </r>
    <r>
      <rPr>
        <sz val="12"/>
        <color theme="1"/>
        <rFont val="標楷體"/>
        <family val="4"/>
        <charset val="136"/>
      </rPr>
      <t>。</t>
    </r>
  </si>
  <si>
    <r>
      <rPr>
        <sz val="12"/>
        <color theme="1"/>
        <rFont val="標楷體"/>
        <family val="4"/>
        <charset val="136"/>
      </rPr>
      <t>測試</t>
    </r>
    <r>
      <rPr>
        <sz val="12"/>
        <color theme="1"/>
        <rFont val="Times New Roman"/>
        <family val="1"/>
      </rPr>
      <t>(</t>
    </r>
    <r>
      <rPr>
        <sz val="12"/>
        <color theme="1"/>
        <rFont val="標楷體"/>
        <family val="4"/>
        <charset val="136"/>
      </rPr>
      <t>改良版</t>
    </r>
    <r>
      <rPr>
        <sz val="12"/>
        <color theme="1"/>
        <rFont val="Times New Roman"/>
        <family val="1"/>
      </rPr>
      <t>)</t>
    </r>
    <r>
      <rPr>
        <sz val="12"/>
        <color theme="1"/>
        <rFont val="標楷體"/>
        <family val="4"/>
        <charset val="136"/>
      </rPr>
      <t>宇獅</t>
    </r>
    <r>
      <rPr>
        <sz val="12"/>
        <color theme="1"/>
        <rFont val="Times New Roman"/>
        <family val="1"/>
      </rPr>
      <t>SY146</t>
    </r>
    <r>
      <rPr>
        <sz val="12"/>
        <color theme="1"/>
        <rFont val="標楷體"/>
        <family val="4"/>
        <charset val="136"/>
      </rPr>
      <t>燙金紙是否可燙於</t>
    </r>
    <r>
      <rPr>
        <sz val="12"/>
        <color theme="1"/>
        <rFont val="Times New Roman"/>
        <family val="1"/>
      </rPr>
      <t>Harry Potter</t>
    </r>
    <r>
      <rPr>
        <sz val="12"/>
        <color theme="1"/>
        <rFont val="標楷體"/>
        <family val="4"/>
        <charset val="136"/>
      </rPr>
      <t>此書之上</t>
    </r>
    <r>
      <rPr>
        <sz val="12"/>
        <color theme="1"/>
        <rFont val="Times New Roman"/>
        <family val="1"/>
      </rPr>
      <t>(</t>
    </r>
    <r>
      <rPr>
        <sz val="12"/>
        <color theme="1"/>
        <rFont val="標楷體"/>
        <family val="4"/>
        <charset val="136"/>
      </rPr>
      <t>絨面紙</t>
    </r>
    <r>
      <rPr>
        <sz val="12"/>
        <color theme="1"/>
        <rFont val="Times New Roman"/>
        <family val="1"/>
      </rPr>
      <t>)</t>
    </r>
    <r>
      <rPr>
        <sz val="12"/>
        <color theme="1"/>
        <rFont val="標楷體"/>
        <family val="4"/>
        <charset val="136"/>
      </rPr>
      <t>。</t>
    </r>
  </si>
  <si>
    <r>
      <rPr>
        <sz val="12"/>
        <color theme="1"/>
        <rFont val="標楷體"/>
        <family val="4"/>
        <charset val="136"/>
      </rPr>
      <t>測試</t>
    </r>
    <r>
      <rPr>
        <sz val="12"/>
        <color theme="1"/>
        <rFont val="Times New Roman"/>
        <family val="1"/>
      </rPr>
      <t xml:space="preserve">Crown Foil BW94-870E </t>
    </r>
    <r>
      <rPr>
        <sz val="12"/>
        <color theme="1"/>
        <rFont val="標楷體"/>
        <family val="4"/>
        <charset val="136"/>
      </rPr>
      <t>綠色燙金紙是否可燙於</t>
    </r>
    <r>
      <rPr>
        <sz val="12"/>
        <color theme="1"/>
        <rFont val="Times New Roman"/>
        <family val="1"/>
      </rPr>
      <t>Harry Potter</t>
    </r>
    <r>
      <rPr>
        <sz val="12"/>
        <color theme="1"/>
        <rFont val="標楷體"/>
        <family val="4"/>
        <charset val="136"/>
      </rPr>
      <t>此書之上</t>
    </r>
    <r>
      <rPr>
        <sz val="12"/>
        <color theme="1"/>
        <rFont val="Times New Roman"/>
        <family val="1"/>
      </rPr>
      <t>(</t>
    </r>
    <r>
      <rPr>
        <sz val="12"/>
        <color theme="1"/>
        <rFont val="標楷體"/>
        <family val="4"/>
        <charset val="136"/>
      </rPr>
      <t>絨面紙</t>
    </r>
    <r>
      <rPr>
        <sz val="12"/>
        <color theme="1"/>
        <rFont val="Times New Roman"/>
        <family val="1"/>
      </rPr>
      <t>)</t>
    </r>
    <r>
      <rPr>
        <sz val="12"/>
        <color theme="1"/>
        <rFont val="標楷體"/>
        <family val="4"/>
        <charset val="136"/>
      </rPr>
      <t>。</t>
    </r>
  </si>
  <si>
    <r>
      <rPr>
        <sz val="12"/>
        <color theme="1"/>
        <rFont val="標楷體"/>
        <family val="4"/>
        <charset val="136"/>
      </rPr>
      <t>因客人投訴書名</t>
    </r>
    <r>
      <rPr>
        <sz val="12"/>
        <color theme="1"/>
        <rFont val="Times New Roman"/>
        <family val="1"/>
      </rPr>
      <t>&lt;&lt;</t>
    </r>
    <r>
      <rPr>
        <sz val="12"/>
        <color theme="1"/>
        <rFont val="標楷體"/>
        <family val="4"/>
        <charset val="136"/>
      </rPr>
      <t>哈利波特</t>
    </r>
    <r>
      <rPr>
        <sz val="12"/>
        <color theme="1"/>
        <rFont val="Times New Roman"/>
        <family val="1"/>
      </rPr>
      <t>2005</t>
    </r>
    <r>
      <rPr>
        <sz val="12"/>
        <color theme="1"/>
        <rFont val="標楷體"/>
        <family val="4"/>
        <charset val="136"/>
      </rPr>
      <t>記事部</t>
    </r>
    <r>
      <rPr>
        <sz val="12"/>
        <color theme="1"/>
        <rFont val="Times New Roman"/>
        <family val="1"/>
      </rPr>
      <t>&gt;&gt;</t>
    </r>
    <r>
      <rPr>
        <sz val="12"/>
        <color theme="1"/>
        <rFont val="標楷體"/>
        <family val="4"/>
        <charset val="136"/>
      </rPr>
      <t>工程單號</t>
    </r>
    <r>
      <rPr>
        <sz val="12"/>
        <color theme="1"/>
        <rFont val="Times New Roman"/>
        <family val="1"/>
      </rPr>
      <t>:#54277</t>
    </r>
    <r>
      <rPr>
        <sz val="12"/>
        <color theme="1"/>
        <rFont val="標楷體"/>
        <family val="4"/>
        <charset val="136"/>
      </rPr>
      <t>用宇獅</t>
    </r>
    <r>
      <rPr>
        <sz val="12"/>
        <color theme="1"/>
        <rFont val="Times New Roman"/>
        <family val="1"/>
      </rPr>
      <t>SY146</t>
    </r>
    <r>
      <rPr>
        <sz val="12"/>
        <color theme="1"/>
        <rFont val="標楷體"/>
        <family val="4"/>
        <charset val="136"/>
      </rPr>
      <t>綠色燙金紙燙印有色差情況</t>
    </r>
    <r>
      <rPr>
        <sz val="12"/>
        <color theme="1"/>
        <rFont val="Times New Roman"/>
        <family val="1"/>
      </rPr>
      <t>,</t>
    </r>
    <r>
      <rPr>
        <sz val="12"/>
        <color theme="1"/>
        <rFont val="標楷體"/>
        <family val="4"/>
        <charset val="136"/>
      </rPr>
      <t>故</t>
    </r>
    <r>
      <rPr>
        <sz val="12"/>
        <color theme="1"/>
        <rFont val="Times New Roman"/>
        <family val="1"/>
      </rPr>
      <t>,</t>
    </r>
    <r>
      <rPr>
        <sz val="12"/>
        <color theme="1"/>
        <rFont val="標楷體"/>
        <family val="4"/>
        <charset val="136"/>
      </rPr>
      <t>另找</t>
    </r>
    <r>
      <rPr>
        <sz val="12"/>
        <color theme="1"/>
        <rFont val="Times New Roman"/>
        <family val="1"/>
      </rPr>
      <t xml:space="preserve">API# 575290 </t>
    </r>
    <r>
      <rPr>
        <sz val="12"/>
        <color theme="1"/>
        <rFont val="標楷體"/>
        <family val="4"/>
        <charset val="136"/>
      </rPr>
      <t>綠色燙金紙是否可燙於</t>
    </r>
    <r>
      <rPr>
        <sz val="12"/>
        <color theme="1"/>
        <rFont val="Times New Roman"/>
        <family val="1"/>
      </rPr>
      <t>Harry Potter</t>
    </r>
    <r>
      <rPr>
        <sz val="12"/>
        <color theme="1"/>
        <rFont val="標楷體"/>
        <family val="4"/>
        <charset val="136"/>
      </rPr>
      <t>此書之上</t>
    </r>
    <r>
      <rPr>
        <sz val="12"/>
        <color theme="1"/>
        <rFont val="Times New Roman"/>
        <family val="1"/>
      </rPr>
      <t>(</t>
    </r>
    <r>
      <rPr>
        <sz val="12"/>
        <color theme="1"/>
        <rFont val="標楷體"/>
        <family val="4"/>
        <charset val="136"/>
      </rPr>
      <t>絨面紙</t>
    </r>
    <r>
      <rPr>
        <sz val="12"/>
        <color theme="1"/>
        <rFont val="Times New Roman"/>
        <family val="1"/>
      </rPr>
      <t>)</t>
    </r>
    <r>
      <rPr>
        <sz val="12"/>
        <color theme="1"/>
        <rFont val="標楷體"/>
        <family val="4"/>
        <charset val="136"/>
      </rPr>
      <t>。</t>
    </r>
  </si>
  <si>
    <r>
      <rPr>
        <sz val="12"/>
        <color theme="1"/>
        <rFont val="標楷體"/>
        <family val="4"/>
        <charset val="136"/>
      </rPr>
      <t>測試</t>
    </r>
    <r>
      <rPr>
        <sz val="12"/>
        <color theme="1"/>
        <rFont val="Times New Roman"/>
        <family val="1"/>
      </rPr>
      <t>K Laser # 707</t>
    </r>
    <r>
      <rPr>
        <sz val="12"/>
        <color theme="1"/>
        <rFont val="標楷體"/>
        <family val="4"/>
        <charset val="136"/>
      </rPr>
      <t>鐳射銀燙金紙是否用於公司產品之上</t>
    </r>
    <r>
      <rPr>
        <sz val="12"/>
        <color theme="1"/>
        <rFont val="Times New Roman"/>
        <family val="1"/>
      </rPr>
      <t>.</t>
    </r>
  </si>
  <si>
    <r>
      <rPr>
        <sz val="12"/>
        <color theme="1"/>
        <rFont val="標楷體"/>
        <family val="4"/>
        <charset val="136"/>
      </rPr>
      <t>測試</t>
    </r>
    <r>
      <rPr>
        <sz val="12"/>
        <color theme="1"/>
        <rFont val="Times New Roman"/>
        <family val="1"/>
      </rPr>
      <t>K Laser # 704 ,#705 ,#706H, #707</t>
    </r>
    <r>
      <rPr>
        <sz val="12"/>
        <color theme="1"/>
        <rFont val="標楷體"/>
        <family val="4"/>
        <charset val="136"/>
      </rPr>
      <t>鐳射燙金紙燙印不同的界面后是否可再印刷</t>
    </r>
    <r>
      <rPr>
        <sz val="12"/>
        <color theme="1"/>
        <rFont val="Times New Roman"/>
        <family val="1"/>
      </rPr>
      <t>.</t>
    </r>
    <r>
      <rPr>
        <sz val="12"/>
        <color theme="1"/>
        <rFont val="標楷體"/>
        <family val="4"/>
        <charset val="136"/>
      </rPr>
      <t>取消原因：與</t>
    </r>
    <r>
      <rPr>
        <sz val="12"/>
        <color theme="1"/>
        <rFont val="Times New Roman"/>
        <family val="1"/>
      </rPr>
      <t>bf-041001</t>
    </r>
    <r>
      <rPr>
        <sz val="12"/>
        <color theme="1"/>
        <rFont val="標楷體"/>
        <family val="4"/>
        <charset val="136"/>
      </rPr>
      <t>重復。</t>
    </r>
  </si>
  <si>
    <r>
      <rPr>
        <sz val="12"/>
        <color theme="1"/>
        <rFont val="標楷體"/>
        <family val="4"/>
        <charset val="136"/>
      </rPr>
      <t>測試</t>
    </r>
    <r>
      <rPr>
        <sz val="12"/>
        <color theme="1"/>
        <rFont val="Times New Roman"/>
        <family val="1"/>
      </rPr>
      <t>K Laser HFID (# 745)</t>
    </r>
    <r>
      <rPr>
        <sz val="12"/>
        <color theme="1"/>
        <rFont val="標楷體"/>
        <family val="4"/>
        <charset val="136"/>
      </rPr>
      <t>燙印不同的界面后是否可再印刷</t>
    </r>
    <r>
      <rPr>
        <sz val="12"/>
        <color theme="1"/>
        <rFont val="Times New Roman"/>
        <family val="1"/>
      </rPr>
      <t>.</t>
    </r>
  </si>
  <si>
    <r>
      <rPr>
        <sz val="12"/>
        <color theme="1"/>
        <rFont val="標楷體"/>
        <family val="4"/>
        <charset val="136"/>
      </rPr>
      <t>測試</t>
    </r>
    <r>
      <rPr>
        <sz val="12"/>
        <color theme="1"/>
        <rFont val="Times New Roman"/>
        <family val="1"/>
      </rPr>
      <t>OIKE23228</t>
    </r>
    <r>
      <rPr>
        <sz val="12"/>
        <color theme="1"/>
        <rFont val="標楷體"/>
        <family val="4"/>
        <charset val="136"/>
      </rPr>
      <t>燙金紙是否可針對</t>
    </r>
    <r>
      <rPr>
        <sz val="12"/>
        <color theme="1"/>
        <rFont val="Times New Roman"/>
        <family val="1"/>
      </rPr>
      <t>(PP,PET,PVC)</t>
    </r>
    <r>
      <rPr>
        <sz val="12"/>
        <color theme="1"/>
        <rFont val="標楷體"/>
        <family val="4"/>
        <charset val="136"/>
      </rPr>
      <t>膠片類燙印</t>
    </r>
    <r>
      <rPr>
        <sz val="12"/>
        <color theme="1"/>
        <rFont val="Times New Roman"/>
        <family val="1"/>
      </rPr>
      <t>.</t>
    </r>
  </si>
  <si>
    <r>
      <rPr>
        <sz val="12"/>
        <color theme="1"/>
        <rFont val="標楷體"/>
        <family val="4"/>
        <charset val="136"/>
      </rPr>
      <t>測試</t>
    </r>
    <r>
      <rPr>
        <sz val="12"/>
        <color theme="1"/>
        <rFont val="Times New Roman"/>
        <family val="1"/>
      </rPr>
      <t xml:space="preserve">K Laser HFID (# 745) </t>
    </r>
    <r>
      <rPr>
        <sz val="12"/>
        <color theme="1"/>
        <rFont val="標楷體"/>
        <family val="4"/>
        <charset val="136"/>
      </rPr>
      <t>鐳射銀燙金紙是否可用於公司產品之上</t>
    </r>
    <r>
      <rPr>
        <sz val="12"/>
        <color theme="1"/>
        <rFont val="Times New Roman"/>
        <family val="1"/>
      </rPr>
      <t>.</t>
    </r>
    <r>
      <rPr>
        <sz val="12"/>
        <color theme="1"/>
        <rFont val="標楷體"/>
        <family val="4"/>
        <charset val="136"/>
      </rPr>
      <t>　取消原因：與</t>
    </r>
    <r>
      <rPr>
        <sz val="12"/>
        <color theme="1"/>
        <rFont val="Times New Roman"/>
        <family val="1"/>
      </rPr>
      <t>BF-040902</t>
    </r>
    <r>
      <rPr>
        <sz val="12"/>
        <color theme="1"/>
        <rFont val="標楷體"/>
        <family val="4"/>
        <charset val="136"/>
      </rPr>
      <t>重復。</t>
    </r>
  </si>
  <si>
    <r>
      <rPr>
        <sz val="12"/>
        <color theme="1"/>
        <rFont val="標楷體"/>
        <family val="4"/>
        <charset val="136"/>
      </rPr>
      <t>測試</t>
    </r>
    <r>
      <rPr>
        <sz val="12"/>
        <color theme="1"/>
        <rFont val="Times New Roman"/>
        <family val="1"/>
      </rPr>
      <t>K Laser # 704 ,#705 ,#706H, #707,#745</t>
    </r>
    <r>
      <rPr>
        <sz val="12"/>
        <color theme="1"/>
        <rFont val="標楷體"/>
        <family val="4"/>
        <charset val="136"/>
      </rPr>
      <t>鐳射燙金紙燙印不同的界面后是否可印刷</t>
    </r>
    <r>
      <rPr>
        <sz val="12"/>
        <color theme="1"/>
        <rFont val="Times New Roman"/>
        <family val="1"/>
      </rPr>
      <t>.</t>
    </r>
  </si>
  <si>
    <r>
      <rPr>
        <sz val="12"/>
        <color theme="1"/>
        <rFont val="標楷體"/>
        <family val="4"/>
        <charset val="136"/>
      </rPr>
      <t>測試</t>
    </r>
    <r>
      <rPr>
        <sz val="12"/>
        <color theme="1"/>
        <rFont val="Times New Roman"/>
        <family val="1"/>
      </rPr>
      <t>K Laser KP-24-00 #HFIE</t>
    </r>
    <r>
      <rPr>
        <sz val="12"/>
        <color theme="1"/>
        <rFont val="標楷體"/>
        <family val="4"/>
        <charset val="136"/>
      </rPr>
      <t>鐳射燙金紙是否可用於公司產品之上，從而降低成本</t>
    </r>
  </si>
  <si>
    <r>
      <rPr>
        <sz val="12"/>
        <color theme="1"/>
        <rFont val="標楷體"/>
        <family val="4"/>
        <charset val="136"/>
      </rPr>
      <t>應</t>
    </r>
    <r>
      <rPr>
        <sz val="12"/>
        <color theme="1"/>
        <rFont val="Times New Roman"/>
        <family val="1"/>
      </rPr>
      <t>Helen Exley</t>
    </r>
    <r>
      <rPr>
        <sz val="12"/>
        <color theme="1"/>
        <rFont val="標楷體"/>
        <family val="4"/>
        <charset val="136"/>
      </rPr>
      <t>客人要求試燙試</t>
    </r>
    <r>
      <rPr>
        <sz val="12"/>
        <color theme="1"/>
        <rFont val="Times New Roman"/>
        <family val="1"/>
      </rPr>
      <t>Foilco/Crown #GB01-0491F</t>
    </r>
    <r>
      <rPr>
        <sz val="12"/>
        <color theme="1"/>
        <rFont val="標楷體"/>
        <family val="4"/>
        <charset val="136"/>
      </rPr>
      <t>兩款同型號不同供應商古典燙金紙是否可用於客人指定產品及公司其它產品之上</t>
    </r>
    <r>
      <rPr>
        <sz val="12"/>
        <color theme="1"/>
        <rFont val="Times New Roman"/>
        <family val="1"/>
      </rPr>
      <t>.</t>
    </r>
  </si>
  <si>
    <r>
      <rPr>
        <sz val="12"/>
        <color theme="1"/>
        <rFont val="標楷體"/>
        <family val="4"/>
        <charset val="136"/>
      </rPr>
      <t>因絲印不能達到客人的要求</t>
    </r>
    <r>
      <rPr>
        <sz val="12"/>
        <color theme="1"/>
        <rFont val="Times New Roman"/>
        <family val="1"/>
      </rPr>
      <t>,</t>
    </r>
    <r>
      <rPr>
        <sz val="12"/>
        <color theme="1"/>
        <rFont val="標楷體"/>
        <family val="4"/>
        <charset val="136"/>
      </rPr>
      <t>所以客人要求將絲印改為燙金</t>
    </r>
    <r>
      <rPr>
        <sz val="12"/>
        <color theme="1"/>
        <rFont val="Times New Roman"/>
        <family val="1"/>
      </rPr>
      <t>,</t>
    </r>
    <r>
      <rPr>
        <sz val="12"/>
        <color theme="1"/>
        <rFont val="標楷體"/>
        <family val="4"/>
        <charset val="136"/>
      </rPr>
      <t>故測試梁倉記</t>
    </r>
    <r>
      <rPr>
        <sz val="12"/>
        <color theme="1"/>
        <rFont val="Times New Roman"/>
        <family val="1"/>
      </rPr>
      <t>#A38-757(</t>
    </r>
    <r>
      <rPr>
        <sz val="12"/>
        <color theme="1"/>
        <rFont val="標楷體"/>
        <family val="4"/>
        <charset val="136"/>
      </rPr>
      <t>紅</t>
    </r>
    <r>
      <rPr>
        <sz val="12"/>
        <color theme="1"/>
        <rFont val="Times New Roman"/>
        <family val="1"/>
      </rPr>
      <t xml:space="preserve">) </t>
    </r>
    <r>
      <rPr>
        <sz val="12"/>
        <color theme="1"/>
        <rFont val="標楷體"/>
        <family val="4"/>
        <charset val="136"/>
      </rPr>
      <t>錦琪</t>
    </r>
    <r>
      <rPr>
        <sz val="12"/>
        <color theme="1"/>
        <rFont val="Times New Roman"/>
        <family val="1"/>
      </rPr>
      <t>#432021(</t>
    </r>
    <r>
      <rPr>
        <sz val="12"/>
        <color theme="1"/>
        <rFont val="標楷體"/>
        <family val="4"/>
        <charset val="136"/>
      </rPr>
      <t>黑</t>
    </r>
    <r>
      <rPr>
        <sz val="12"/>
        <color theme="1"/>
        <rFont val="Times New Roman"/>
        <family val="1"/>
      </rPr>
      <t>)#432012(</t>
    </r>
    <r>
      <rPr>
        <sz val="12"/>
        <color theme="1"/>
        <rFont val="標楷體"/>
        <family val="4"/>
        <charset val="136"/>
      </rPr>
      <t>黃</t>
    </r>
    <r>
      <rPr>
        <sz val="12"/>
        <color theme="1"/>
        <rFont val="Times New Roman"/>
        <family val="1"/>
      </rPr>
      <t>)</t>
    </r>
    <r>
      <rPr>
        <sz val="12"/>
        <color theme="1"/>
        <rFont val="標楷體"/>
        <family val="4"/>
        <charset val="136"/>
      </rPr>
      <t>三款燙金紙是否可燙於四款東洋細布</t>
    </r>
    <r>
      <rPr>
        <sz val="12"/>
        <color theme="1"/>
        <rFont val="Times New Roman"/>
        <family val="1"/>
      </rPr>
      <t>(</t>
    </r>
    <r>
      <rPr>
        <sz val="12"/>
        <color theme="1"/>
        <rFont val="標楷體"/>
        <family val="4"/>
        <charset val="136"/>
      </rPr>
      <t>淺藍</t>
    </r>
    <r>
      <rPr>
        <sz val="12"/>
        <color theme="1"/>
        <rFont val="Times New Roman"/>
        <family val="1"/>
      </rPr>
      <t xml:space="preserve">, </t>
    </r>
    <r>
      <rPr>
        <sz val="12"/>
        <color theme="1"/>
        <rFont val="標楷體"/>
        <family val="4"/>
        <charset val="136"/>
      </rPr>
      <t>藍色</t>
    </r>
    <r>
      <rPr>
        <sz val="12"/>
        <color theme="1"/>
        <rFont val="Times New Roman"/>
        <family val="1"/>
      </rPr>
      <t>,</t>
    </r>
    <r>
      <rPr>
        <sz val="12"/>
        <color theme="1"/>
        <rFont val="標楷體"/>
        <family val="4"/>
        <charset val="136"/>
      </rPr>
      <t>灰色橙色</t>
    </r>
    <r>
      <rPr>
        <sz val="12"/>
        <color theme="1"/>
        <rFont val="Times New Roman"/>
        <family val="1"/>
      </rPr>
      <t>)</t>
    </r>
    <r>
      <rPr>
        <sz val="12"/>
        <color theme="1"/>
        <rFont val="標楷體"/>
        <family val="4"/>
        <charset val="136"/>
      </rPr>
      <t>　　　　之上</t>
    </r>
    <r>
      <rPr>
        <sz val="12"/>
        <color theme="1"/>
        <rFont val="Times New Roman"/>
        <family val="1"/>
      </rPr>
      <t>.</t>
    </r>
  </si>
  <si>
    <r>
      <rPr>
        <sz val="12"/>
        <color theme="1"/>
        <rFont val="標楷體"/>
        <family val="4"/>
        <charset val="136"/>
      </rPr>
      <t>測試冠華</t>
    </r>
    <r>
      <rPr>
        <sz val="12"/>
        <color theme="1"/>
        <rFont val="Times New Roman"/>
        <family val="1"/>
      </rPr>
      <t>#P111(</t>
    </r>
    <r>
      <rPr>
        <sz val="12"/>
        <color theme="1"/>
        <rFont val="標楷體"/>
        <family val="4"/>
        <charset val="136"/>
      </rPr>
      <t>光金普通型</t>
    </r>
    <r>
      <rPr>
        <sz val="12"/>
        <color theme="1"/>
        <rFont val="Times New Roman"/>
        <family val="1"/>
      </rPr>
      <t>)#J106(</t>
    </r>
    <r>
      <rPr>
        <sz val="12"/>
        <color theme="1"/>
        <rFont val="標楷體"/>
        <family val="4"/>
        <charset val="136"/>
      </rPr>
      <t>光銀過塑型</t>
    </r>
    <r>
      <rPr>
        <sz val="12"/>
        <color theme="1"/>
        <rFont val="Times New Roman"/>
        <family val="1"/>
      </rPr>
      <t>)</t>
    </r>
    <r>
      <rPr>
        <sz val="12"/>
        <color theme="1"/>
        <rFont val="標楷體"/>
        <family val="4"/>
        <charset val="136"/>
      </rPr>
      <t>兩款燙金紙是否可用於公司燙印產品之上</t>
    </r>
    <r>
      <rPr>
        <sz val="12"/>
        <color theme="1"/>
        <rFont val="Times New Roman"/>
        <family val="1"/>
      </rPr>
      <t xml:space="preserve">. </t>
    </r>
  </si>
  <si>
    <r>
      <rPr>
        <sz val="12"/>
        <color theme="1"/>
        <rFont val="標楷體"/>
        <family val="4"/>
        <charset val="136"/>
      </rPr>
      <t>馬偉強</t>
    </r>
  </si>
  <si>
    <r>
      <rPr>
        <sz val="12"/>
        <color theme="1"/>
        <rFont val="標楷體"/>
        <family val="4"/>
        <charset val="136"/>
      </rPr>
      <t>測試梁倉記</t>
    </r>
    <r>
      <rPr>
        <sz val="12"/>
        <color theme="1"/>
        <rFont val="Times New Roman"/>
        <family val="1"/>
      </rPr>
      <t>L817-0L5(</t>
    </r>
    <r>
      <rPr>
        <sz val="12"/>
        <color theme="1"/>
        <rFont val="標楷體"/>
        <family val="4"/>
        <charset val="136"/>
      </rPr>
      <t>光銀</t>
    </r>
    <r>
      <rPr>
        <sz val="12"/>
        <color theme="1"/>
        <rFont val="Times New Roman"/>
        <family val="1"/>
      </rPr>
      <t>)</t>
    </r>
    <r>
      <rPr>
        <sz val="12"/>
        <color theme="1"/>
        <rFont val="標楷體"/>
        <family val="4"/>
        <charset val="136"/>
      </rPr>
      <t>燙金紙是否可燙於</t>
    </r>
    <r>
      <rPr>
        <sz val="12"/>
        <color theme="1"/>
        <rFont val="Times New Roman"/>
        <family val="1"/>
      </rPr>
      <t>IMAGE BOOKS</t>
    </r>
    <r>
      <rPr>
        <sz val="12"/>
        <color theme="1"/>
        <rFont val="標楷體"/>
        <family val="4"/>
        <charset val="136"/>
      </rPr>
      <t>客人所要求的</t>
    </r>
    <r>
      <rPr>
        <sz val="12"/>
        <color theme="1"/>
        <rFont val="Times New Roman"/>
        <family val="1"/>
      </rPr>
      <t>PU</t>
    </r>
    <r>
      <rPr>
        <sz val="12"/>
        <color theme="1"/>
        <rFont val="標楷體"/>
        <family val="4"/>
        <charset val="136"/>
      </rPr>
      <t>皮料產品之上燙金</t>
    </r>
    <r>
      <rPr>
        <sz val="12"/>
        <color theme="1"/>
        <rFont val="Times New Roman"/>
        <family val="1"/>
      </rPr>
      <t>.</t>
    </r>
  </si>
  <si>
    <r>
      <rPr>
        <sz val="12"/>
        <color theme="1"/>
        <rFont val="標楷體"/>
        <family val="4"/>
        <charset val="136"/>
      </rPr>
      <t>測試宏鑫金色</t>
    </r>
    <r>
      <rPr>
        <sz val="12"/>
        <color theme="1"/>
        <rFont val="Times New Roman"/>
        <family val="1"/>
      </rPr>
      <t>101</t>
    </r>
    <r>
      <rPr>
        <sz val="12"/>
        <color theme="1"/>
        <rFont val="標楷體"/>
        <family val="4"/>
        <charset val="136"/>
      </rPr>
      <t>普通及</t>
    </r>
    <r>
      <rPr>
        <sz val="12"/>
        <color theme="1"/>
        <rFont val="Times New Roman"/>
        <family val="1"/>
      </rPr>
      <t>F888</t>
    </r>
    <r>
      <rPr>
        <sz val="12"/>
        <color theme="1"/>
        <rFont val="標楷體"/>
        <family val="4"/>
        <charset val="136"/>
      </rPr>
      <t>過塑型兩款燙金紙是否適合燙於公司產品之上，以降低成本。</t>
    </r>
  </si>
  <si>
    <r>
      <rPr>
        <sz val="12"/>
        <color theme="1"/>
        <rFont val="標楷體"/>
        <family val="4"/>
        <charset val="136"/>
      </rPr>
      <t>測試</t>
    </r>
    <r>
      <rPr>
        <sz val="12"/>
        <color theme="1"/>
        <rFont val="Times New Roman"/>
        <family val="1"/>
      </rPr>
      <t>K Laser HFDA#740</t>
    </r>
    <r>
      <rPr>
        <sz val="12"/>
        <color theme="1"/>
        <rFont val="標楷體"/>
        <family val="4"/>
        <charset val="136"/>
      </rPr>
      <t>鐳射素面銀燙金紙是否可用於公司產品之上，以代替現用即將於七月份停產的</t>
    </r>
    <r>
      <rPr>
        <sz val="12"/>
        <color theme="1"/>
        <rFont val="Times New Roman"/>
        <family val="1"/>
      </rPr>
      <t>#704</t>
    </r>
    <r>
      <rPr>
        <sz val="12"/>
        <color theme="1"/>
        <rFont val="標楷體"/>
        <family val="4"/>
        <charset val="136"/>
      </rPr>
      <t>系列鐳射燙金紙。</t>
    </r>
  </si>
  <si>
    <r>
      <rPr>
        <sz val="12"/>
        <color theme="1"/>
        <rFont val="標楷體"/>
        <family val="4"/>
        <charset val="136"/>
      </rPr>
      <t>由於現時主力只有一個牌子的鐳射燙金紙，為了能保障公司品質，特別申請測試此鐳射燙金紙是否可符合公司產品品質要求燙於普通紙面、重油墨、淺油墨、水油面、光油面上。</t>
    </r>
  </si>
  <si>
    <r>
      <rPr>
        <sz val="12"/>
        <color theme="1"/>
        <rFont val="標楷體"/>
        <family val="4"/>
        <charset val="136"/>
      </rPr>
      <t>由於現時只有一間主力供應商供應國產普通燙金紙，為了能保障公司品質，因此申請測試此燙金紙是否可符合公司產品品質要求燙於普通紙面、重油墨、淺油墨、水油面、光油面上。我們親自去參觀了此間國內大型上市公司的燙金紙生產基地，了解到其規模較大而且有較強的生產能力</t>
    </r>
    <r>
      <rPr>
        <sz val="12"/>
        <color theme="1"/>
        <rFont val="Times New Roman"/>
        <family val="1"/>
      </rPr>
      <t>.</t>
    </r>
  </si>
  <si>
    <r>
      <rPr>
        <sz val="12"/>
        <color theme="1"/>
        <rFont val="標楷體"/>
        <family val="4"/>
        <charset val="136"/>
      </rPr>
      <t>由於現時只有一間供應商供應轆書邊燙金紙，現有一張單要用到</t>
    </r>
    <r>
      <rPr>
        <sz val="12"/>
        <color theme="1"/>
        <rFont val="Times New Roman"/>
        <family val="1"/>
      </rPr>
      <t>9</t>
    </r>
    <r>
      <rPr>
        <sz val="12"/>
        <color theme="1"/>
        <rFont val="標楷體"/>
        <family val="4"/>
        <charset val="136"/>
      </rPr>
      <t>卷，走貨期</t>
    </r>
    <r>
      <rPr>
        <sz val="12"/>
        <color theme="1"/>
        <rFont val="Times New Roman"/>
        <family val="1"/>
      </rPr>
      <t>8</t>
    </r>
    <r>
      <rPr>
        <sz val="12"/>
        <color theme="1"/>
        <rFont val="標楷體"/>
        <family val="4"/>
        <charset val="136"/>
      </rPr>
      <t>月中，現用現時沒有現貨，須向德國訂購，貨期須</t>
    </r>
    <r>
      <rPr>
        <sz val="12"/>
        <color theme="1"/>
        <rFont val="Times New Roman"/>
        <family val="1"/>
      </rPr>
      <t>2.5</t>
    </r>
    <r>
      <rPr>
        <sz val="12"/>
        <color theme="1"/>
        <rFont val="標楷體"/>
        <family val="4"/>
        <charset val="136"/>
      </rPr>
      <t>個月以上，由於無法趕及走貨期，因此須急試此款轆銀邊燙金紙是否可符合公司產品用於轆書邊上，以作後備及應負此急單。</t>
    </r>
  </si>
  <si>
    <r>
      <rPr>
        <sz val="12"/>
        <color theme="1"/>
        <rFont val="標楷體"/>
        <family val="4"/>
        <charset val="136"/>
      </rPr>
      <t>測試佛塑</t>
    </r>
    <r>
      <rPr>
        <sz val="12"/>
        <color theme="1"/>
        <rFont val="Times New Roman"/>
        <family val="1"/>
      </rPr>
      <t>H133M+</t>
    </r>
    <r>
      <rPr>
        <sz val="12"/>
        <color theme="1"/>
        <rFont val="標楷體"/>
        <family val="4"/>
        <charset val="136"/>
      </rPr>
      <t>金色燙金紙是否可用於公司產品之上，從而降低成品。單號重復取消</t>
    </r>
  </si>
  <si>
    <r>
      <rPr>
        <sz val="12"/>
        <color theme="1"/>
        <rFont val="標楷體"/>
        <family val="4"/>
        <charset val="136"/>
      </rPr>
      <t>測試宇獅</t>
    </r>
    <r>
      <rPr>
        <sz val="12"/>
        <color theme="1"/>
        <rFont val="Times New Roman"/>
        <family val="1"/>
      </rPr>
      <t>YH2006</t>
    </r>
    <r>
      <rPr>
        <sz val="12"/>
        <color theme="1"/>
        <rFont val="標楷體"/>
        <family val="4"/>
        <charset val="136"/>
      </rPr>
      <t>鐳射燙金紙是否可用於公司產品之上，從而降低成品。單號重復取消</t>
    </r>
  </si>
  <si>
    <r>
      <rPr>
        <sz val="12"/>
        <color theme="1"/>
        <rFont val="標楷體"/>
        <family val="4"/>
        <charset val="136"/>
      </rPr>
      <t>測試華虹</t>
    </r>
    <r>
      <rPr>
        <sz val="12"/>
        <color theme="1"/>
        <rFont val="Times New Roman"/>
        <family val="1"/>
      </rPr>
      <t>HA-105-5</t>
    </r>
    <r>
      <rPr>
        <sz val="12"/>
        <color theme="1"/>
        <rFont val="標楷體"/>
        <family val="4"/>
        <charset val="136"/>
      </rPr>
      <t>燙金是否適合燙於公司產品之上，以降低成本，增加後備。</t>
    </r>
  </si>
  <si>
    <r>
      <rPr>
        <sz val="12"/>
        <color theme="1"/>
        <rFont val="標楷體"/>
        <family val="4"/>
        <charset val="136"/>
      </rPr>
      <t>測試華虹</t>
    </r>
    <r>
      <rPr>
        <sz val="12"/>
        <color theme="1"/>
        <rFont val="Times New Roman"/>
        <family val="1"/>
      </rPr>
      <t>HA-106-5</t>
    </r>
    <r>
      <rPr>
        <sz val="12"/>
        <color theme="1"/>
        <rFont val="標楷體"/>
        <family val="4"/>
        <charset val="136"/>
      </rPr>
      <t>燙金紙是否適合燙於公司產品之上，以降低成本，增加後備。單號取消</t>
    </r>
    <r>
      <rPr>
        <sz val="12"/>
        <color theme="1"/>
        <rFont val="Times New Roman"/>
        <family val="1"/>
      </rPr>
      <t>(</t>
    </r>
    <r>
      <rPr>
        <sz val="12"/>
        <color theme="1"/>
        <rFont val="標楷體"/>
        <family val="4"/>
        <charset val="136"/>
      </rPr>
      <t>測試結果不接受</t>
    </r>
    <r>
      <rPr>
        <sz val="12"/>
        <color theme="1"/>
        <rFont val="Times New Roman"/>
        <family val="1"/>
      </rPr>
      <t>)</t>
    </r>
  </si>
  <si>
    <r>
      <rPr>
        <sz val="12"/>
        <color theme="1"/>
        <rFont val="標楷體"/>
        <family val="4"/>
        <charset val="136"/>
      </rPr>
      <t>測試華虹</t>
    </r>
    <r>
      <rPr>
        <sz val="12"/>
        <color theme="1"/>
        <rFont val="Times New Roman"/>
        <family val="1"/>
      </rPr>
      <t>HA-168-8</t>
    </r>
    <r>
      <rPr>
        <sz val="12"/>
        <color theme="1"/>
        <rFont val="標楷體"/>
        <family val="4"/>
        <charset val="136"/>
      </rPr>
      <t>燙金是否適合燙於公司產品之上，以降低成本，增加後備。單號取消</t>
    </r>
    <r>
      <rPr>
        <sz val="12"/>
        <color theme="1"/>
        <rFont val="Times New Roman"/>
        <family val="1"/>
      </rPr>
      <t>(</t>
    </r>
    <r>
      <rPr>
        <sz val="12"/>
        <color theme="1"/>
        <rFont val="標楷體"/>
        <family val="4"/>
        <charset val="136"/>
      </rPr>
      <t>測試結果不接受</t>
    </r>
    <r>
      <rPr>
        <sz val="12"/>
        <color theme="1"/>
        <rFont val="Times New Roman"/>
        <family val="1"/>
      </rPr>
      <t>)</t>
    </r>
  </si>
  <si>
    <r>
      <rPr>
        <sz val="12"/>
        <color theme="1"/>
        <rFont val="標楷體"/>
        <family val="4"/>
        <charset val="136"/>
      </rPr>
      <t>測試華浩＃</t>
    </r>
    <r>
      <rPr>
        <sz val="12"/>
        <color theme="1"/>
        <rFont val="Times New Roman"/>
        <family val="1"/>
      </rPr>
      <t>668-S</t>
    </r>
    <r>
      <rPr>
        <sz val="12"/>
        <color theme="1"/>
        <rFont val="標楷體"/>
        <family val="4"/>
        <charset val="136"/>
      </rPr>
      <t>銀色燙金紙是否可燙於公司產品之上，以節約成本。</t>
    </r>
  </si>
  <si>
    <r>
      <rPr>
        <sz val="12"/>
        <color theme="1"/>
        <rFont val="標楷體"/>
        <family val="4"/>
        <charset val="136"/>
      </rPr>
      <t>測試華浩＃</t>
    </r>
    <r>
      <rPr>
        <sz val="12"/>
        <color theme="1"/>
        <rFont val="Times New Roman"/>
        <family val="1"/>
      </rPr>
      <t>828-40S</t>
    </r>
    <r>
      <rPr>
        <sz val="12"/>
        <color theme="1"/>
        <rFont val="標楷體"/>
        <family val="4"/>
        <charset val="136"/>
      </rPr>
      <t>銀色燙金紙是否可燙於公司產品之上，以節約成本。</t>
    </r>
  </si>
  <si>
    <r>
      <t>IA</t>
    </r>
    <r>
      <rPr>
        <sz val="12"/>
        <color theme="1"/>
        <rFont val="標楷體"/>
        <family val="4"/>
        <charset val="136"/>
      </rPr>
      <t>賀咭成本減省計劃，尋找低成本物料。此類處理貨燙金紙比現用平</t>
    </r>
    <r>
      <rPr>
        <sz val="12"/>
        <color theme="1"/>
        <rFont val="Times New Roman"/>
        <family val="1"/>
      </rPr>
      <t>30%</t>
    </r>
    <r>
      <rPr>
        <sz val="12"/>
        <color theme="1"/>
        <rFont val="標楷體"/>
        <family val="4"/>
        <charset val="136"/>
      </rPr>
      <t>以上</t>
    </r>
    <r>
      <rPr>
        <sz val="12"/>
        <color theme="1"/>
        <rFont val="Times New Roman"/>
        <family val="1"/>
      </rPr>
      <t xml:space="preserve">, </t>
    </r>
    <r>
      <rPr>
        <sz val="12"/>
        <color theme="1"/>
        <rFont val="標楷體"/>
        <family val="4"/>
        <charset val="136"/>
      </rPr>
      <t>但品質方面比現用的差以及不穩定</t>
    </r>
    <r>
      <rPr>
        <sz val="12"/>
        <color theme="1"/>
        <rFont val="Times New Roman"/>
        <family val="1"/>
      </rPr>
      <t xml:space="preserve">, </t>
    </r>
    <r>
      <rPr>
        <sz val="12"/>
        <color theme="1"/>
        <rFont val="標楷體"/>
        <family val="4"/>
        <charset val="136"/>
      </rPr>
      <t>有鬆有緊</t>
    </r>
    <r>
      <rPr>
        <sz val="12"/>
        <color theme="1"/>
        <rFont val="Times New Roman"/>
        <family val="1"/>
      </rPr>
      <t xml:space="preserve">, </t>
    </r>
    <r>
      <rPr>
        <sz val="12"/>
        <color theme="1"/>
        <rFont val="標楷體"/>
        <family val="4"/>
        <charset val="136"/>
      </rPr>
      <t>程度不一</t>
    </r>
    <r>
      <rPr>
        <sz val="12"/>
        <color theme="1"/>
        <rFont val="Times New Roman"/>
        <family val="1"/>
      </rPr>
      <t xml:space="preserve">, </t>
    </r>
    <r>
      <rPr>
        <sz val="12"/>
        <color theme="1"/>
        <rFont val="標楷體"/>
        <family val="4"/>
        <charset val="136"/>
      </rPr>
      <t>由於貨源是來自不同的廠</t>
    </r>
    <r>
      <rPr>
        <sz val="12"/>
        <color theme="1"/>
        <rFont val="Times New Roman"/>
        <family val="1"/>
      </rPr>
      <t xml:space="preserve">, </t>
    </r>
    <r>
      <rPr>
        <sz val="12"/>
        <color theme="1"/>
        <rFont val="標楷體"/>
        <family val="4"/>
        <charset val="136"/>
      </rPr>
      <t>所以沒有技術資料可提供。</t>
    </r>
  </si>
  <si>
    <r>
      <rPr>
        <sz val="12"/>
        <color theme="1"/>
        <rFont val="標楷體"/>
        <family val="4"/>
        <charset val="136"/>
      </rPr>
      <t>測試</t>
    </r>
    <r>
      <rPr>
        <sz val="12"/>
        <color theme="1"/>
        <rFont val="Times New Roman"/>
        <family val="1"/>
      </rPr>
      <t>669 LN</t>
    </r>
    <r>
      <rPr>
        <sz val="12"/>
        <color theme="1"/>
        <rFont val="標楷體"/>
        <family val="4"/>
        <charset val="136"/>
      </rPr>
      <t>藍色燙金紙是否可燙於東洋細布</t>
    </r>
    <r>
      <rPr>
        <sz val="12"/>
        <color theme="1"/>
        <rFont val="Times New Roman"/>
        <family val="1"/>
      </rPr>
      <t>F-182/F-187</t>
    </r>
    <r>
      <rPr>
        <sz val="12"/>
        <color theme="1"/>
        <rFont val="標楷體"/>
        <family val="4"/>
        <charset val="136"/>
      </rPr>
      <t>上。</t>
    </r>
    <r>
      <rPr>
        <sz val="12"/>
        <color theme="1"/>
        <rFont val="Times New Roman"/>
        <family val="1"/>
      </rPr>
      <t xml:space="preserve"> </t>
    </r>
  </si>
  <si>
    <r>
      <rPr>
        <sz val="12"/>
        <color theme="1"/>
        <rFont val="標楷體"/>
        <family val="4"/>
        <charset val="136"/>
      </rPr>
      <t>此鐳射燙金紙是</t>
    </r>
    <r>
      <rPr>
        <sz val="12"/>
        <color theme="1"/>
        <rFont val="Times New Roman"/>
        <family val="1"/>
      </rPr>
      <t>“</t>
    </r>
    <r>
      <rPr>
        <sz val="12"/>
        <color theme="1"/>
        <rFont val="標楷體"/>
        <family val="4"/>
        <charset val="136"/>
      </rPr>
      <t>線縫</t>
    </r>
    <r>
      <rPr>
        <sz val="12"/>
        <color theme="1"/>
        <rFont val="Times New Roman"/>
        <family val="1"/>
      </rPr>
      <t>”</t>
    </r>
    <r>
      <rPr>
        <sz val="12"/>
        <color theme="1"/>
        <rFont val="標楷體"/>
        <family val="4"/>
        <charset val="136"/>
      </rPr>
      <t>，現用的是</t>
    </r>
    <r>
      <rPr>
        <sz val="12"/>
        <color theme="1"/>
        <rFont val="Times New Roman"/>
        <family val="1"/>
      </rPr>
      <t>“</t>
    </r>
    <r>
      <rPr>
        <sz val="12"/>
        <color theme="1"/>
        <rFont val="標楷體"/>
        <family val="4"/>
        <charset val="136"/>
      </rPr>
      <t>疊縫</t>
    </r>
    <r>
      <rPr>
        <sz val="12"/>
        <color theme="1"/>
        <rFont val="Times New Roman"/>
        <family val="1"/>
      </rPr>
      <t>”</t>
    </r>
    <r>
      <rPr>
        <sz val="12"/>
        <color theme="1"/>
        <rFont val="標楷體"/>
        <family val="4"/>
        <charset val="136"/>
      </rPr>
      <t>，</t>
    </r>
    <r>
      <rPr>
        <sz val="12"/>
        <color theme="1"/>
        <rFont val="Times New Roman"/>
        <family val="1"/>
      </rPr>
      <t>“</t>
    </r>
    <r>
      <rPr>
        <sz val="12"/>
        <color theme="1"/>
        <rFont val="標楷體"/>
        <family val="4"/>
        <charset val="136"/>
      </rPr>
      <t>線縫</t>
    </r>
    <r>
      <rPr>
        <sz val="12"/>
        <color theme="1"/>
        <rFont val="Times New Roman"/>
        <family val="1"/>
      </rPr>
      <t>”</t>
    </r>
    <r>
      <rPr>
        <sz val="12"/>
        <color theme="1"/>
        <rFont val="標楷體"/>
        <family val="4"/>
        <charset val="136"/>
      </rPr>
      <t>如客人要求高就需避痕，但單價較平，比現用平約</t>
    </r>
    <r>
      <rPr>
        <sz val="12"/>
        <color theme="1"/>
        <rFont val="Times New Roman"/>
        <family val="1"/>
      </rPr>
      <t>41%</t>
    </r>
    <r>
      <rPr>
        <sz val="12"/>
        <color theme="1"/>
        <rFont val="標楷體"/>
        <family val="4"/>
        <charset val="136"/>
      </rPr>
      <t>，故申請試燙於普通紙面</t>
    </r>
    <r>
      <rPr>
        <sz val="12"/>
        <color theme="1"/>
        <rFont val="Times New Roman"/>
        <family val="1"/>
      </rPr>
      <t>(</t>
    </r>
    <r>
      <rPr>
        <sz val="12"/>
        <color theme="1"/>
        <rFont val="標楷體"/>
        <family val="4"/>
        <charset val="136"/>
      </rPr>
      <t>單粉紙</t>
    </r>
    <r>
      <rPr>
        <sz val="12"/>
        <color theme="1"/>
        <rFont val="Times New Roman"/>
        <family val="1"/>
      </rPr>
      <t>/</t>
    </r>
    <r>
      <rPr>
        <sz val="12"/>
        <color theme="1"/>
        <rFont val="標楷體"/>
        <family val="4"/>
        <charset val="136"/>
      </rPr>
      <t>咭、雙啞粉紙</t>
    </r>
    <r>
      <rPr>
        <sz val="12"/>
        <color theme="1"/>
        <rFont val="Times New Roman"/>
        <family val="1"/>
      </rPr>
      <t>/</t>
    </r>
    <r>
      <rPr>
        <sz val="12"/>
        <color theme="1"/>
        <rFont val="標楷體"/>
        <family val="4"/>
        <charset val="136"/>
      </rPr>
      <t>咭、無粉紙</t>
    </r>
    <r>
      <rPr>
        <sz val="12"/>
        <color theme="1"/>
        <rFont val="Times New Roman"/>
        <family val="1"/>
      </rPr>
      <t>/</t>
    </r>
    <r>
      <rPr>
        <sz val="12"/>
        <color theme="1"/>
        <rFont val="標楷體"/>
        <family val="4"/>
        <charset val="136"/>
      </rPr>
      <t>咭</t>
    </r>
    <r>
      <rPr>
        <sz val="12"/>
        <color theme="1"/>
        <rFont val="Times New Roman"/>
        <family val="1"/>
      </rPr>
      <t>)</t>
    </r>
    <r>
      <rPr>
        <sz val="12"/>
        <color theme="1"/>
        <rFont val="標楷體"/>
        <family val="4"/>
        <charset val="136"/>
      </rPr>
      <t>，專門用於賀咭成本減省計劃，尋找低成本物料。</t>
    </r>
  </si>
  <si>
    <r>
      <rPr>
        <sz val="12"/>
        <color theme="1"/>
        <rFont val="標楷體"/>
        <family val="4"/>
        <charset val="136"/>
      </rPr>
      <t>測試此款</t>
    </r>
    <r>
      <rPr>
        <sz val="12"/>
        <color theme="1"/>
        <rFont val="Times New Roman"/>
        <family val="1"/>
      </rPr>
      <t>35XEG5120</t>
    </r>
    <r>
      <rPr>
        <sz val="12"/>
        <color theme="1"/>
        <rFont val="標楷體"/>
        <family val="4"/>
        <charset val="136"/>
      </rPr>
      <t>金色轆書邊燙金紙是否可用於公司轆書邊產品上，以增加供應商作後備使用。</t>
    </r>
  </si>
  <si>
    <r>
      <rPr>
        <sz val="12"/>
        <color theme="1"/>
        <rFont val="標楷體"/>
        <family val="4"/>
        <charset val="136"/>
      </rPr>
      <t>測試</t>
    </r>
    <r>
      <rPr>
        <sz val="12"/>
        <color theme="1"/>
        <rFont val="Times New Roman"/>
        <family val="1"/>
      </rPr>
      <t>35XEG6ALU</t>
    </r>
    <r>
      <rPr>
        <sz val="12"/>
        <color theme="1"/>
        <rFont val="標楷體"/>
        <family val="4"/>
        <charset val="136"/>
      </rPr>
      <t>銀色轆書邊燙金紙是否可用於公司轆書邊產品上，以增加供應商作後備使用。</t>
    </r>
  </si>
  <si>
    <r>
      <rPr>
        <sz val="12"/>
        <color theme="1"/>
        <rFont val="標楷體"/>
        <family val="4"/>
        <charset val="136"/>
      </rPr>
      <t>測試傑深的（匯百川）</t>
    </r>
    <r>
      <rPr>
        <sz val="12"/>
        <color theme="1"/>
        <rFont val="Times New Roman"/>
        <family val="1"/>
      </rPr>
      <t>H-C-TLS</t>
    </r>
    <r>
      <rPr>
        <sz val="12"/>
        <color theme="1"/>
        <rFont val="標楷體"/>
        <family val="4"/>
        <charset val="136"/>
      </rPr>
      <t>鐳射銀燙金紙是否适合使用，以列入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</si>
  <si>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測試傑深的（匯百川）</t>
    </r>
    <r>
      <rPr>
        <sz val="12"/>
        <color theme="1"/>
        <rFont val="Times New Roman"/>
        <family val="1"/>
      </rPr>
      <t>H-C-TS</t>
    </r>
    <r>
      <rPr>
        <sz val="12"/>
        <color theme="1"/>
        <rFont val="標楷體"/>
        <family val="4"/>
        <charset val="136"/>
      </rPr>
      <t>銀色燙金紙是否适合使用，以列入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</si>
  <si>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測試傑深的（匯百川）</t>
    </r>
    <r>
      <rPr>
        <sz val="12"/>
        <color theme="1"/>
        <rFont val="Times New Roman"/>
        <family val="1"/>
      </rPr>
      <t>H-C-TG2</t>
    </r>
    <r>
      <rPr>
        <sz val="12"/>
        <color theme="1"/>
        <rFont val="標楷體"/>
        <family val="4"/>
        <charset val="136"/>
      </rPr>
      <t>金黃色燙金紙是否适合使用，以列入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</si>
  <si>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測試此款</t>
    </r>
    <r>
      <rPr>
        <sz val="12"/>
        <color theme="1"/>
        <rFont val="Times New Roman"/>
        <family val="1"/>
      </rPr>
      <t>WP02-00HF96</t>
    </r>
    <r>
      <rPr>
        <sz val="12"/>
        <color theme="1"/>
        <rFont val="標楷體"/>
        <family val="4"/>
        <charset val="136"/>
      </rPr>
      <t>鐳射素面燙金紙是否可以燙印於過膠面之上，從而達到降低成本之目的。</t>
    </r>
  </si>
  <si>
    <r>
      <rPr>
        <sz val="12"/>
        <color theme="1"/>
        <rFont val="標楷體"/>
        <family val="4"/>
        <charset val="136"/>
      </rPr>
      <t>測試此款</t>
    </r>
    <r>
      <rPr>
        <sz val="12"/>
        <color theme="1"/>
        <rFont val="Times New Roman"/>
        <family val="1"/>
      </rPr>
      <t>L4-2004</t>
    </r>
    <r>
      <rPr>
        <sz val="12"/>
        <color theme="1"/>
        <rFont val="標楷體"/>
        <family val="4"/>
        <charset val="136"/>
      </rPr>
      <t>素面鐳射銀色燙金紙是否可以符合我司的品質要求，以達到為單一物料尋找後備與降低成本之目的。</t>
    </r>
  </si>
  <si>
    <r>
      <rPr>
        <sz val="12"/>
        <color theme="1"/>
        <rFont val="標楷體"/>
        <family val="4"/>
        <charset val="136"/>
      </rPr>
      <t>測試</t>
    </r>
    <r>
      <rPr>
        <sz val="12"/>
        <color theme="1"/>
        <rFont val="Times New Roman"/>
        <family val="1"/>
      </rPr>
      <t>L4-2004 88-705</t>
    </r>
    <r>
      <rPr>
        <sz val="12"/>
        <color theme="1"/>
        <rFont val="標楷體"/>
        <family val="4"/>
        <charset val="136"/>
      </rPr>
      <t>鐳射素面銀色燙金紙，確認其於過膠面、無粉紙及其他紙類之燙印效果是否可以為我司所接受，以達到節省成本之目的。</t>
    </r>
  </si>
  <si>
    <r>
      <rPr>
        <sz val="12"/>
        <color theme="1"/>
        <rFont val="標楷體"/>
        <family val="4"/>
        <charset val="136"/>
      </rPr>
      <t>不評論</t>
    </r>
  </si>
  <si>
    <r>
      <rPr>
        <sz val="12"/>
        <color theme="1"/>
        <rFont val="標楷體"/>
        <family val="4"/>
        <charset val="136"/>
      </rPr>
      <t>測試</t>
    </r>
    <r>
      <rPr>
        <sz val="12"/>
        <color theme="1"/>
        <rFont val="Times New Roman"/>
        <family val="1"/>
      </rPr>
      <t>T1-2030 (</t>
    </r>
    <r>
      <rPr>
        <sz val="12"/>
        <color theme="1"/>
        <rFont val="標楷體"/>
        <family val="4"/>
        <charset val="136"/>
      </rPr>
      <t>膠底：</t>
    </r>
    <r>
      <rPr>
        <sz val="12"/>
        <color theme="1"/>
        <rFont val="Times New Roman"/>
        <family val="1"/>
      </rPr>
      <t xml:space="preserve">88-43) </t>
    </r>
    <r>
      <rPr>
        <sz val="12"/>
        <color theme="1"/>
        <rFont val="標楷體"/>
        <family val="4"/>
        <charset val="136"/>
      </rPr>
      <t>銀色燙金紙，確認其於無粉紙及其他紙類之燙印效果是否可以為我司所接受，以達到節省成本之目的。</t>
    </r>
  </si>
  <si>
    <r>
      <rPr>
        <sz val="12"/>
        <color theme="1"/>
        <rFont val="標楷體"/>
        <family val="4"/>
        <charset val="136"/>
      </rPr>
      <t>測試</t>
    </r>
    <r>
      <rPr>
        <sz val="12"/>
        <color theme="1"/>
        <rFont val="Times New Roman"/>
        <family val="1"/>
      </rPr>
      <t>T1-2030-88-42</t>
    </r>
    <r>
      <rPr>
        <sz val="12"/>
        <color theme="1"/>
        <rFont val="標楷體"/>
        <family val="4"/>
        <charset val="136"/>
      </rPr>
      <t>銀色燙金紙，確認其於過膠面、</t>
    </r>
    <r>
      <rPr>
        <sz val="12"/>
        <color theme="1"/>
        <rFont val="Times New Roman"/>
        <family val="1"/>
      </rPr>
      <t>PP</t>
    </r>
    <r>
      <rPr>
        <sz val="12"/>
        <color theme="1"/>
        <rFont val="標楷體"/>
        <family val="4"/>
        <charset val="136"/>
      </rPr>
      <t>面上之燙印效果是否可以我司所接受，以達到節省成本之目的。</t>
    </r>
  </si>
  <si>
    <r>
      <rPr>
        <sz val="12"/>
        <color theme="1"/>
        <rFont val="標楷體"/>
        <family val="4"/>
        <charset val="136"/>
      </rPr>
      <t>測試永順興</t>
    </r>
    <r>
      <rPr>
        <sz val="12"/>
        <color theme="1"/>
        <rFont val="Times New Roman"/>
        <family val="1"/>
      </rPr>
      <t>LG-901-09</t>
    </r>
    <r>
      <rPr>
        <sz val="12"/>
        <color theme="1"/>
        <rFont val="標楷體"/>
        <family val="4"/>
        <charset val="136"/>
      </rPr>
      <t>燙金紙是否可以符合我司的品質要求，以解決客人不接受</t>
    </r>
    <r>
      <rPr>
        <sz val="12"/>
        <color theme="1"/>
        <rFont val="Times New Roman"/>
        <family val="1"/>
      </rPr>
      <t>crown 823F 107</t>
    </r>
    <r>
      <rPr>
        <sz val="12"/>
        <color theme="1"/>
        <rFont val="標楷體"/>
        <family val="4"/>
        <charset val="136"/>
      </rPr>
      <t>存在</t>
    </r>
    <r>
      <rPr>
        <sz val="12"/>
        <color theme="1"/>
        <rFont val="Times New Roman"/>
        <family val="1"/>
      </rPr>
      <t>MOQ</t>
    </r>
    <r>
      <rPr>
        <sz val="12"/>
        <color theme="1"/>
        <rFont val="標楷體"/>
        <family val="4"/>
        <charset val="136"/>
      </rPr>
      <t>之問題，從而達到更好地滿足客人需要的目的。</t>
    </r>
  </si>
  <si>
    <r>
      <rPr>
        <sz val="12"/>
        <color theme="1"/>
        <rFont val="標楷體"/>
        <family val="4"/>
        <charset val="136"/>
      </rPr>
      <t>測試匯特供應商提供的</t>
    </r>
    <r>
      <rPr>
        <sz val="12"/>
        <color theme="1"/>
        <rFont val="Times New Roman"/>
        <family val="1"/>
      </rPr>
      <t>SG120</t>
    </r>
    <r>
      <rPr>
        <sz val="12"/>
        <color theme="1"/>
        <rFont val="標楷體"/>
        <family val="4"/>
        <charset val="136"/>
      </rPr>
      <t>光銀燙金紙是否可以用於燙金後再印刷，以取代</t>
    </r>
    <r>
      <rPr>
        <sz val="12"/>
        <color theme="1"/>
        <rFont val="Times New Roman"/>
        <family val="1"/>
      </rPr>
      <t>L817-OL5</t>
    </r>
    <r>
      <rPr>
        <sz val="12"/>
        <color theme="1"/>
        <rFont val="標楷體"/>
        <family val="4"/>
        <charset val="136"/>
      </rPr>
      <t>燙金紙，從而達到降低生產成本之目的。</t>
    </r>
  </si>
  <si>
    <r>
      <rPr>
        <sz val="12"/>
        <color theme="1"/>
        <rFont val="標楷體"/>
        <family val="4"/>
        <charset val="136"/>
      </rPr>
      <t>測試華浩供應商提供的</t>
    </r>
    <r>
      <rPr>
        <sz val="12"/>
        <color theme="1"/>
        <rFont val="Times New Roman"/>
        <family val="1"/>
      </rPr>
      <t>718-S</t>
    </r>
    <r>
      <rPr>
        <sz val="12"/>
        <color theme="1"/>
        <rFont val="標楷體"/>
        <family val="4"/>
        <charset val="136"/>
      </rPr>
      <t>光銀燙金紙是否可以為我司所接受使用，以取代價格較貴的</t>
    </r>
    <r>
      <rPr>
        <sz val="12"/>
        <color theme="1"/>
        <rFont val="Times New Roman"/>
        <family val="1"/>
      </rPr>
      <t>L817</t>
    </r>
    <r>
      <rPr>
        <sz val="12"/>
        <color theme="1"/>
        <rFont val="標楷體"/>
        <family val="4"/>
        <charset val="136"/>
      </rPr>
      <t>系列產品，達到降低生產成本之目的。</t>
    </r>
  </si>
  <si>
    <r>
      <rPr>
        <sz val="12"/>
        <color theme="1"/>
        <rFont val="標楷體"/>
        <family val="4"/>
        <charset val="136"/>
      </rPr>
      <t>測試改良膠底後</t>
    </r>
    <r>
      <rPr>
        <sz val="12"/>
        <color theme="1"/>
        <rFont val="Times New Roman"/>
        <family val="1"/>
      </rPr>
      <t>T1-61110</t>
    </r>
    <r>
      <rPr>
        <sz val="12"/>
        <color theme="1"/>
        <rFont val="標楷體"/>
        <family val="4"/>
        <charset val="136"/>
      </rPr>
      <t>燙金紙，確認其燙印效果是否可以為我司所接受使用，以達到解決工場生產所存在問題與提升效率之目的。</t>
    </r>
  </si>
  <si>
    <r>
      <rPr>
        <sz val="12"/>
        <color theme="1"/>
        <rFont val="標楷體"/>
        <family val="4"/>
        <charset val="136"/>
      </rPr>
      <t>測試光群東莞有限公司提供的</t>
    </r>
    <r>
      <rPr>
        <sz val="12"/>
        <color theme="1"/>
        <rFont val="Times New Roman"/>
        <family val="1"/>
      </rPr>
      <t>HF45</t>
    </r>
    <r>
      <rPr>
        <sz val="12"/>
        <color theme="1"/>
        <rFont val="標楷體"/>
        <family val="4"/>
        <charset val="136"/>
      </rPr>
      <t>膠底的鐳射燙金紙，確認其是否可以替代現用光群</t>
    </r>
    <r>
      <rPr>
        <sz val="12"/>
        <color theme="1"/>
        <rFont val="Times New Roman"/>
        <family val="1"/>
      </rPr>
      <t>705</t>
    </r>
    <r>
      <rPr>
        <sz val="12"/>
        <color theme="1"/>
        <rFont val="標楷體"/>
        <family val="4"/>
        <charset val="136"/>
      </rPr>
      <t>膠底的鐳射燙金而使用於燙金後再印刷工藝，達到為單一物料尋找後備與降低生產成本之目的。</t>
    </r>
  </si>
  <si>
    <r>
      <rPr>
        <sz val="12"/>
        <color theme="1"/>
        <rFont val="標楷體"/>
        <family val="4"/>
        <charset val="136"/>
      </rPr>
      <t>測試孔雀牌</t>
    </r>
    <r>
      <rPr>
        <sz val="12"/>
        <color theme="1"/>
        <rFont val="Times New Roman"/>
        <family val="1"/>
      </rPr>
      <t>L4-2004-P</t>
    </r>
    <r>
      <rPr>
        <sz val="12"/>
        <color theme="1"/>
        <rFont val="標楷體"/>
        <family val="4"/>
        <charset val="136"/>
      </rPr>
      <t>鐳射燙金紙，確認其是否可以替代現用光群</t>
    </r>
    <r>
      <rPr>
        <sz val="12"/>
        <color theme="1"/>
        <rFont val="Times New Roman"/>
        <family val="1"/>
      </rPr>
      <t>705</t>
    </r>
    <r>
      <rPr>
        <sz val="12"/>
        <color theme="1"/>
        <rFont val="標楷體"/>
        <family val="4"/>
        <charset val="136"/>
      </rPr>
      <t>膠底的鐳射燙金而使用於燙金後再印刷工藝，達到為單一物料尋找後備與降低生產成本之目的。</t>
    </r>
  </si>
  <si>
    <r>
      <rPr>
        <sz val="12"/>
        <color theme="1"/>
        <rFont val="標楷體"/>
        <family val="4"/>
        <charset val="136"/>
      </rPr>
      <t>測試光群東莞有限公司提供的</t>
    </r>
    <r>
      <rPr>
        <sz val="12"/>
        <color theme="1"/>
        <rFont val="Times New Roman"/>
        <family val="1"/>
      </rPr>
      <t>KP-63(HF45)</t>
    </r>
    <r>
      <rPr>
        <sz val="12"/>
        <color theme="1"/>
        <rFont val="標楷體"/>
        <family val="4"/>
        <charset val="136"/>
      </rPr>
      <t>膠底的鐳射燙金紙，確認其品質是否可以符合我司要求，達到降低生產成本與更好滿足客人需要之目的。</t>
    </r>
  </si>
  <si>
    <r>
      <rPr>
        <sz val="12"/>
        <color theme="1"/>
        <rFont val="標楷體"/>
        <family val="4"/>
        <charset val="136"/>
      </rPr>
      <t>測試</t>
    </r>
    <r>
      <rPr>
        <sz val="12"/>
        <color theme="1"/>
        <rFont val="Times New Roman"/>
        <family val="1"/>
      </rPr>
      <t>LA401-05</t>
    </r>
    <r>
      <rPr>
        <sz val="12"/>
        <color theme="1"/>
        <rFont val="標楷體"/>
        <family val="4"/>
        <charset val="136"/>
      </rPr>
      <t>　</t>
    </r>
    <r>
      <rPr>
        <sz val="12"/>
        <color theme="1"/>
        <rFont val="Times New Roman"/>
        <family val="1"/>
      </rPr>
      <t>906</t>
    </r>
    <r>
      <rPr>
        <sz val="12"/>
        <color theme="1"/>
        <rFont val="標楷體"/>
        <family val="4"/>
        <charset val="136"/>
      </rPr>
      <t>膠底的燙金紙，確認其品質是否可以符合我司要求，達到降低生產成本與更好滿足客人需要之目的。</t>
    </r>
  </si>
  <si>
    <r>
      <rPr>
        <sz val="12"/>
        <color theme="1"/>
        <rFont val="標楷體"/>
        <family val="4"/>
        <charset val="136"/>
      </rPr>
      <t>由於新供應商永順興提供的斧頭牌</t>
    </r>
    <r>
      <rPr>
        <sz val="12"/>
        <color theme="1"/>
        <rFont val="Times New Roman"/>
        <family val="1"/>
      </rPr>
      <t>14066-385/AL</t>
    </r>
    <r>
      <rPr>
        <sz val="12"/>
        <color theme="1"/>
        <rFont val="標楷體"/>
        <family val="4"/>
        <charset val="136"/>
      </rPr>
      <t>燙金紙較現用供應商穗華提供的斧頭牌</t>
    </r>
    <r>
      <rPr>
        <sz val="12"/>
        <color theme="1"/>
        <rFont val="Times New Roman"/>
        <family val="1"/>
      </rPr>
      <t>14066-385/AL</t>
    </r>
    <r>
      <rPr>
        <sz val="12"/>
        <color theme="1"/>
        <rFont val="標楷體"/>
        <family val="4"/>
        <charset val="136"/>
      </rPr>
      <t>燙金紙平約</t>
    </r>
    <r>
      <rPr>
        <sz val="12"/>
        <color theme="1"/>
        <rFont val="Times New Roman"/>
        <family val="1"/>
      </rPr>
      <t>25%</t>
    </r>
    <r>
      <rPr>
        <sz val="12"/>
        <color theme="1"/>
        <rFont val="標楷體"/>
        <family val="4"/>
        <charset val="136"/>
      </rPr>
      <t>，故測試永順興提供的燙金紙，並確認其是否是與現用穗華提供的</t>
    </r>
    <r>
      <rPr>
        <sz val="12"/>
        <color theme="1"/>
        <rFont val="Times New Roman"/>
        <family val="1"/>
      </rPr>
      <t>14066-385/AL</t>
    </r>
    <r>
      <rPr>
        <sz val="12"/>
        <color theme="1"/>
        <rFont val="標楷體"/>
        <family val="4"/>
        <charset val="136"/>
      </rPr>
      <t>燙金紙一樣同屬原產的斧頭牌燙金紙，從而達到指引采購選擇價格較平的物料與降低生產成本之上目的。</t>
    </r>
    <r>
      <rPr>
        <sz val="12"/>
        <color theme="1"/>
        <rFont val="Times New Roman"/>
        <family val="1"/>
      </rPr>
      <t xml:space="preserve"> </t>
    </r>
  </si>
  <si>
    <r>
      <rPr>
        <sz val="12"/>
        <color theme="1"/>
        <rFont val="標楷體"/>
        <family val="4"/>
        <charset val="136"/>
      </rPr>
      <t>測試供應穗華提供的</t>
    </r>
    <r>
      <rPr>
        <sz val="12"/>
        <color theme="1"/>
        <rFont val="Times New Roman"/>
        <family val="1"/>
      </rPr>
      <t>ITW</t>
    </r>
    <r>
      <rPr>
        <sz val="12"/>
        <color theme="1"/>
        <rFont val="標楷體"/>
        <family val="4"/>
        <charset val="136"/>
      </rPr>
      <t>　</t>
    </r>
    <r>
      <rPr>
        <sz val="12"/>
        <color theme="1"/>
        <rFont val="Times New Roman"/>
        <family val="1"/>
      </rPr>
      <t>E8-S</t>
    </r>
    <r>
      <rPr>
        <sz val="12"/>
        <color theme="1"/>
        <rFont val="標楷體"/>
        <family val="4"/>
        <charset val="136"/>
      </rPr>
      <t>燙金紙，確認其是否可以取代現用</t>
    </r>
    <r>
      <rPr>
        <sz val="12"/>
        <color theme="1"/>
        <rFont val="Times New Roman"/>
        <family val="1"/>
      </rPr>
      <t>L817-OL5</t>
    </r>
    <r>
      <rPr>
        <sz val="12"/>
        <color theme="1"/>
        <rFont val="標楷體"/>
        <family val="4"/>
        <charset val="136"/>
      </rPr>
      <t>燙金紙使用於燙後印刷工程之上，以達到降低生產成本之目的。</t>
    </r>
  </si>
  <si>
    <r>
      <rPr>
        <sz val="12"/>
        <color theme="1"/>
        <rFont val="標楷體"/>
        <family val="4"/>
        <charset val="136"/>
      </rPr>
      <t>測試</t>
    </r>
    <r>
      <rPr>
        <sz val="12"/>
        <color theme="1"/>
        <rFont val="Times New Roman"/>
        <family val="1"/>
      </rPr>
      <t>T1-61110+</t>
    </r>
    <r>
      <rPr>
        <sz val="12"/>
        <color theme="1"/>
        <rFont val="標楷體"/>
        <family val="4"/>
        <charset val="136"/>
      </rPr>
      <t>燙金料是否適燙於未干透的掃金面或絲印油墨面上。</t>
    </r>
  </si>
  <si>
    <r>
      <rPr>
        <sz val="12"/>
        <color theme="1"/>
        <rFont val="標楷體"/>
        <family val="4"/>
        <charset val="136"/>
      </rPr>
      <t>測試</t>
    </r>
    <r>
      <rPr>
        <sz val="12"/>
        <color theme="1"/>
        <rFont val="Times New Roman"/>
        <family val="1"/>
      </rPr>
      <t>M802903</t>
    </r>
    <r>
      <rPr>
        <sz val="12"/>
        <color theme="1"/>
        <rFont val="標楷體"/>
        <family val="4"/>
        <charset val="136"/>
      </rPr>
      <t>白色顏料箔，確認其是否可配合現有機台針對粉灰咭書進行轆白色書邊的加工，以模仿單粉咭書書邊之效果，達到滿足部份客人要求降低咭書生產成本之目的。</t>
    </r>
  </si>
  <si>
    <r>
      <rPr>
        <sz val="12"/>
        <color theme="1"/>
        <rFont val="標楷體"/>
        <family val="4"/>
        <charset val="136"/>
      </rPr>
      <t>試用金渠</t>
    </r>
    <r>
      <rPr>
        <sz val="12"/>
        <color theme="1"/>
        <rFont val="Times New Roman"/>
        <family val="1"/>
      </rPr>
      <t xml:space="preserve">API 2 </t>
    </r>
    <r>
      <rPr>
        <sz val="12"/>
        <color theme="1"/>
        <rFont val="標楷體"/>
        <family val="4"/>
        <charset val="136"/>
      </rPr>
      <t>款燙書邊金紙</t>
    </r>
    <r>
      <rPr>
        <sz val="12"/>
        <color theme="1"/>
        <rFont val="Times New Roman"/>
        <family val="1"/>
      </rPr>
      <t xml:space="preserve">(GX8011 </t>
    </r>
    <r>
      <rPr>
        <sz val="12"/>
        <color theme="1"/>
        <rFont val="標楷體"/>
        <family val="4"/>
        <charset val="136"/>
      </rPr>
      <t>及</t>
    </r>
    <r>
      <rPr>
        <sz val="12"/>
        <color theme="1"/>
        <rFont val="Times New Roman"/>
        <family val="1"/>
      </rPr>
      <t>EG11000)</t>
    </r>
  </si>
  <si>
    <r>
      <rPr>
        <sz val="12"/>
        <color theme="1"/>
        <rFont val="標楷體"/>
        <family val="4"/>
        <charset val="136"/>
      </rPr>
      <t>測試</t>
    </r>
    <r>
      <rPr>
        <sz val="12"/>
        <color theme="1"/>
        <rFont val="Times New Roman"/>
        <family val="1"/>
      </rPr>
      <t>G1-S20-01WP</t>
    </r>
    <r>
      <rPr>
        <sz val="12"/>
        <color theme="1"/>
        <rFont val="標楷體"/>
        <family val="4"/>
        <charset val="136"/>
      </rPr>
      <t>無版縫素面銀鐳射金紙，確認其各界面燙印效果及燙後印刷</t>
    </r>
    <r>
      <rPr>
        <sz val="12"/>
        <color theme="1"/>
        <rFont val="Times New Roman"/>
        <family val="1"/>
      </rPr>
      <t>/</t>
    </r>
    <r>
      <rPr>
        <sz val="12"/>
        <color theme="1"/>
        <rFont val="標楷體"/>
        <family val="4"/>
        <charset val="136"/>
      </rPr>
      <t>過</t>
    </r>
    <r>
      <rPr>
        <sz val="12"/>
        <color theme="1"/>
        <rFont val="Times New Roman"/>
        <family val="1"/>
      </rPr>
      <t>UV</t>
    </r>
    <r>
      <rPr>
        <sz val="12"/>
        <color theme="1"/>
        <rFont val="標楷體"/>
        <family val="4"/>
        <charset val="136"/>
      </rPr>
      <t>的效果是否為我司可所接受，解決現用有版縫鐳射素面燙金紙在大面積燙印時需避縫的問題，達到降低生產成本，提高生產效率的目的</t>
    </r>
  </si>
  <si>
    <r>
      <rPr>
        <sz val="12"/>
        <color theme="1"/>
        <rFont val="標楷體"/>
        <family val="4"/>
        <charset val="136"/>
      </rPr>
      <t>測試無版縫鐳射素面銀燙金紙</t>
    </r>
    <r>
      <rPr>
        <sz val="12"/>
        <color theme="1"/>
        <rFont val="Times New Roman"/>
        <family val="1"/>
      </rPr>
      <t>JCL-00A(700E</t>
    </r>
    <r>
      <rPr>
        <sz val="12"/>
        <color theme="1"/>
        <rFont val="標楷體"/>
        <family val="4"/>
        <charset val="136"/>
      </rPr>
      <t>膠型</t>
    </r>
    <r>
      <rPr>
        <sz val="12"/>
        <color theme="1"/>
        <rFont val="Times New Roman"/>
        <family val="1"/>
      </rPr>
      <t>)</t>
    </r>
    <r>
      <rPr>
        <sz val="12"/>
        <color theme="1"/>
        <rFont val="標楷體"/>
        <family val="4"/>
        <charset val="136"/>
      </rPr>
      <t>，確認其各界面燙印效果及燙後印刷</t>
    </r>
    <r>
      <rPr>
        <sz val="12"/>
        <color theme="1"/>
        <rFont val="Times New Roman"/>
        <family val="1"/>
      </rPr>
      <t>/</t>
    </r>
    <r>
      <rPr>
        <sz val="12"/>
        <color theme="1"/>
        <rFont val="標楷體"/>
        <family val="4"/>
        <charset val="136"/>
      </rPr>
      <t>過</t>
    </r>
    <r>
      <rPr>
        <sz val="12"/>
        <color theme="1"/>
        <rFont val="Times New Roman"/>
        <family val="1"/>
      </rPr>
      <t>UV</t>
    </r>
    <r>
      <rPr>
        <sz val="12"/>
        <color theme="1"/>
        <rFont val="標楷體"/>
        <family val="4"/>
        <charset val="136"/>
      </rPr>
      <t>的效果是否可符合我司的使用要求，解決現用有版縫鐳射素面燙金紙在大面積燙印時需避縫的問題，達到降低生產成本，提高生產效率的目的。</t>
    </r>
  </si>
  <si>
    <r>
      <rPr>
        <sz val="12"/>
        <color theme="1"/>
        <rFont val="標楷體"/>
        <family val="4"/>
        <charset val="136"/>
      </rPr>
      <t>測試客人指定的</t>
    </r>
    <r>
      <rPr>
        <sz val="12"/>
        <color theme="1"/>
        <rFont val="Times New Roman"/>
        <family val="1"/>
      </rPr>
      <t>LL-401-214</t>
    </r>
    <r>
      <rPr>
        <sz val="12"/>
        <color theme="1"/>
        <rFont val="標楷體"/>
        <family val="4"/>
        <charset val="136"/>
      </rPr>
      <t>鐳射燙金紙，確認其於常用界面的燙印效果是否可接受，達到更好滿足客人需要的目的。</t>
    </r>
  </si>
  <si>
    <r>
      <rPr>
        <sz val="12"/>
        <color theme="1"/>
        <rFont val="標楷體"/>
        <family val="4"/>
        <charset val="136"/>
      </rPr>
      <t>測試客人指定的</t>
    </r>
    <r>
      <rPr>
        <sz val="12"/>
        <color theme="1"/>
        <rFont val="Times New Roman"/>
        <family val="1"/>
      </rPr>
      <t>LH-263-03</t>
    </r>
    <r>
      <rPr>
        <sz val="12"/>
        <color theme="1"/>
        <rFont val="標楷體"/>
        <family val="4"/>
        <charset val="136"/>
      </rPr>
      <t>鐳射燙金紙，確認其於常用界面的燙印效果是否可接受，達到更好滿足客人需要的目的。</t>
    </r>
  </si>
  <si>
    <r>
      <rPr>
        <sz val="12"/>
        <color theme="1"/>
        <rFont val="標楷體"/>
        <family val="4"/>
        <charset val="136"/>
      </rPr>
      <t>測試供應商光群贈送的</t>
    </r>
    <r>
      <rPr>
        <sz val="12"/>
        <color theme="1"/>
        <rFont val="Times New Roman"/>
        <family val="1"/>
      </rPr>
      <t>WP-02-00 769U(HF28)</t>
    </r>
    <r>
      <rPr>
        <sz val="12"/>
        <color theme="1"/>
        <rFont val="標楷體"/>
        <family val="4"/>
        <charset val="136"/>
      </rPr>
      <t>膠底的鐳射燙金紙，確認其於我司常用界面的燙印效果是否可接受，達到物盡其用的目的。</t>
    </r>
  </si>
  <si>
    <r>
      <rPr>
        <sz val="12"/>
        <color theme="1"/>
        <rFont val="標楷體"/>
        <family val="4"/>
        <charset val="136"/>
      </rPr>
      <t>測試</t>
    </r>
    <r>
      <rPr>
        <sz val="12"/>
        <color theme="1"/>
        <rFont val="Times New Roman"/>
        <family val="1"/>
      </rPr>
      <t>G6-B42</t>
    </r>
    <r>
      <rPr>
        <sz val="12"/>
        <color theme="1"/>
        <rFont val="標楷體"/>
        <family val="4"/>
        <charset val="136"/>
      </rPr>
      <t>燙金紙，確認其是否可燙印於掃金</t>
    </r>
    <r>
      <rPr>
        <sz val="12"/>
        <color theme="1"/>
        <rFont val="Times New Roman"/>
        <family val="1"/>
      </rPr>
      <t>/</t>
    </r>
    <r>
      <rPr>
        <sz val="12"/>
        <color theme="1"/>
        <rFont val="標楷體"/>
        <family val="4"/>
        <charset val="136"/>
      </rPr>
      <t>銀粉面及其它常用界面，解決現用燙金紙於掃金</t>
    </r>
    <r>
      <rPr>
        <sz val="12"/>
        <color theme="1"/>
        <rFont val="Times New Roman"/>
        <family val="1"/>
      </rPr>
      <t>/</t>
    </r>
    <r>
      <rPr>
        <sz val="12"/>
        <color theme="1"/>
        <rFont val="標楷體"/>
        <family val="4"/>
        <charset val="136"/>
      </rPr>
      <t>銀粉面燙印困難的問題，同時達到降低生產成本之目的。</t>
    </r>
  </si>
  <si>
    <r>
      <rPr>
        <sz val="12"/>
        <color theme="1"/>
        <rFont val="標楷體"/>
        <family val="4"/>
        <charset val="136"/>
      </rPr>
      <t>試用錦琪燙書邊書紙</t>
    </r>
    <r>
      <rPr>
        <sz val="12"/>
        <color theme="1"/>
        <rFont val="Times New Roman"/>
        <family val="1"/>
      </rPr>
      <t>(EG5-118)</t>
    </r>
    <r>
      <rPr>
        <sz val="12"/>
        <color theme="1"/>
        <rFont val="標楷體"/>
        <family val="4"/>
        <charset val="136"/>
      </rPr>
      <t>是否合用</t>
    </r>
  </si>
  <si>
    <r>
      <rPr>
        <sz val="12"/>
        <color theme="1"/>
        <rFont val="標楷體"/>
        <family val="4"/>
        <charset val="136"/>
      </rPr>
      <t>測試梁滄記燙金紙</t>
    </r>
    <r>
      <rPr>
        <sz val="12"/>
        <color theme="1"/>
        <rFont val="Times New Roman"/>
        <family val="1"/>
      </rPr>
      <t>(KG-10 398)</t>
    </r>
    <r>
      <rPr>
        <sz val="12"/>
        <color theme="1"/>
        <rFont val="標楷體"/>
        <family val="4"/>
        <charset val="136"/>
      </rPr>
      <t>金紙</t>
    </r>
    <r>
      <rPr>
        <sz val="12"/>
        <color theme="1"/>
        <rFont val="Times New Roman"/>
        <family val="1"/>
      </rPr>
      <t xml:space="preserve">, </t>
    </r>
    <r>
      <rPr>
        <sz val="12"/>
        <color theme="1"/>
        <rFont val="標楷體"/>
        <family val="4"/>
        <charset val="136"/>
      </rPr>
      <t>是否適合用於大貨</t>
    </r>
  </si>
  <si>
    <r>
      <rPr>
        <sz val="12"/>
        <color theme="1"/>
        <rFont val="標楷體"/>
        <family val="4"/>
        <charset val="136"/>
      </rPr>
      <t>測試錦琪</t>
    </r>
    <r>
      <rPr>
        <sz val="12"/>
        <color theme="1"/>
        <rFont val="Times New Roman"/>
        <family val="1"/>
      </rPr>
      <t>#557</t>
    </r>
    <r>
      <rPr>
        <sz val="12"/>
        <color theme="1"/>
        <rFont val="標楷體"/>
        <family val="4"/>
        <charset val="136"/>
      </rPr>
      <t>銀色用於燙金後印刷</t>
    </r>
  </si>
  <si>
    <r>
      <rPr>
        <sz val="12"/>
        <color theme="1"/>
        <rFont val="標楷體"/>
        <family val="4"/>
        <charset val="136"/>
      </rPr>
      <t>測試華浩日</t>
    </r>
    <r>
      <rPr>
        <sz val="12"/>
        <color theme="1"/>
        <rFont val="Times New Roman"/>
        <family val="1"/>
      </rPr>
      <t>Nakai#HK-7G</t>
    </r>
    <r>
      <rPr>
        <sz val="12"/>
        <color theme="1"/>
        <rFont val="標楷體"/>
        <family val="4"/>
        <charset val="136"/>
      </rPr>
      <t>金色燙金紙</t>
    </r>
    <r>
      <rPr>
        <sz val="12"/>
        <color theme="1"/>
        <rFont val="Times New Roman"/>
        <family val="1"/>
      </rPr>
      <t xml:space="preserve">, </t>
    </r>
    <r>
      <rPr>
        <sz val="12"/>
        <color theme="1"/>
        <rFont val="標楷體"/>
        <family val="4"/>
        <charset val="136"/>
      </rPr>
      <t>是否合用取替現用</t>
    </r>
    <r>
      <rPr>
        <sz val="12"/>
        <color theme="1"/>
        <rFont val="Times New Roman"/>
        <family val="1"/>
      </rPr>
      <t>A23</t>
    </r>
    <r>
      <rPr>
        <sz val="12"/>
        <color theme="1"/>
        <rFont val="標楷體"/>
        <family val="4"/>
        <charset val="136"/>
      </rPr>
      <t>降低成本</t>
    </r>
  </si>
  <si>
    <r>
      <rPr>
        <sz val="12"/>
        <color theme="1"/>
        <rFont val="標楷體"/>
        <family val="4"/>
        <charset val="136"/>
      </rPr>
      <t>測試金渠美國</t>
    </r>
    <r>
      <rPr>
        <sz val="12"/>
        <color theme="1"/>
        <rFont val="Times New Roman"/>
        <family val="1"/>
      </rPr>
      <t>Dry-print#UVO-018Y</t>
    </r>
    <r>
      <rPr>
        <sz val="12"/>
        <color theme="1"/>
        <rFont val="標楷體"/>
        <family val="4"/>
        <charset val="136"/>
      </rPr>
      <t>黑色金紙是否可燙於絨毛紙上</t>
    </r>
  </si>
  <si>
    <r>
      <rPr>
        <sz val="12"/>
        <color theme="1"/>
        <rFont val="標楷體"/>
        <family val="4"/>
        <charset val="136"/>
      </rPr>
      <t>測試豐田</t>
    </r>
    <r>
      <rPr>
        <sz val="12"/>
        <color theme="1"/>
        <rFont val="Times New Roman"/>
        <family val="1"/>
      </rPr>
      <t>2</t>
    </r>
    <r>
      <rPr>
        <sz val="12"/>
        <color theme="1"/>
        <rFont val="標楷體"/>
        <family val="4"/>
        <charset val="136"/>
      </rPr>
      <t>款台灣金紙</t>
    </r>
    <r>
      <rPr>
        <sz val="12"/>
        <color theme="1"/>
        <rFont val="Times New Roman"/>
        <family val="1"/>
      </rPr>
      <t>898G(</t>
    </r>
    <r>
      <rPr>
        <sz val="12"/>
        <color theme="1"/>
        <rFont val="標楷體"/>
        <family val="4"/>
        <charset val="136"/>
      </rPr>
      <t>金色</t>
    </r>
    <r>
      <rPr>
        <sz val="12"/>
        <color theme="1"/>
        <rFont val="Times New Roman"/>
        <family val="1"/>
      </rPr>
      <t>)</t>
    </r>
    <r>
      <rPr>
        <sz val="12"/>
        <color theme="1"/>
        <rFont val="標楷體"/>
        <family val="4"/>
        <charset val="136"/>
      </rPr>
      <t>、</t>
    </r>
    <r>
      <rPr>
        <sz val="12"/>
        <color theme="1"/>
        <rFont val="Times New Roman"/>
        <family val="1"/>
      </rPr>
      <t>898S(</t>
    </r>
    <r>
      <rPr>
        <sz val="12"/>
        <color theme="1"/>
        <rFont val="標楷體"/>
        <family val="4"/>
        <charset val="136"/>
      </rPr>
      <t>銀色</t>
    </r>
    <r>
      <rPr>
        <sz val="12"/>
        <color theme="1"/>
        <rFont val="Times New Roman"/>
        <family val="1"/>
      </rPr>
      <t>)</t>
    </r>
    <r>
      <rPr>
        <sz val="12"/>
        <color theme="1"/>
        <rFont val="標楷體"/>
        <family val="4"/>
        <charset val="136"/>
      </rPr>
      <t>使否適合使用</t>
    </r>
  </si>
  <si>
    <r>
      <rPr>
        <sz val="12"/>
        <color theme="1"/>
        <rFont val="標楷體"/>
        <family val="4"/>
        <charset val="136"/>
      </rPr>
      <t>測試華浩三款燙金紙</t>
    </r>
    <r>
      <rPr>
        <sz val="12"/>
        <color theme="1"/>
        <rFont val="Times New Roman"/>
        <family val="1"/>
      </rPr>
      <t>(Crown 4450, A38-740, A38-590)</t>
    </r>
    <r>
      <rPr>
        <sz val="12"/>
        <color theme="1"/>
        <rFont val="標楷體"/>
        <family val="4"/>
        <charset val="136"/>
      </rPr>
      <t>是否可在</t>
    </r>
    <r>
      <rPr>
        <sz val="12"/>
        <color theme="1"/>
        <rFont val="Times New Roman"/>
        <family val="1"/>
      </rPr>
      <t>skivertex</t>
    </r>
    <r>
      <rPr>
        <sz val="12"/>
        <color theme="1"/>
        <rFont val="標楷體"/>
        <family val="4"/>
        <charset val="136"/>
      </rPr>
      <t>皮紋紙做</t>
    </r>
    <r>
      <rPr>
        <sz val="12"/>
        <color theme="1"/>
        <rFont val="Times New Roman"/>
        <family val="1"/>
      </rPr>
      <t xml:space="preserve">foil on foil </t>
    </r>
    <r>
      <rPr>
        <sz val="12"/>
        <color theme="1"/>
        <rFont val="標楷體"/>
        <family val="4"/>
        <charset val="136"/>
      </rPr>
      <t>效果</t>
    </r>
    <r>
      <rPr>
        <sz val="12"/>
        <color theme="1"/>
        <rFont val="Times New Roman"/>
        <family val="1"/>
      </rPr>
      <t>(</t>
    </r>
    <r>
      <rPr>
        <sz val="12"/>
        <color theme="1"/>
        <rFont val="標楷體"/>
        <family val="4"/>
        <charset val="136"/>
      </rPr>
      <t>客人要求的雲尼皮款</t>
    </r>
    <r>
      <rPr>
        <sz val="12"/>
        <color theme="1"/>
        <rFont val="Times New Roman"/>
        <family val="1"/>
      </rPr>
      <t>)</t>
    </r>
  </si>
  <si>
    <r>
      <rPr>
        <sz val="12"/>
        <color theme="1"/>
        <rFont val="標楷體"/>
        <family val="4"/>
        <charset val="136"/>
      </rPr>
      <t>測試錦琪三款燙金紙</t>
    </r>
    <r>
      <rPr>
        <sz val="12"/>
        <color theme="1"/>
        <rFont val="Times New Roman"/>
        <family val="1"/>
      </rPr>
      <t>(CW242, 432-12, 566257)</t>
    </r>
    <r>
      <rPr>
        <sz val="12"/>
        <color theme="1"/>
        <rFont val="標楷體"/>
        <family val="4"/>
        <charset val="136"/>
      </rPr>
      <t>是否可在</t>
    </r>
    <r>
      <rPr>
        <sz val="12"/>
        <color theme="1"/>
        <rFont val="Times New Roman"/>
        <family val="1"/>
      </rPr>
      <t>skivertex</t>
    </r>
    <r>
      <rPr>
        <sz val="12"/>
        <color theme="1"/>
        <rFont val="標楷體"/>
        <family val="4"/>
        <charset val="136"/>
      </rPr>
      <t>皮紋紙上做</t>
    </r>
    <r>
      <rPr>
        <sz val="12"/>
        <color theme="1"/>
        <rFont val="Times New Roman"/>
        <family val="1"/>
      </rPr>
      <t>foil on foil (</t>
    </r>
    <r>
      <rPr>
        <sz val="12"/>
        <color theme="1"/>
        <rFont val="標楷體"/>
        <family val="4"/>
        <charset val="136"/>
      </rPr>
      <t>客人要求的雲尼皮款</t>
    </r>
    <r>
      <rPr>
        <sz val="12"/>
        <color theme="1"/>
        <rFont val="Times New Roman"/>
        <family val="1"/>
      </rPr>
      <t>)</t>
    </r>
    <r>
      <rPr>
        <sz val="12"/>
        <color theme="1"/>
        <rFont val="標楷體"/>
        <family val="4"/>
        <charset val="136"/>
      </rPr>
      <t>。</t>
    </r>
  </si>
  <si>
    <r>
      <rPr>
        <sz val="12"/>
        <color theme="1"/>
        <rFont val="標楷體"/>
        <family val="4"/>
        <charset val="136"/>
      </rPr>
      <t>測試錦琪三款燙金紙</t>
    </r>
    <r>
      <rPr>
        <sz val="12"/>
        <color theme="1"/>
        <rFont val="Times New Roman"/>
        <family val="1"/>
      </rPr>
      <t>(CD12, 566260, 566257)</t>
    </r>
    <r>
      <rPr>
        <sz val="12"/>
        <color theme="1"/>
        <rFont val="標楷體"/>
        <family val="4"/>
        <charset val="136"/>
      </rPr>
      <t>是否可在</t>
    </r>
    <r>
      <rPr>
        <sz val="12"/>
        <color theme="1"/>
        <rFont val="Times New Roman"/>
        <family val="1"/>
      </rPr>
      <t>skivertex</t>
    </r>
    <r>
      <rPr>
        <sz val="12"/>
        <color theme="1"/>
        <rFont val="標楷體"/>
        <family val="4"/>
        <charset val="136"/>
      </rPr>
      <t>皮紋紙上做</t>
    </r>
    <r>
      <rPr>
        <sz val="12"/>
        <color theme="1"/>
        <rFont val="Times New Roman"/>
        <family val="1"/>
      </rPr>
      <t>foil on foil (</t>
    </r>
    <r>
      <rPr>
        <sz val="12"/>
        <color theme="1"/>
        <rFont val="標楷體"/>
        <family val="4"/>
        <charset val="136"/>
      </rPr>
      <t>跟據客人要求的雲尼皮款</t>
    </r>
    <r>
      <rPr>
        <sz val="12"/>
        <color theme="1"/>
        <rFont val="Times New Roman"/>
        <family val="1"/>
      </rPr>
      <t>)</t>
    </r>
    <r>
      <rPr>
        <sz val="12"/>
        <color theme="1"/>
        <rFont val="標楷體"/>
        <family val="4"/>
        <charset val="136"/>
      </rPr>
      <t>。</t>
    </r>
  </si>
  <si>
    <r>
      <rPr>
        <sz val="12"/>
        <color theme="1"/>
        <rFont val="標楷體"/>
        <family val="4"/>
        <charset val="136"/>
      </rPr>
      <t>測試錦琪的</t>
    </r>
    <r>
      <rPr>
        <sz val="12"/>
        <color theme="1"/>
        <rFont val="Times New Roman"/>
        <family val="1"/>
      </rPr>
      <t>K-foil #S749A</t>
    </r>
    <r>
      <rPr>
        <sz val="12"/>
        <color theme="1"/>
        <rFont val="標楷體"/>
        <family val="4"/>
        <charset val="136"/>
      </rPr>
      <t>燙於客人指定的單粉咭印張上</t>
    </r>
  </si>
  <si>
    <r>
      <rPr>
        <sz val="12"/>
        <color theme="1"/>
        <rFont val="標楷體"/>
        <family val="4"/>
        <charset val="136"/>
      </rPr>
      <t>測試金渠</t>
    </r>
    <r>
      <rPr>
        <sz val="12"/>
        <color theme="1"/>
        <rFont val="Times New Roman"/>
        <family val="1"/>
      </rPr>
      <t>#COBB</t>
    </r>
    <r>
      <rPr>
        <sz val="12"/>
        <color theme="1"/>
        <rFont val="標楷體"/>
        <family val="4"/>
        <charset val="136"/>
      </rPr>
      <t>金色金紙可否用於燙金後印刷。</t>
    </r>
  </si>
  <si>
    <r>
      <rPr>
        <sz val="12"/>
        <color theme="1"/>
        <rFont val="標楷體"/>
        <family val="4"/>
        <charset val="136"/>
      </rPr>
      <t>測試</t>
    </r>
    <r>
      <rPr>
        <sz val="12"/>
        <color theme="1"/>
        <rFont val="Times New Roman"/>
        <family val="1"/>
      </rPr>
      <t>K-foil#S749A Holographic Foil</t>
    </r>
    <r>
      <rPr>
        <sz val="12"/>
        <color theme="1"/>
        <rFont val="標楷體"/>
        <family val="4"/>
        <charset val="136"/>
      </rPr>
      <t>燙於客人要求的單粉咭印張上</t>
    </r>
    <r>
      <rPr>
        <sz val="12"/>
        <color theme="1"/>
        <rFont val="Times New Roman"/>
        <family val="1"/>
      </rPr>
      <t xml:space="preserve">, </t>
    </r>
    <r>
      <rPr>
        <sz val="12"/>
        <color theme="1"/>
        <rFont val="標楷體"/>
        <family val="4"/>
        <charset val="136"/>
      </rPr>
      <t>碓認燙金效果是否接受使用</t>
    </r>
  </si>
  <si>
    <r>
      <rPr>
        <sz val="12"/>
        <color theme="1"/>
        <rFont val="標楷體"/>
        <family val="4"/>
        <charset val="136"/>
      </rPr>
      <t>測試</t>
    </r>
    <r>
      <rPr>
        <sz val="12"/>
        <color theme="1"/>
        <rFont val="Times New Roman"/>
        <family val="1"/>
      </rPr>
      <t>K-Foil</t>
    </r>
    <r>
      <rPr>
        <sz val="12"/>
        <color theme="1"/>
        <rFont val="標楷體"/>
        <family val="4"/>
        <charset val="136"/>
      </rPr>
      <t>以下的</t>
    </r>
    <r>
      <rPr>
        <sz val="12"/>
        <color theme="1"/>
        <rFont val="Times New Roman"/>
        <family val="1"/>
      </rPr>
      <t>9</t>
    </r>
    <r>
      <rPr>
        <sz val="12"/>
        <color theme="1"/>
        <rFont val="標楷體"/>
        <family val="4"/>
        <charset val="136"/>
      </rPr>
      <t>款燙金紙是否可做</t>
    </r>
    <r>
      <rPr>
        <sz val="12"/>
        <color theme="1"/>
        <rFont val="Times New Roman"/>
        <family val="1"/>
      </rPr>
      <t>Foil on Foil</t>
    </r>
    <r>
      <rPr>
        <sz val="12"/>
        <color theme="1"/>
        <rFont val="標楷體"/>
        <family val="4"/>
        <charset val="136"/>
      </rPr>
      <t>產品。</t>
    </r>
  </si>
  <si>
    <r>
      <rPr>
        <sz val="12"/>
        <color theme="1"/>
        <rFont val="標楷體"/>
        <family val="4"/>
        <charset val="136"/>
      </rPr>
      <t>測試錦琪</t>
    </r>
    <r>
      <rPr>
        <sz val="12"/>
        <color theme="1"/>
        <rFont val="Times New Roman"/>
        <family val="1"/>
      </rPr>
      <t>Astor Universal#566000</t>
    </r>
    <r>
      <rPr>
        <sz val="12"/>
        <color theme="1"/>
        <rFont val="標楷體"/>
        <family val="4"/>
        <charset val="136"/>
      </rPr>
      <t>銀色燙金紙用於做</t>
    </r>
    <r>
      <rPr>
        <sz val="12"/>
        <color theme="1"/>
        <rFont val="Times New Roman"/>
        <family val="1"/>
      </rPr>
      <t xml:space="preserve">Mattel </t>
    </r>
    <r>
      <rPr>
        <sz val="12"/>
        <color theme="1"/>
        <rFont val="標楷體"/>
        <family val="4"/>
        <charset val="136"/>
      </rPr>
      <t>窗口盒</t>
    </r>
    <r>
      <rPr>
        <sz val="12"/>
        <color theme="1"/>
        <rFont val="Times New Roman"/>
        <family val="1"/>
      </rPr>
      <t>(TMD#CS-10706)</t>
    </r>
  </si>
  <si>
    <r>
      <rPr>
        <sz val="12"/>
        <color theme="1"/>
        <rFont val="標楷體"/>
        <family val="4"/>
        <charset val="136"/>
      </rPr>
      <t>測試錦琪的</t>
    </r>
    <r>
      <rPr>
        <sz val="12"/>
        <color theme="1"/>
        <rFont val="Times New Roman"/>
        <family val="1"/>
      </rPr>
      <t>#537000</t>
    </r>
    <r>
      <rPr>
        <sz val="12"/>
        <color theme="1"/>
        <rFont val="標楷體"/>
        <family val="4"/>
        <charset val="136"/>
      </rPr>
      <t>金紙</t>
    </r>
    <r>
      <rPr>
        <sz val="12"/>
        <color theme="1"/>
        <rFont val="Times New Roman"/>
        <family val="1"/>
      </rPr>
      <t>(</t>
    </r>
    <r>
      <rPr>
        <sz val="12"/>
        <color theme="1"/>
        <rFont val="標楷體"/>
        <family val="4"/>
        <charset val="136"/>
      </rPr>
      <t>銀</t>
    </r>
    <r>
      <rPr>
        <sz val="12"/>
        <color theme="1"/>
        <rFont val="Times New Roman"/>
        <family val="1"/>
      </rPr>
      <t>)</t>
    </r>
    <r>
      <rPr>
        <sz val="12"/>
        <color theme="1"/>
        <rFont val="標楷體"/>
        <family val="4"/>
        <charset val="136"/>
      </rPr>
      <t>是否合用燙金後印刷。</t>
    </r>
    <r>
      <rPr>
        <sz val="12"/>
        <color theme="1"/>
        <rFont val="Times New Roman"/>
        <family val="1"/>
      </rPr>
      <t>(</t>
    </r>
    <r>
      <rPr>
        <sz val="12"/>
        <color theme="1"/>
        <rFont val="標楷體"/>
        <family val="4"/>
        <charset val="136"/>
      </rPr>
      <t>此測試單</t>
    </r>
    <r>
      <rPr>
        <sz val="12"/>
        <color theme="1"/>
        <rFont val="Times New Roman"/>
        <family val="1"/>
      </rPr>
      <t>TMD#CS-10706</t>
    </r>
    <r>
      <rPr>
        <sz val="12"/>
        <color theme="1"/>
        <rFont val="標楷體"/>
        <family val="4"/>
        <charset val="136"/>
      </rPr>
      <t>連同</t>
    </r>
    <r>
      <rPr>
        <sz val="12"/>
        <color theme="1"/>
        <rFont val="Times New Roman"/>
        <family val="1"/>
      </rPr>
      <t>Mattel</t>
    </r>
    <r>
      <rPr>
        <sz val="12"/>
        <color theme="1"/>
        <rFont val="標楷體"/>
        <family val="4"/>
        <charset val="136"/>
      </rPr>
      <t>窗口盒一同測試</t>
    </r>
    <r>
      <rPr>
        <sz val="12"/>
        <color theme="1"/>
        <rFont val="Times New Roman"/>
        <family val="1"/>
      </rPr>
      <t>)</t>
    </r>
  </si>
  <si>
    <r>
      <rPr>
        <sz val="12"/>
        <color theme="1"/>
        <rFont val="標楷體"/>
        <family val="4"/>
        <charset val="136"/>
      </rPr>
      <t>測試</t>
    </r>
    <r>
      <rPr>
        <sz val="12"/>
        <color theme="1"/>
        <rFont val="Times New Roman"/>
        <family val="1"/>
      </rPr>
      <t>Sunyfoil</t>
    </r>
    <r>
      <rPr>
        <sz val="12"/>
        <color theme="1"/>
        <rFont val="標楷體"/>
        <family val="4"/>
        <charset val="136"/>
      </rPr>
      <t>馬來西亞</t>
    </r>
    <r>
      <rPr>
        <sz val="12"/>
        <color theme="1"/>
        <rFont val="Times New Roman"/>
        <family val="1"/>
      </rPr>
      <t>#PRP-001NC(2</t>
    </r>
    <r>
      <rPr>
        <sz val="12"/>
        <color theme="1"/>
        <rFont val="標楷體"/>
        <family val="4"/>
        <charset val="136"/>
      </rPr>
      <t>卷金色</t>
    </r>
    <r>
      <rPr>
        <sz val="12"/>
        <color theme="1"/>
        <rFont val="Times New Roman"/>
        <family val="1"/>
      </rPr>
      <t>#PRP-GG2 &amp; #PRP-GG3)</t>
    </r>
    <r>
      <rPr>
        <sz val="12"/>
        <color theme="1"/>
        <rFont val="標楷體"/>
        <family val="4"/>
        <charset val="136"/>
      </rPr>
      <t>燙金紙，跟現用燙金紙比較，降低成本。</t>
    </r>
  </si>
  <si>
    <r>
      <t xml:space="preserve">Crown </t>
    </r>
    <r>
      <rPr>
        <sz val="12"/>
        <color theme="1"/>
        <rFont val="標楷體"/>
        <family val="4"/>
        <charset val="136"/>
      </rPr>
      <t>的</t>
    </r>
    <r>
      <rPr>
        <sz val="12"/>
        <color theme="1"/>
        <rFont val="Times New Roman"/>
        <family val="1"/>
      </rPr>
      <t>CW370</t>
    </r>
    <r>
      <rPr>
        <sz val="12"/>
        <color theme="1"/>
        <rFont val="標楷體"/>
        <family val="4"/>
        <charset val="136"/>
      </rPr>
      <t>美國燙金紙，此燙金紙做燙金擊凸於己壓紋</t>
    </r>
    <r>
      <rPr>
        <sz val="12"/>
        <color theme="1"/>
        <rFont val="Times New Roman"/>
        <family val="1"/>
      </rPr>
      <t>130gsm</t>
    </r>
    <r>
      <rPr>
        <sz val="12"/>
        <color theme="1"/>
        <rFont val="標楷體"/>
        <family val="4"/>
        <charset val="136"/>
      </rPr>
      <t>單粉紙加壓紋上，之後再試包皮殼及做白樣</t>
    </r>
    <r>
      <rPr>
        <sz val="12"/>
        <color theme="1"/>
        <rFont val="Times New Roman"/>
        <family val="1"/>
      </rPr>
      <t>(</t>
    </r>
    <r>
      <rPr>
        <sz val="12"/>
        <color theme="1"/>
        <rFont val="標楷體"/>
        <family val="4"/>
        <charset val="136"/>
      </rPr>
      <t>白樣單編號稍後再通知</t>
    </r>
    <r>
      <rPr>
        <sz val="12"/>
        <color theme="1"/>
        <rFont val="Times New Roman"/>
        <family val="1"/>
      </rPr>
      <t xml:space="preserve">) </t>
    </r>
  </si>
  <si>
    <r>
      <rPr>
        <sz val="12"/>
        <color theme="1"/>
        <rFont val="標楷體"/>
        <family val="4"/>
        <charset val="136"/>
      </rPr>
      <t>測試</t>
    </r>
    <r>
      <rPr>
        <sz val="12"/>
        <color theme="1"/>
        <rFont val="Times New Roman"/>
        <family val="1"/>
      </rPr>
      <t>Papyrus Greetings</t>
    </r>
    <r>
      <rPr>
        <sz val="12"/>
        <color theme="1"/>
        <rFont val="標楷體"/>
        <family val="4"/>
        <charset val="136"/>
      </rPr>
      <t>客人指定的</t>
    </r>
    <r>
      <rPr>
        <sz val="12"/>
        <color theme="1"/>
        <rFont val="Times New Roman"/>
        <family val="1"/>
      </rPr>
      <t>YA132B-5</t>
    </r>
    <r>
      <rPr>
        <sz val="12"/>
        <color theme="1"/>
        <rFont val="標楷體"/>
        <family val="4"/>
        <charset val="136"/>
      </rPr>
      <t>燙金紙，確認其是否可燙印於</t>
    </r>
    <r>
      <rPr>
        <sz val="12"/>
        <color theme="1"/>
        <rFont val="Times New Roman"/>
        <family val="1"/>
      </rPr>
      <t>PVC</t>
    </r>
    <r>
      <rPr>
        <sz val="12"/>
        <color theme="1"/>
        <rFont val="標楷體"/>
        <family val="4"/>
        <charset val="136"/>
      </rPr>
      <t>吸塑及紙面上</t>
    </r>
    <r>
      <rPr>
        <sz val="12"/>
        <color theme="1"/>
        <rFont val="Times New Roman"/>
        <family val="1"/>
      </rPr>
      <t>(</t>
    </r>
    <r>
      <rPr>
        <sz val="12"/>
        <color theme="1"/>
        <rFont val="標楷體"/>
        <family val="4"/>
        <charset val="136"/>
      </rPr>
      <t>包括珍珠紙，花紙及書紙</t>
    </r>
    <r>
      <rPr>
        <sz val="12"/>
        <color theme="1"/>
        <rFont val="Times New Roman"/>
        <family val="1"/>
      </rPr>
      <t>)</t>
    </r>
    <r>
      <rPr>
        <sz val="12"/>
        <color theme="1"/>
        <rFont val="標楷體"/>
        <family val="4"/>
        <charset val="136"/>
      </rPr>
      <t>，達到更好滿足客人需要的目的。</t>
    </r>
  </si>
  <si>
    <r>
      <rPr>
        <sz val="12"/>
        <color theme="1"/>
        <rFont val="標楷體"/>
        <family val="4"/>
        <charset val="136"/>
      </rPr>
      <t>測試鴻銘澄提供的</t>
    </r>
    <r>
      <rPr>
        <sz val="12"/>
        <color theme="1"/>
        <rFont val="Times New Roman"/>
        <family val="1"/>
      </rPr>
      <t>ITW PP111</t>
    </r>
    <r>
      <rPr>
        <sz val="12"/>
        <color theme="1"/>
        <rFont val="標楷體"/>
        <family val="4"/>
        <charset val="136"/>
      </rPr>
      <t>珍珠白燙金紙，確認是否可取代現用</t>
    </r>
    <r>
      <rPr>
        <sz val="12"/>
        <color theme="1"/>
        <rFont val="Times New Roman"/>
        <family val="1"/>
      </rPr>
      <t>CROWN</t>
    </r>
    <r>
      <rPr>
        <sz val="12"/>
        <color theme="1"/>
        <rFont val="標楷體"/>
        <family val="4"/>
        <charset val="136"/>
      </rPr>
      <t>　</t>
    </r>
    <r>
      <rPr>
        <sz val="12"/>
        <color theme="1"/>
        <rFont val="Times New Roman"/>
        <family val="1"/>
      </rPr>
      <t>BEZ 0250</t>
    </r>
    <r>
      <rPr>
        <sz val="12"/>
        <color theme="1"/>
        <rFont val="標楷體"/>
        <family val="4"/>
        <charset val="136"/>
      </rPr>
      <t>用於有粉紙面作燙後印刷加工，以解決現用物料印刷後油墨慢干、難干、附著力差等問題。</t>
    </r>
  </si>
  <si>
    <r>
      <rPr>
        <sz val="12"/>
        <color theme="1"/>
        <rFont val="標楷體"/>
        <family val="4"/>
        <charset val="136"/>
      </rPr>
      <t>針對普通的紙張面及過光膠面、過啞膠面、過光油面、過水油面燙金，目的是減低成本、減少浪費。（型號</t>
    </r>
    <r>
      <rPr>
        <sz val="12"/>
        <color theme="1"/>
        <rFont val="Times New Roman"/>
        <family val="1"/>
      </rPr>
      <t>:F120</t>
    </r>
    <r>
      <rPr>
        <sz val="12"/>
        <color theme="1"/>
        <rFont val="標楷體"/>
        <family val="4"/>
        <charset val="136"/>
      </rPr>
      <t>、</t>
    </r>
    <r>
      <rPr>
        <sz val="12"/>
        <color theme="1"/>
        <rFont val="Times New Roman"/>
        <family val="1"/>
      </rPr>
      <t>F620</t>
    </r>
    <r>
      <rPr>
        <sz val="12"/>
        <color theme="1"/>
        <rFont val="標楷體"/>
        <family val="4"/>
        <charset val="136"/>
      </rPr>
      <t>、</t>
    </r>
    <r>
      <rPr>
        <sz val="12"/>
        <color theme="1"/>
        <rFont val="Times New Roman"/>
        <family val="1"/>
      </rPr>
      <t>KG-210</t>
    </r>
    <r>
      <rPr>
        <sz val="12"/>
        <color theme="1"/>
        <rFont val="標楷體"/>
        <family val="4"/>
        <charset val="136"/>
      </rPr>
      <t>、</t>
    </r>
    <r>
      <rPr>
        <sz val="12"/>
        <color theme="1"/>
        <rFont val="Times New Roman"/>
        <family val="1"/>
      </rPr>
      <t>KS-210</t>
    </r>
    <r>
      <rPr>
        <sz val="12"/>
        <color theme="1"/>
        <rFont val="標楷體"/>
        <family val="4"/>
        <charset val="136"/>
      </rPr>
      <t>、</t>
    </r>
    <r>
      <rPr>
        <sz val="12"/>
        <color theme="1"/>
        <rFont val="Times New Roman"/>
        <family val="1"/>
      </rPr>
      <t>A</t>
    </r>
    <r>
      <rPr>
        <sz val="12"/>
        <color theme="1"/>
        <rFont val="標楷體"/>
        <family val="4"/>
        <charset val="136"/>
      </rPr>
      <t>樣</t>
    </r>
    <r>
      <rPr>
        <sz val="12"/>
        <color theme="1"/>
        <rFont val="Times New Roman"/>
        <family val="1"/>
      </rPr>
      <t>G6-S20</t>
    </r>
    <r>
      <rPr>
        <sz val="12"/>
        <color theme="1"/>
        <rFont val="標楷體"/>
        <family val="4"/>
        <charset val="136"/>
      </rPr>
      <t>、</t>
    </r>
    <r>
      <rPr>
        <sz val="12"/>
        <color theme="1"/>
        <rFont val="Times New Roman"/>
        <family val="1"/>
      </rPr>
      <t>C</t>
    </r>
    <r>
      <rPr>
        <sz val="12"/>
        <color theme="1"/>
        <rFont val="標楷體"/>
        <family val="4"/>
        <charset val="136"/>
      </rPr>
      <t>樣</t>
    </r>
    <r>
      <rPr>
        <sz val="12"/>
        <color theme="1"/>
        <rFont val="Times New Roman"/>
        <family val="1"/>
      </rPr>
      <t>G6-S20</t>
    </r>
    <r>
      <rPr>
        <sz val="12"/>
        <color theme="1"/>
        <rFont val="標楷體"/>
        <family val="4"/>
        <charset val="136"/>
      </rPr>
      <t>、華浩</t>
    </r>
    <r>
      <rPr>
        <sz val="12"/>
        <color theme="1"/>
        <rFont val="Times New Roman"/>
        <family val="1"/>
      </rPr>
      <t>WHP23-S</t>
    </r>
    <r>
      <rPr>
        <sz val="12"/>
        <color theme="1"/>
        <rFont val="標楷體"/>
        <family val="4"/>
        <charset val="136"/>
      </rPr>
      <t>、華浩</t>
    </r>
    <r>
      <rPr>
        <sz val="12"/>
        <color theme="1"/>
        <rFont val="Times New Roman"/>
        <family val="1"/>
      </rPr>
      <t>WH23-7G</t>
    </r>
    <r>
      <rPr>
        <sz val="12"/>
        <color theme="1"/>
        <rFont val="標楷體"/>
        <family val="4"/>
        <charset val="136"/>
      </rPr>
      <t>燙金紙）</t>
    </r>
  </si>
  <si>
    <r>
      <rPr>
        <sz val="12"/>
        <color theme="1"/>
        <rFont val="標楷體"/>
        <family val="4"/>
        <charset val="136"/>
      </rPr>
      <t>測試永順興提供的</t>
    </r>
    <r>
      <rPr>
        <sz val="12"/>
        <color theme="1"/>
        <rFont val="Times New Roman"/>
        <family val="1"/>
      </rPr>
      <t>TY818/11/10/113/15</t>
    </r>
    <r>
      <rPr>
        <sz val="12"/>
        <color theme="1"/>
        <rFont val="標楷體"/>
        <family val="4"/>
        <charset val="136"/>
      </rPr>
      <t>熒光紅</t>
    </r>
    <r>
      <rPr>
        <sz val="12"/>
        <color theme="1"/>
        <rFont val="Times New Roman"/>
        <family val="1"/>
      </rPr>
      <t>/</t>
    </r>
    <r>
      <rPr>
        <sz val="12"/>
        <color theme="1"/>
        <rFont val="標楷體"/>
        <family val="4"/>
        <charset val="136"/>
      </rPr>
      <t>綠</t>
    </r>
    <r>
      <rPr>
        <sz val="12"/>
        <color theme="1"/>
        <rFont val="Times New Roman"/>
        <family val="1"/>
      </rPr>
      <t>/</t>
    </r>
    <r>
      <rPr>
        <sz val="12"/>
        <color theme="1"/>
        <rFont val="標楷體"/>
        <family val="4"/>
        <charset val="136"/>
      </rPr>
      <t>黃</t>
    </r>
    <r>
      <rPr>
        <sz val="12"/>
        <color theme="1"/>
        <rFont val="Times New Roman"/>
        <family val="1"/>
      </rPr>
      <t>/</t>
    </r>
    <r>
      <rPr>
        <sz val="12"/>
        <color theme="1"/>
        <rFont val="標楷體"/>
        <family val="4"/>
        <charset val="136"/>
      </rPr>
      <t>淺橙</t>
    </r>
    <r>
      <rPr>
        <sz val="12"/>
        <color theme="1"/>
        <rFont val="Times New Roman"/>
        <family val="1"/>
      </rPr>
      <t>/</t>
    </r>
    <r>
      <rPr>
        <sz val="12"/>
        <color theme="1"/>
        <rFont val="標楷體"/>
        <family val="4"/>
        <charset val="136"/>
      </rPr>
      <t>橙色燙金紙，確認其品質是否可符合我司的要求，以達到更好滿足客人需要的目的。</t>
    </r>
  </si>
  <si>
    <r>
      <rPr>
        <sz val="12"/>
        <color theme="1"/>
        <rFont val="標楷體"/>
        <family val="4"/>
        <charset val="136"/>
      </rPr>
      <t>測試高拓供應商專為我司研發的深色耐磨燙金紙（</t>
    </r>
    <r>
      <rPr>
        <sz val="12"/>
        <color theme="1"/>
        <rFont val="Times New Roman"/>
        <family val="1"/>
      </rPr>
      <t>GN-R14/ R15/ R16/B48/B60/G48</t>
    </r>
    <r>
      <rPr>
        <sz val="12"/>
        <color theme="1"/>
        <rFont val="標楷體"/>
        <family val="4"/>
        <charset val="136"/>
      </rPr>
      <t>），確認是否可使用於我司的大貨生產之上，以解決現用深色燙金紙不耐磨、易掉色的問題，令到工場生產更加順暢，效率得以提升。</t>
    </r>
  </si>
  <si>
    <r>
      <rPr>
        <sz val="12"/>
        <color theme="1"/>
        <rFont val="標楷體"/>
        <family val="4"/>
        <charset val="136"/>
      </rPr>
      <t>配合冷燙技術開發，測試</t>
    </r>
    <r>
      <rPr>
        <sz val="12"/>
        <color theme="1"/>
        <rFont val="Times New Roman"/>
        <family val="1"/>
      </rPr>
      <t>CF5.0V8 KG-139</t>
    </r>
    <r>
      <rPr>
        <sz val="12"/>
        <color theme="1"/>
        <rFont val="標楷體"/>
        <family val="4"/>
        <charset val="136"/>
      </rPr>
      <t>冷燙箔</t>
    </r>
    <r>
      <rPr>
        <sz val="12"/>
        <color theme="1"/>
        <rFont val="Times New Roman"/>
        <family val="1"/>
      </rPr>
      <t>(770mm*3000M)</t>
    </r>
    <r>
      <rPr>
        <sz val="12"/>
        <color theme="1"/>
        <rFont val="標楷體"/>
        <family val="4"/>
        <charset val="136"/>
      </rPr>
      <t>是否適合于冷燙轉移。</t>
    </r>
  </si>
  <si>
    <r>
      <rPr>
        <sz val="12"/>
        <color theme="1"/>
        <rFont val="標楷體"/>
        <family val="4"/>
        <charset val="136"/>
      </rPr>
      <t>陳遠飛
莫富敏</t>
    </r>
  </si>
  <si>
    <r>
      <rPr>
        <sz val="12"/>
        <color theme="1"/>
        <rFont val="標楷體"/>
        <family val="4"/>
        <charset val="136"/>
      </rPr>
      <t>莫富敏</t>
    </r>
  </si>
  <si>
    <r>
      <rPr>
        <sz val="12"/>
        <color theme="1"/>
        <rFont val="標楷體"/>
        <family val="4"/>
        <charset val="136"/>
      </rPr>
      <t>配合冷燙技術開發，測試</t>
    </r>
    <r>
      <rPr>
        <sz val="12"/>
        <color theme="1"/>
        <rFont val="Times New Roman"/>
        <family val="1"/>
      </rPr>
      <t>CF5.0V8 KS-01</t>
    </r>
    <r>
      <rPr>
        <sz val="12"/>
        <color theme="1"/>
        <rFont val="標楷體"/>
        <family val="4"/>
        <charset val="136"/>
      </rPr>
      <t>冷燙箔（</t>
    </r>
    <r>
      <rPr>
        <sz val="12"/>
        <color theme="1"/>
        <rFont val="Times New Roman"/>
        <family val="1"/>
      </rPr>
      <t>770mm*3000M</t>
    </r>
    <r>
      <rPr>
        <sz val="12"/>
        <color theme="1"/>
        <rFont val="標楷體"/>
        <family val="4"/>
        <charset val="136"/>
      </rPr>
      <t>）是否適合于冷燙轉移。</t>
    </r>
  </si>
  <si>
    <r>
      <rPr>
        <sz val="12"/>
        <color theme="1"/>
        <rFont val="標楷體"/>
        <family val="4"/>
        <charset val="136"/>
      </rPr>
      <t>配合冷燙技術開發，測試</t>
    </r>
    <r>
      <rPr>
        <sz val="12"/>
        <color theme="1"/>
        <rFont val="Times New Roman"/>
        <family val="1"/>
      </rPr>
      <t>KPS OP752/220</t>
    </r>
    <r>
      <rPr>
        <sz val="12"/>
        <color theme="1"/>
        <rFont val="標楷體"/>
        <family val="4"/>
        <charset val="136"/>
      </rPr>
      <t>冷燙箔</t>
    </r>
    <r>
      <rPr>
        <sz val="12"/>
        <color theme="1"/>
        <rFont val="Times New Roman"/>
        <family val="1"/>
      </rPr>
      <t>(770mm*3000M)</t>
    </r>
    <r>
      <rPr>
        <sz val="12"/>
        <color theme="1"/>
        <rFont val="標楷體"/>
        <family val="4"/>
        <charset val="136"/>
      </rPr>
      <t>是否適合于冷燙轉移。</t>
    </r>
  </si>
  <si>
    <r>
      <rPr>
        <sz val="12"/>
        <color theme="1"/>
        <rFont val="標楷體"/>
        <family val="4"/>
        <charset val="136"/>
      </rPr>
      <t>配合冷燙技術開發，測試</t>
    </r>
    <r>
      <rPr>
        <sz val="12"/>
        <color theme="1"/>
        <rFont val="Times New Roman"/>
        <family val="1"/>
      </rPr>
      <t>KPS OP752 /AL</t>
    </r>
    <r>
      <rPr>
        <sz val="12"/>
        <color theme="1"/>
        <rFont val="標楷體"/>
        <family val="4"/>
        <charset val="136"/>
      </rPr>
      <t>冷燙箔（</t>
    </r>
    <r>
      <rPr>
        <sz val="12"/>
        <color theme="1"/>
        <rFont val="Times New Roman"/>
        <family val="1"/>
      </rPr>
      <t>770mm*3000M</t>
    </r>
    <r>
      <rPr>
        <sz val="12"/>
        <color theme="1"/>
        <rFont val="標楷體"/>
        <family val="4"/>
        <charset val="136"/>
      </rPr>
      <t>）是否適合于冷燙轉移。</t>
    </r>
  </si>
  <si>
    <r>
      <rPr>
        <sz val="12"/>
        <color theme="1"/>
        <rFont val="標楷體"/>
        <family val="4"/>
        <charset val="136"/>
      </rPr>
      <t>測試華浩燙金紙</t>
    </r>
    <r>
      <rPr>
        <sz val="12"/>
        <color theme="1"/>
        <rFont val="Times New Roman"/>
        <family val="1"/>
      </rPr>
      <t>#738-7G</t>
    </r>
    <r>
      <rPr>
        <sz val="12"/>
        <color theme="1"/>
        <rFont val="標楷體"/>
        <family val="4"/>
        <charset val="136"/>
      </rPr>
      <t>及</t>
    </r>
    <r>
      <rPr>
        <sz val="12"/>
        <color theme="1"/>
        <rFont val="Times New Roman"/>
        <family val="1"/>
      </rPr>
      <t>#823-G (</t>
    </r>
    <r>
      <rPr>
        <sz val="12"/>
        <color theme="1"/>
        <rFont val="標楷體"/>
        <family val="4"/>
        <charset val="136"/>
      </rPr>
      <t>青金</t>
    </r>
    <r>
      <rPr>
        <sz val="12"/>
        <color theme="1"/>
        <rFont val="Times New Roman"/>
        <family val="1"/>
      </rPr>
      <t>)</t>
    </r>
    <r>
      <rPr>
        <sz val="12"/>
        <color theme="1"/>
        <rFont val="標楷體"/>
        <family val="4"/>
        <charset val="136"/>
      </rPr>
      <t>是否適合使用</t>
    </r>
    <r>
      <rPr>
        <sz val="12"/>
        <color theme="1"/>
        <rFont val="Times New Roman"/>
        <family val="1"/>
      </rPr>
      <t xml:space="preserve">, </t>
    </r>
    <r>
      <rPr>
        <sz val="12"/>
        <color theme="1"/>
        <rFont val="標楷體"/>
        <family val="4"/>
        <charset val="136"/>
      </rPr>
      <t>跟</t>
    </r>
    <r>
      <rPr>
        <sz val="12"/>
        <color theme="1"/>
        <rFont val="Times New Roman"/>
        <family val="1"/>
      </rPr>
      <t>A-23</t>
    </r>
    <r>
      <rPr>
        <sz val="12"/>
        <color theme="1"/>
        <rFont val="標楷體"/>
        <family val="4"/>
        <charset val="136"/>
      </rPr>
      <t>比較</t>
    </r>
    <r>
      <rPr>
        <sz val="12"/>
        <color theme="1"/>
        <rFont val="Times New Roman"/>
        <family val="1"/>
      </rPr>
      <t xml:space="preserve">, </t>
    </r>
    <r>
      <rPr>
        <sz val="12"/>
        <color theme="1"/>
        <rFont val="標楷體"/>
        <family val="4"/>
        <charset val="136"/>
      </rPr>
      <t>降低成本。</t>
    </r>
  </si>
  <si>
    <r>
      <rPr>
        <sz val="12"/>
        <color theme="1"/>
        <rFont val="標楷體"/>
        <family val="4"/>
        <charset val="136"/>
      </rPr>
      <t>測試梁倉記</t>
    </r>
    <r>
      <rPr>
        <sz val="12"/>
        <color theme="1"/>
        <rFont val="Times New Roman"/>
        <family val="1"/>
      </rPr>
      <t>L817</t>
    </r>
    <r>
      <rPr>
        <sz val="12"/>
        <color theme="1"/>
        <rFont val="標楷體"/>
        <family val="4"/>
        <charset val="136"/>
      </rPr>
      <t>的</t>
    </r>
    <r>
      <rPr>
        <sz val="12"/>
        <color theme="1"/>
        <rFont val="Times New Roman"/>
        <family val="1"/>
      </rPr>
      <t>392</t>
    </r>
    <r>
      <rPr>
        <sz val="12"/>
        <color theme="1"/>
        <rFont val="標楷體"/>
        <family val="4"/>
        <charset val="136"/>
      </rPr>
      <t>金是否可做燙金後印刷工藝。</t>
    </r>
  </si>
  <si>
    <r>
      <rPr>
        <sz val="12"/>
        <color theme="1"/>
        <rFont val="標楷體"/>
        <family val="4"/>
        <charset val="136"/>
      </rPr>
      <t>測試梁倉記</t>
    </r>
    <r>
      <rPr>
        <sz val="12"/>
        <color theme="1"/>
        <rFont val="Times New Roman"/>
        <family val="1"/>
      </rPr>
      <t>L817</t>
    </r>
    <r>
      <rPr>
        <sz val="12"/>
        <color theme="1"/>
        <rFont val="標楷體"/>
        <family val="4"/>
        <charset val="136"/>
      </rPr>
      <t>的</t>
    </r>
    <r>
      <rPr>
        <sz val="12"/>
        <color theme="1"/>
        <rFont val="Times New Roman"/>
        <family val="1"/>
      </rPr>
      <t>OL5</t>
    </r>
    <r>
      <rPr>
        <sz val="12"/>
        <color theme="1"/>
        <rFont val="標楷體"/>
        <family val="4"/>
        <charset val="136"/>
      </rPr>
      <t>銀是否可做燙金後印刷工藝。</t>
    </r>
  </si>
  <si>
    <r>
      <rPr>
        <sz val="12"/>
        <color theme="1"/>
        <rFont val="標楷體"/>
        <family val="4"/>
        <charset val="136"/>
      </rPr>
      <t>測試</t>
    </r>
    <r>
      <rPr>
        <sz val="12"/>
        <color theme="1"/>
        <rFont val="Times New Roman"/>
        <family val="1"/>
      </rPr>
      <t>Polystra</t>
    </r>
    <r>
      <rPr>
        <sz val="12"/>
        <color theme="1"/>
        <rFont val="標楷體"/>
        <family val="4"/>
        <charset val="136"/>
      </rPr>
      <t>的</t>
    </r>
    <r>
      <rPr>
        <sz val="12"/>
        <color theme="1"/>
        <rFont val="Times New Roman"/>
        <family val="1"/>
      </rPr>
      <t>Sunnyfoil</t>
    </r>
    <r>
      <rPr>
        <sz val="12"/>
        <color theme="1"/>
        <rFont val="標楷體"/>
        <family val="4"/>
        <charset val="136"/>
      </rPr>
      <t>鐳射燙金紙跟現用華浩</t>
    </r>
    <r>
      <rPr>
        <sz val="12"/>
        <color theme="1"/>
        <rFont val="Times New Roman"/>
        <family val="1"/>
      </rPr>
      <t>Nakai</t>
    </r>
    <r>
      <rPr>
        <sz val="12"/>
        <color theme="1"/>
        <rFont val="標楷體"/>
        <family val="4"/>
        <charset val="136"/>
      </rPr>
      <t>鐳射金紙比較，降低成本；試燙於過膠片、淨印刷面、過油面、白牛皮紙、粉紙面等。</t>
    </r>
  </si>
  <si>
    <r>
      <rPr>
        <sz val="12"/>
        <color theme="1"/>
        <rFont val="標楷體"/>
        <family val="4"/>
        <charset val="136"/>
      </rPr>
      <t>測試華浩的鐳射燙金紙</t>
    </r>
    <r>
      <rPr>
        <sz val="12"/>
        <color theme="1"/>
        <rFont val="Times New Roman"/>
        <family val="1"/>
      </rPr>
      <t>#TG-4215, #TG+4204</t>
    </r>
    <r>
      <rPr>
        <sz val="12"/>
        <color theme="1"/>
        <rFont val="標楷體"/>
        <family val="4"/>
        <charset val="136"/>
      </rPr>
      <t>及</t>
    </r>
    <r>
      <rPr>
        <sz val="12"/>
        <color theme="1"/>
        <rFont val="Times New Roman"/>
        <family val="1"/>
      </rPr>
      <t>#TS-4213</t>
    </r>
    <r>
      <rPr>
        <sz val="12"/>
        <color theme="1"/>
        <rFont val="標楷體"/>
        <family val="4"/>
        <charset val="136"/>
      </rPr>
      <t>跟現用華浩</t>
    </r>
    <r>
      <rPr>
        <sz val="12"/>
        <color theme="1"/>
        <rFont val="Times New Roman"/>
        <family val="1"/>
      </rPr>
      <t>Nakai</t>
    </r>
    <r>
      <rPr>
        <sz val="12"/>
        <color theme="1"/>
        <rFont val="標楷體"/>
        <family val="4"/>
        <charset val="136"/>
      </rPr>
      <t>金紙比較，降低成本；試燙於過膠片、淨印刷面、過油面、白牛皮紙、粉紙面等。</t>
    </r>
  </si>
  <si>
    <r>
      <rPr>
        <sz val="12"/>
        <color theme="1"/>
        <rFont val="標楷體"/>
        <family val="4"/>
        <charset val="136"/>
      </rPr>
      <t>測試梁倉記台灣</t>
    </r>
    <r>
      <rPr>
        <sz val="12"/>
        <color theme="1"/>
        <rFont val="Times New Roman"/>
        <family val="1"/>
      </rPr>
      <t>L883(</t>
    </r>
    <r>
      <rPr>
        <sz val="12"/>
        <color theme="1"/>
        <rFont val="標楷體"/>
        <family val="4"/>
        <charset val="136"/>
      </rPr>
      <t>改良辦</t>
    </r>
    <r>
      <rPr>
        <sz val="12"/>
        <color theme="1"/>
        <rFont val="Times New Roman"/>
        <family val="1"/>
      </rPr>
      <t>)</t>
    </r>
    <r>
      <rPr>
        <sz val="12"/>
        <color theme="1"/>
        <rFont val="標楷體"/>
        <family val="4"/>
        <charset val="136"/>
      </rPr>
      <t>是否適合使用於賀咭生產上，包括是否適合用於單粉咭、無粉咭上；做燙金後繫凸及燙金繫凸一次過。
測試結果不接受，項目取消</t>
    </r>
  </si>
  <si>
    <r>
      <rPr>
        <sz val="12"/>
        <color theme="1"/>
        <rFont val="標楷體"/>
        <family val="4"/>
        <charset val="136"/>
      </rPr>
      <t>測試金渠的</t>
    </r>
    <r>
      <rPr>
        <sz val="12"/>
        <color theme="1"/>
        <rFont val="Times New Roman"/>
        <family val="1"/>
      </rPr>
      <t>SG100</t>
    </r>
    <r>
      <rPr>
        <sz val="12"/>
        <color theme="1"/>
        <rFont val="標楷體"/>
        <family val="4"/>
        <charset val="136"/>
      </rPr>
      <t>的銀色燙金紙是否合用。</t>
    </r>
  </si>
  <si>
    <r>
      <rPr>
        <sz val="12"/>
        <color theme="1"/>
        <rFont val="標楷體"/>
        <family val="4"/>
        <charset val="136"/>
      </rPr>
      <t>測試＃</t>
    </r>
    <r>
      <rPr>
        <sz val="12"/>
        <color theme="1"/>
        <rFont val="Times New Roman"/>
        <family val="1"/>
      </rPr>
      <t>LR68-210F-199</t>
    </r>
    <r>
      <rPr>
        <sz val="12"/>
        <color theme="1"/>
        <rFont val="標楷體"/>
        <family val="4"/>
        <charset val="136"/>
      </rPr>
      <t>存倉燙金紙确認用於那類紙材﹐并日后可將資料填於燙金紙標簽上﹐方便使用﹒</t>
    </r>
  </si>
  <si>
    <r>
      <rPr>
        <sz val="12"/>
        <color theme="1"/>
        <rFont val="標楷體"/>
        <family val="4"/>
        <charset val="136"/>
      </rPr>
      <t>測試＃</t>
    </r>
    <r>
      <rPr>
        <sz val="12"/>
        <color theme="1"/>
        <rFont val="Times New Roman"/>
        <family val="1"/>
      </rPr>
      <t>L883-4L4</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</si>
  <si>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537045</t>
    </r>
    <r>
      <rPr>
        <sz val="12"/>
        <color theme="1"/>
        <rFont val="標楷體"/>
        <family val="4"/>
        <charset val="136"/>
      </rPr>
      <t>存倉燙金紙确認用於那類紙材﹐并日后可將資料填於燙金紙標簽上﹐方便使用﹒</t>
    </r>
  </si>
  <si>
    <r>
      <rPr>
        <sz val="12"/>
        <color theme="1"/>
        <rFont val="標楷體"/>
        <family val="4"/>
        <charset val="136"/>
      </rPr>
      <t>測試＃</t>
    </r>
    <r>
      <rPr>
        <sz val="12"/>
        <color theme="1"/>
        <rFont val="Times New Roman"/>
        <family val="1"/>
      </rPr>
      <t>BD68-210F-260</t>
    </r>
    <r>
      <rPr>
        <sz val="12"/>
        <color theme="1"/>
        <rFont val="標楷體"/>
        <family val="4"/>
        <charset val="136"/>
      </rPr>
      <t>存倉燙金紙确認用於那類紙材﹐并日后可將資料填於燙金紙標簽上﹐方便使用﹒</t>
    </r>
  </si>
  <si>
    <r>
      <rPr>
        <sz val="12"/>
        <color theme="1"/>
        <rFont val="標楷體"/>
        <family val="4"/>
        <charset val="136"/>
      </rPr>
      <t>測試＃</t>
    </r>
    <r>
      <rPr>
        <sz val="12"/>
        <color theme="1"/>
        <rFont val="Times New Roman"/>
        <family val="1"/>
      </rPr>
      <t>BU84-210F-744</t>
    </r>
    <r>
      <rPr>
        <sz val="12"/>
        <color theme="1"/>
        <rFont val="標楷體"/>
        <family val="4"/>
        <charset val="136"/>
      </rPr>
      <t>存倉燙金紙确認用於那類紙材﹐并日后可將資料填於燙金紙標簽上﹐方便使用﹒</t>
    </r>
  </si>
  <si>
    <r>
      <rPr>
        <sz val="12"/>
        <color theme="1"/>
        <rFont val="標楷體"/>
        <family val="4"/>
        <charset val="136"/>
      </rPr>
      <t>測試＃</t>
    </r>
    <r>
      <rPr>
        <sz val="12"/>
        <color theme="1"/>
        <rFont val="Times New Roman"/>
        <family val="1"/>
      </rPr>
      <t>BW88-750E</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</si>
  <si>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BD91-797E</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</si>
  <si>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COAB</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</si>
  <si>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GL6183U</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</si>
  <si>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16050/428</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</si>
  <si>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328-A1</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</si>
  <si>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23228MG</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</si>
  <si>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465214</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</si>
  <si>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432235</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</si>
  <si>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561008</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</si>
  <si>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566002</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</si>
  <si>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638-1Blue</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</si>
  <si>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A23-1G</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</si>
  <si>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L817-MS3</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</si>
  <si>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L889-OL5</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</si>
  <si>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NV5-7G</t>
    </r>
    <r>
      <rPr>
        <sz val="12"/>
        <color theme="1"/>
        <rFont val="標楷體"/>
        <family val="4"/>
        <charset val="136"/>
      </rPr>
      <t>存倉燙金紙确認用於那類紙材﹐并日后可將資料填於燙金紙標簽上﹐方便使用﹒</t>
    </r>
  </si>
  <si>
    <r>
      <rPr>
        <sz val="12"/>
        <color theme="1"/>
        <rFont val="標楷體"/>
        <family val="4"/>
        <charset val="136"/>
      </rPr>
      <t>測試＃</t>
    </r>
    <r>
      <rPr>
        <sz val="12"/>
        <color theme="1"/>
        <rFont val="Times New Roman"/>
        <family val="1"/>
      </rPr>
      <t>S111</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</si>
  <si>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S218</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</si>
  <si>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S611</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</si>
  <si>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S748</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</si>
  <si>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t>
    </r>
    <r>
      <rPr>
        <sz val="12"/>
        <color theme="1"/>
        <rFont val="Times New Roman"/>
        <family val="1"/>
      </rPr>
      <t>SV-2</t>
    </r>
    <r>
      <rPr>
        <sz val="12"/>
        <color theme="1"/>
        <rFont val="標楷體"/>
        <family val="4"/>
        <charset val="136"/>
      </rPr>
      <t>存倉燙金紙确認用於那類紙材﹐并日后可將資料填</t>
    </r>
    <r>
      <rPr>
        <sz val="12"/>
        <color theme="1"/>
        <rFont val="Times New Roman"/>
        <family val="1"/>
      </rPr>
      <t xml:space="preserve"> </t>
    </r>
    <r>
      <rPr>
        <sz val="12"/>
        <color theme="1"/>
        <rFont val="標楷體"/>
        <family val="4"/>
        <charset val="136"/>
      </rPr>
      <t>於燙金紙標簽上﹐方便使用﹒</t>
    </r>
  </si>
  <si>
    <r>
      <rPr>
        <sz val="12"/>
        <color theme="1"/>
        <rFont val="標楷體"/>
        <family val="4"/>
        <charset val="136"/>
      </rPr>
      <t>測試華浩提供的</t>
    </r>
    <r>
      <rPr>
        <sz val="12"/>
        <color theme="1"/>
        <rFont val="Times New Roman"/>
        <family val="1"/>
      </rPr>
      <t>“</t>
    </r>
    <r>
      <rPr>
        <sz val="12"/>
        <color theme="1"/>
        <rFont val="標楷體"/>
        <family val="4"/>
        <charset val="136"/>
      </rPr>
      <t>上喬牌</t>
    </r>
    <r>
      <rPr>
        <sz val="12"/>
        <color theme="1"/>
        <rFont val="Times New Roman"/>
        <family val="1"/>
      </rPr>
      <t>” #W-NV-1</t>
    </r>
    <r>
      <rPr>
        <sz val="12"/>
        <color theme="1"/>
        <rFont val="標楷體"/>
        <family val="4"/>
        <charset val="136"/>
      </rPr>
      <t>（紅）﹑</t>
    </r>
    <r>
      <rPr>
        <sz val="12"/>
        <color theme="1"/>
        <rFont val="Times New Roman"/>
        <family val="1"/>
      </rPr>
      <t>#A38-551</t>
    </r>
    <r>
      <rPr>
        <sz val="12"/>
        <color theme="1"/>
        <rFont val="標楷體"/>
        <family val="4"/>
        <charset val="136"/>
      </rPr>
      <t>（柴）兩款燙金紙</t>
    </r>
    <r>
      <rPr>
        <sz val="12"/>
        <color theme="1"/>
        <rFont val="Times New Roman"/>
        <family val="1"/>
      </rPr>
      <t>,</t>
    </r>
    <r>
      <rPr>
        <sz val="12"/>
        <color theme="1"/>
        <rFont val="標楷體"/>
        <family val="4"/>
        <charset val="136"/>
      </rPr>
      <t>燙於絨面紙上是否會脫落。</t>
    </r>
  </si>
  <si>
    <r>
      <rPr>
        <sz val="12"/>
        <color theme="1"/>
        <rFont val="標楷體"/>
        <family val="4"/>
        <charset val="136"/>
      </rPr>
      <t>針對</t>
    </r>
    <r>
      <rPr>
        <sz val="12"/>
        <color theme="1"/>
        <rFont val="Times New Roman"/>
        <family val="1"/>
      </rPr>
      <t>LeoUK/MQP</t>
    </r>
    <r>
      <rPr>
        <sz val="12"/>
        <color theme="1"/>
        <rFont val="標楷體"/>
        <family val="4"/>
        <charset val="136"/>
      </rPr>
      <t>產品</t>
    </r>
    <r>
      <rPr>
        <sz val="12"/>
        <color theme="1"/>
        <rFont val="Times New Roman"/>
        <family val="1"/>
      </rPr>
      <t>,</t>
    </r>
    <r>
      <rPr>
        <sz val="12"/>
        <color theme="1"/>
        <rFont val="標楷體"/>
        <family val="4"/>
        <charset val="136"/>
      </rPr>
      <t>測試</t>
    </r>
    <r>
      <rPr>
        <sz val="12"/>
        <color theme="1"/>
        <rFont val="Times New Roman"/>
        <family val="1"/>
      </rPr>
      <t>537017</t>
    </r>
    <r>
      <rPr>
        <sz val="12"/>
        <color theme="1"/>
        <rFont val="標楷體"/>
        <family val="4"/>
        <charset val="136"/>
      </rPr>
      <t>銀色燙金紙燙金后其面是否适合印刷</t>
    </r>
  </si>
  <si>
    <r>
      <rPr>
        <sz val="12"/>
        <color theme="1"/>
        <rFont val="標楷體"/>
        <family val="4"/>
        <charset val="136"/>
      </rPr>
      <t>針對</t>
    </r>
    <r>
      <rPr>
        <sz val="12"/>
        <color theme="1"/>
        <rFont val="Times New Roman"/>
        <family val="1"/>
      </rPr>
      <t>LeoUK/MQP</t>
    </r>
    <r>
      <rPr>
        <sz val="12"/>
        <color theme="1"/>
        <rFont val="標楷體"/>
        <family val="4"/>
        <charset val="136"/>
      </rPr>
      <t>產品</t>
    </r>
    <r>
      <rPr>
        <sz val="12"/>
        <color theme="1"/>
        <rFont val="Times New Roman"/>
        <family val="1"/>
      </rPr>
      <t>,</t>
    </r>
    <r>
      <rPr>
        <sz val="12"/>
        <color theme="1"/>
        <rFont val="標楷體"/>
        <family val="4"/>
        <charset val="136"/>
      </rPr>
      <t>測試</t>
    </r>
    <r>
      <rPr>
        <sz val="12"/>
        <color theme="1"/>
        <rFont val="Times New Roman"/>
        <family val="1"/>
      </rPr>
      <t>566257</t>
    </r>
    <r>
      <rPr>
        <sz val="12"/>
        <color theme="1"/>
        <rFont val="標楷體"/>
        <family val="4"/>
        <charset val="136"/>
      </rPr>
      <t>紫色燙金紙燙金后其面是否适合印刷</t>
    </r>
  </si>
  <si>
    <r>
      <rPr>
        <sz val="12"/>
        <color theme="1"/>
        <rFont val="標楷體"/>
        <family val="4"/>
        <charset val="136"/>
      </rPr>
      <t>針對</t>
    </r>
    <r>
      <rPr>
        <sz val="12"/>
        <color theme="1"/>
        <rFont val="Times New Roman"/>
        <family val="1"/>
      </rPr>
      <t>LeoUK/MQP</t>
    </r>
    <r>
      <rPr>
        <sz val="12"/>
        <color theme="1"/>
        <rFont val="標楷體"/>
        <family val="4"/>
        <charset val="136"/>
      </rPr>
      <t>產品</t>
    </r>
    <r>
      <rPr>
        <sz val="12"/>
        <color theme="1"/>
        <rFont val="Times New Roman"/>
        <family val="1"/>
      </rPr>
      <t>,</t>
    </r>
    <r>
      <rPr>
        <sz val="12"/>
        <color theme="1"/>
        <rFont val="標楷體"/>
        <family val="4"/>
        <charset val="136"/>
      </rPr>
      <t>測試</t>
    </r>
    <r>
      <rPr>
        <sz val="12"/>
        <color theme="1"/>
        <rFont val="Times New Roman"/>
        <family val="1"/>
      </rPr>
      <t>A23-8 Blue</t>
    </r>
    <r>
      <rPr>
        <sz val="12"/>
        <color theme="1"/>
        <rFont val="標楷體"/>
        <family val="4"/>
        <charset val="136"/>
      </rPr>
      <t>燙金紙燙金后其面是否适合印刷</t>
    </r>
  </si>
  <si>
    <r>
      <rPr>
        <sz val="12"/>
        <color theme="1"/>
        <rFont val="標楷體"/>
        <family val="4"/>
        <charset val="136"/>
      </rPr>
      <t>針對</t>
    </r>
    <r>
      <rPr>
        <sz val="12"/>
        <color theme="1"/>
        <rFont val="Times New Roman"/>
        <family val="1"/>
      </rPr>
      <t>LeoUK/MQP</t>
    </r>
    <r>
      <rPr>
        <sz val="12"/>
        <color theme="1"/>
        <rFont val="標楷體"/>
        <family val="4"/>
        <charset val="136"/>
      </rPr>
      <t>產品</t>
    </r>
    <r>
      <rPr>
        <sz val="12"/>
        <color theme="1"/>
        <rFont val="Times New Roman"/>
        <family val="1"/>
      </rPr>
      <t>,</t>
    </r>
    <r>
      <rPr>
        <sz val="12"/>
        <color theme="1"/>
        <rFont val="標楷體"/>
        <family val="4"/>
        <charset val="136"/>
      </rPr>
      <t>測試</t>
    </r>
    <r>
      <rPr>
        <sz val="12"/>
        <color theme="1"/>
        <rFont val="Times New Roman"/>
        <family val="1"/>
      </rPr>
      <t>A23-Blue</t>
    </r>
    <r>
      <rPr>
        <sz val="12"/>
        <color theme="1"/>
        <rFont val="標楷體"/>
        <family val="4"/>
        <charset val="136"/>
      </rPr>
      <t>燙金紙燙金后其面是否适合印刷</t>
    </r>
  </si>
  <si>
    <r>
      <rPr>
        <sz val="12"/>
        <color theme="1"/>
        <rFont val="標楷體"/>
        <family val="4"/>
        <charset val="136"/>
      </rPr>
      <t>針對</t>
    </r>
    <r>
      <rPr>
        <sz val="12"/>
        <color theme="1"/>
        <rFont val="Times New Roman"/>
        <family val="1"/>
      </rPr>
      <t>LeoUK/MQP</t>
    </r>
    <r>
      <rPr>
        <sz val="12"/>
        <color theme="1"/>
        <rFont val="標楷體"/>
        <family val="4"/>
        <charset val="136"/>
      </rPr>
      <t>產品</t>
    </r>
    <r>
      <rPr>
        <sz val="12"/>
        <color theme="1"/>
        <rFont val="Times New Roman"/>
        <family val="1"/>
      </rPr>
      <t>,</t>
    </r>
    <r>
      <rPr>
        <sz val="12"/>
        <color theme="1"/>
        <rFont val="標楷體"/>
        <family val="4"/>
        <charset val="136"/>
      </rPr>
      <t>測試</t>
    </r>
    <r>
      <rPr>
        <sz val="12"/>
        <color theme="1"/>
        <rFont val="Times New Roman"/>
        <family val="1"/>
      </rPr>
      <t>A23-Pink</t>
    </r>
    <r>
      <rPr>
        <sz val="12"/>
        <color theme="1"/>
        <rFont val="標楷體"/>
        <family val="4"/>
        <charset val="136"/>
      </rPr>
      <t>燙金紙燙金后其面是否适合印刷</t>
    </r>
  </si>
  <si>
    <r>
      <rPr>
        <sz val="12"/>
        <color theme="1"/>
        <rFont val="標楷體"/>
        <family val="4"/>
        <charset val="136"/>
      </rPr>
      <t>針對</t>
    </r>
    <r>
      <rPr>
        <sz val="12"/>
        <color theme="1"/>
        <rFont val="Times New Roman"/>
        <family val="1"/>
      </rPr>
      <t>LeoUK/MQP</t>
    </r>
    <r>
      <rPr>
        <sz val="12"/>
        <color theme="1"/>
        <rFont val="標楷體"/>
        <family val="4"/>
        <charset val="136"/>
      </rPr>
      <t>產品</t>
    </r>
    <r>
      <rPr>
        <sz val="12"/>
        <color theme="1"/>
        <rFont val="Times New Roman"/>
        <family val="1"/>
      </rPr>
      <t>,</t>
    </r>
    <r>
      <rPr>
        <sz val="12"/>
        <color theme="1"/>
        <rFont val="標楷體"/>
        <family val="4"/>
        <charset val="136"/>
      </rPr>
      <t>測試</t>
    </r>
    <r>
      <rPr>
        <sz val="12"/>
        <color theme="1"/>
        <rFont val="Times New Roman"/>
        <family val="1"/>
      </rPr>
      <t>W220</t>
    </r>
    <r>
      <rPr>
        <sz val="12"/>
        <color theme="1"/>
        <rFont val="標楷體"/>
        <family val="4"/>
        <charset val="136"/>
      </rPr>
      <t>淺藍色燙金紙燙金后其面是否适合印刷</t>
    </r>
  </si>
  <si>
    <r>
      <rPr>
        <sz val="12"/>
        <color theme="1"/>
        <rFont val="標楷體"/>
        <family val="4"/>
        <charset val="136"/>
      </rPr>
      <t>及確認是否可用於</t>
    </r>
    <r>
      <rPr>
        <sz val="12"/>
        <color theme="1"/>
        <rFont val="Times New Roman"/>
        <family val="1"/>
      </rPr>
      <t>PIL</t>
    </r>
    <r>
      <rPr>
        <sz val="12"/>
        <color theme="1"/>
        <rFont val="標楷體"/>
        <family val="4"/>
        <charset val="136"/>
      </rPr>
      <t>的封套上。</t>
    </r>
  </si>
  <si>
    <r>
      <rPr>
        <sz val="12"/>
        <color theme="1"/>
        <rFont val="標楷體"/>
        <family val="4"/>
        <charset val="136"/>
      </rPr>
      <t>華浩日本金紙</t>
    </r>
    <r>
      <rPr>
        <sz val="12"/>
        <color theme="1"/>
        <rFont val="Times New Roman"/>
        <family val="1"/>
      </rPr>
      <t>(</t>
    </r>
    <r>
      <rPr>
        <sz val="12"/>
        <color theme="1"/>
        <rFont val="標楷體"/>
        <family val="4"/>
        <charset val="136"/>
      </rPr>
      <t>金色</t>
    </r>
    <r>
      <rPr>
        <sz val="12"/>
        <color theme="1"/>
        <rFont val="Times New Roman"/>
        <family val="1"/>
      </rPr>
      <t>NV100 4Gold)</t>
    </r>
    <r>
      <rPr>
        <sz val="12"/>
        <color theme="1"/>
        <rFont val="標楷體"/>
        <family val="4"/>
        <charset val="136"/>
      </rPr>
      <t>轆金邊</t>
    </r>
  </si>
  <si>
    <r>
      <rPr>
        <sz val="12"/>
        <color theme="1"/>
        <rFont val="標楷體"/>
        <family val="4"/>
        <charset val="136"/>
      </rPr>
      <t>華浩日本金紙</t>
    </r>
    <r>
      <rPr>
        <sz val="12"/>
        <color theme="1"/>
        <rFont val="Times New Roman"/>
        <family val="1"/>
      </rPr>
      <t>(</t>
    </r>
    <r>
      <rPr>
        <sz val="12"/>
        <color theme="1"/>
        <rFont val="標楷體"/>
        <family val="4"/>
        <charset val="136"/>
      </rPr>
      <t>銀色</t>
    </r>
    <r>
      <rPr>
        <sz val="12"/>
        <color theme="1"/>
        <rFont val="Times New Roman"/>
        <family val="1"/>
      </rPr>
      <t>NV1Silver)</t>
    </r>
    <r>
      <rPr>
        <sz val="12"/>
        <color theme="1"/>
        <rFont val="標楷體"/>
        <family val="4"/>
        <charset val="136"/>
      </rPr>
      <t>轆金邊</t>
    </r>
  </si>
  <si>
    <r>
      <rPr>
        <sz val="12"/>
        <color theme="1"/>
        <rFont val="標楷體"/>
        <family val="4"/>
        <charset val="136"/>
      </rPr>
      <t>試做獎券，用燙金方法燙華浩的刮刮銀</t>
    </r>
    <r>
      <rPr>
        <sz val="12"/>
        <color theme="1"/>
        <rFont val="Times New Roman"/>
        <family val="1"/>
      </rPr>
      <t>(</t>
    </r>
    <r>
      <rPr>
        <sz val="12"/>
        <color theme="1"/>
        <rFont val="標楷體"/>
        <family val="4"/>
        <charset val="136"/>
      </rPr>
      <t>金色</t>
    </r>
    <r>
      <rPr>
        <sz val="12"/>
        <color theme="1"/>
        <rFont val="Times New Roman"/>
        <family val="1"/>
      </rPr>
      <t>GT-92)</t>
    </r>
  </si>
  <si>
    <r>
      <rPr>
        <sz val="12"/>
        <color theme="1"/>
        <rFont val="標楷體"/>
        <family val="4"/>
        <charset val="136"/>
      </rPr>
      <t>試做獎券，用燙金方法燙華浩的刮刮銀</t>
    </r>
    <r>
      <rPr>
        <sz val="12"/>
        <color theme="1"/>
        <rFont val="Times New Roman"/>
        <family val="1"/>
      </rPr>
      <t>(</t>
    </r>
    <r>
      <rPr>
        <sz val="12"/>
        <color theme="1"/>
        <rFont val="標楷體"/>
        <family val="4"/>
        <charset val="136"/>
      </rPr>
      <t>銀色</t>
    </r>
    <r>
      <rPr>
        <sz val="12"/>
        <color theme="1"/>
        <rFont val="Times New Roman"/>
        <family val="1"/>
      </rPr>
      <t>ST-92)</t>
    </r>
  </si>
  <si>
    <r>
      <rPr>
        <sz val="12"/>
        <color theme="1"/>
        <rFont val="標楷體"/>
        <family val="4"/>
        <charset val="136"/>
      </rPr>
      <t>錦琪英國燙金紙</t>
    </r>
    <r>
      <rPr>
        <sz val="12"/>
        <color theme="1"/>
        <rFont val="Times New Roman"/>
        <family val="1"/>
      </rPr>
      <t>(537260</t>
    </r>
    <r>
      <rPr>
        <sz val="12"/>
        <color theme="1"/>
        <rFont val="標楷體"/>
        <family val="4"/>
        <charset val="136"/>
      </rPr>
      <t>紅色</t>
    </r>
    <r>
      <rPr>
        <sz val="12"/>
        <color theme="1"/>
        <rFont val="Times New Roman"/>
        <family val="1"/>
      </rPr>
      <t>)</t>
    </r>
    <r>
      <rPr>
        <sz val="12"/>
        <color theme="1"/>
        <rFont val="標楷體"/>
        <family val="4"/>
        <charset val="136"/>
      </rPr>
      <t>做盒包紙</t>
    </r>
  </si>
  <si>
    <r>
      <rPr>
        <sz val="12"/>
        <color theme="1"/>
        <rFont val="標楷體"/>
        <family val="4"/>
        <charset val="136"/>
      </rPr>
      <t>錦琪英國金紙</t>
    </r>
    <r>
      <rPr>
        <sz val="12"/>
        <color theme="1"/>
        <rFont val="Times New Roman"/>
        <family val="1"/>
      </rPr>
      <t>(645080</t>
    </r>
    <r>
      <rPr>
        <sz val="12"/>
        <color theme="1"/>
        <rFont val="標楷體"/>
        <family val="4"/>
        <charset val="136"/>
      </rPr>
      <t>金色</t>
    </r>
    <r>
      <rPr>
        <sz val="12"/>
        <color theme="1"/>
        <rFont val="Times New Roman"/>
        <family val="1"/>
      </rPr>
      <t>)</t>
    </r>
    <r>
      <rPr>
        <sz val="12"/>
        <color theme="1"/>
        <rFont val="標楷體"/>
        <family val="4"/>
        <charset val="136"/>
      </rPr>
      <t>轆金邊</t>
    </r>
  </si>
  <si>
    <r>
      <t>Leonhard Kurz # 23360-220UV</t>
    </r>
    <r>
      <rPr>
        <sz val="12"/>
        <color theme="1"/>
        <rFont val="標楷體"/>
        <family val="4"/>
        <charset val="136"/>
      </rPr>
      <t>燙金紙燙於</t>
    </r>
    <r>
      <rPr>
        <sz val="12"/>
        <color theme="1"/>
        <rFont val="Times New Roman"/>
        <family val="1"/>
      </rPr>
      <t>UV</t>
    </r>
    <r>
      <rPr>
        <sz val="12"/>
        <color theme="1"/>
        <rFont val="標楷體"/>
        <family val="4"/>
        <charset val="136"/>
      </rPr>
      <t>面上</t>
    </r>
  </si>
  <si>
    <r>
      <rPr>
        <sz val="12"/>
        <color theme="1"/>
        <rFont val="標楷體"/>
        <family val="4"/>
        <charset val="136"/>
      </rPr>
      <t>梁滄記台灣燙金紙</t>
    </r>
    <r>
      <rPr>
        <sz val="12"/>
        <color theme="1"/>
        <rFont val="Times New Roman"/>
        <family val="1"/>
      </rPr>
      <t>L883(</t>
    </r>
    <r>
      <rPr>
        <sz val="12"/>
        <color theme="1"/>
        <rFont val="標楷體"/>
        <family val="4"/>
        <charset val="136"/>
      </rPr>
      <t>紅色、金色、銀色</t>
    </r>
    <r>
      <rPr>
        <sz val="12"/>
        <color theme="1"/>
        <rFont val="Times New Roman"/>
        <family val="1"/>
      </rPr>
      <t>)</t>
    </r>
    <r>
      <rPr>
        <sz val="12"/>
        <color theme="1"/>
        <rFont val="標楷體"/>
        <family val="4"/>
        <charset val="136"/>
      </rPr>
      <t>用於粗紋紙、書面、人造皮面</t>
    </r>
  </si>
  <si>
    <r>
      <rPr>
        <sz val="12"/>
        <color theme="1"/>
        <rFont val="標楷體"/>
        <family val="4"/>
        <charset val="136"/>
      </rPr>
      <t>梁滄記台灣燙金紙</t>
    </r>
    <r>
      <rPr>
        <sz val="12"/>
        <color theme="1"/>
        <rFont val="Times New Roman"/>
        <family val="1"/>
      </rPr>
      <t>L817(</t>
    </r>
    <r>
      <rPr>
        <sz val="12"/>
        <color theme="1"/>
        <rFont val="標楷體"/>
        <family val="4"/>
        <charset val="136"/>
      </rPr>
      <t>紅色、金色、銀色</t>
    </r>
    <r>
      <rPr>
        <sz val="12"/>
        <color theme="1"/>
        <rFont val="Times New Roman"/>
        <family val="1"/>
      </rPr>
      <t>)</t>
    </r>
    <r>
      <rPr>
        <sz val="12"/>
        <color theme="1"/>
        <rFont val="標楷體"/>
        <family val="4"/>
        <charset val="136"/>
      </rPr>
      <t>用於燙中、小字及圖案</t>
    </r>
  </si>
  <si>
    <r>
      <rPr>
        <sz val="12"/>
        <color theme="1"/>
        <rFont val="標楷體"/>
        <family val="4"/>
        <charset val="136"/>
      </rPr>
      <t>錦琪美國金紙</t>
    </r>
    <r>
      <rPr>
        <sz val="12"/>
        <color theme="1"/>
        <rFont val="Times New Roman"/>
        <family val="1"/>
      </rPr>
      <t>(</t>
    </r>
    <r>
      <rPr>
        <sz val="12"/>
        <color theme="1"/>
        <rFont val="標楷體"/>
        <family val="4"/>
        <charset val="136"/>
      </rPr>
      <t>銀色、紅色、藍色</t>
    </r>
    <r>
      <rPr>
        <sz val="12"/>
        <color theme="1"/>
        <rFont val="Times New Roman"/>
        <family val="1"/>
      </rPr>
      <t>)</t>
    </r>
    <r>
      <rPr>
        <sz val="12"/>
        <color theme="1"/>
        <rFont val="標楷體"/>
        <family val="4"/>
        <charset val="136"/>
      </rPr>
      <t>轆書邊</t>
    </r>
  </si>
  <si>
    <r>
      <rPr>
        <sz val="12"/>
        <color theme="1"/>
        <rFont val="標楷體"/>
        <family val="4"/>
        <charset val="136"/>
      </rPr>
      <t>恒進德國斧頭牌</t>
    </r>
    <r>
      <rPr>
        <sz val="12"/>
        <color theme="1"/>
        <rFont val="Times New Roman"/>
        <family val="1"/>
      </rPr>
      <t>Leonhard Kurz</t>
    </r>
    <r>
      <rPr>
        <sz val="12"/>
        <color theme="1"/>
        <rFont val="標楷體"/>
        <family val="4"/>
        <charset val="136"/>
      </rPr>
      <t>燙書邊用金紙</t>
    </r>
    <r>
      <rPr>
        <sz val="12"/>
        <color theme="1"/>
        <rFont val="Times New Roman"/>
        <family val="1"/>
      </rPr>
      <t>(</t>
    </r>
    <r>
      <rPr>
        <sz val="12"/>
        <color theme="1"/>
        <rFont val="標楷體"/>
        <family val="4"/>
        <charset val="136"/>
      </rPr>
      <t>金色、銀色</t>
    </r>
    <r>
      <rPr>
        <sz val="12"/>
        <color theme="1"/>
        <rFont val="Times New Roman"/>
        <family val="1"/>
      </rPr>
      <t>)</t>
    </r>
    <r>
      <rPr>
        <sz val="12"/>
        <color theme="1"/>
        <rFont val="標楷體"/>
        <family val="4"/>
        <charset val="136"/>
      </rPr>
      <t>以提高品質及無需用膠水</t>
    </r>
  </si>
  <si>
    <r>
      <t>Leonhard Kurz # Metalite MET LK338</t>
    </r>
    <r>
      <rPr>
        <sz val="12"/>
        <color theme="1"/>
        <rFont val="標楷體"/>
        <family val="4"/>
        <charset val="136"/>
      </rPr>
      <t>燙金紙燙於</t>
    </r>
    <r>
      <rPr>
        <sz val="12"/>
        <color theme="1"/>
        <rFont val="Times New Roman"/>
        <family val="1"/>
      </rPr>
      <t>PP</t>
    </r>
    <r>
      <rPr>
        <sz val="12"/>
        <color theme="1"/>
        <rFont val="標楷體"/>
        <family val="4"/>
        <charset val="136"/>
      </rPr>
      <t>、</t>
    </r>
    <r>
      <rPr>
        <sz val="12"/>
        <color theme="1"/>
        <rFont val="Times New Roman"/>
        <family val="1"/>
      </rPr>
      <t>UV</t>
    </r>
    <r>
      <rPr>
        <sz val="12"/>
        <color theme="1"/>
        <rFont val="標楷體"/>
        <family val="4"/>
        <charset val="136"/>
      </rPr>
      <t>面上</t>
    </r>
  </si>
  <si>
    <r>
      <rPr>
        <sz val="12"/>
        <color theme="1"/>
        <rFont val="標楷體"/>
        <family val="4"/>
        <charset val="136"/>
      </rPr>
      <t>試燙錦琪六款日本燙金紙於過膠面及過</t>
    </r>
    <r>
      <rPr>
        <sz val="12"/>
        <color theme="1"/>
        <rFont val="Times New Roman"/>
        <family val="1"/>
      </rPr>
      <t>UV</t>
    </r>
    <r>
      <rPr>
        <sz val="12"/>
        <color theme="1"/>
        <rFont val="標楷體"/>
        <family val="4"/>
        <charset val="136"/>
      </rPr>
      <t>面，以取締現用豐田燙金紙</t>
    </r>
  </si>
  <si>
    <r>
      <rPr>
        <sz val="12"/>
        <color theme="1"/>
        <rFont val="標楷體"/>
        <family val="4"/>
        <charset val="136"/>
      </rPr>
      <t>試燙錦琪五款韓國燙金紙於過膠面及過</t>
    </r>
    <r>
      <rPr>
        <sz val="12"/>
        <color theme="1"/>
        <rFont val="Times New Roman"/>
        <family val="1"/>
      </rPr>
      <t>UV</t>
    </r>
    <r>
      <rPr>
        <sz val="12"/>
        <color theme="1"/>
        <rFont val="標楷體"/>
        <family val="4"/>
        <charset val="136"/>
      </rPr>
      <t>面，以取締現用豐田燙金紙</t>
    </r>
  </si>
  <si>
    <r>
      <rPr>
        <sz val="12"/>
        <color theme="1"/>
        <rFont val="標楷體"/>
        <family val="4"/>
        <charset val="136"/>
      </rPr>
      <t>試燙華浩燙書邊金紙</t>
    </r>
    <r>
      <rPr>
        <sz val="12"/>
        <color theme="1"/>
        <rFont val="Times New Roman"/>
        <family val="1"/>
      </rPr>
      <t>(</t>
    </r>
    <r>
      <rPr>
        <sz val="12"/>
        <color theme="1"/>
        <rFont val="標楷體"/>
        <family val="4"/>
        <charset val="136"/>
      </rPr>
      <t>紅色及黑色</t>
    </r>
    <r>
      <rPr>
        <sz val="12"/>
        <color theme="1"/>
        <rFont val="Times New Roman"/>
        <family val="1"/>
      </rPr>
      <t>)</t>
    </r>
  </si>
  <si>
    <r>
      <rPr>
        <sz val="12"/>
        <color theme="1"/>
        <rFont val="標楷體"/>
        <family val="4"/>
        <charset val="136"/>
      </rPr>
      <t>用華浩然</t>
    </r>
    <r>
      <rPr>
        <sz val="12"/>
        <color theme="1"/>
        <rFont val="Times New Roman"/>
        <family val="1"/>
      </rPr>
      <t>(</t>
    </r>
    <r>
      <rPr>
        <sz val="12"/>
        <color theme="1"/>
        <rFont val="標楷體"/>
        <family val="4"/>
        <charset val="136"/>
      </rPr>
      <t>紅、黑</t>
    </r>
    <r>
      <rPr>
        <sz val="12"/>
        <color theme="1"/>
        <rFont val="Times New Roman"/>
        <family val="1"/>
      </rPr>
      <t>BF-90803)</t>
    </r>
    <r>
      <rPr>
        <sz val="12"/>
        <color theme="1"/>
        <rFont val="標楷體"/>
        <family val="4"/>
        <charset val="136"/>
      </rPr>
      <t>和錦琪</t>
    </r>
    <r>
      <rPr>
        <sz val="12"/>
        <color theme="1"/>
        <rFont val="Times New Roman"/>
        <family val="1"/>
      </rPr>
      <t>(</t>
    </r>
    <r>
      <rPr>
        <sz val="12"/>
        <color theme="1"/>
        <rFont val="標楷體"/>
        <family val="4"/>
        <charset val="136"/>
      </rPr>
      <t>紅、藍、銀</t>
    </r>
    <r>
      <rPr>
        <sz val="12"/>
        <color theme="1"/>
        <rFont val="Times New Roman"/>
        <family val="1"/>
      </rPr>
      <t>BF-90603)</t>
    </r>
    <r>
      <rPr>
        <sz val="12"/>
        <color theme="1"/>
        <rFont val="標楷體"/>
        <family val="4"/>
        <charset val="136"/>
      </rPr>
      <t>替</t>
    </r>
    <r>
      <rPr>
        <sz val="12"/>
        <color theme="1"/>
        <rFont val="Times New Roman"/>
        <family val="1"/>
      </rPr>
      <t>Hallmark</t>
    </r>
    <r>
      <rPr>
        <sz val="12"/>
        <color theme="1"/>
        <rFont val="標楷體"/>
        <family val="4"/>
        <charset val="136"/>
      </rPr>
      <t>的白樣燙書邊</t>
    </r>
    <r>
      <rPr>
        <sz val="12"/>
        <color theme="1"/>
        <rFont val="Times New Roman"/>
        <family val="1"/>
      </rPr>
      <t>.</t>
    </r>
  </si>
  <si>
    <r>
      <rPr>
        <sz val="12"/>
        <color theme="1"/>
        <rFont val="標楷體"/>
        <family val="4"/>
        <charset val="136"/>
      </rPr>
      <t>試用恒進的德國斧頭燙金紙</t>
    </r>
    <r>
      <rPr>
        <sz val="12"/>
        <color theme="1"/>
        <rFont val="Times New Roman"/>
        <family val="1"/>
      </rPr>
      <t>#16050</t>
    </r>
    <r>
      <rPr>
        <sz val="12"/>
        <color theme="1"/>
        <rFont val="標楷體"/>
        <family val="4"/>
        <charset val="136"/>
      </rPr>
      <t>系列共</t>
    </r>
    <r>
      <rPr>
        <sz val="12"/>
        <color theme="1"/>
        <rFont val="Times New Roman"/>
        <family val="1"/>
      </rPr>
      <t>4</t>
    </r>
    <r>
      <rPr>
        <sz val="12"/>
        <color theme="1"/>
        <rFont val="標楷體"/>
        <family val="4"/>
        <charset val="136"/>
      </rPr>
      <t>種顏色，燙於絨面紙上以改善效果</t>
    </r>
  </si>
  <si>
    <r>
      <rPr>
        <sz val="12"/>
        <color theme="1"/>
        <rFont val="標楷體"/>
        <family val="4"/>
        <charset val="136"/>
      </rPr>
      <t>試用恒進的德國斧頭燙金紙</t>
    </r>
    <r>
      <rPr>
        <sz val="12"/>
        <color theme="1"/>
        <rFont val="Times New Roman"/>
        <family val="1"/>
      </rPr>
      <t>#LK</t>
    </r>
    <r>
      <rPr>
        <sz val="12"/>
        <color theme="1"/>
        <rFont val="標楷體"/>
        <family val="4"/>
        <charset val="136"/>
      </rPr>
      <t>系列共</t>
    </r>
    <r>
      <rPr>
        <sz val="12"/>
        <color theme="1"/>
        <rFont val="Times New Roman"/>
        <family val="1"/>
      </rPr>
      <t>3</t>
    </r>
    <r>
      <rPr>
        <sz val="12"/>
        <color theme="1"/>
        <rFont val="標楷體"/>
        <family val="4"/>
        <charset val="136"/>
      </rPr>
      <t>種顏色，燙於過</t>
    </r>
    <r>
      <rPr>
        <sz val="12"/>
        <color theme="1"/>
        <rFont val="Times New Roman"/>
        <family val="1"/>
      </rPr>
      <t>BOPP</t>
    </r>
    <r>
      <rPr>
        <sz val="12"/>
        <color theme="1"/>
        <rFont val="標楷體"/>
        <family val="4"/>
        <charset val="136"/>
      </rPr>
      <t>紙面以降低成本，代替現用華浩燙金紙</t>
    </r>
  </si>
  <si>
    <r>
      <rPr>
        <sz val="12"/>
        <color theme="1"/>
        <rFont val="標楷體"/>
        <family val="4"/>
        <charset val="136"/>
      </rPr>
      <t>試用恒進的德國斧頭燙金紙</t>
    </r>
    <r>
      <rPr>
        <sz val="12"/>
        <color theme="1"/>
        <rFont val="Times New Roman"/>
        <family val="1"/>
      </rPr>
      <t>#E8</t>
    </r>
    <r>
      <rPr>
        <sz val="12"/>
        <color theme="1"/>
        <rFont val="標楷體"/>
        <family val="4"/>
        <charset val="136"/>
      </rPr>
      <t>系列共</t>
    </r>
    <r>
      <rPr>
        <sz val="12"/>
        <color theme="1"/>
        <rFont val="Times New Roman"/>
        <family val="1"/>
      </rPr>
      <t>2</t>
    </r>
    <r>
      <rPr>
        <sz val="12"/>
        <color theme="1"/>
        <rFont val="標楷體"/>
        <family val="4"/>
        <charset val="136"/>
      </rPr>
      <t>種顏色，燙於過粗糙紙面，以改善品質</t>
    </r>
  </si>
  <si>
    <r>
      <rPr>
        <sz val="12"/>
        <color theme="1"/>
        <rFont val="標楷體"/>
        <family val="4"/>
        <charset val="136"/>
      </rPr>
      <t>試用恒進的德國斧頭燙金紙</t>
    </r>
    <r>
      <rPr>
        <sz val="12"/>
        <color theme="1"/>
        <rFont val="Times New Roman"/>
        <family val="1"/>
      </rPr>
      <t>#GH</t>
    </r>
    <r>
      <rPr>
        <sz val="12"/>
        <color theme="1"/>
        <rFont val="標楷體"/>
        <family val="4"/>
        <charset val="136"/>
      </rPr>
      <t>系列共</t>
    </r>
    <r>
      <rPr>
        <sz val="12"/>
        <color theme="1"/>
        <rFont val="Times New Roman"/>
        <family val="1"/>
      </rPr>
      <t>2</t>
    </r>
    <r>
      <rPr>
        <sz val="12"/>
        <color theme="1"/>
        <rFont val="標楷體"/>
        <family val="4"/>
        <charset val="136"/>
      </rPr>
      <t>種顏色，燙於過</t>
    </r>
    <r>
      <rPr>
        <sz val="12"/>
        <color theme="1"/>
        <rFont val="Times New Roman"/>
        <family val="1"/>
      </rPr>
      <t>BOPP</t>
    </r>
    <r>
      <rPr>
        <sz val="12"/>
        <color theme="1"/>
        <rFont val="標楷體"/>
        <family val="4"/>
        <charset val="136"/>
      </rPr>
      <t>紙面為客人提供多種顏色選擇</t>
    </r>
  </si>
  <si>
    <r>
      <rPr>
        <sz val="12"/>
        <color theme="1"/>
        <rFont val="標楷體"/>
        <family val="4"/>
        <charset val="136"/>
      </rPr>
      <t>試用錦琪日本燙金紙</t>
    </r>
    <r>
      <rPr>
        <sz val="12"/>
        <color theme="1"/>
        <rFont val="Times New Roman"/>
        <family val="1"/>
      </rPr>
      <t>PP7(</t>
    </r>
    <r>
      <rPr>
        <sz val="12"/>
        <color theme="1"/>
        <rFont val="標楷體"/>
        <family val="4"/>
        <charset val="136"/>
      </rPr>
      <t>銀色</t>
    </r>
    <r>
      <rPr>
        <sz val="12"/>
        <color theme="1"/>
        <rFont val="Times New Roman"/>
        <family val="1"/>
      </rPr>
      <t>)</t>
    </r>
    <r>
      <rPr>
        <sz val="12"/>
        <color theme="1"/>
        <rFont val="標楷體"/>
        <family val="4"/>
        <charset val="136"/>
      </rPr>
      <t>、</t>
    </r>
    <r>
      <rPr>
        <sz val="12"/>
        <color theme="1"/>
        <rFont val="Times New Roman"/>
        <family val="1"/>
      </rPr>
      <t>PP8(</t>
    </r>
    <r>
      <rPr>
        <sz val="12"/>
        <color theme="1"/>
        <rFont val="標楷體"/>
        <family val="4"/>
        <charset val="136"/>
      </rPr>
      <t>金色</t>
    </r>
    <r>
      <rPr>
        <sz val="12"/>
        <color theme="1"/>
        <rFont val="Times New Roman"/>
        <family val="1"/>
      </rPr>
      <t>)</t>
    </r>
    <r>
      <rPr>
        <sz val="12"/>
        <color theme="1"/>
        <rFont val="標楷體"/>
        <family val="4"/>
        <charset val="136"/>
      </rPr>
      <t>，經我廠燙金師傅介紹試用以獲得燙金效果，</t>
    </r>
    <r>
      <rPr>
        <sz val="12"/>
        <color theme="1"/>
        <rFont val="Times New Roman"/>
        <family val="1"/>
      </rPr>
      <t>(</t>
    </r>
    <r>
      <rPr>
        <sz val="12"/>
        <color theme="1"/>
        <rFont val="標楷體"/>
        <family val="4"/>
        <charset val="136"/>
      </rPr>
      <t>尤以燙印於</t>
    </r>
    <r>
      <rPr>
        <sz val="12"/>
        <color theme="1"/>
        <rFont val="Times New Roman"/>
        <family val="1"/>
      </rPr>
      <t>BOPP</t>
    </r>
    <r>
      <rPr>
        <sz val="12"/>
        <color theme="1"/>
        <rFont val="標楷體"/>
        <family val="4"/>
        <charset val="136"/>
      </rPr>
      <t>過膠紙面</t>
    </r>
    <r>
      <rPr>
        <sz val="12"/>
        <color theme="1"/>
        <rFont val="Times New Roman"/>
        <family val="1"/>
      </rPr>
      <t>)</t>
    </r>
  </si>
  <si>
    <r>
      <rPr>
        <sz val="12"/>
        <color theme="1"/>
        <rFont val="標楷體"/>
        <family val="4"/>
        <charset val="136"/>
      </rPr>
      <t>試用錦琪英國低溫燙金紙</t>
    </r>
    <r>
      <rPr>
        <sz val="12"/>
        <color theme="1"/>
        <rFont val="Times New Roman"/>
        <family val="1"/>
      </rPr>
      <t>#574002</t>
    </r>
    <r>
      <rPr>
        <sz val="12"/>
        <color theme="1"/>
        <rFont val="標楷體"/>
        <family val="4"/>
        <charset val="136"/>
      </rPr>
      <t>、</t>
    </r>
    <r>
      <rPr>
        <sz val="12"/>
        <color theme="1"/>
        <rFont val="Times New Roman"/>
        <family val="1"/>
      </rPr>
      <t>#596002</t>
    </r>
    <r>
      <rPr>
        <sz val="12"/>
        <color theme="1"/>
        <rFont val="標楷體"/>
        <family val="4"/>
        <charset val="136"/>
      </rPr>
      <t>，經我廠燙金師傅介紹試用，以獲得更好燙金效果</t>
    </r>
    <r>
      <rPr>
        <sz val="12"/>
        <color theme="1"/>
        <rFont val="Times New Roman"/>
        <family val="1"/>
      </rPr>
      <t>(</t>
    </r>
    <r>
      <rPr>
        <sz val="12"/>
        <color theme="1"/>
        <rFont val="標楷體"/>
        <family val="4"/>
        <charset val="136"/>
      </rPr>
      <t>尤其於燙印絨面紙、</t>
    </r>
    <r>
      <rPr>
        <sz val="12"/>
        <color theme="1"/>
        <rFont val="Times New Roman"/>
        <family val="1"/>
      </rPr>
      <t>Dupont Tyvek</t>
    </r>
    <r>
      <rPr>
        <sz val="12"/>
        <color theme="1"/>
        <rFont val="標楷體"/>
        <family val="4"/>
        <charset val="136"/>
      </rPr>
      <t>紙</t>
    </r>
    <r>
      <rPr>
        <sz val="12"/>
        <color theme="1"/>
        <rFont val="Times New Roman"/>
        <family val="1"/>
      </rPr>
      <t>)</t>
    </r>
  </si>
  <si>
    <r>
      <rPr>
        <sz val="12"/>
        <color theme="1"/>
        <rFont val="標楷體"/>
        <family val="4"/>
        <charset val="136"/>
      </rPr>
      <t>試用錦琪美國透明燙金紙</t>
    </r>
    <r>
      <rPr>
        <sz val="12"/>
        <color theme="1"/>
        <rFont val="Times New Roman"/>
        <family val="1"/>
      </rPr>
      <t>T002</t>
    </r>
    <r>
      <rPr>
        <sz val="12"/>
        <color theme="1"/>
        <rFont val="標楷體"/>
        <family val="4"/>
        <charset val="136"/>
      </rPr>
      <t>、英國珍珠白燙金紙張</t>
    </r>
    <r>
      <rPr>
        <sz val="12"/>
        <color theme="1"/>
        <rFont val="Times New Roman"/>
        <family val="1"/>
      </rPr>
      <t>#265-214</t>
    </r>
    <r>
      <rPr>
        <sz val="12"/>
        <color theme="1"/>
        <rFont val="標楷體"/>
        <family val="4"/>
        <charset val="136"/>
      </rPr>
      <t>及珍珠粉紅燙金紙</t>
    </r>
    <r>
      <rPr>
        <sz val="12"/>
        <color theme="1"/>
        <rFont val="Times New Roman"/>
        <family val="1"/>
      </rPr>
      <t>#265-471</t>
    </r>
    <r>
      <rPr>
        <sz val="12"/>
        <color theme="1"/>
        <rFont val="標楷體"/>
        <family val="4"/>
        <charset val="136"/>
      </rPr>
      <t>，為客人提供多項顏色效果選擇</t>
    </r>
  </si>
  <si>
    <r>
      <rPr>
        <sz val="12"/>
        <color theme="1"/>
        <rFont val="標楷體"/>
        <family val="4"/>
        <charset val="136"/>
      </rPr>
      <t>用錦琪</t>
    </r>
    <r>
      <rPr>
        <sz val="12"/>
        <color theme="1"/>
        <rFont val="Times New Roman"/>
        <family val="1"/>
      </rPr>
      <t>#18</t>
    </r>
    <r>
      <rPr>
        <sz val="12"/>
        <color theme="1"/>
        <rFont val="標楷體"/>
        <family val="4"/>
        <charset val="136"/>
      </rPr>
      <t>白色燙金紙燙於</t>
    </r>
    <r>
      <rPr>
        <sz val="12"/>
        <color theme="1"/>
        <rFont val="Times New Roman"/>
        <family val="1"/>
      </rPr>
      <t>105gsm</t>
    </r>
    <r>
      <rPr>
        <sz val="12"/>
        <color theme="1"/>
        <rFont val="標楷體"/>
        <family val="4"/>
        <charset val="136"/>
      </rPr>
      <t>牛皮紙，以達客人要求的不透明效果</t>
    </r>
  </si>
  <si>
    <r>
      <rPr>
        <sz val="12"/>
        <color theme="1"/>
        <rFont val="標楷體"/>
        <family val="4"/>
        <charset val="136"/>
      </rPr>
      <t>用華浩</t>
    </r>
    <r>
      <rPr>
        <sz val="12"/>
        <color theme="1"/>
        <rFont val="Times New Roman"/>
        <family val="1"/>
      </rPr>
      <t>L217</t>
    </r>
    <r>
      <rPr>
        <sz val="12"/>
        <color theme="1"/>
        <rFont val="標楷體"/>
        <family val="4"/>
        <charset val="136"/>
      </rPr>
      <t>白色燙金紙燙於</t>
    </r>
    <r>
      <rPr>
        <sz val="12"/>
        <color theme="1"/>
        <rFont val="Times New Roman"/>
        <family val="1"/>
      </rPr>
      <t>105gsm</t>
    </r>
    <r>
      <rPr>
        <sz val="12"/>
        <color theme="1"/>
        <rFont val="標楷體"/>
        <family val="4"/>
        <charset val="136"/>
      </rPr>
      <t>牛皮紙，以達客人要求的不透明效果</t>
    </r>
  </si>
  <si>
    <r>
      <rPr>
        <sz val="12"/>
        <color theme="1"/>
        <rFont val="標楷體"/>
        <family val="4"/>
        <charset val="136"/>
      </rPr>
      <t>試用高金</t>
    </r>
    <r>
      <rPr>
        <sz val="12"/>
        <color theme="1"/>
        <rFont val="Times New Roman"/>
        <family val="1"/>
      </rPr>
      <t>SP-S01(</t>
    </r>
    <r>
      <rPr>
        <sz val="12"/>
        <color theme="1"/>
        <rFont val="標楷體"/>
        <family val="4"/>
        <charset val="136"/>
      </rPr>
      <t>銀色</t>
    </r>
    <r>
      <rPr>
        <sz val="12"/>
        <color theme="1"/>
        <rFont val="Times New Roman"/>
        <family val="1"/>
      </rPr>
      <t>)</t>
    </r>
    <r>
      <rPr>
        <sz val="12"/>
        <color theme="1"/>
        <rFont val="標楷體"/>
        <family val="4"/>
        <charset val="136"/>
      </rPr>
      <t>、</t>
    </r>
    <r>
      <rPr>
        <sz val="12"/>
        <color theme="1"/>
        <rFont val="Times New Roman"/>
        <family val="1"/>
      </rPr>
      <t>SP-08(</t>
    </r>
    <r>
      <rPr>
        <sz val="12"/>
        <color theme="1"/>
        <rFont val="標楷體"/>
        <family val="4"/>
        <charset val="136"/>
      </rPr>
      <t>金色</t>
    </r>
    <r>
      <rPr>
        <sz val="12"/>
        <color theme="1"/>
        <rFont val="Times New Roman"/>
        <family val="1"/>
      </rPr>
      <t>)</t>
    </r>
    <r>
      <rPr>
        <sz val="12"/>
        <color theme="1"/>
        <rFont val="標楷體"/>
        <family val="4"/>
        <charset val="136"/>
      </rPr>
      <t>燙金紙，配合港滬印刷材的瑞士</t>
    </r>
    <r>
      <rPr>
        <sz val="12"/>
        <color theme="1"/>
        <rFont val="Times New Roman"/>
        <family val="1"/>
      </rPr>
      <t>WESSCO#7003 UV</t>
    </r>
    <r>
      <rPr>
        <sz val="12"/>
        <color theme="1"/>
        <rFont val="標楷體"/>
        <family val="4"/>
        <charset val="136"/>
      </rPr>
      <t>面油及盈信的德國特麗</t>
    </r>
    <r>
      <rPr>
        <sz val="12"/>
        <color theme="1"/>
        <rFont val="Times New Roman"/>
        <family val="1"/>
      </rPr>
      <t>#0102G8/160LVK UV</t>
    </r>
    <r>
      <rPr>
        <sz val="12"/>
        <color theme="1"/>
        <rFont val="標楷體"/>
        <family val="4"/>
        <charset val="136"/>
      </rPr>
      <t>面油，解決</t>
    </r>
    <r>
      <rPr>
        <sz val="12"/>
        <color theme="1"/>
        <rFont val="Times New Roman"/>
        <family val="1"/>
      </rPr>
      <t>UV</t>
    </r>
    <r>
      <rPr>
        <sz val="12"/>
        <color theme="1"/>
        <rFont val="標楷體"/>
        <family val="4"/>
        <charset val="136"/>
      </rPr>
      <t>面不能燙金問題</t>
    </r>
  </si>
  <si>
    <r>
      <rPr>
        <sz val="12"/>
        <color theme="1"/>
        <rFont val="標楷體"/>
        <family val="4"/>
        <charset val="136"/>
      </rPr>
      <t>試用華浩美國珍珠色</t>
    </r>
    <r>
      <rPr>
        <sz val="12"/>
        <color theme="1"/>
        <rFont val="Times New Roman"/>
        <family val="1"/>
      </rPr>
      <t>(BEZ 250)</t>
    </r>
    <r>
      <rPr>
        <sz val="12"/>
        <color theme="1"/>
        <rFont val="標楷體"/>
        <family val="4"/>
        <charset val="136"/>
      </rPr>
      <t>及日本幻彩</t>
    </r>
    <r>
      <rPr>
        <sz val="12"/>
        <color theme="1"/>
        <rFont val="Times New Roman"/>
        <family val="1"/>
      </rPr>
      <t>(OPP3)</t>
    </r>
    <r>
      <rPr>
        <sz val="12"/>
        <color theme="1"/>
        <rFont val="標楷體"/>
        <family val="4"/>
        <charset val="136"/>
      </rPr>
      <t>燙金紙印於單粉咭上</t>
    </r>
  </si>
  <si>
    <r>
      <rPr>
        <sz val="12"/>
        <color theme="1"/>
        <rFont val="標楷體"/>
        <family val="4"/>
        <charset val="136"/>
      </rPr>
      <t>用法國絨紙</t>
    </r>
    <r>
      <rPr>
        <sz val="12"/>
        <color theme="1"/>
        <rFont val="Times New Roman"/>
        <family val="1"/>
      </rPr>
      <t>Suede</t>
    </r>
    <r>
      <rPr>
        <sz val="12"/>
        <color theme="1"/>
        <rFont val="標楷體"/>
        <family val="4"/>
        <charset val="136"/>
      </rPr>
      <t>介紹的燙金紙</t>
    </r>
    <r>
      <rPr>
        <sz val="12"/>
        <color theme="1"/>
        <rFont val="Times New Roman"/>
        <family val="1"/>
      </rPr>
      <t>VNN901</t>
    </r>
    <r>
      <rPr>
        <sz val="12"/>
        <color theme="1"/>
        <rFont val="標楷體"/>
        <family val="4"/>
        <charset val="136"/>
      </rPr>
      <t>印幼細文字於</t>
    </r>
    <r>
      <rPr>
        <sz val="12"/>
        <color theme="1"/>
        <rFont val="Times New Roman"/>
        <family val="1"/>
      </rPr>
      <t>Suede</t>
    </r>
    <r>
      <rPr>
        <sz val="12"/>
        <color theme="1"/>
        <rFont val="標楷體"/>
        <family val="4"/>
        <charset val="136"/>
      </rPr>
      <t>上，確定我廠是否做到樣本效果</t>
    </r>
  </si>
  <si>
    <r>
      <rPr>
        <sz val="12"/>
        <color theme="1"/>
        <rFont val="標楷體"/>
        <family val="4"/>
        <charset val="136"/>
      </rPr>
      <t>研究供應商樣版的灑金粉技術及效果，測試供應商提供的</t>
    </r>
    <r>
      <rPr>
        <sz val="12"/>
        <color theme="1"/>
        <rFont val="Times New Roman"/>
        <family val="1"/>
      </rPr>
      <t>#300</t>
    </r>
    <r>
      <rPr>
        <sz val="12"/>
        <color theme="1"/>
        <rFont val="標楷體"/>
        <family val="4"/>
        <charset val="136"/>
      </rPr>
      <t>水性透明油和本廠自制的膠水</t>
    </r>
    <r>
      <rPr>
        <sz val="12"/>
        <color theme="1"/>
        <rFont val="Times New Roman"/>
        <family val="1"/>
      </rPr>
      <t>#J-01</t>
    </r>
    <r>
      <rPr>
        <sz val="12"/>
        <color theme="1"/>
        <rFont val="標楷體"/>
        <family val="4"/>
        <charset val="136"/>
      </rPr>
      <t>與金粉混合後效果及生產技術是否可行，以吸引客戶從而增加在同行中的競爭力，並得將其列入</t>
    </r>
    <r>
      <rPr>
        <sz val="12"/>
        <color theme="1"/>
        <rFont val="Times New Roman"/>
        <family val="1"/>
      </rPr>
      <t>Leo Touch</t>
    </r>
    <r>
      <rPr>
        <sz val="12"/>
        <color theme="1"/>
        <rFont val="標楷體"/>
        <family val="4"/>
        <charset val="136"/>
      </rPr>
      <t>。</t>
    </r>
  </si>
  <si>
    <r>
      <rPr>
        <sz val="12"/>
        <color theme="1"/>
        <rFont val="標楷體"/>
        <family val="4"/>
        <charset val="136"/>
      </rPr>
      <t>測試盈信</t>
    </r>
    <r>
      <rPr>
        <sz val="12"/>
        <color theme="1"/>
        <rFont val="Times New Roman"/>
        <family val="1"/>
      </rPr>
      <t>Terrawet Pearlescent Coating G9/489(</t>
    </r>
    <r>
      <rPr>
        <sz val="12"/>
        <color theme="1"/>
        <rFont val="標楷體"/>
        <family val="4"/>
        <charset val="136"/>
      </rPr>
      <t>幼粒</t>
    </r>
    <r>
      <rPr>
        <sz val="12"/>
        <color theme="1"/>
        <rFont val="Times New Roman"/>
        <family val="1"/>
      </rPr>
      <t>)</t>
    </r>
    <r>
      <rPr>
        <sz val="12"/>
        <color theme="1"/>
        <rFont val="標楷體"/>
        <family val="4"/>
        <charset val="136"/>
      </rPr>
      <t>及</t>
    </r>
    <r>
      <rPr>
        <sz val="12"/>
        <color theme="1"/>
        <rFont val="Times New Roman"/>
        <family val="1"/>
      </rPr>
      <t>G9/496(</t>
    </r>
    <r>
      <rPr>
        <sz val="12"/>
        <color theme="1"/>
        <rFont val="標楷體"/>
        <family val="4"/>
        <charset val="136"/>
      </rPr>
      <t>粗粒</t>
    </r>
    <r>
      <rPr>
        <sz val="12"/>
        <color theme="1"/>
        <rFont val="Times New Roman"/>
        <family val="1"/>
      </rPr>
      <t>)</t>
    </r>
    <r>
      <rPr>
        <sz val="12"/>
        <color theme="1"/>
        <rFont val="標楷體"/>
        <family val="4"/>
        <charset val="136"/>
      </rPr>
      <t>珍珠水油是否合用﹒</t>
    </r>
  </si>
  <si>
    <r>
      <rPr>
        <sz val="12"/>
        <color theme="1"/>
        <rFont val="標楷體"/>
        <family val="4"/>
        <charset val="136"/>
      </rPr>
      <t>現用物料，后補跟進</t>
    </r>
  </si>
  <si>
    <r>
      <rPr>
        <sz val="12"/>
        <color theme="1"/>
        <rFont val="標楷體"/>
        <family val="4"/>
        <charset val="136"/>
      </rPr>
      <t>陳強</t>
    </r>
  </si>
  <si>
    <r>
      <rPr>
        <sz val="12"/>
        <color theme="1"/>
        <rFont val="標楷體"/>
        <family val="4"/>
        <charset val="136"/>
      </rPr>
      <t>測試茂森</t>
    </r>
    <r>
      <rPr>
        <sz val="12"/>
        <color theme="1"/>
        <rFont val="Times New Roman"/>
        <family val="1"/>
      </rPr>
      <t>AS-301</t>
    </r>
    <r>
      <rPr>
        <sz val="12"/>
        <color theme="1"/>
        <rFont val="標楷體"/>
        <family val="4"/>
        <charset val="136"/>
      </rPr>
      <t>光油及</t>
    </r>
    <r>
      <rPr>
        <sz val="12"/>
        <color theme="1"/>
        <rFont val="Times New Roman"/>
        <family val="1"/>
      </rPr>
      <t>AS-302</t>
    </r>
    <r>
      <rPr>
        <sz val="12"/>
        <color theme="1"/>
        <rFont val="標楷體"/>
        <family val="4"/>
        <charset val="136"/>
      </rPr>
      <t>啞油</t>
    </r>
    <r>
      <rPr>
        <sz val="12"/>
        <color theme="1"/>
        <rFont val="Times New Roman"/>
        <family val="1"/>
      </rPr>
      <t xml:space="preserve">, </t>
    </r>
    <r>
      <rPr>
        <sz val="12"/>
        <color theme="1"/>
        <rFont val="標楷體"/>
        <family val="4"/>
        <charset val="136"/>
      </rPr>
      <t>是否適合使用。</t>
    </r>
  </si>
  <si>
    <r>
      <rPr>
        <sz val="12"/>
        <color theme="1"/>
        <rFont val="標楷體"/>
        <family val="4"/>
        <charset val="136"/>
      </rPr>
      <t>張小英</t>
    </r>
  </si>
  <si>
    <r>
      <rPr>
        <sz val="12"/>
        <color theme="1"/>
        <rFont val="標楷體"/>
        <family val="4"/>
        <charset val="136"/>
      </rPr>
      <t>琪</t>
    </r>
  </si>
  <si>
    <r>
      <rPr>
        <sz val="12"/>
        <color theme="1"/>
        <rFont val="標楷體"/>
        <family val="4"/>
        <charset val="136"/>
      </rPr>
      <t>李斌</t>
    </r>
  </si>
  <si>
    <r>
      <rPr>
        <sz val="12"/>
        <color theme="1"/>
        <rFont val="標楷體"/>
        <family val="4"/>
        <charset val="136"/>
      </rPr>
      <t>陳生</t>
    </r>
  </si>
  <si>
    <r>
      <rPr>
        <sz val="12"/>
        <color theme="1"/>
        <rFont val="標楷體"/>
        <family val="4"/>
        <charset val="136"/>
      </rPr>
      <t>批准　</t>
    </r>
  </si>
  <si>
    <r>
      <rPr>
        <sz val="12"/>
        <color theme="1"/>
        <rFont val="標楷體"/>
        <family val="4"/>
        <charset val="136"/>
      </rPr>
      <t>施宏勛</t>
    </r>
  </si>
  <si>
    <r>
      <rPr>
        <sz val="12"/>
        <color theme="1"/>
        <rFont val="標楷體"/>
        <family val="4"/>
        <charset val="136"/>
      </rPr>
      <t>針對</t>
    </r>
    <r>
      <rPr>
        <sz val="12"/>
        <color theme="1"/>
        <rFont val="Times New Roman"/>
        <family val="1"/>
      </rPr>
      <t>6</t>
    </r>
    <r>
      <rPr>
        <sz val="12"/>
        <color theme="1"/>
        <rFont val="標楷體"/>
        <family val="4"/>
        <charset val="136"/>
      </rPr>
      <t>月份生產＜動物連環畫＞出現咭書內文嚴重粘花問題，開發恆昌</t>
    </r>
    <r>
      <rPr>
        <sz val="12"/>
        <color theme="1"/>
        <rFont val="Times New Roman"/>
        <family val="1"/>
      </rPr>
      <t>HSY8586</t>
    </r>
    <r>
      <rPr>
        <sz val="12"/>
        <color theme="1"/>
        <rFont val="標楷體"/>
        <family val="4"/>
        <charset val="136"/>
      </rPr>
      <t>高抗粘花水性光油，看是否可改善咭書內文粘花問題，提高產品品質。</t>
    </r>
  </si>
  <si>
    <r>
      <rPr>
        <sz val="12"/>
        <color theme="1"/>
        <rFont val="標楷體"/>
        <family val="4"/>
        <charset val="136"/>
      </rPr>
      <t>趙云波</t>
    </r>
  </si>
  <si>
    <r>
      <rPr>
        <sz val="12"/>
        <color theme="1"/>
        <rFont val="標楷體"/>
        <family val="4"/>
        <charset val="136"/>
      </rPr>
      <t>譚娟</t>
    </r>
  </si>
  <si>
    <r>
      <rPr>
        <sz val="12"/>
        <color theme="1"/>
        <rFont val="標楷體"/>
        <family val="4"/>
        <charset val="136"/>
      </rPr>
      <t>測試</t>
    </r>
    <r>
      <rPr>
        <sz val="12"/>
        <color theme="1"/>
        <rFont val="Times New Roman"/>
        <family val="1"/>
      </rPr>
      <t>GWF-301</t>
    </r>
    <r>
      <rPr>
        <sz val="12"/>
        <color theme="1"/>
        <rFont val="標楷體"/>
        <family val="4"/>
        <charset val="136"/>
      </rPr>
      <t>彈性啞水油，為客人提供更多的選擇。適用于紙袋類產品。</t>
    </r>
  </si>
  <si>
    <r>
      <rPr>
        <sz val="12"/>
        <color theme="1"/>
        <rFont val="標楷體"/>
        <family val="4"/>
        <charset val="136"/>
      </rPr>
      <t>馮卓成</t>
    </r>
  </si>
  <si>
    <r>
      <rPr>
        <sz val="12"/>
        <color theme="1"/>
        <rFont val="標楷體"/>
        <family val="4"/>
        <charset val="136"/>
      </rPr>
      <t>不确認</t>
    </r>
  </si>
  <si>
    <r>
      <rPr>
        <sz val="12"/>
        <color theme="1"/>
        <rFont val="標楷體"/>
        <family val="4"/>
        <charset val="136"/>
      </rPr>
      <t>冼師傅</t>
    </r>
  </si>
  <si>
    <r>
      <rPr>
        <sz val="12"/>
        <color theme="1"/>
        <rFont val="標楷體"/>
        <family val="4"/>
        <charset val="136"/>
      </rPr>
      <t>測試供應商中益的</t>
    </r>
    <r>
      <rPr>
        <sz val="12"/>
        <color theme="1"/>
        <rFont val="Times New Roman"/>
        <family val="1"/>
      </rPr>
      <t>UVH-14049UV</t>
    </r>
    <r>
      <rPr>
        <sz val="12"/>
        <color theme="1"/>
        <rFont val="標楷體"/>
        <family val="4"/>
        <charset val="136"/>
      </rPr>
      <t>油配合供應商格麗特的</t>
    </r>
    <r>
      <rPr>
        <sz val="12"/>
        <color theme="1"/>
        <rFont val="Times New Roman"/>
        <family val="1"/>
      </rPr>
      <t>TS204N</t>
    </r>
    <r>
      <rPr>
        <sz val="12"/>
        <color theme="1"/>
        <rFont val="標楷體"/>
        <family val="4"/>
        <charset val="136"/>
      </rPr>
      <t>酒紅色閃粉，是否可解決紅色閃粉甩色問題，從而達到客人的要求。</t>
    </r>
  </si>
  <si>
    <r>
      <rPr>
        <sz val="12"/>
        <color theme="1"/>
        <rFont val="標楷體"/>
        <family val="4"/>
        <charset val="136"/>
      </rPr>
      <t>研究特殊效果</t>
    </r>
    <r>
      <rPr>
        <sz val="12"/>
        <color theme="1"/>
        <rFont val="Times New Roman"/>
        <family val="1"/>
      </rPr>
      <t>UV</t>
    </r>
    <r>
      <rPr>
        <sz val="12"/>
        <color theme="1"/>
        <rFont val="標楷體"/>
        <family val="4"/>
        <charset val="136"/>
      </rPr>
      <t>油，測試恆昌</t>
    </r>
    <r>
      <rPr>
        <sz val="12"/>
        <color theme="1"/>
        <rFont val="Times New Roman"/>
        <family val="1"/>
      </rPr>
      <t>#HUV8960</t>
    </r>
    <r>
      <rPr>
        <sz val="12"/>
        <color theme="1"/>
        <rFont val="標楷體"/>
        <family val="4"/>
        <charset val="136"/>
      </rPr>
      <t>（絲印</t>
    </r>
    <r>
      <rPr>
        <sz val="12"/>
        <color theme="1"/>
        <rFont val="Times New Roman"/>
        <family val="1"/>
      </rPr>
      <t>UV</t>
    </r>
    <r>
      <rPr>
        <sz val="12"/>
        <color theme="1"/>
        <rFont val="標楷體"/>
        <family val="4"/>
        <charset val="136"/>
      </rPr>
      <t>油）應用於公司產品上，並符合公司產品品質要求。</t>
    </r>
  </si>
  <si>
    <r>
      <rPr>
        <sz val="12"/>
        <color theme="1"/>
        <rFont val="標楷體"/>
        <family val="4"/>
        <charset val="136"/>
      </rPr>
      <t>衷群峰</t>
    </r>
  </si>
  <si>
    <r>
      <rPr>
        <sz val="12"/>
        <color theme="1"/>
        <rFont val="標楷體"/>
        <family val="4"/>
        <charset val="136"/>
      </rPr>
      <t>申請者取消申請</t>
    </r>
  </si>
  <si>
    <r>
      <rPr>
        <sz val="12"/>
        <color theme="1"/>
        <rFont val="標楷體"/>
        <family val="4"/>
        <charset val="136"/>
      </rPr>
      <t>不批准　</t>
    </r>
  </si>
  <si>
    <r>
      <t>Lavin Wu (</t>
    </r>
    <r>
      <rPr>
        <sz val="12"/>
        <color theme="1"/>
        <rFont val="標楷體"/>
        <family val="4"/>
        <charset val="136"/>
      </rPr>
      <t>吳輝</t>
    </r>
    <r>
      <rPr>
        <sz val="12"/>
        <color theme="1"/>
        <rFont val="Times New Roman"/>
        <family val="1"/>
      </rPr>
      <t>)</t>
    </r>
  </si>
  <si>
    <r>
      <rPr>
        <sz val="12"/>
        <color theme="1"/>
        <rFont val="標楷體"/>
        <family val="4"/>
        <charset val="136"/>
      </rPr>
      <t>吳輝</t>
    </r>
    <r>
      <rPr>
        <sz val="12"/>
        <color theme="1"/>
        <rFont val="Times New Roman"/>
        <family val="1"/>
      </rPr>
      <t>(Lavin Wu)</t>
    </r>
  </si>
  <si>
    <r>
      <rPr>
        <sz val="12"/>
        <color theme="1"/>
        <rFont val="標楷體"/>
        <family val="4"/>
        <charset val="136"/>
      </rPr>
      <t>夏水蓮</t>
    </r>
  </si>
  <si>
    <r>
      <rPr>
        <sz val="12"/>
        <color theme="1"/>
        <rFont val="標楷體"/>
        <family val="4"/>
        <charset val="136"/>
      </rPr>
      <t>黃細云</t>
    </r>
  </si>
  <si>
    <r>
      <rPr>
        <sz val="12"/>
        <color theme="1"/>
        <rFont val="標楷體"/>
        <family val="4"/>
        <charset val="136"/>
      </rPr>
      <t>黃杏荷</t>
    </r>
  </si>
  <si>
    <r>
      <rPr>
        <sz val="12"/>
        <color theme="1"/>
        <rFont val="標楷體"/>
        <family val="4"/>
        <charset val="136"/>
      </rPr>
      <t>初步測試不理想，結果已通知申請者，故取消申請</t>
    </r>
  </si>
  <si>
    <r>
      <rPr>
        <sz val="12"/>
        <color theme="1"/>
        <rFont val="標楷體"/>
        <family val="4"/>
        <charset val="136"/>
      </rPr>
      <t>測試不同國家手造紙對燙金、絲印、凸漿、凸字粉和植毛等工序的質素。</t>
    </r>
  </si>
  <si>
    <r>
      <rPr>
        <sz val="12"/>
        <color theme="1"/>
        <rFont val="標楷體"/>
        <family val="4"/>
        <charset val="136"/>
      </rPr>
      <t>黃國安</t>
    </r>
  </si>
  <si>
    <r>
      <rPr>
        <sz val="12"/>
        <color theme="1"/>
        <rFont val="標楷體"/>
        <family val="4"/>
        <charset val="136"/>
      </rPr>
      <t>付文聞</t>
    </r>
  </si>
  <si>
    <r>
      <rPr>
        <sz val="12"/>
        <color theme="1"/>
        <rFont val="標楷體"/>
        <family val="4"/>
        <charset val="136"/>
      </rPr>
      <t>梁錦明</t>
    </r>
  </si>
  <si>
    <r>
      <rPr>
        <sz val="12"/>
        <color theme="1"/>
        <rFont val="標楷體"/>
        <family val="4"/>
        <charset val="136"/>
      </rPr>
      <t>試用</t>
    </r>
    <r>
      <rPr>
        <sz val="12"/>
        <color theme="1"/>
        <rFont val="Times New Roman"/>
        <family val="1"/>
      </rPr>
      <t>Alfa Trace</t>
    </r>
    <r>
      <rPr>
        <sz val="12"/>
        <color theme="1"/>
        <rFont val="標楷體"/>
        <family val="4"/>
        <charset val="136"/>
      </rPr>
      <t>法國單面藍紙與現用利信比較，作採購前另一選擇</t>
    </r>
  </si>
  <si>
    <r>
      <rPr>
        <sz val="12"/>
        <color theme="1"/>
        <rFont val="標楷體"/>
        <family val="4"/>
        <charset val="136"/>
      </rPr>
      <t>試用</t>
    </r>
    <r>
      <rPr>
        <sz val="12"/>
        <color theme="1"/>
        <rFont val="Times New Roman"/>
        <family val="1"/>
      </rPr>
      <t xml:space="preserve">Jacky Co. </t>
    </r>
    <r>
      <rPr>
        <sz val="12"/>
        <color theme="1"/>
        <rFont val="標楷體"/>
        <family val="4"/>
        <charset val="136"/>
      </rPr>
      <t>的鍋釘</t>
    </r>
    <r>
      <rPr>
        <sz val="12"/>
        <color theme="1"/>
        <rFont val="Times New Roman"/>
        <family val="1"/>
      </rPr>
      <t>#8013</t>
    </r>
    <r>
      <rPr>
        <sz val="12"/>
        <color theme="1"/>
        <rFont val="標楷體"/>
        <family val="4"/>
        <charset val="136"/>
      </rPr>
      <t>做環境測試用於</t>
    </r>
    <r>
      <rPr>
        <sz val="12"/>
        <color theme="1"/>
        <rFont val="Times New Roman"/>
        <family val="1"/>
      </rPr>
      <t>"</t>
    </r>
    <r>
      <rPr>
        <sz val="12"/>
        <color theme="1"/>
        <rFont val="標楷體"/>
        <family val="4"/>
        <charset val="136"/>
      </rPr>
      <t>蔬菜三環簿</t>
    </r>
    <r>
      <rPr>
        <sz val="12"/>
        <color theme="1"/>
        <rFont val="Times New Roman"/>
        <family val="1"/>
      </rPr>
      <t>"</t>
    </r>
  </si>
  <si>
    <r>
      <rPr>
        <sz val="12"/>
        <color theme="1"/>
        <rFont val="標楷體"/>
        <family val="4"/>
        <charset val="136"/>
      </rPr>
      <t>試用五星行的閃金粉三款，以應</t>
    </r>
    <r>
      <rPr>
        <sz val="12"/>
        <color theme="1"/>
        <rFont val="Times New Roman"/>
        <family val="1"/>
      </rPr>
      <t>Hallmark</t>
    </r>
    <r>
      <rPr>
        <sz val="12"/>
        <color theme="1"/>
        <rFont val="標楷體"/>
        <family val="4"/>
        <charset val="136"/>
      </rPr>
      <t>要求</t>
    </r>
  </si>
  <si>
    <r>
      <rPr>
        <sz val="12"/>
        <color theme="1"/>
        <rFont val="標楷體"/>
        <family val="4"/>
        <charset val="136"/>
      </rPr>
      <t>試用基利</t>
    </r>
    <r>
      <rPr>
        <sz val="12"/>
        <color theme="1"/>
        <rFont val="Times New Roman"/>
        <family val="1"/>
      </rPr>
      <t>PAI800x1030x0.3.</t>
    </r>
    <r>
      <rPr>
        <sz val="12"/>
        <color theme="1"/>
        <rFont val="標楷體"/>
        <family val="4"/>
        <charset val="136"/>
      </rPr>
      <t>鋅版</t>
    </r>
  </si>
  <si>
    <r>
      <rPr>
        <sz val="12"/>
        <color theme="1"/>
        <rFont val="標楷體"/>
        <family val="4"/>
        <charset val="136"/>
      </rPr>
      <t>測試國際文具</t>
    </r>
    <r>
      <rPr>
        <sz val="12"/>
        <color theme="1"/>
        <rFont val="Times New Roman"/>
        <family val="1"/>
      </rPr>
      <t>RG0011</t>
    </r>
    <r>
      <rPr>
        <sz val="12"/>
        <color theme="1"/>
        <rFont val="標楷體"/>
        <family val="4"/>
        <charset val="136"/>
      </rPr>
      <t>金色鍋釘用於</t>
    </r>
    <r>
      <rPr>
        <sz val="12"/>
        <color theme="1"/>
        <rFont val="Times New Roman"/>
        <family val="1"/>
      </rPr>
      <t>Hallmark"</t>
    </r>
    <r>
      <rPr>
        <sz val="12"/>
        <color theme="1"/>
        <rFont val="標楷體"/>
        <family val="4"/>
        <charset val="136"/>
      </rPr>
      <t>綠色真皮六環簿</t>
    </r>
    <r>
      <rPr>
        <sz val="12"/>
        <color theme="1"/>
        <rFont val="Times New Roman"/>
        <family val="1"/>
      </rPr>
      <t>"</t>
    </r>
    <r>
      <rPr>
        <sz val="12"/>
        <color theme="1"/>
        <rFont val="標楷體"/>
        <family val="4"/>
        <charset val="136"/>
      </rPr>
      <t>上</t>
    </r>
  </si>
  <si>
    <r>
      <rPr>
        <sz val="12"/>
        <color theme="1"/>
        <rFont val="標楷體"/>
        <family val="4"/>
        <charset val="136"/>
      </rPr>
      <t>測試</t>
    </r>
    <r>
      <rPr>
        <sz val="12"/>
        <color theme="1"/>
        <rFont val="Times New Roman"/>
        <family val="1"/>
      </rPr>
      <t>Jacky #8013</t>
    </r>
    <r>
      <rPr>
        <sz val="12"/>
        <color theme="1"/>
        <rFont val="標楷體"/>
        <family val="4"/>
        <charset val="136"/>
      </rPr>
      <t>及</t>
    </r>
    <r>
      <rPr>
        <sz val="12"/>
        <color theme="1"/>
        <rFont val="Times New Roman"/>
        <family val="1"/>
      </rPr>
      <t>#8010</t>
    </r>
    <r>
      <rPr>
        <sz val="12"/>
        <color theme="1"/>
        <rFont val="標楷體"/>
        <family val="4"/>
        <charset val="136"/>
      </rPr>
      <t>金色鍋釘用於</t>
    </r>
    <r>
      <rPr>
        <sz val="12"/>
        <color theme="1"/>
        <rFont val="Times New Roman"/>
        <family val="1"/>
      </rPr>
      <t>Hallmark"</t>
    </r>
    <r>
      <rPr>
        <sz val="12"/>
        <color theme="1"/>
        <rFont val="標楷體"/>
        <family val="4"/>
        <charset val="136"/>
      </rPr>
      <t>綠色真皮六環簿</t>
    </r>
    <r>
      <rPr>
        <sz val="12"/>
        <color theme="1"/>
        <rFont val="Times New Roman"/>
        <family val="1"/>
      </rPr>
      <t>"</t>
    </r>
    <r>
      <rPr>
        <sz val="12"/>
        <color theme="1"/>
        <rFont val="標楷體"/>
        <family val="4"/>
        <charset val="136"/>
      </rPr>
      <t>上</t>
    </r>
  </si>
  <si>
    <r>
      <rPr>
        <sz val="12"/>
        <color theme="1"/>
        <rFont val="標楷體"/>
        <family val="4"/>
        <charset val="136"/>
      </rPr>
      <t>試用三達國際</t>
    </r>
    <r>
      <rPr>
        <sz val="12"/>
        <color theme="1"/>
        <rFont val="Times New Roman"/>
        <family val="1"/>
      </rPr>
      <t>flange</t>
    </r>
    <r>
      <rPr>
        <sz val="12"/>
        <color theme="1"/>
        <rFont val="標楷體"/>
        <family val="4"/>
        <charset val="136"/>
      </rPr>
      <t>的班尼軟</t>
    </r>
    <r>
      <rPr>
        <sz val="12"/>
        <color theme="1"/>
        <rFont val="Times New Roman"/>
        <family val="1"/>
      </rPr>
      <t>PVC</t>
    </r>
    <r>
      <rPr>
        <sz val="12"/>
        <color theme="1"/>
        <rFont val="標楷體"/>
        <family val="4"/>
        <charset val="136"/>
      </rPr>
      <t>膠公仔黏於紙上，增加其黏固力及降低成本</t>
    </r>
  </si>
  <si>
    <r>
      <rPr>
        <sz val="12"/>
        <color theme="1"/>
        <rFont val="標楷體"/>
        <family val="4"/>
        <charset val="136"/>
      </rPr>
      <t>試用</t>
    </r>
    <r>
      <rPr>
        <sz val="12"/>
        <color theme="1"/>
        <rFont val="Times New Roman"/>
        <family val="1"/>
      </rPr>
      <t>TAKK</t>
    </r>
    <r>
      <rPr>
        <sz val="12"/>
        <color theme="1"/>
        <rFont val="標楷體"/>
        <family val="4"/>
        <charset val="136"/>
      </rPr>
      <t>美國</t>
    </r>
    <r>
      <rPr>
        <sz val="12"/>
        <color theme="1"/>
        <rFont val="Times New Roman"/>
        <family val="1"/>
      </rPr>
      <t>#2020</t>
    </r>
    <r>
      <rPr>
        <sz val="12"/>
        <color theme="1"/>
        <rFont val="標楷體"/>
        <family val="4"/>
        <charset val="136"/>
      </rPr>
      <t>除靜電裝置於切紙機及分條機上，看能否滅少靜電</t>
    </r>
  </si>
  <si>
    <r>
      <rPr>
        <sz val="12"/>
        <color theme="1"/>
        <rFont val="標楷體"/>
        <family val="4"/>
        <charset val="136"/>
      </rPr>
      <t>試用旭順台灣植毛共三款，做平面植絨效果</t>
    </r>
  </si>
  <si>
    <r>
      <rPr>
        <sz val="12"/>
        <color theme="1"/>
        <rFont val="標楷體"/>
        <family val="4"/>
        <charset val="136"/>
      </rPr>
      <t>試用永安植毛</t>
    </r>
    <r>
      <rPr>
        <sz val="12"/>
        <color theme="1"/>
        <rFont val="Times New Roman"/>
        <family val="1"/>
      </rPr>
      <t>1)SAN-482A</t>
    </r>
    <r>
      <rPr>
        <sz val="12"/>
        <color theme="1"/>
        <rFont val="標楷體"/>
        <family val="4"/>
        <charset val="136"/>
      </rPr>
      <t>紅色</t>
    </r>
    <r>
      <rPr>
        <sz val="12"/>
        <color theme="1"/>
        <rFont val="Times New Roman"/>
        <family val="1"/>
      </rPr>
      <t xml:space="preserve"> 2)SAN-311 </t>
    </r>
    <r>
      <rPr>
        <sz val="12"/>
        <color theme="1"/>
        <rFont val="標楷體"/>
        <family val="4"/>
        <charset val="136"/>
      </rPr>
      <t>白色</t>
    </r>
    <r>
      <rPr>
        <sz val="12"/>
        <color theme="1"/>
        <rFont val="Times New Roman"/>
        <family val="1"/>
      </rPr>
      <t xml:space="preserve"> 3)MA-012</t>
    </r>
    <r>
      <rPr>
        <sz val="12"/>
        <color theme="1"/>
        <rFont val="標楷體"/>
        <family val="4"/>
        <charset val="136"/>
      </rPr>
      <t>黃色，做平面植絨效果</t>
    </r>
  </si>
  <si>
    <r>
      <rPr>
        <sz val="12"/>
        <color theme="1"/>
        <rFont val="標楷體"/>
        <family val="4"/>
        <charset val="136"/>
      </rPr>
      <t>試用</t>
    </r>
    <r>
      <rPr>
        <sz val="12"/>
        <color theme="1"/>
        <rFont val="Times New Roman"/>
        <family val="1"/>
      </rPr>
      <t>Ackermann</t>
    </r>
    <r>
      <rPr>
        <sz val="12"/>
        <color theme="1"/>
        <rFont val="標楷體"/>
        <family val="4"/>
        <charset val="136"/>
      </rPr>
      <t>兩款穿線</t>
    </r>
    <r>
      <rPr>
        <sz val="12"/>
        <color theme="1"/>
        <rFont val="Times New Roman"/>
        <family val="1"/>
      </rPr>
      <t>Astra</t>
    </r>
    <r>
      <rPr>
        <sz val="12"/>
        <color theme="1"/>
        <rFont val="標楷體"/>
        <family val="4"/>
        <charset val="136"/>
      </rPr>
      <t>英國</t>
    </r>
    <r>
      <rPr>
        <sz val="12"/>
        <color theme="1"/>
        <rFont val="Times New Roman"/>
        <family val="1"/>
      </rPr>
      <t xml:space="preserve">Polyester </t>
    </r>
    <r>
      <rPr>
        <sz val="12"/>
        <color theme="1"/>
        <rFont val="標楷體"/>
        <family val="4"/>
        <charset val="136"/>
      </rPr>
      <t>及</t>
    </r>
    <r>
      <rPr>
        <sz val="12"/>
        <color theme="1"/>
        <rFont val="Times New Roman"/>
        <family val="1"/>
      </rPr>
      <t xml:space="preserve">Saba </t>
    </r>
    <r>
      <rPr>
        <sz val="12"/>
        <color theme="1"/>
        <rFont val="標楷體"/>
        <family val="4"/>
        <charset val="136"/>
      </rPr>
      <t>德國</t>
    </r>
    <r>
      <rPr>
        <sz val="12"/>
        <color theme="1"/>
        <rFont val="Times New Roman"/>
        <family val="1"/>
      </rPr>
      <t>Polyester</t>
    </r>
    <r>
      <rPr>
        <sz val="12"/>
        <color theme="1"/>
        <rFont val="標楷體"/>
        <family val="4"/>
        <charset val="136"/>
      </rPr>
      <t>用於新到廠馬天尼穿線機</t>
    </r>
  </si>
  <si>
    <r>
      <rPr>
        <sz val="12"/>
        <color theme="1"/>
        <rFont val="標楷體"/>
        <family val="4"/>
        <charset val="136"/>
      </rPr>
      <t>試用盈信洗膠布纖維紙</t>
    </r>
    <r>
      <rPr>
        <sz val="12"/>
        <color theme="1"/>
        <rFont val="Times New Roman"/>
        <family val="1"/>
      </rPr>
      <t>#2941 Lithrone40</t>
    </r>
    <r>
      <rPr>
        <sz val="12"/>
        <color theme="1"/>
        <rFont val="標楷體"/>
        <family val="4"/>
        <charset val="136"/>
      </rPr>
      <t>於</t>
    </r>
    <r>
      <rPr>
        <sz val="12"/>
        <color theme="1"/>
        <rFont val="Times New Roman"/>
        <family val="1"/>
      </rPr>
      <t>Korori</t>
    </r>
    <r>
      <rPr>
        <sz val="12"/>
        <color theme="1"/>
        <rFont val="標楷體"/>
        <family val="4"/>
        <charset val="136"/>
      </rPr>
      <t>六色機的自動清洗裝置</t>
    </r>
  </si>
  <si>
    <r>
      <rPr>
        <sz val="12"/>
        <color theme="1"/>
        <rFont val="標楷體"/>
        <family val="4"/>
        <charset val="136"/>
      </rPr>
      <t>試用</t>
    </r>
    <r>
      <rPr>
        <sz val="12"/>
        <color theme="1"/>
        <rFont val="Times New Roman"/>
        <family val="1"/>
      </rPr>
      <t>J.Lynch</t>
    </r>
    <r>
      <rPr>
        <sz val="12"/>
        <color theme="1"/>
        <rFont val="標楷體"/>
        <family val="4"/>
        <charset val="136"/>
      </rPr>
      <t>的</t>
    </r>
    <r>
      <rPr>
        <sz val="12"/>
        <color theme="1"/>
        <rFont val="Times New Roman"/>
        <family val="1"/>
      </rPr>
      <t>PP</t>
    </r>
    <r>
      <rPr>
        <sz val="12"/>
        <color theme="1"/>
        <rFont val="標楷體"/>
        <family val="4"/>
        <charset val="136"/>
      </rPr>
      <t>針繩的可行性</t>
    </r>
  </si>
  <si>
    <r>
      <rPr>
        <sz val="12"/>
        <color theme="1"/>
        <rFont val="標楷體"/>
        <family val="4"/>
        <charset val="136"/>
      </rPr>
      <t>試用絲印印於戟絨物料上</t>
    </r>
  </si>
  <si>
    <r>
      <rPr>
        <sz val="12"/>
        <color theme="1"/>
        <rFont val="標楷體"/>
        <family val="4"/>
        <charset val="136"/>
      </rPr>
      <t>試用台灣旭順的透明尼龍絨毛植絨於無加工印張上做紙袋及紙品</t>
    </r>
  </si>
  <si>
    <r>
      <rPr>
        <sz val="12"/>
        <color theme="1"/>
        <rFont val="標楷體"/>
        <family val="4"/>
        <charset val="136"/>
      </rPr>
      <t>試用添寶釘裝的美國膠索引材料配合我廠的包膠索引機</t>
    </r>
  </si>
  <si>
    <r>
      <rPr>
        <sz val="12"/>
        <color theme="1"/>
        <rFont val="標楷體"/>
        <family val="4"/>
        <charset val="136"/>
      </rPr>
      <t>試用基利</t>
    </r>
    <r>
      <rPr>
        <sz val="12"/>
        <color theme="1"/>
        <rFont val="Times New Roman"/>
        <family val="1"/>
      </rPr>
      <t xml:space="preserve">ELITE 1045 X 900 X1.95mm </t>
    </r>
    <r>
      <rPr>
        <sz val="12"/>
        <color theme="1"/>
        <rFont val="標楷體"/>
        <family val="4"/>
        <charset val="136"/>
      </rPr>
      <t>膠布以降低成本</t>
    </r>
  </si>
  <si>
    <r>
      <rPr>
        <sz val="12"/>
        <color theme="1"/>
        <rFont val="標楷體"/>
        <family val="4"/>
        <charset val="136"/>
      </rPr>
      <t>試用旭順台灣較短身透明尼龍絨毛於無加工印張上做紙袋及紙品</t>
    </r>
  </si>
  <si>
    <r>
      <rPr>
        <sz val="12"/>
        <color theme="1"/>
        <rFont val="標楷體"/>
        <family val="4"/>
        <charset val="136"/>
      </rPr>
      <t>試用德記英國騎馬釘鐵線</t>
    </r>
    <r>
      <rPr>
        <sz val="12"/>
        <color theme="1"/>
        <rFont val="Times New Roman"/>
        <family val="1"/>
      </rPr>
      <t>#21</t>
    </r>
    <r>
      <rPr>
        <sz val="12"/>
        <color theme="1"/>
        <rFont val="標楷體"/>
        <family val="4"/>
        <charset val="136"/>
      </rPr>
      <t>、</t>
    </r>
    <r>
      <rPr>
        <sz val="12"/>
        <color theme="1"/>
        <rFont val="Times New Roman"/>
        <family val="1"/>
      </rPr>
      <t>#22</t>
    </r>
    <r>
      <rPr>
        <sz val="12"/>
        <color theme="1"/>
        <rFont val="標楷體"/>
        <family val="4"/>
        <charset val="136"/>
      </rPr>
      <t>、</t>
    </r>
    <r>
      <rPr>
        <sz val="12"/>
        <color theme="1"/>
        <rFont val="Times New Roman"/>
        <family val="1"/>
      </rPr>
      <t>#23</t>
    </r>
    <r>
      <rPr>
        <sz val="12"/>
        <color theme="1"/>
        <rFont val="標楷體"/>
        <family val="4"/>
        <charset val="136"/>
      </rPr>
      <t>、</t>
    </r>
    <r>
      <rPr>
        <sz val="12"/>
        <color theme="1"/>
        <rFont val="Times New Roman"/>
        <family val="1"/>
      </rPr>
      <t>#24</t>
    </r>
    <r>
      <rPr>
        <sz val="12"/>
        <color theme="1"/>
        <rFont val="標楷體"/>
        <family val="4"/>
        <charset val="136"/>
      </rPr>
      <t>代替現用較幼直徑的</t>
    </r>
    <r>
      <rPr>
        <sz val="12"/>
        <color theme="1"/>
        <rFont val="Times New Roman"/>
        <family val="1"/>
      </rPr>
      <t>#25</t>
    </r>
    <r>
      <rPr>
        <sz val="12"/>
        <color theme="1"/>
        <rFont val="標楷體"/>
        <family val="4"/>
        <charset val="136"/>
      </rPr>
      <t>線，以承受</t>
    </r>
    <r>
      <rPr>
        <sz val="12"/>
        <color theme="1"/>
        <rFont val="Times New Roman"/>
        <family val="1"/>
      </rPr>
      <t>21</t>
    </r>
    <r>
      <rPr>
        <sz val="12"/>
        <color theme="1"/>
        <rFont val="標楷體"/>
        <family val="4"/>
        <charset val="136"/>
      </rPr>
      <t>磅力通過拉力測試</t>
    </r>
  </si>
  <si>
    <r>
      <rPr>
        <sz val="12"/>
        <color theme="1"/>
        <rFont val="標楷體"/>
        <family val="4"/>
        <charset val="136"/>
      </rPr>
      <t>測試錦興的魔術貼是否可貼死在</t>
    </r>
    <r>
      <rPr>
        <sz val="12"/>
        <color theme="1"/>
        <rFont val="Times New Roman"/>
        <family val="1"/>
      </rPr>
      <t>PP</t>
    </r>
    <r>
      <rPr>
        <sz val="12"/>
        <color theme="1"/>
        <rFont val="標楷體"/>
        <family val="4"/>
        <charset val="136"/>
      </rPr>
      <t>面、</t>
    </r>
    <r>
      <rPr>
        <sz val="12"/>
        <color theme="1"/>
        <rFont val="Times New Roman"/>
        <family val="1"/>
      </rPr>
      <t>UV</t>
    </r>
    <r>
      <rPr>
        <sz val="12"/>
        <color theme="1"/>
        <rFont val="標楷體"/>
        <family val="4"/>
        <charset val="136"/>
      </rPr>
      <t>面及啞膠面</t>
    </r>
  </si>
  <si>
    <r>
      <rPr>
        <sz val="12"/>
        <color theme="1"/>
        <rFont val="標楷體"/>
        <family val="4"/>
        <charset val="136"/>
      </rPr>
      <t>試用富林德國篤頭布代替現用金輝，因近期發現金輝質量有問題</t>
    </r>
  </si>
  <si>
    <r>
      <rPr>
        <sz val="12"/>
        <color theme="1"/>
        <rFont val="標楷體"/>
        <family val="4"/>
        <charset val="136"/>
      </rPr>
      <t>試用富林德國</t>
    </r>
    <r>
      <rPr>
        <sz val="12"/>
        <color theme="1"/>
        <rFont val="Times New Roman"/>
        <family val="1"/>
      </rPr>
      <t>10"</t>
    </r>
    <r>
      <rPr>
        <sz val="12"/>
        <color theme="1"/>
        <rFont val="標楷體"/>
        <family val="4"/>
        <charset val="136"/>
      </rPr>
      <t>脊紙代替現用泰聯以降低成本</t>
    </r>
  </si>
  <si>
    <r>
      <rPr>
        <sz val="12"/>
        <color theme="1"/>
        <rFont val="標楷體"/>
        <family val="4"/>
        <charset val="136"/>
      </rPr>
      <t>試用富林德國沙布代替現用金輝，以降低成本</t>
    </r>
  </si>
  <si>
    <r>
      <rPr>
        <sz val="12"/>
        <color theme="1"/>
        <rFont val="標楷體"/>
        <family val="4"/>
        <charset val="136"/>
      </rPr>
      <t>試用永安日本</t>
    </r>
    <r>
      <rPr>
        <sz val="12"/>
        <color theme="1"/>
        <rFont val="Times New Roman"/>
        <family val="1"/>
      </rPr>
      <t>J-108</t>
    </r>
    <r>
      <rPr>
        <sz val="12"/>
        <color theme="1"/>
        <rFont val="標楷體"/>
        <family val="4"/>
        <charset val="136"/>
      </rPr>
      <t>白色閃金粉</t>
    </r>
  </si>
  <si>
    <r>
      <rPr>
        <sz val="12"/>
        <color theme="1"/>
        <rFont val="標楷體"/>
        <family val="4"/>
        <charset val="136"/>
      </rPr>
      <t>試</t>
    </r>
    <r>
      <rPr>
        <sz val="12"/>
        <color theme="1"/>
        <rFont val="Times New Roman"/>
        <family val="1"/>
      </rPr>
      <t>0.2mm</t>
    </r>
    <r>
      <rPr>
        <sz val="12"/>
        <color theme="1"/>
        <rFont val="標楷體"/>
        <family val="4"/>
        <charset val="136"/>
      </rPr>
      <t>磨紗</t>
    </r>
    <r>
      <rPr>
        <sz val="12"/>
        <color theme="1"/>
        <rFont val="Times New Roman"/>
        <family val="1"/>
      </rPr>
      <t>pp</t>
    </r>
    <r>
      <rPr>
        <sz val="12"/>
        <color theme="1"/>
        <rFont val="標楷體"/>
        <family val="4"/>
        <charset val="136"/>
      </rPr>
      <t>的燙金能力</t>
    </r>
    <r>
      <rPr>
        <sz val="12"/>
        <color theme="1"/>
        <rFont val="Times New Roman"/>
        <family val="1"/>
      </rPr>
      <t>.</t>
    </r>
  </si>
  <si>
    <r>
      <rPr>
        <sz val="12"/>
        <color theme="1"/>
        <rFont val="標楷體"/>
        <family val="4"/>
        <charset val="136"/>
      </rPr>
      <t>試用富林德國</t>
    </r>
    <r>
      <rPr>
        <sz val="12"/>
        <color theme="1"/>
        <rFont val="Times New Roman"/>
        <family val="1"/>
      </rPr>
      <t>B16R4</t>
    </r>
    <r>
      <rPr>
        <sz val="12"/>
        <color theme="1"/>
        <rFont val="標楷體"/>
        <family val="4"/>
        <charset val="136"/>
      </rPr>
      <t>沙布是否合用，代替現用金輝，以降低成本</t>
    </r>
  </si>
  <si>
    <r>
      <rPr>
        <sz val="12"/>
        <color theme="1"/>
        <rFont val="標楷體"/>
        <family val="4"/>
        <charset val="136"/>
      </rPr>
      <t>達明牆紙</t>
    </r>
  </si>
  <si>
    <r>
      <rPr>
        <sz val="12"/>
        <color theme="1"/>
        <rFont val="標楷體"/>
        <family val="4"/>
        <charset val="136"/>
      </rPr>
      <t>試用茂森日本</t>
    </r>
    <r>
      <rPr>
        <sz val="12"/>
        <color theme="1"/>
        <rFont val="Times New Roman"/>
        <family val="1"/>
      </rPr>
      <t xml:space="preserve">1045 x 900 x 1.9mm </t>
    </r>
    <r>
      <rPr>
        <sz val="12"/>
        <color theme="1"/>
        <rFont val="標楷體"/>
        <family val="4"/>
        <charset val="136"/>
      </rPr>
      <t>膠布，與現用明治比較以降低成本</t>
    </r>
  </si>
  <si>
    <r>
      <rPr>
        <sz val="12"/>
        <color theme="1"/>
        <rFont val="標楷體"/>
        <family val="4"/>
        <charset val="136"/>
      </rPr>
      <t>試用茂森日本</t>
    </r>
    <r>
      <rPr>
        <sz val="12"/>
        <color theme="1"/>
        <rFont val="Times New Roman"/>
        <family val="1"/>
      </rPr>
      <t xml:space="preserve">1050 x 800 x 1.90mm </t>
    </r>
    <r>
      <rPr>
        <sz val="12"/>
        <color theme="1"/>
        <rFont val="標楷體"/>
        <family val="4"/>
        <charset val="136"/>
      </rPr>
      <t>膠布，與現用明治比較以降低成本</t>
    </r>
  </si>
  <si>
    <r>
      <rPr>
        <sz val="12"/>
        <color theme="1"/>
        <rFont val="標楷體"/>
        <family val="4"/>
        <charset val="136"/>
      </rPr>
      <t>試用聯柏英國</t>
    </r>
    <r>
      <rPr>
        <sz val="12"/>
        <color theme="1"/>
        <rFont val="Times New Roman"/>
        <family val="1"/>
      </rPr>
      <t>ABC</t>
    </r>
    <r>
      <rPr>
        <sz val="12"/>
        <color theme="1"/>
        <rFont val="標楷體"/>
        <family val="4"/>
        <charset val="136"/>
      </rPr>
      <t>潔版液代替富士</t>
    </r>
    <r>
      <rPr>
        <sz val="12"/>
        <color theme="1"/>
        <rFont val="Times New Roman"/>
        <family val="1"/>
      </rPr>
      <t>CL-1</t>
    </r>
    <r>
      <rPr>
        <sz val="12"/>
        <color theme="1"/>
        <rFont val="標楷體"/>
        <family val="4"/>
        <charset val="136"/>
      </rPr>
      <t>降低成本</t>
    </r>
  </si>
  <si>
    <r>
      <rPr>
        <sz val="12"/>
        <color theme="1"/>
        <rFont val="標楷體"/>
        <family val="4"/>
        <charset val="136"/>
      </rPr>
      <t>試用聯柏英國</t>
    </r>
    <r>
      <rPr>
        <sz val="12"/>
        <color theme="1"/>
        <rFont val="Times New Roman"/>
        <family val="1"/>
      </rPr>
      <t>ABC UV Wash</t>
    </r>
    <r>
      <rPr>
        <sz val="12"/>
        <color theme="1"/>
        <rFont val="標楷體"/>
        <family val="4"/>
        <charset val="136"/>
      </rPr>
      <t>代替法國</t>
    </r>
    <r>
      <rPr>
        <sz val="12"/>
        <color theme="1"/>
        <rFont val="Times New Roman"/>
        <family val="1"/>
      </rPr>
      <t>Varn</t>
    </r>
    <r>
      <rPr>
        <sz val="12"/>
        <color theme="1"/>
        <rFont val="標楷體"/>
        <family val="4"/>
        <charset val="136"/>
      </rPr>
      <t>降低成本</t>
    </r>
  </si>
  <si>
    <r>
      <rPr>
        <sz val="12"/>
        <color theme="1"/>
        <rFont val="標楷體"/>
        <family val="4"/>
        <charset val="136"/>
      </rPr>
      <t>試用</t>
    </r>
    <r>
      <rPr>
        <sz val="12"/>
        <color theme="1"/>
        <rFont val="Times New Roman"/>
        <family val="1"/>
      </rPr>
      <t xml:space="preserve">Matthias Paper </t>
    </r>
    <r>
      <rPr>
        <sz val="12"/>
        <color theme="1"/>
        <rFont val="標楷體"/>
        <family val="4"/>
        <charset val="136"/>
      </rPr>
      <t>美國預塗膠牛皮紙卷</t>
    </r>
    <r>
      <rPr>
        <sz val="12"/>
        <color theme="1"/>
        <rFont val="Times New Roman"/>
        <family val="1"/>
      </rPr>
      <t>Stay Tape</t>
    </r>
    <r>
      <rPr>
        <sz val="12"/>
        <color theme="1"/>
        <rFont val="標楷體"/>
        <family val="4"/>
        <charset val="136"/>
      </rPr>
      <t>共四款，尋找合用物粅於</t>
    </r>
    <r>
      <rPr>
        <sz val="12"/>
        <color theme="1"/>
        <rFont val="Times New Roman"/>
        <family val="1"/>
      </rPr>
      <t xml:space="preserve"> Crathern </t>
    </r>
    <r>
      <rPr>
        <sz val="12"/>
        <color theme="1"/>
        <rFont val="標楷體"/>
        <family val="4"/>
        <charset val="136"/>
      </rPr>
      <t>自動包盒機</t>
    </r>
  </si>
  <si>
    <r>
      <rPr>
        <sz val="12"/>
        <color theme="1"/>
        <rFont val="標楷體"/>
        <family val="4"/>
        <charset val="136"/>
      </rPr>
      <t>測試海德堡鋅版保護膠水是否合用</t>
    </r>
  </si>
  <si>
    <r>
      <rPr>
        <sz val="12"/>
        <color theme="1"/>
        <rFont val="標楷體"/>
        <family val="4"/>
        <charset val="136"/>
      </rPr>
      <t>試用鴻業德國騎釘線</t>
    </r>
    <r>
      <rPr>
        <sz val="12"/>
        <color theme="1"/>
        <rFont val="Times New Roman"/>
        <family val="1"/>
      </rPr>
      <t>#23</t>
    </r>
    <r>
      <rPr>
        <sz val="12"/>
        <color theme="1"/>
        <rFont val="標楷體"/>
        <family val="4"/>
        <charset val="136"/>
      </rPr>
      <t>、</t>
    </r>
    <r>
      <rPr>
        <sz val="12"/>
        <color theme="1"/>
        <rFont val="Times New Roman"/>
        <family val="1"/>
      </rPr>
      <t>#24</t>
    </r>
    <r>
      <rPr>
        <sz val="12"/>
        <color theme="1"/>
        <rFont val="標楷體"/>
        <family val="4"/>
        <charset val="136"/>
      </rPr>
      <t>及得寶法國騎釘線</t>
    </r>
    <r>
      <rPr>
        <sz val="12"/>
        <color theme="1"/>
        <rFont val="Times New Roman"/>
        <family val="1"/>
      </rPr>
      <t>#24</t>
    </r>
    <r>
      <rPr>
        <sz val="12"/>
        <color theme="1"/>
        <rFont val="標楷體"/>
        <family val="4"/>
        <charset val="136"/>
      </rPr>
      <t>試其拉力測試</t>
    </r>
  </si>
  <si>
    <r>
      <rPr>
        <sz val="12"/>
        <color theme="1"/>
        <rFont val="標楷體"/>
        <family val="4"/>
        <charset val="136"/>
      </rPr>
      <t>試用泰倫台灣</t>
    </r>
    <r>
      <rPr>
        <sz val="12"/>
        <color theme="1"/>
        <rFont val="Times New Roman"/>
        <family val="1"/>
      </rPr>
      <t>10"</t>
    </r>
    <r>
      <rPr>
        <sz val="12"/>
        <color theme="1"/>
        <rFont val="標楷體"/>
        <family val="4"/>
        <charset val="136"/>
      </rPr>
      <t>紗布</t>
    </r>
  </si>
  <si>
    <r>
      <rPr>
        <sz val="12"/>
        <color theme="1"/>
        <rFont val="標楷體"/>
        <family val="4"/>
        <charset val="136"/>
      </rPr>
      <t>試用博星德國</t>
    </r>
    <r>
      <rPr>
        <sz val="12"/>
        <color theme="1"/>
        <rFont val="Times New Roman"/>
        <family val="1"/>
      </rPr>
      <t>Bottcherin 60</t>
    </r>
    <r>
      <rPr>
        <sz val="12"/>
        <color theme="1"/>
        <rFont val="標楷體"/>
        <family val="4"/>
        <charset val="136"/>
      </rPr>
      <t>功能水溶性墨輥、膠布及印版清潔劑代替現用利</t>
    </r>
    <r>
      <rPr>
        <sz val="12"/>
        <color theme="1"/>
        <rFont val="Times New Roman"/>
        <family val="1"/>
      </rPr>
      <t>#230</t>
    </r>
    <r>
      <rPr>
        <sz val="12"/>
        <color theme="1"/>
        <rFont val="標楷體"/>
        <family val="4"/>
        <charset val="136"/>
      </rPr>
      <t>洗車水</t>
    </r>
  </si>
  <si>
    <r>
      <rPr>
        <sz val="12"/>
        <color theme="1"/>
        <rFont val="標楷體"/>
        <family val="4"/>
        <charset val="136"/>
      </rPr>
      <t>試用博星德國</t>
    </r>
    <r>
      <rPr>
        <sz val="12"/>
        <color theme="1"/>
        <rFont val="Times New Roman"/>
        <family val="1"/>
      </rPr>
      <t>EK Decalcifying Gel</t>
    </r>
    <r>
      <rPr>
        <sz val="12"/>
        <color theme="1"/>
        <rFont val="標楷體"/>
        <family val="4"/>
        <charset val="136"/>
      </rPr>
      <t>除鈣膏代替現用利</t>
    </r>
    <r>
      <rPr>
        <sz val="12"/>
        <color theme="1"/>
        <rFont val="Times New Roman"/>
        <family val="1"/>
      </rPr>
      <t>#230</t>
    </r>
    <r>
      <rPr>
        <sz val="12"/>
        <color theme="1"/>
        <rFont val="標楷體"/>
        <family val="4"/>
        <charset val="136"/>
      </rPr>
      <t>洗車水</t>
    </r>
  </si>
  <si>
    <r>
      <rPr>
        <sz val="12"/>
        <color theme="1"/>
        <rFont val="標楷體"/>
        <family val="4"/>
        <charset val="136"/>
      </rPr>
      <t>試用博星德國</t>
    </r>
    <r>
      <rPr>
        <sz val="12"/>
        <color theme="1"/>
        <rFont val="Times New Roman"/>
        <family val="1"/>
      </rPr>
      <t>EG40</t>
    </r>
    <r>
      <rPr>
        <sz val="12"/>
        <color theme="1"/>
        <rFont val="標楷體"/>
        <family val="4"/>
        <charset val="136"/>
      </rPr>
      <t>墨轆起鏡水代替現用利</t>
    </r>
    <r>
      <rPr>
        <sz val="12"/>
        <color theme="1"/>
        <rFont val="Times New Roman"/>
        <family val="1"/>
      </rPr>
      <t>#230</t>
    </r>
    <r>
      <rPr>
        <sz val="12"/>
        <color theme="1"/>
        <rFont val="標楷體"/>
        <family val="4"/>
        <charset val="136"/>
      </rPr>
      <t>洗車水</t>
    </r>
  </si>
  <si>
    <r>
      <rPr>
        <sz val="12"/>
        <color theme="1"/>
        <rFont val="標楷體"/>
        <family val="4"/>
        <charset val="136"/>
      </rPr>
      <t>試用德國博星</t>
    </r>
    <r>
      <rPr>
        <sz val="12"/>
        <color theme="1"/>
        <rFont val="Times New Roman"/>
        <family val="1"/>
      </rPr>
      <t xml:space="preserve">Re-Cleaning Paste </t>
    </r>
    <r>
      <rPr>
        <sz val="12"/>
        <color theme="1"/>
        <rFont val="標楷體"/>
        <family val="4"/>
        <charset val="136"/>
      </rPr>
      <t>墨轆深層清潔膏代替現用利</t>
    </r>
    <r>
      <rPr>
        <sz val="12"/>
        <color theme="1"/>
        <rFont val="Times New Roman"/>
        <family val="1"/>
      </rPr>
      <t>#230</t>
    </r>
    <r>
      <rPr>
        <sz val="12"/>
        <color theme="1"/>
        <rFont val="標楷體"/>
        <family val="4"/>
        <charset val="136"/>
      </rPr>
      <t>洗車水</t>
    </r>
  </si>
  <si>
    <r>
      <rPr>
        <sz val="12"/>
        <color theme="1"/>
        <rFont val="標楷體"/>
        <family val="4"/>
        <charset val="136"/>
      </rPr>
      <t>試用中成</t>
    </r>
    <r>
      <rPr>
        <sz val="12"/>
        <color theme="1"/>
        <rFont val="Times New Roman"/>
        <family val="1"/>
      </rPr>
      <t>1060 x 900 x 1.95</t>
    </r>
    <r>
      <rPr>
        <sz val="12"/>
        <color theme="1"/>
        <rFont val="標楷體"/>
        <family val="4"/>
        <charset val="136"/>
      </rPr>
      <t>膠布與現用明治比較</t>
    </r>
  </si>
  <si>
    <r>
      <rPr>
        <sz val="12"/>
        <color theme="1"/>
        <rFont val="標楷體"/>
        <family val="4"/>
        <charset val="136"/>
      </rPr>
      <t>試用聯柏印刷器材</t>
    </r>
    <r>
      <rPr>
        <sz val="12"/>
        <color theme="1"/>
        <rFont val="Times New Roman"/>
        <family val="1"/>
      </rPr>
      <t>ABC</t>
    </r>
    <r>
      <rPr>
        <sz val="12"/>
        <color theme="1"/>
        <rFont val="標楷體"/>
        <family val="4"/>
        <charset val="136"/>
      </rPr>
      <t>鋅版保護膠用於</t>
    </r>
    <r>
      <rPr>
        <sz val="12"/>
        <color theme="1"/>
        <rFont val="Times New Roman"/>
        <family val="1"/>
      </rPr>
      <t>CTP</t>
    </r>
    <r>
      <rPr>
        <sz val="12"/>
        <color theme="1"/>
        <rFont val="標楷體"/>
        <family val="4"/>
        <charset val="136"/>
      </rPr>
      <t>鋅版上</t>
    </r>
  </si>
  <si>
    <r>
      <rPr>
        <sz val="12"/>
        <color theme="1"/>
        <rFont val="標楷體"/>
        <family val="4"/>
        <charset val="136"/>
      </rPr>
      <t>試用基利保麗</t>
    </r>
    <r>
      <rPr>
        <sz val="12"/>
        <color theme="1"/>
        <rFont val="Times New Roman"/>
        <family val="1"/>
      </rPr>
      <t>PP1034</t>
    </r>
    <r>
      <rPr>
        <sz val="12"/>
        <color theme="1"/>
        <rFont val="標楷體"/>
        <family val="4"/>
        <charset val="136"/>
      </rPr>
      <t>鋅版保護膠</t>
    </r>
  </si>
  <si>
    <r>
      <rPr>
        <sz val="12"/>
        <color theme="1"/>
        <rFont val="標楷體"/>
        <family val="4"/>
        <charset val="136"/>
      </rPr>
      <t>試用海底堡國產</t>
    </r>
    <r>
      <rPr>
        <sz val="12"/>
        <color theme="1"/>
        <rFont val="Times New Roman"/>
        <family val="1"/>
      </rPr>
      <t xml:space="preserve">Superdot Deglazer </t>
    </r>
    <r>
      <rPr>
        <sz val="12"/>
        <color theme="1"/>
        <rFont val="標楷體"/>
        <family val="4"/>
        <charset val="136"/>
      </rPr>
      <t>起漬水用於深層清潔印刷機</t>
    </r>
  </si>
  <si>
    <r>
      <rPr>
        <sz val="12"/>
        <color theme="1"/>
        <rFont val="標楷體"/>
        <family val="4"/>
        <charset val="136"/>
      </rPr>
      <t>試用海底堡馬來西亞</t>
    </r>
    <r>
      <rPr>
        <sz val="12"/>
        <color theme="1"/>
        <rFont val="Times New Roman"/>
        <family val="1"/>
      </rPr>
      <t>Superdot FS-12</t>
    </r>
    <r>
      <rPr>
        <sz val="12"/>
        <color theme="1"/>
        <rFont val="標楷體"/>
        <family val="4"/>
        <charset val="136"/>
      </rPr>
      <t>水斗水與現用比較</t>
    </r>
  </si>
  <si>
    <r>
      <rPr>
        <sz val="12"/>
        <color theme="1"/>
        <rFont val="標楷體"/>
        <family val="4"/>
        <charset val="136"/>
      </rPr>
      <t>紀錄</t>
    </r>
    <r>
      <rPr>
        <sz val="12"/>
        <color theme="1"/>
        <rFont val="Times New Roman"/>
        <family val="1"/>
      </rPr>
      <t>ICMA</t>
    </r>
    <r>
      <rPr>
        <sz val="12"/>
        <color theme="1"/>
        <rFont val="標楷體"/>
        <family val="4"/>
        <charset val="136"/>
      </rPr>
      <t>意大利預塗膠牛皮紙卷</t>
    </r>
    <r>
      <rPr>
        <sz val="12"/>
        <color theme="1"/>
        <rFont val="Times New Roman"/>
        <family val="1"/>
      </rPr>
      <t>B/b 145gsm</t>
    </r>
    <r>
      <rPr>
        <sz val="12"/>
        <color theme="1"/>
        <rFont val="標楷體"/>
        <family val="4"/>
        <charset val="136"/>
      </rPr>
      <t>用於</t>
    </r>
    <r>
      <rPr>
        <sz val="12"/>
        <color theme="1"/>
        <rFont val="Times New Roman"/>
        <family val="1"/>
      </rPr>
      <t>Crathern</t>
    </r>
    <r>
      <rPr>
        <sz val="12"/>
        <color theme="1"/>
        <rFont val="標楷體"/>
        <family val="4"/>
        <charset val="136"/>
      </rPr>
      <t>自動包盒機的品質</t>
    </r>
  </si>
  <si>
    <r>
      <rPr>
        <sz val="12"/>
        <color theme="1"/>
        <rFont val="標楷體"/>
        <family val="4"/>
        <charset val="136"/>
      </rPr>
      <t>試用美國</t>
    </r>
    <r>
      <rPr>
        <sz val="12"/>
        <color theme="1"/>
        <rFont val="Times New Roman"/>
        <family val="1"/>
      </rPr>
      <t>The perfect Supply co.</t>
    </r>
    <r>
      <rPr>
        <sz val="12"/>
        <color theme="1"/>
        <rFont val="標楷體"/>
        <family val="4"/>
        <charset val="136"/>
      </rPr>
      <t>的啤砌圖鞋膠兩款用於</t>
    </r>
    <r>
      <rPr>
        <sz val="12"/>
        <color theme="1"/>
        <rFont val="Times New Roman"/>
        <family val="1"/>
      </rPr>
      <t>Bruno</t>
    </r>
    <r>
      <rPr>
        <sz val="12"/>
        <color theme="1"/>
        <rFont val="標楷體"/>
        <family val="4"/>
        <charset val="136"/>
      </rPr>
      <t>砌圖機</t>
    </r>
  </si>
  <si>
    <r>
      <rPr>
        <sz val="12"/>
        <color theme="1"/>
        <rFont val="標楷體"/>
        <family val="4"/>
        <charset val="136"/>
      </rPr>
      <t>試用法國</t>
    </r>
    <r>
      <rPr>
        <sz val="12"/>
        <color theme="1"/>
        <rFont val="Times New Roman"/>
        <family val="1"/>
      </rPr>
      <t>Nova</t>
    </r>
    <r>
      <rPr>
        <sz val="12"/>
        <color theme="1"/>
        <rFont val="標楷體"/>
        <family val="4"/>
        <charset val="136"/>
      </rPr>
      <t>和韓國</t>
    </r>
    <r>
      <rPr>
        <sz val="12"/>
        <color theme="1"/>
        <rFont val="Times New Roman"/>
        <family val="1"/>
      </rPr>
      <t>mag-stic</t>
    </r>
    <r>
      <rPr>
        <sz val="12"/>
        <color theme="1"/>
        <rFont val="標楷體"/>
        <family val="4"/>
        <charset val="136"/>
      </rPr>
      <t>六款可再用膠貼沖型狀及測試功能，是否可代替磁膠</t>
    </r>
  </si>
  <si>
    <r>
      <rPr>
        <sz val="12"/>
        <color theme="1"/>
        <rFont val="標楷體"/>
        <family val="4"/>
        <charset val="136"/>
      </rPr>
      <t>試用聯柏日本住友膠布兩款</t>
    </r>
    <r>
      <rPr>
        <sz val="12"/>
        <color theme="1"/>
        <rFont val="Times New Roman"/>
        <family val="1"/>
      </rPr>
      <t>(ST350</t>
    </r>
    <r>
      <rPr>
        <sz val="12"/>
        <color theme="1"/>
        <rFont val="標楷體"/>
        <family val="4"/>
        <charset val="136"/>
      </rPr>
      <t>的</t>
    </r>
    <r>
      <rPr>
        <sz val="12"/>
        <color theme="1"/>
        <rFont val="Times New Roman"/>
        <family val="1"/>
      </rPr>
      <t>1050 x 800 x 1.95mm</t>
    </r>
    <r>
      <rPr>
        <sz val="12"/>
        <color theme="1"/>
        <rFont val="標楷體"/>
        <family val="4"/>
        <charset val="136"/>
      </rPr>
      <t>和</t>
    </r>
    <r>
      <rPr>
        <sz val="12"/>
        <color theme="1"/>
        <rFont val="Times New Roman"/>
        <family val="1"/>
      </rPr>
      <t>1040 x 900 x1.9mm)</t>
    </r>
    <r>
      <rPr>
        <sz val="12"/>
        <color theme="1"/>
        <rFont val="標楷體"/>
        <family val="4"/>
        <charset val="136"/>
      </rPr>
      <t>與現用日本明治膠布比較</t>
    </r>
  </si>
  <si>
    <r>
      <rPr>
        <sz val="12"/>
        <color theme="1"/>
        <rFont val="標楷體"/>
        <family val="4"/>
        <charset val="136"/>
      </rPr>
      <t>試用建業</t>
    </r>
    <r>
      <rPr>
        <sz val="12"/>
        <color theme="1"/>
        <rFont val="Times New Roman"/>
        <family val="1"/>
      </rPr>
      <t>PP</t>
    </r>
    <r>
      <rPr>
        <sz val="12"/>
        <color theme="1"/>
        <rFont val="標楷體"/>
        <family val="4"/>
        <charset val="136"/>
      </rPr>
      <t>針繩與現用錦興</t>
    </r>
    <r>
      <rPr>
        <sz val="12"/>
        <color theme="1"/>
        <rFont val="Times New Roman"/>
        <family val="1"/>
      </rPr>
      <t>PP</t>
    </r>
    <r>
      <rPr>
        <sz val="12"/>
        <color theme="1"/>
        <rFont val="標楷體"/>
        <family val="4"/>
        <charset val="136"/>
      </rPr>
      <t>繩比較</t>
    </r>
  </si>
  <si>
    <r>
      <rPr>
        <sz val="12"/>
        <color theme="1"/>
        <rFont val="標楷體"/>
        <family val="4"/>
        <charset val="136"/>
      </rPr>
      <t>試用恒昌</t>
    </r>
    <r>
      <rPr>
        <sz val="12"/>
        <color theme="1"/>
        <rFont val="Times New Roman"/>
        <family val="1"/>
      </rPr>
      <t>0.7mm PP</t>
    </r>
    <r>
      <rPr>
        <sz val="12"/>
        <color theme="1"/>
        <rFont val="標楷體"/>
        <family val="4"/>
        <charset val="136"/>
      </rPr>
      <t>白色磨沙膠片做</t>
    </r>
    <r>
      <rPr>
        <sz val="12"/>
        <color theme="1"/>
        <rFont val="Times New Roman"/>
        <family val="1"/>
      </rPr>
      <t>"</t>
    </r>
    <r>
      <rPr>
        <sz val="12"/>
        <color theme="1"/>
        <rFont val="標楷體"/>
        <family val="4"/>
        <charset val="136"/>
      </rPr>
      <t>牛柏葉</t>
    </r>
    <r>
      <rPr>
        <sz val="12"/>
        <color theme="1"/>
        <rFont val="Times New Roman"/>
        <family val="1"/>
      </rPr>
      <t>"</t>
    </r>
    <r>
      <rPr>
        <sz val="12"/>
        <color theme="1"/>
        <rFont val="標楷體"/>
        <family val="4"/>
        <charset val="136"/>
      </rPr>
      <t>相部脊紙</t>
    </r>
  </si>
  <si>
    <r>
      <rPr>
        <sz val="12"/>
        <color theme="1"/>
        <rFont val="標楷體"/>
        <family val="4"/>
        <charset val="136"/>
      </rPr>
      <t>測試神戶</t>
    </r>
    <r>
      <rPr>
        <sz val="12"/>
        <color theme="1"/>
        <rFont val="Times New Roman"/>
        <family val="1"/>
      </rPr>
      <t>2</t>
    </r>
    <r>
      <rPr>
        <sz val="12"/>
        <color theme="1"/>
        <rFont val="標楷體"/>
        <family val="4"/>
        <charset val="136"/>
      </rPr>
      <t>款意大利柯式鋅板</t>
    </r>
    <r>
      <rPr>
        <sz val="12"/>
        <color theme="1"/>
        <rFont val="Times New Roman"/>
        <family val="1"/>
      </rPr>
      <t>(</t>
    </r>
    <r>
      <rPr>
        <sz val="12"/>
        <color theme="1"/>
        <rFont val="標楷體"/>
        <family val="4"/>
        <charset val="136"/>
      </rPr>
      <t>電分用</t>
    </r>
    <r>
      <rPr>
        <sz val="12"/>
        <color theme="1"/>
        <rFont val="Times New Roman"/>
        <family val="1"/>
      </rPr>
      <t>)</t>
    </r>
    <r>
      <rPr>
        <sz val="12"/>
        <color theme="1"/>
        <rFont val="標楷體"/>
        <family val="4"/>
        <charset val="136"/>
      </rPr>
      <t>及</t>
    </r>
    <r>
      <rPr>
        <sz val="12"/>
        <color theme="1"/>
        <rFont val="Times New Roman"/>
        <family val="1"/>
      </rPr>
      <t>1</t>
    </r>
    <r>
      <rPr>
        <sz val="12"/>
        <color theme="1"/>
        <rFont val="標楷體"/>
        <family val="4"/>
        <charset val="136"/>
      </rPr>
      <t>款意大利鋅板</t>
    </r>
    <r>
      <rPr>
        <sz val="12"/>
        <color theme="1"/>
        <rFont val="Times New Roman"/>
        <family val="1"/>
      </rPr>
      <t>(</t>
    </r>
    <r>
      <rPr>
        <sz val="12"/>
        <color theme="1"/>
        <rFont val="標楷體"/>
        <family val="4"/>
        <charset val="136"/>
      </rPr>
      <t>裕通用</t>
    </r>
    <r>
      <rPr>
        <sz val="12"/>
        <color theme="1"/>
        <rFont val="Times New Roman"/>
        <family val="1"/>
      </rPr>
      <t xml:space="preserve">), </t>
    </r>
    <r>
      <rPr>
        <sz val="12"/>
        <color theme="1"/>
        <rFont val="標楷體"/>
        <family val="4"/>
        <charset val="136"/>
      </rPr>
      <t>與現用茂森鋅板比較</t>
    </r>
    <r>
      <rPr>
        <sz val="12"/>
        <color theme="1"/>
        <rFont val="Times New Roman"/>
        <family val="1"/>
      </rPr>
      <t xml:space="preserve">, </t>
    </r>
    <r>
      <rPr>
        <sz val="12"/>
        <color theme="1"/>
        <rFont val="標楷體"/>
        <family val="4"/>
        <charset val="136"/>
      </rPr>
      <t>降低成本</t>
    </r>
  </si>
  <si>
    <r>
      <rPr>
        <sz val="12"/>
        <color theme="1"/>
        <rFont val="標楷體"/>
        <family val="4"/>
        <charset val="136"/>
      </rPr>
      <t>試用美國</t>
    </r>
    <r>
      <rPr>
        <sz val="12"/>
        <color theme="1"/>
        <rFont val="Times New Roman"/>
        <family val="1"/>
      </rPr>
      <t>The perfect Supply co.</t>
    </r>
    <r>
      <rPr>
        <sz val="12"/>
        <color theme="1"/>
        <rFont val="標楷體"/>
        <family val="4"/>
        <charset val="136"/>
      </rPr>
      <t>的啤砌圖鞋膠兩款</t>
    </r>
    <r>
      <rPr>
        <sz val="12"/>
        <color theme="1"/>
        <rFont val="Times New Roman"/>
        <family val="1"/>
      </rPr>
      <t>(1/2" red firm RAO500B7024</t>
    </r>
    <r>
      <rPr>
        <sz val="12"/>
        <color theme="1"/>
        <rFont val="標楷體"/>
        <family val="4"/>
        <charset val="136"/>
      </rPr>
      <t>及</t>
    </r>
    <r>
      <rPr>
        <sz val="12"/>
        <color theme="1"/>
        <rFont val="Times New Roman"/>
        <family val="1"/>
      </rPr>
      <t>1/2" red med hard RA0500B731)</t>
    </r>
    <r>
      <rPr>
        <sz val="12"/>
        <color theme="1"/>
        <rFont val="標楷體"/>
        <family val="4"/>
        <charset val="136"/>
      </rPr>
      <t>用於</t>
    </r>
    <r>
      <rPr>
        <sz val="12"/>
        <color theme="1"/>
        <rFont val="Times New Roman"/>
        <family val="1"/>
      </rPr>
      <t>Bruno</t>
    </r>
    <r>
      <rPr>
        <sz val="12"/>
        <color theme="1"/>
        <rFont val="標楷體"/>
        <family val="4"/>
        <charset val="136"/>
      </rPr>
      <t>砌圖機</t>
    </r>
  </si>
  <si>
    <r>
      <rPr>
        <sz val="12"/>
        <color theme="1"/>
        <rFont val="標楷體"/>
        <family val="4"/>
        <charset val="136"/>
      </rPr>
      <t>試用</t>
    </r>
    <r>
      <rPr>
        <sz val="12"/>
        <color theme="1"/>
        <rFont val="Times New Roman"/>
        <family val="1"/>
      </rPr>
      <t>FUNDMAX</t>
    </r>
    <r>
      <rPr>
        <sz val="12"/>
        <color theme="1"/>
        <rFont val="標楷體"/>
        <family val="4"/>
        <charset val="136"/>
      </rPr>
      <t>的明治</t>
    </r>
    <r>
      <rPr>
        <sz val="12"/>
        <color theme="1"/>
        <rFont val="Times New Roman"/>
        <family val="1"/>
      </rPr>
      <t>9600A</t>
    </r>
    <r>
      <rPr>
        <sz val="12"/>
        <color theme="1"/>
        <rFont val="標楷體"/>
        <family val="4"/>
        <charset val="136"/>
      </rPr>
      <t>膠布</t>
    </r>
  </si>
  <si>
    <r>
      <rPr>
        <sz val="12"/>
        <color theme="1"/>
        <rFont val="標楷體"/>
        <family val="4"/>
        <charset val="136"/>
      </rPr>
      <t>試用</t>
    </r>
    <r>
      <rPr>
        <sz val="12"/>
        <color theme="1"/>
        <rFont val="Times New Roman"/>
        <family val="1"/>
      </rPr>
      <t>Yuhan</t>
    </r>
    <r>
      <rPr>
        <sz val="12"/>
        <color theme="1"/>
        <rFont val="標楷體"/>
        <family val="4"/>
        <charset val="136"/>
      </rPr>
      <t>韓國</t>
    </r>
    <r>
      <rPr>
        <sz val="12"/>
        <color theme="1"/>
        <rFont val="Times New Roman"/>
        <family val="1"/>
      </rPr>
      <t>0.3</t>
    </r>
    <r>
      <rPr>
        <sz val="12"/>
        <color theme="1"/>
        <rFont val="標楷體"/>
        <family val="4"/>
        <charset val="136"/>
      </rPr>
      <t>、</t>
    </r>
    <r>
      <rPr>
        <sz val="12"/>
        <color theme="1"/>
        <rFont val="Times New Roman"/>
        <family val="1"/>
      </rPr>
      <t>0.35</t>
    </r>
    <r>
      <rPr>
        <sz val="12"/>
        <color theme="1"/>
        <rFont val="標楷體"/>
        <family val="4"/>
        <charset val="136"/>
      </rPr>
      <t>、</t>
    </r>
    <r>
      <rPr>
        <sz val="12"/>
        <color theme="1"/>
        <rFont val="Times New Roman"/>
        <family val="1"/>
      </rPr>
      <t>0.5BOPP</t>
    </r>
    <r>
      <rPr>
        <sz val="12"/>
        <color theme="1"/>
        <rFont val="標楷體"/>
        <family val="4"/>
        <charset val="136"/>
      </rPr>
      <t>膠膜用於</t>
    </r>
    <r>
      <rPr>
        <sz val="12"/>
        <color theme="1"/>
        <rFont val="Times New Roman"/>
        <family val="1"/>
      </rPr>
      <t>BOPP</t>
    </r>
    <r>
      <rPr>
        <sz val="12"/>
        <color theme="1"/>
        <rFont val="標楷體"/>
        <family val="4"/>
        <charset val="136"/>
      </rPr>
      <t>相袋</t>
    </r>
  </si>
  <si>
    <r>
      <rPr>
        <sz val="12"/>
        <color theme="1"/>
        <rFont val="標楷體"/>
        <family val="4"/>
        <charset val="136"/>
      </rPr>
      <t>試用太昌台灣</t>
    </r>
    <r>
      <rPr>
        <sz val="12"/>
        <color theme="1"/>
        <rFont val="Times New Roman"/>
        <family val="1"/>
      </rPr>
      <t>0.3</t>
    </r>
    <r>
      <rPr>
        <sz val="12"/>
        <color theme="1"/>
        <rFont val="標楷體"/>
        <family val="4"/>
        <charset val="136"/>
      </rPr>
      <t>、</t>
    </r>
    <r>
      <rPr>
        <sz val="12"/>
        <color theme="1"/>
        <rFont val="Times New Roman"/>
        <family val="1"/>
      </rPr>
      <t>0.35</t>
    </r>
    <r>
      <rPr>
        <sz val="12"/>
        <color theme="1"/>
        <rFont val="標楷體"/>
        <family val="4"/>
        <charset val="136"/>
      </rPr>
      <t>、</t>
    </r>
    <r>
      <rPr>
        <sz val="12"/>
        <color theme="1"/>
        <rFont val="Times New Roman"/>
        <family val="1"/>
      </rPr>
      <t>0.5BOPP</t>
    </r>
    <r>
      <rPr>
        <sz val="12"/>
        <color theme="1"/>
        <rFont val="標楷體"/>
        <family val="4"/>
        <charset val="136"/>
      </rPr>
      <t>膠膜用於</t>
    </r>
    <r>
      <rPr>
        <sz val="12"/>
        <color theme="1"/>
        <rFont val="Times New Roman"/>
        <family val="1"/>
      </rPr>
      <t>BOPP</t>
    </r>
    <r>
      <rPr>
        <sz val="12"/>
        <color theme="1"/>
        <rFont val="標楷體"/>
        <family val="4"/>
        <charset val="136"/>
      </rPr>
      <t>相袋</t>
    </r>
  </si>
  <si>
    <r>
      <rPr>
        <sz val="12"/>
        <color theme="1"/>
        <rFont val="標楷體"/>
        <family val="4"/>
        <charset val="136"/>
      </rPr>
      <t>由于</t>
    </r>
    <r>
      <rPr>
        <sz val="12"/>
        <color theme="1"/>
        <rFont val="Times New Roman"/>
        <family val="1"/>
      </rPr>
      <t>Maag</t>
    </r>
    <r>
      <rPr>
        <sz val="12"/>
        <color theme="1"/>
        <rFont val="標楷體"/>
        <family val="4"/>
        <charset val="136"/>
      </rPr>
      <t>植毛收集袋可接受使用但因價錢較貴，不能直接向</t>
    </r>
    <r>
      <rPr>
        <sz val="12"/>
        <color theme="1"/>
        <rFont val="Times New Roman"/>
        <family val="1"/>
      </rPr>
      <t>Maag</t>
    </r>
    <r>
      <rPr>
        <sz val="12"/>
        <color theme="1"/>
        <rFont val="標楷體"/>
        <family val="4"/>
        <charset val="136"/>
      </rPr>
      <t>購買使用，因此向香港供應商購買類似不織布做袋供測試。故早前找一間</t>
    </r>
    <r>
      <rPr>
        <sz val="12"/>
        <color theme="1"/>
        <rFont val="Times New Roman"/>
        <family val="1"/>
      </rPr>
      <t>RICHCO</t>
    </r>
    <r>
      <rPr>
        <sz val="12"/>
        <color theme="1"/>
        <rFont val="標楷體"/>
        <family val="4"/>
        <charset val="136"/>
      </rPr>
      <t>供應商提供的</t>
    </r>
    <r>
      <rPr>
        <sz val="12"/>
        <color theme="1"/>
        <rFont val="Times New Roman"/>
        <family val="1"/>
      </rPr>
      <t xml:space="preserve"> Non Woven Fabric Polybag</t>
    </r>
    <r>
      <rPr>
        <sz val="12"/>
        <color theme="1"/>
        <rFont val="標楷體"/>
        <family val="4"/>
        <charset val="136"/>
      </rPr>
      <t>植毛收集袋試用，但因質地較薄，測試結果不接受，現供應商再跟據</t>
    </r>
    <r>
      <rPr>
        <sz val="12"/>
        <color theme="1"/>
        <rFont val="Times New Roman"/>
        <family val="1"/>
      </rPr>
      <t>Maag</t>
    </r>
    <r>
      <rPr>
        <sz val="12"/>
        <color theme="1"/>
        <rFont val="標楷體"/>
        <family val="4"/>
        <charset val="136"/>
      </rPr>
      <t>的植毛袋質料重量再做</t>
    </r>
    <r>
      <rPr>
        <sz val="12"/>
        <color theme="1"/>
        <rFont val="Times New Roman"/>
        <family val="1"/>
      </rPr>
      <t>2</t>
    </r>
    <r>
      <rPr>
        <sz val="12"/>
        <color theme="1"/>
        <rFont val="標楷體"/>
        <family val="4"/>
        <charset val="136"/>
      </rPr>
      <t>個安排測試。</t>
    </r>
  </si>
  <si>
    <r>
      <rPr>
        <sz val="12"/>
        <color theme="1"/>
        <rFont val="標楷體"/>
        <family val="4"/>
        <charset val="136"/>
      </rPr>
      <t>測試錦興織業制品厂提供的運輸尼龍索帶（加厚電叻活動鐵鎖扣），是否比現用錦興尼龍包裝扎帶（魔術貼）更方便使用。</t>
    </r>
  </si>
  <si>
    <r>
      <rPr>
        <sz val="12"/>
        <color theme="1"/>
        <rFont val="標楷體"/>
        <family val="4"/>
        <charset val="136"/>
      </rPr>
      <t>周后堅</t>
    </r>
  </si>
  <si>
    <r>
      <rPr>
        <sz val="12"/>
        <color theme="1"/>
        <rFont val="標楷體"/>
        <family val="4"/>
        <charset val="136"/>
      </rPr>
      <t>紅色及綠色絨毛紙袋</t>
    </r>
  </si>
  <si>
    <r>
      <rPr>
        <sz val="12"/>
        <color theme="1"/>
        <rFont val="標楷體"/>
        <family val="4"/>
        <charset val="136"/>
      </rPr>
      <t>測試祥利提供的冷凍</t>
    </r>
    <r>
      <rPr>
        <sz val="12"/>
        <color theme="1"/>
        <rFont val="Times New Roman"/>
        <family val="1"/>
      </rPr>
      <t>PP</t>
    </r>
    <r>
      <rPr>
        <sz val="12"/>
        <color theme="1"/>
        <rFont val="標楷體"/>
        <family val="4"/>
        <charset val="136"/>
      </rPr>
      <t>料是否適合於</t>
    </r>
    <r>
      <rPr>
        <sz val="12"/>
        <color theme="1"/>
        <rFont val="Times New Roman"/>
        <family val="1"/>
      </rPr>
      <t>45724HM 3</t>
    </r>
    <r>
      <rPr>
        <sz val="12"/>
        <color theme="1"/>
        <rFont val="標楷體"/>
        <family val="4"/>
        <charset val="136"/>
      </rPr>
      <t>環麻相薄及</t>
    </r>
    <r>
      <rPr>
        <sz val="12"/>
        <color theme="1"/>
        <rFont val="Times New Roman"/>
        <family val="1"/>
      </rPr>
      <t>44683</t>
    </r>
    <r>
      <rPr>
        <sz val="12"/>
        <color theme="1"/>
        <rFont val="標楷體"/>
        <family val="4"/>
        <charset val="136"/>
      </rPr>
      <t>結婚玫瑰系列用。</t>
    </r>
    <r>
      <rPr>
        <sz val="12"/>
        <color theme="1"/>
        <rFont val="Times New Roman"/>
        <family val="1"/>
      </rPr>
      <t xml:space="preserve">   </t>
    </r>
  </si>
  <si>
    <r>
      <rPr>
        <sz val="12"/>
        <color theme="1"/>
        <rFont val="標楷體"/>
        <family val="4"/>
        <charset val="136"/>
      </rPr>
      <t>李翠英</t>
    </r>
  </si>
  <si>
    <r>
      <rPr>
        <sz val="12"/>
        <color theme="1"/>
        <rFont val="標楷體"/>
        <family val="4"/>
        <charset val="136"/>
      </rPr>
      <t>由現用和興的木板厚度不穩定</t>
    </r>
    <r>
      <rPr>
        <sz val="12"/>
        <color theme="1"/>
        <rFont val="Times New Roman"/>
        <family val="1"/>
      </rPr>
      <t>,</t>
    </r>
    <r>
      <rPr>
        <sz val="12"/>
        <color theme="1"/>
        <rFont val="標楷體"/>
        <family val="4"/>
        <charset val="136"/>
      </rPr>
      <t>且有一段時間供貨不足﹐故現測試泰興供應商所供應的東北激光木板是否可代替現用</t>
    </r>
    <r>
      <rPr>
        <sz val="12"/>
        <color theme="1"/>
        <rFont val="Times New Roman"/>
        <family val="1"/>
      </rPr>
      <t>”</t>
    </r>
    <r>
      <rPr>
        <sz val="12"/>
        <color theme="1"/>
        <rFont val="標楷體"/>
        <family val="4"/>
        <charset val="136"/>
      </rPr>
      <t>和興</t>
    </r>
    <r>
      <rPr>
        <sz val="12"/>
        <color theme="1"/>
        <rFont val="Times New Roman"/>
        <family val="1"/>
      </rPr>
      <t>”</t>
    </r>
    <r>
      <rPr>
        <sz val="12"/>
        <color theme="1"/>
        <rFont val="標楷體"/>
        <family val="4"/>
        <charset val="136"/>
      </rPr>
      <t>所供應的東北木板</t>
    </r>
    <r>
      <rPr>
        <sz val="12"/>
        <color theme="1"/>
        <rFont val="Times New Roman"/>
        <family val="1"/>
      </rPr>
      <t>.</t>
    </r>
  </si>
  <si>
    <r>
      <rPr>
        <sz val="12"/>
        <color theme="1"/>
        <rFont val="標楷體"/>
        <family val="4"/>
        <charset val="136"/>
      </rPr>
      <t>測試</t>
    </r>
    <r>
      <rPr>
        <sz val="12"/>
        <color theme="1"/>
        <rFont val="Times New Roman"/>
        <family val="1"/>
      </rPr>
      <t>TEKNEK</t>
    </r>
    <r>
      <rPr>
        <sz val="12"/>
        <color theme="1"/>
        <rFont val="標楷體"/>
        <family val="4"/>
        <charset val="136"/>
      </rPr>
      <t>供應商提供的</t>
    </r>
    <r>
      <rPr>
        <sz val="12"/>
        <color theme="1"/>
        <rFont val="Times New Roman"/>
        <family val="1"/>
      </rPr>
      <t>Scotch-Brite pad</t>
    </r>
    <r>
      <rPr>
        <sz val="12"/>
        <color theme="1"/>
        <rFont val="標楷體"/>
        <family val="4"/>
        <charset val="136"/>
      </rPr>
      <t>是否适用于膠片除塵机﹐當膠轆變得光滑時就用其磨膠轆以增強片的清洁度。</t>
    </r>
  </si>
  <si>
    <r>
      <rPr>
        <sz val="12"/>
        <color theme="1"/>
        <rFont val="標楷體"/>
        <family val="4"/>
        <charset val="136"/>
      </rPr>
      <t>欠測試單</t>
    </r>
  </si>
  <si>
    <r>
      <rPr>
        <sz val="12"/>
        <color theme="1"/>
        <rFont val="標楷體"/>
        <family val="4"/>
        <charset val="136"/>
      </rPr>
      <t>測試永安粉紅色絨毛</t>
    </r>
    <r>
      <rPr>
        <sz val="12"/>
        <color theme="1"/>
        <rFont val="Times New Roman"/>
        <family val="1"/>
      </rPr>
      <t>(#SAN-7003)</t>
    </r>
    <r>
      <rPr>
        <sz val="12"/>
        <color theme="1"/>
        <rFont val="標楷體"/>
        <family val="4"/>
        <charset val="136"/>
      </rPr>
      <t>是否适合使用，應客戶要求指用</t>
    </r>
    <r>
      <rPr>
        <sz val="12"/>
        <color theme="1"/>
        <rFont val="Times New Roman"/>
        <family val="1"/>
      </rPr>
      <t>Pantone 233 C</t>
    </r>
    <r>
      <rPr>
        <sz val="12"/>
        <color theme="1"/>
        <rFont val="標楷體"/>
        <family val="4"/>
        <charset val="136"/>
      </rPr>
      <t>專色配絨毛。產品名稱</t>
    </r>
    <r>
      <rPr>
        <sz val="12"/>
        <color theme="1"/>
        <rFont val="Times New Roman"/>
        <family val="1"/>
      </rPr>
      <t xml:space="preserve">(BARBIE FLOCKING) </t>
    </r>
  </si>
  <si>
    <r>
      <rPr>
        <sz val="12"/>
        <color theme="1"/>
        <rFont val="標楷體"/>
        <family val="4"/>
        <charset val="136"/>
      </rPr>
      <t>測試梁滄記</t>
    </r>
    <r>
      <rPr>
        <sz val="12"/>
        <color theme="1"/>
        <rFont val="Times New Roman"/>
        <family val="1"/>
      </rPr>
      <t>0.18mm PP</t>
    </r>
    <r>
      <rPr>
        <sz val="12"/>
        <color theme="1"/>
        <rFont val="標楷體"/>
        <family val="4"/>
        <charset val="136"/>
      </rPr>
      <t>透明</t>
    </r>
    <r>
      <rPr>
        <sz val="12"/>
        <color theme="1"/>
        <rFont val="Times New Roman"/>
        <family val="1"/>
      </rPr>
      <t>(</t>
    </r>
    <r>
      <rPr>
        <sz val="12"/>
        <color theme="1"/>
        <rFont val="標楷體"/>
        <family val="4"/>
        <charset val="136"/>
      </rPr>
      <t>磨砂</t>
    </r>
    <r>
      <rPr>
        <sz val="12"/>
        <color theme="1"/>
        <rFont val="Times New Roman"/>
        <family val="1"/>
      </rPr>
      <t>)</t>
    </r>
    <r>
      <rPr>
        <sz val="12"/>
        <color theme="1"/>
        <rFont val="標楷體"/>
        <family val="4"/>
        <charset val="136"/>
      </rPr>
      <t>膠片用於技術開發測試單，目的是研究自行做</t>
    </r>
    <r>
      <rPr>
        <sz val="12"/>
        <color theme="1"/>
        <rFont val="Times New Roman"/>
        <family val="1"/>
      </rPr>
      <t>PP</t>
    </r>
    <r>
      <rPr>
        <sz val="12"/>
        <color theme="1"/>
        <rFont val="標楷體"/>
        <family val="4"/>
        <charset val="136"/>
      </rPr>
      <t>手挽袋、文件夾及其它產品用，對此物料是否適用。</t>
    </r>
  </si>
  <si>
    <r>
      <rPr>
        <sz val="12"/>
        <color theme="1"/>
        <rFont val="標楷體"/>
        <family val="4"/>
        <charset val="136"/>
      </rPr>
      <t>百潔布於於除塵機</t>
    </r>
  </si>
  <si>
    <r>
      <rPr>
        <sz val="12"/>
        <color theme="1"/>
        <rFont val="標楷體"/>
        <family val="4"/>
        <charset val="136"/>
      </rPr>
      <t>測試永安絨毛</t>
    </r>
    <r>
      <rPr>
        <sz val="12"/>
        <color theme="1"/>
        <rFont val="Times New Roman"/>
        <family val="1"/>
      </rPr>
      <t>(SAN-6787)</t>
    </r>
    <r>
      <rPr>
        <sz val="12"/>
        <color theme="1"/>
        <rFont val="標楷體"/>
        <family val="4"/>
        <charset val="136"/>
      </rPr>
      <t>是否适合使用</t>
    </r>
    <r>
      <rPr>
        <sz val="12"/>
        <color theme="1"/>
        <rFont val="Times New Roman"/>
        <family val="1"/>
      </rPr>
      <t>,</t>
    </r>
    <r>
      <rPr>
        <sz val="12"/>
        <color theme="1"/>
        <rFont val="標楷體"/>
        <family val="4"/>
        <charset val="136"/>
      </rPr>
      <t>應客戶要求指定用此絨毛</t>
    </r>
  </si>
  <si>
    <r>
      <rPr>
        <sz val="12"/>
        <color theme="1"/>
        <rFont val="標楷體"/>
        <family val="4"/>
        <charset val="136"/>
      </rPr>
      <t>由于現用清洁印刷機水轆的白電油﹐容易破壤水轆膠質表面﹐故嘗試尋找另一供應商國華提供的水轆清洗劑能否完全取代白電油﹒</t>
    </r>
  </si>
  <si>
    <r>
      <rPr>
        <sz val="12"/>
        <color theme="1"/>
        <rFont val="標楷體"/>
        <family val="4"/>
        <charset val="136"/>
      </rPr>
      <t>因現時用膠片印刷出現上紙困難，其原因是膠片本身帶有靜電所導致，故試用恆利提供</t>
    </r>
    <r>
      <rPr>
        <sz val="12"/>
        <color theme="1"/>
        <rFont val="Times New Roman"/>
        <family val="1"/>
      </rPr>
      <t>SEKISUI</t>
    </r>
    <r>
      <rPr>
        <sz val="12"/>
        <color theme="1"/>
        <rFont val="標楷體"/>
        <family val="4"/>
        <charset val="136"/>
      </rPr>
      <t>日本</t>
    </r>
    <r>
      <rPr>
        <sz val="12"/>
        <color theme="1"/>
        <rFont val="Times New Roman"/>
        <family val="1"/>
      </rPr>
      <t>Masking Film (</t>
    </r>
    <r>
      <rPr>
        <sz val="12"/>
        <color theme="1"/>
        <rFont val="標楷體"/>
        <family val="4"/>
        <charset val="136"/>
      </rPr>
      <t>保護膜</t>
    </r>
    <r>
      <rPr>
        <sz val="12"/>
        <color theme="1"/>
        <rFont val="Times New Roman"/>
        <family val="1"/>
      </rPr>
      <t>)</t>
    </r>
    <r>
      <rPr>
        <sz val="12"/>
        <color theme="1"/>
        <rFont val="標楷體"/>
        <family val="4"/>
        <charset val="136"/>
      </rPr>
      <t>，由於膠片裁切机与膠片對裱，看做效果是否接受。</t>
    </r>
  </si>
  <si>
    <r>
      <rPr>
        <sz val="12"/>
        <color theme="1"/>
        <rFont val="標楷體"/>
        <family val="4"/>
        <charset val="136"/>
      </rPr>
      <t>因現時用膠片印刷出現上紙困難，其原因是膠片本身帶有靜電所導致，故試用恆利提供</t>
    </r>
    <r>
      <rPr>
        <sz val="12"/>
        <color theme="1"/>
        <rFont val="Times New Roman"/>
        <family val="1"/>
      </rPr>
      <t>Nan Ya</t>
    </r>
    <r>
      <rPr>
        <sz val="12"/>
        <color theme="1"/>
        <rFont val="標楷體"/>
        <family val="4"/>
        <charset val="136"/>
      </rPr>
      <t>南亞台灣</t>
    </r>
    <r>
      <rPr>
        <sz val="12"/>
        <color theme="1"/>
        <rFont val="Times New Roman"/>
        <family val="1"/>
      </rPr>
      <t>Masking Film(</t>
    </r>
    <r>
      <rPr>
        <sz val="12"/>
        <color theme="1"/>
        <rFont val="標楷體"/>
        <family val="4"/>
        <charset val="136"/>
      </rPr>
      <t>保護膜</t>
    </r>
    <r>
      <rPr>
        <sz val="12"/>
        <color theme="1"/>
        <rFont val="Times New Roman"/>
        <family val="1"/>
      </rPr>
      <t>)</t>
    </r>
    <r>
      <rPr>
        <sz val="12"/>
        <color theme="1"/>
        <rFont val="標楷體"/>
        <family val="4"/>
        <charset val="136"/>
      </rPr>
      <t>，由於膠片裁切机与膠片對裱，看做效果是否接受。</t>
    </r>
  </si>
  <si>
    <r>
      <rPr>
        <sz val="12"/>
        <color theme="1"/>
        <rFont val="標楷體"/>
        <family val="4"/>
        <charset val="136"/>
      </rPr>
      <t>因現時用膠片印刷出現上紙困難，其原因是膠片本身帶有靜電所導致，故試用太昌提供</t>
    </r>
    <r>
      <rPr>
        <sz val="12"/>
        <color theme="1"/>
        <rFont val="Times New Roman"/>
        <family val="1"/>
      </rPr>
      <t>PE</t>
    </r>
    <r>
      <rPr>
        <sz val="12"/>
        <color theme="1"/>
        <rFont val="標楷體"/>
        <family val="4"/>
        <charset val="136"/>
      </rPr>
      <t>低粘保護膜</t>
    </r>
    <r>
      <rPr>
        <sz val="12"/>
        <color theme="1"/>
        <rFont val="Times New Roman"/>
        <family val="1"/>
      </rPr>
      <t>(PVC</t>
    </r>
    <r>
      <rPr>
        <sz val="12"/>
        <color theme="1"/>
        <rFont val="標楷體"/>
        <family val="4"/>
        <charset val="136"/>
      </rPr>
      <t>透明片專用</t>
    </r>
    <r>
      <rPr>
        <sz val="12"/>
        <color theme="1"/>
        <rFont val="Times New Roman"/>
        <family val="1"/>
      </rPr>
      <t>)</t>
    </r>
    <r>
      <rPr>
        <sz val="12"/>
        <color theme="1"/>
        <rFont val="標楷體"/>
        <family val="4"/>
        <charset val="136"/>
      </rPr>
      <t>，由於膠片裁切机与膠片對裱，看做效果是否接受。</t>
    </r>
  </si>
  <si>
    <r>
      <rPr>
        <sz val="12"/>
        <color theme="1"/>
        <rFont val="標楷體"/>
        <family val="4"/>
        <charset val="136"/>
      </rPr>
      <t>測試鶴山利豐經營部鶴山恆業化工經營部提供</t>
    </r>
    <r>
      <rPr>
        <sz val="12"/>
        <color theme="1"/>
        <rFont val="Times New Roman"/>
        <family val="1"/>
      </rPr>
      <t>Methylene Chloride (</t>
    </r>
    <r>
      <rPr>
        <sz val="12"/>
        <color theme="1"/>
        <rFont val="標楷體"/>
        <family val="4"/>
        <charset val="136"/>
      </rPr>
      <t>二氯甲烷</t>
    </r>
    <r>
      <rPr>
        <sz val="12"/>
        <color theme="1"/>
        <rFont val="Times New Roman"/>
        <family val="1"/>
      </rPr>
      <t>)</t>
    </r>
    <r>
      <rPr>
        <sz val="12"/>
        <color theme="1"/>
        <rFont val="標楷體"/>
        <family val="4"/>
        <charset val="136"/>
      </rPr>
      <t>試用於</t>
    </r>
    <r>
      <rPr>
        <sz val="12"/>
        <color theme="1"/>
        <rFont val="Times New Roman"/>
        <family val="1"/>
      </rPr>
      <t>6050WSM</t>
    </r>
    <r>
      <rPr>
        <sz val="12"/>
        <color theme="1"/>
        <rFont val="標楷體"/>
        <family val="4"/>
        <charset val="136"/>
      </rPr>
      <t>及</t>
    </r>
    <r>
      <rPr>
        <sz val="12"/>
        <color theme="1"/>
        <rFont val="Times New Roman"/>
        <family val="1"/>
      </rPr>
      <t>250M</t>
    </r>
    <r>
      <rPr>
        <sz val="12"/>
        <color theme="1"/>
        <rFont val="標楷體"/>
        <family val="4"/>
        <charset val="136"/>
      </rPr>
      <t>滴膠机清冼滴膠，看效果是否可接受。</t>
    </r>
  </si>
  <si>
    <r>
      <rPr>
        <sz val="12"/>
        <color theme="1"/>
        <rFont val="標楷體"/>
        <family val="4"/>
        <charset val="136"/>
      </rPr>
      <t>測試鶴山利豐經營部鶴山恆業化工經營部提供</t>
    </r>
    <r>
      <rPr>
        <sz val="12"/>
        <color theme="1"/>
        <rFont val="Times New Roman"/>
        <family val="1"/>
      </rPr>
      <t>D.M.F(Di methy lfor-maride) ,</t>
    </r>
    <r>
      <rPr>
        <sz val="12"/>
        <color theme="1"/>
        <rFont val="標楷體"/>
        <family val="4"/>
        <charset val="136"/>
      </rPr>
      <t>試能否全部清冼滴膠机</t>
    </r>
    <r>
      <rPr>
        <sz val="12"/>
        <color theme="1"/>
        <rFont val="Times New Roman"/>
        <family val="1"/>
      </rPr>
      <t>Mixer(</t>
    </r>
    <r>
      <rPr>
        <sz val="12"/>
        <color theme="1"/>
        <rFont val="標楷體"/>
        <family val="4"/>
        <charset val="136"/>
      </rPr>
      <t>攪拌器</t>
    </r>
    <r>
      <rPr>
        <sz val="12"/>
        <color theme="1"/>
        <rFont val="Times New Roman"/>
        <family val="1"/>
      </rPr>
      <t>)</t>
    </r>
    <r>
      <rPr>
        <sz val="12"/>
        <color theme="1"/>
        <rFont val="標楷體"/>
        <family val="4"/>
        <charset val="136"/>
      </rPr>
      <t>里的膠水。</t>
    </r>
  </si>
  <si>
    <r>
      <rPr>
        <sz val="12"/>
        <color theme="1"/>
        <rFont val="標楷體"/>
        <family val="4"/>
        <charset val="136"/>
      </rPr>
      <t>測試旭順</t>
    </r>
    <r>
      <rPr>
        <sz val="12"/>
        <color theme="1"/>
        <rFont val="Times New Roman"/>
        <family val="1"/>
      </rPr>
      <t>1.5D×0.4mm</t>
    </r>
    <r>
      <rPr>
        <sz val="12"/>
        <color theme="1"/>
        <rFont val="標楷體"/>
        <family val="4"/>
        <charset val="136"/>
      </rPr>
      <t>透明毛絨毛是否适用﹒為現用永安</t>
    </r>
    <r>
      <rPr>
        <sz val="12"/>
        <color theme="1"/>
        <rFont val="Times New Roman"/>
        <family val="1"/>
      </rPr>
      <t>1.5D×0.4D</t>
    </r>
    <r>
      <rPr>
        <sz val="12"/>
        <color theme="1"/>
        <rFont val="標楷體"/>
        <family val="4"/>
        <charset val="136"/>
      </rPr>
      <t>透明毛備用物料</t>
    </r>
    <r>
      <rPr>
        <sz val="12"/>
        <color theme="1"/>
        <rFont val="Times New Roman"/>
        <family val="1"/>
      </rPr>
      <t>.</t>
    </r>
  </si>
  <si>
    <r>
      <rPr>
        <sz val="12"/>
        <color theme="1"/>
        <rFont val="標楷體"/>
        <family val="4"/>
        <charset val="136"/>
      </rPr>
      <t>批準</t>
    </r>
  </si>
  <si>
    <r>
      <rPr>
        <sz val="12"/>
        <color theme="1"/>
        <rFont val="標楷體"/>
        <family val="4"/>
        <charset val="136"/>
      </rPr>
      <t>測試膠墊的承受拉力</t>
    </r>
    <r>
      <rPr>
        <sz val="12"/>
        <color theme="1"/>
        <rFont val="Times New Roman"/>
        <family val="1"/>
      </rPr>
      <t>,</t>
    </r>
    <r>
      <rPr>
        <sz val="12"/>
        <color theme="1"/>
        <rFont val="標楷體"/>
        <family val="4"/>
        <charset val="136"/>
      </rPr>
      <t>以及用推拉式鏟車裝</t>
    </r>
    <r>
      <rPr>
        <sz val="12"/>
        <color theme="1"/>
        <rFont val="Times New Roman"/>
        <family val="1"/>
      </rPr>
      <t>Hallmark</t>
    </r>
    <r>
      <rPr>
        <sz val="12"/>
        <color theme="1"/>
        <rFont val="標楷體"/>
        <family val="4"/>
        <charset val="136"/>
      </rPr>
      <t>客戶產品</t>
    </r>
    <r>
      <rPr>
        <sz val="12"/>
        <color theme="1"/>
        <rFont val="Times New Roman"/>
        <family val="1"/>
      </rPr>
      <t>,</t>
    </r>
    <r>
      <rPr>
        <sz val="12"/>
        <color theme="1"/>
        <rFont val="標楷體"/>
        <family val="4"/>
        <charset val="136"/>
      </rPr>
      <t>用此膠墊是否在操作上可行</t>
    </r>
    <r>
      <rPr>
        <sz val="12"/>
        <color theme="1"/>
        <rFont val="Times New Roman"/>
        <family val="1"/>
      </rPr>
      <t>,</t>
    </r>
    <r>
      <rPr>
        <sz val="12"/>
        <color theme="1"/>
        <rFont val="標楷體"/>
        <family val="4"/>
        <charset val="136"/>
      </rPr>
      <t>并和現用膠墊</t>
    </r>
    <r>
      <rPr>
        <sz val="12"/>
        <color theme="1"/>
        <rFont val="Times New Roman"/>
        <family val="1"/>
      </rPr>
      <t>/</t>
    </r>
    <r>
      <rPr>
        <sz val="12"/>
        <color theme="1"/>
        <rFont val="標楷體"/>
        <family val="4"/>
        <charset val="136"/>
      </rPr>
      <t>倉庫所提供紙墊進行對比</t>
    </r>
    <r>
      <rPr>
        <sz val="12"/>
        <color theme="1"/>
        <rFont val="Times New Roman"/>
        <family val="1"/>
      </rPr>
      <t>,</t>
    </r>
    <r>
      <rPr>
        <sz val="12"/>
        <color theme="1"/>
        <rFont val="標楷體"/>
        <family val="4"/>
        <charset val="136"/>
      </rPr>
      <t>決定是否可使用</t>
    </r>
    <r>
      <rPr>
        <sz val="12"/>
        <color theme="1"/>
        <rFont val="Times New Roman"/>
        <family val="1"/>
      </rPr>
      <t>.</t>
    </r>
  </si>
  <si>
    <r>
      <rPr>
        <sz val="12"/>
        <color theme="1"/>
        <rFont val="標楷體"/>
        <family val="4"/>
        <charset val="136"/>
      </rPr>
      <t>測試永安</t>
    </r>
    <r>
      <rPr>
        <sz val="12"/>
        <color theme="1"/>
        <rFont val="Times New Roman"/>
        <family val="1"/>
      </rPr>
      <t>SAN7017</t>
    </r>
    <r>
      <rPr>
        <sz val="12"/>
        <color theme="1"/>
        <rFont val="標楷體"/>
        <family val="4"/>
        <charset val="136"/>
      </rPr>
      <t>紫色絨毛是否适合使用</t>
    </r>
    <r>
      <rPr>
        <sz val="12"/>
        <color theme="1"/>
        <rFont val="Times New Roman"/>
        <family val="1"/>
      </rPr>
      <t>.</t>
    </r>
    <r>
      <rPr>
        <sz val="12"/>
        <color theme="1"/>
        <rFont val="標楷體"/>
        <family val="4"/>
        <charset val="136"/>
      </rPr>
      <t>因為客戶</t>
    </r>
    <r>
      <rPr>
        <sz val="12"/>
        <color theme="1"/>
        <rFont val="Times New Roman"/>
        <family val="1"/>
      </rPr>
      <t>Hallmark</t>
    </r>
    <r>
      <rPr>
        <sz val="12"/>
        <color theme="1"/>
        <rFont val="標楷體"/>
        <family val="4"/>
        <charset val="136"/>
      </rPr>
      <t>指定用此</t>
    </r>
    <r>
      <rPr>
        <sz val="12"/>
        <color theme="1"/>
        <rFont val="Times New Roman"/>
        <family val="1"/>
      </rPr>
      <t>Pantone 5185C</t>
    </r>
    <r>
      <rPr>
        <sz val="12"/>
        <color theme="1"/>
        <rFont val="標楷體"/>
        <family val="4"/>
        <charset val="136"/>
      </rPr>
      <t>專色配絨毛﹐植於啞膠面上</t>
    </r>
    <r>
      <rPr>
        <sz val="12"/>
        <color theme="1"/>
        <rFont val="Times New Roman"/>
        <family val="1"/>
      </rPr>
      <t>,</t>
    </r>
    <r>
      <rPr>
        <sz val="12"/>
        <color theme="1"/>
        <rFont val="標楷體"/>
        <family val="4"/>
        <charset val="136"/>
      </rPr>
      <t>產品名稱為</t>
    </r>
    <r>
      <rPr>
        <sz val="12"/>
        <color theme="1"/>
        <rFont val="Times New Roman"/>
        <family val="1"/>
      </rPr>
      <t>(</t>
    </r>
    <r>
      <rPr>
        <sz val="12"/>
        <color theme="1"/>
        <rFont val="標楷體"/>
        <family val="4"/>
        <charset val="136"/>
      </rPr>
      <t>樹葉型鐵牌牛柏葉相簿</t>
    </r>
    <r>
      <rPr>
        <sz val="12"/>
        <color theme="1"/>
        <rFont val="Times New Roman"/>
        <family val="1"/>
      </rPr>
      <t>)</t>
    </r>
    <r>
      <rPr>
        <sz val="12"/>
        <color theme="1"/>
        <rFont val="標楷體"/>
        <family val="4"/>
        <charset val="136"/>
      </rPr>
      <t>。</t>
    </r>
  </si>
  <si>
    <r>
      <rPr>
        <sz val="12"/>
        <color theme="1"/>
        <rFont val="標楷體"/>
        <family val="4"/>
        <charset val="136"/>
      </rPr>
      <t>現時用白電油或甲苯來清除切膠底紙時切紙刀沾住的膠積，比較難抹且需時較長，故測試南灝机電設備提供的強力模具清洗劑是否可有效快捷地清除切紙刀上的膠積。</t>
    </r>
  </si>
  <si>
    <r>
      <rPr>
        <sz val="12"/>
        <color theme="1"/>
        <rFont val="標楷體"/>
        <family val="4"/>
        <charset val="136"/>
      </rPr>
      <t>因為現用的</t>
    </r>
    <r>
      <rPr>
        <sz val="12"/>
        <color theme="1"/>
        <rFont val="Times New Roman"/>
        <family val="1"/>
      </rPr>
      <t>CTP</t>
    </r>
    <r>
      <rPr>
        <sz val="12"/>
        <color theme="1"/>
        <rFont val="標楷體"/>
        <family val="4"/>
        <charset val="136"/>
      </rPr>
      <t>消版筆主要消除</t>
    </r>
    <r>
      <rPr>
        <sz val="12"/>
        <color theme="1"/>
        <rFont val="Times New Roman"/>
        <family val="1"/>
      </rPr>
      <t>CTP</t>
    </r>
    <r>
      <rPr>
        <sz val="12"/>
        <color theme="1"/>
        <rFont val="標楷體"/>
        <family val="4"/>
        <charset val="136"/>
      </rPr>
      <t>版細微小部分圖案﹐若用來消大幅位圖案﹐</t>
    </r>
    <r>
      <rPr>
        <sz val="12"/>
        <color theme="1"/>
        <rFont val="Times New Roman"/>
        <family val="1"/>
      </rPr>
      <t>'</t>
    </r>
    <r>
      <rPr>
        <sz val="12"/>
        <color theme="1"/>
        <rFont val="標楷體"/>
        <family val="4"/>
        <charset val="136"/>
      </rPr>
      <t>會比較浪費、麻煩，故測試</t>
    </r>
    <r>
      <rPr>
        <sz val="12"/>
        <color theme="1"/>
        <rFont val="Times New Roman"/>
        <family val="1"/>
      </rPr>
      <t>CTP</t>
    </r>
    <r>
      <rPr>
        <sz val="12"/>
        <color theme="1"/>
        <rFont val="標楷體"/>
        <family val="4"/>
        <charset val="136"/>
      </rPr>
      <t>消版液能否消除大幅位圖案。就</t>
    </r>
  </si>
  <si>
    <r>
      <rPr>
        <sz val="12"/>
        <color theme="1"/>
        <rFont val="標楷體"/>
        <family val="4"/>
        <charset val="136"/>
      </rPr>
      <t>測試紫色絨毛</t>
    </r>
    <r>
      <rPr>
        <sz val="12"/>
        <color theme="1"/>
        <rFont val="Times New Roman"/>
        <family val="1"/>
      </rPr>
      <t>(</t>
    </r>
    <r>
      <rPr>
        <sz val="12"/>
        <color theme="1"/>
        <rFont val="標楷體"/>
        <family val="4"/>
        <charset val="136"/>
      </rPr>
      <t>＃</t>
    </r>
    <r>
      <rPr>
        <sz val="12"/>
        <color theme="1"/>
        <rFont val="Times New Roman"/>
        <family val="1"/>
      </rPr>
      <t>SAN-7023)</t>
    </r>
    <r>
      <rPr>
        <sz val="12"/>
        <color theme="1"/>
        <rFont val="標楷體"/>
        <family val="4"/>
        <charset val="136"/>
      </rPr>
      <t>是否适合使用</t>
    </r>
    <r>
      <rPr>
        <sz val="12"/>
        <color theme="1"/>
        <rFont val="Times New Roman"/>
        <family val="1"/>
      </rPr>
      <t>,</t>
    </r>
    <r>
      <rPr>
        <sz val="12"/>
        <color theme="1"/>
        <rFont val="標楷體"/>
        <family val="4"/>
        <charset val="136"/>
      </rPr>
      <t>根据客戶</t>
    </r>
    <r>
      <rPr>
        <sz val="12"/>
        <color theme="1"/>
        <rFont val="Times New Roman"/>
        <family val="1"/>
      </rPr>
      <t>BWJ</t>
    </r>
    <r>
      <rPr>
        <sz val="12"/>
        <color theme="1"/>
        <rFont val="標楷體"/>
        <family val="4"/>
        <charset val="136"/>
      </rPr>
      <t>來色樣配此絨毛。植于</t>
    </r>
    <r>
      <rPr>
        <sz val="12"/>
        <color theme="1"/>
        <rFont val="Times New Roman"/>
        <family val="1"/>
      </rPr>
      <t xml:space="preserve">12.5pt. </t>
    </r>
    <r>
      <rPr>
        <sz val="12"/>
        <color theme="1"/>
        <rFont val="標楷體"/>
        <family val="4"/>
        <charset val="136"/>
      </rPr>
      <t>單粉咭</t>
    </r>
    <r>
      <rPr>
        <sz val="12"/>
        <color theme="1"/>
        <rFont val="Times New Roman"/>
        <family val="1"/>
      </rPr>
      <t xml:space="preserve"> &amp; 22pt</t>
    </r>
    <r>
      <rPr>
        <sz val="12"/>
        <color theme="1"/>
        <rFont val="標楷體"/>
        <family val="4"/>
        <charset val="136"/>
      </rPr>
      <t>上</t>
    </r>
    <r>
      <rPr>
        <sz val="12"/>
        <color theme="1"/>
        <rFont val="Times New Roman"/>
        <family val="1"/>
      </rPr>
      <t xml:space="preserve">. </t>
    </r>
    <r>
      <rPr>
        <sz val="12"/>
        <color theme="1"/>
        <rFont val="標楷體"/>
        <family val="4"/>
        <charset val="136"/>
      </rPr>
      <t>單粉咭面</t>
    </r>
    <r>
      <rPr>
        <sz val="12"/>
        <color theme="1"/>
        <rFont val="Times New Roman"/>
        <family val="1"/>
      </rPr>
      <t>,</t>
    </r>
    <r>
      <rPr>
        <sz val="12"/>
        <color theme="1"/>
        <rFont val="標楷體"/>
        <family val="4"/>
        <charset val="136"/>
      </rPr>
      <t>產品名稱</t>
    </r>
    <r>
      <rPr>
        <sz val="12"/>
        <color theme="1"/>
        <rFont val="Times New Roman"/>
        <family val="1"/>
      </rPr>
      <t xml:space="preserve">Flocked cards </t>
    </r>
  </si>
  <si>
    <r>
      <rPr>
        <sz val="12"/>
        <color theme="1"/>
        <rFont val="標楷體"/>
        <family val="4"/>
        <charset val="136"/>
      </rPr>
      <t>測試供應商利明提供的</t>
    </r>
    <r>
      <rPr>
        <sz val="12"/>
        <color theme="1"/>
        <rFont val="Times New Roman"/>
        <family val="1"/>
      </rPr>
      <t>W602</t>
    </r>
    <r>
      <rPr>
        <sz val="12"/>
        <color theme="1"/>
        <rFont val="標楷體"/>
        <family val="4"/>
        <charset val="136"/>
      </rPr>
      <t>耐磨劑溝入水油度，能否加強水油的耐磨及強化度</t>
    </r>
    <r>
      <rPr>
        <sz val="12"/>
        <color theme="1"/>
        <rFont val="Times New Roman"/>
        <family val="1"/>
      </rPr>
      <t>.</t>
    </r>
  </si>
  <si>
    <r>
      <rPr>
        <sz val="12"/>
        <color theme="1"/>
        <rFont val="標楷體"/>
        <family val="4"/>
        <charset val="136"/>
      </rPr>
      <t>測試</t>
    </r>
    <r>
      <rPr>
        <sz val="12"/>
        <color theme="1"/>
        <rFont val="Times New Roman"/>
        <family val="1"/>
      </rPr>
      <t>OK Materials</t>
    </r>
    <r>
      <rPr>
        <sz val="12"/>
        <color theme="1"/>
        <rFont val="標楷體"/>
        <family val="4"/>
        <charset val="136"/>
      </rPr>
      <t>的</t>
    </r>
    <r>
      <rPr>
        <sz val="12"/>
        <color theme="1"/>
        <rFont val="Times New Roman"/>
        <family val="1"/>
      </rPr>
      <t>0.018mmPVC</t>
    </r>
    <r>
      <rPr>
        <sz val="12"/>
        <color theme="1"/>
        <rFont val="標楷體"/>
        <family val="4"/>
        <charset val="136"/>
      </rPr>
      <t>上機試印</t>
    </r>
    <r>
      <rPr>
        <sz val="12"/>
        <color theme="1"/>
        <rFont val="Times New Roman"/>
        <family val="1"/>
      </rPr>
      <t>”DK-</t>
    </r>
    <r>
      <rPr>
        <sz val="12"/>
        <color theme="1"/>
        <rFont val="標楷體"/>
        <family val="4"/>
        <charset val="136"/>
      </rPr>
      <t>開創世紀</t>
    </r>
    <r>
      <rPr>
        <sz val="12"/>
        <color theme="1"/>
        <rFont val="Times New Roman"/>
        <family val="1"/>
      </rPr>
      <t>”</t>
    </r>
    <r>
      <rPr>
        <sz val="12"/>
        <color theme="1"/>
        <rFont val="標楷體"/>
        <family val="4"/>
        <charset val="136"/>
      </rPr>
      <t>產品，看其品質是否可代替原供應商金能之品質不穩定及交貨期長，上色不理想的問題，以配合大貨生產。</t>
    </r>
  </si>
  <si>
    <r>
      <rPr>
        <sz val="12"/>
        <color theme="1"/>
        <rFont val="標楷體"/>
        <family val="4"/>
        <charset val="136"/>
      </rPr>
      <t>測試佛山冠豐之</t>
    </r>
    <r>
      <rPr>
        <sz val="12"/>
        <color theme="1"/>
        <rFont val="Times New Roman"/>
        <family val="1"/>
      </rPr>
      <t>0.018mmPVC</t>
    </r>
    <r>
      <rPr>
        <sz val="12"/>
        <color theme="1"/>
        <rFont val="標楷體"/>
        <family val="4"/>
        <charset val="136"/>
      </rPr>
      <t>上機試印</t>
    </r>
    <r>
      <rPr>
        <sz val="12"/>
        <color theme="1"/>
        <rFont val="Times New Roman"/>
        <family val="1"/>
      </rPr>
      <t>”DK-</t>
    </r>
    <r>
      <rPr>
        <sz val="12"/>
        <color theme="1"/>
        <rFont val="標楷體"/>
        <family val="4"/>
        <charset val="136"/>
      </rPr>
      <t>開創世紀</t>
    </r>
    <r>
      <rPr>
        <sz val="12"/>
        <color theme="1"/>
        <rFont val="Times New Roman"/>
        <family val="1"/>
      </rPr>
      <t>”</t>
    </r>
    <r>
      <rPr>
        <sz val="12"/>
        <color theme="1"/>
        <rFont val="標楷體"/>
        <family val="4"/>
        <charset val="136"/>
      </rPr>
      <t>產品，看其品質是否可代替原供應商金能之品質不穩定及交貨期長，上色不理想的問題，以配合大貨生產。</t>
    </r>
  </si>
  <si>
    <r>
      <rPr>
        <sz val="12"/>
        <color theme="1"/>
        <rFont val="標楷體"/>
        <family val="4"/>
        <charset val="136"/>
      </rPr>
      <t>測試永高</t>
    </r>
    <r>
      <rPr>
        <sz val="12"/>
        <color theme="1"/>
        <rFont val="Times New Roman"/>
        <family val="1"/>
      </rPr>
      <t>Kiwo #930</t>
    </r>
    <r>
      <rPr>
        <sz val="12"/>
        <color theme="1"/>
        <rFont val="標楷體"/>
        <family val="4"/>
        <charset val="136"/>
      </rPr>
      <t>雙組成份网框膠水﹐是否可改善</t>
    </r>
    <r>
      <rPr>
        <sz val="12"/>
        <color theme="1"/>
        <rFont val="Times New Roman"/>
        <family val="1"/>
      </rPr>
      <t>(</t>
    </r>
    <r>
      <rPr>
        <sz val="12"/>
        <color theme="1"/>
        <rFont val="標楷體"/>
        <family val="4"/>
        <charset val="136"/>
      </rPr>
      <t>現時</t>
    </r>
    <r>
      <rPr>
        <sz val="12"/>
        <color theme="1"/>
        <rFont val="Times New Roman"/>
        <family val="1"/>
      </rPr>
      <t>)</t>
    </r>
    <r>
      <rPr>
        <sz val="12"/>
        <color theme="1"/>
        <rFont val="標楷體"/>
        <family val="4"/>
        <charset val="136"/>
      </rPr>
      <t>絲印部哂网版拉力下降及絲印品質問題﹒</t>
    </r>
  </si>
  <si>
    <r>
      <t xml:space="preserve"> </t>
    </r>
    <r>
      <rPr>
        <sz val="12"/>
        <color theme="1"/>
        <rFont val="標楷體"/>
        <family val="4"/>
        <charset val="136"/>
      </rPr>
      <t>測試藍英</t>
    </r>
    <r>
      <rPr>
        <sz val="12"/>
        <color theme="1"/>
        <rFont val="Times New Roman"/>
        <family val="1"/>
      </rPr>
      <t>Eagle</t>
    </r>
    <r>
      <rPr>
        <sz val="12"/>
        <color theme="1"/>
        <rFont val="標楷體"/>
        <family val="4"/>
        <charset val="136"/>
      </rPr>
      <t>雙面膠紙之品質</t>
    </r>
    <r>
      <rPr>
        <sz val="12"/>
        <color theme="1"/>
        <rFont val="Times New Roman"/>
        <family val="1"/>
      </rPr>
      <t>,.</t>
    </r>
    <r>
      <rPr>
        <sz val="12"/>
        <color theme="1"/>
        <rFont val="標楷體"/>
        <family val="4"/>
        <charset val="136"/>
      </rPr>
      <t>同時針對現用的</t>
    </r>
    <r>
      <rPr>
        <sz val="12"/>
        <color theme="1"/>
        <rFont val="Times New Roman"/>
        <family val="1"/>
      </rPr>
      <t>Eagle (</t>
    </r>
    <r>
      <rPr>
        <sz val="12"/>
        <color theme="1"/>
        <rFont val="標楷體"/>
        <family val="4"/>
        <charset val="136"/>
      </rPr>
      <t>金英</t>
    </r>
    <r>
      <rPr>
        <sz val="12"/>
        <color theme="1"/>
        <rFont val="Times New Roman"/>
        <family val="1"/>
      </rPr>
      <t>)</t>
    </r>
    <r>
      <rPr>
        <sz val="12"/>
        <color theme="1"/>
        <rFont val="標楷體"/>
        <family val="4"/>
        <charset val="136"/>
      </rPr>
      <t>雙面膠紙</t>
    </r>
    <r>
      <rPr>
        <sz val="12"/>
        <color theme="1"/>
        <rFont val="Times New Roman"/>
        <family val="1"/>
      </rPr>
      <t>(TMD:MIS-20910)</t>
    </r>
    <r>
      <rPr>
        <sz val="12"/>
        <color theme="1"/>
        <rFont val="標楷體"/>
        <family val="4"/>
        <charset val="136"/>
      </rPr>
      <t>做大貨貼於牛油紙上出現變黃現象</t>
    </r>
    <r>
      <rPr>
        <sz val="12"/>
        <color theme="1"/>
        <rFont val="Times New Roman"/>
        <family val="1"/>
      </rPr>
      <t>,</t>
    </r>
    <r>
      <rPr>
        <sz val="12"/>
        <color theme="1"/>
        <rFont val="標楷體"/>
        <family val="4"/>
        <charset val="136"/>
      </rPr>
      <t>是否可代替及改善品質。</t>
    </r>
  </si>
  <si>
    <r>
      <rPr>
        <sz val="12"/>
        <color theme="1"/>
        <rFont val="標楷體"/>
        <family val="4"/>
        <charset val="136"/>
      </rPr>
      <t>黎蓮煥</t>
    </r>
  </si>
  <si>
    <r>
      <rPr>
        <sz val="12"/>
        <color theme="1"/>
        <rFont val="標楷體"/>
        <family val="4"/>
        <charset val="136"/>
      </rPr>
      <t>測試港田</t>
    </r>
    <r>
      <rPr>
        <sz val="12"/>
        <color theme="1"/>
        <rFont val="Times New Roman"/>
        <family val="1"/>
      </rPr>
      <t>PVC</t>
    </r>
    <r>
      <rPr>
        <sz val="12"/>
        <color theme="1"/>
        <rFont val="標楷體"/>
        <family val="4"/>
        <charset val="136"/>
      </rPr>
      <t>膠粒</t>
    </r>
    <r>
      <rPr>
        <sz val="12"/>
        <color theme="1"/>
        <rFont val="Times New Roman"/>
        <family val="1"/>
      </rPr>
      <t>(</t>
    </r>
    <r>
      <rPr>
        <sz val="12"/>
        <color theme="1"/>
        <rFont val="標楷體"/>
        <family val="4"/>
        <charset val="136"/>
      </rPr>
      <t>透明</t>
    </r>
    <r>
      <rPr>
        <sz val="12"/>
        <color theme="1"/>
        <rFont val="Times New Roman"/>
        <family val="1"/>
      </rPr>
      <t>)</t>
    </r>
    <r>
      <rPr>
        <sz val="12"/>
        <color theme="1"/>
        <rFont val="標楷體"/>
        <family val="4"/>
        <charset val="136"/>
      </rPr>
      <t>配合公司蛇仔機使用，確認廠內自行生產蛇仔的效果是否可接受，以降低公司成本。</t>
    </r>
  </si>
  <si>
    <r>
      <rPr>
        <sz val="12"/>
        <color theme="1"/>
        <rFont val="標楷體"/>
        <family val="4"/>
        <charset val="136"/>
      </rPr>
      <t>陳澤江</t>
    </r>
  </si>
  <si>
    <r>
      <rPr>
        <sz val="12"/>
        <color theme="1"/>
        <rFont val="標楷體"/>
        <family val="4"/>
        <charset val="136"/>
      </rPr>
      <t>測試永安較平价之透明絨毛</t>
    </r>
    <r>
      <rPr>
        <sz val="12"/>
        <color theme="1"/>
        <rFont val="Times New Roman"/>
        <family val="1"/>
      </rPr>
      <t>#LS-950-2</t>
    </r>
    <r>
      <rPr>
        <sz val="12"/>
        <color theme="1"/>
        <rFont val="標楷體"/>
        <family val="4"/>
        <charset val="136"/>
      </rPr>
      <t>其品質及透明度﹐可否代替的永安</t>
    </r>
    <r>
      <rPr>
        <sz val="12"/>
        <color theme="1"/>
        <rFont val="Times New Roman"/>
        <family val="1"/>
      </rPr>
      <t>#SAN-950B-2(</t>
    </r>
    <r>
      <rPr>
        <sz val="12"/>
        <color theme="1"/>
        <rFont val="標楷體"/>
        <family val="4"/>
        <charset val="136"/>
      </rPr>
      <t>現用</t>
    </r>
    <r>
      <rPr>
        <sz val="12"/>
        <color theme="1"/>
        <rFont val="Times New Roman"/>
        <family val="1"/>
      </rPr>
      <t>)</t>
    </r>
    <r>
      <rPr>
        <sz val="12"/>
        <color theme="1"/>
        <rFont val="標楷體"/>
        <family val="4"/>
        <charset val="136"/>
      </rPr>
      <t>透明毛</t>
    </r>
    <r>
      <rPr>
        <sz val="12"/>
        <color theme="1"/>
        <rFont val="Times New Roman"/>
        <family val="1"/>
      </rPr>
      <t>(1.5Dx0.4mm)</t>
    </r>
    <r>
      <rPr>
        <sz val="12"/>
        <color theme="1"/>
        <rFont val="標楷體"/>
        <family val="4"/>
        <charset val="136"/>
      </rPr>
      <t>﹑旭順</t>
    </r>
    <r>
      <rPr>
        <sz val="12"/>
        <color theme="1"/>
        <rFont val="Times New Roman"/>
        <family val="1"/>
      </rPr>
      <t xml:space="preserve"> #SNP</t>
    </r>
    <r>
      <rPr>
        <sz val="12"/>
        <color theme="1"/>
        <rFont val="標楷體"/>
        <family val="4"/>
        <charset val="136"/>
      </rPr>
      <t>透明毛</t>
    </r>
    <r>
      <rPr>
        <sz val="12"/>
        <color theme="1"/>
        <rFont val="Times New Roman"/>
        <family val="1"/>
      </rPr>
      <t>(1.5Dx0.4mm)</t>
    </r>
    <r>
      <rPr>
        <sz val="12"/>
        <color theme="1"/>
        <rFont val="標楷體"/>
        <family val="4"/>
        <charset val="136"/>
      </rPr>
      <t>﹐以降低公司成本﹒</t>
    </r>
  </si>
  <si>
    <r>
      <rPr>
        <sz val="12"/>
        <color theme="1"/>
        <rFont val="標楷體"/>
        <family val="4"/>
        <charset val="136"/>
      </rPr>
      <t>測試太昌</t>
    </r>
    <r>
      <rPr>
        <sz val="12"/>
        <color theme="1"/>
        <rFont val="Times New Roman"/>
        <family val="1"/>
      </rPr>
      <t>0.018mmPVC</t>
    </r>
    <r>
      <rPr>
        <sz val="12"/>
        <color theme="1"/>
        <rFont val="標楷體"/>
        <family val="4"/>
        <charset val="136"/>
      </rPr>
      <t>膠片上機試印</t>
    </r>
    <r>
      <rPr>
        <sz val="12"/>
        <color theme="1"/>
        <rFont val="Times New Roman"/>
        <family val="1"/>
      </rPr>
      <t>”DK-</t>
    </r>
    <r>
      <rPr>
        <sz val="12"/>
        <color theme="1"/>
        <rFont val="標楷體"/>
        <family val="4"/>
        <charset val="136"/>
      </rPr>
      <t>開創世紀</t>
    </r>
    <r>
      <rPr>
        <sz val="12"/>
        <color theme="1"/>
        <rFont val="Times New Roman"/>
        <family val="1"/>
      </rPr>
      <t>”</t>
    </r>
    <r>
      <rPr>
        <sz val="12"/>
        <color theme="1"/>
        <rFont val="標楷體"/>
        <family val="4"/>
        <charset val="136"/>
      </rPr>
      <t>產品，看其品質是否可代替原供應商金能之品質不穩定及交貨期長，上色不理想的問題，以配合大貨生產。</t>
    </r>
  </si>
  <si>
    <r>
      <rPr>
        <sz val="12"/>
        <color theme="1"/>
        <rFont val="標楷體"/>
        <family val="4"/>
        <charset val="136"/>
      </rPr>
      <t>測試</t>
    </r>
    <r>
      <rPr>
        <sz val="12"/>
        <color theme="1"/>
        <rFont val="Times New Roman"/>
        <family val="1"/>
      </rPr>
      <t>DING ZING # TPU</t>
    </r>
    <r>
      <rPr>
        <sz val="12"/>
        <color theme="1"/>
        <rFont val="標楷體"/>
        <family val="4"/>
        <charset val="136"/>
      </rPr>
      <t>膠料﹐制作光柵片之可行性﹐以增強產品環保及光柵片使用於其他工藝﹐增強技術多塑性﹒</t>
    </r>
  </si>
  <si>
    <r>
      <rPr>
        <sz val="12"/>
        <color theme="1"/>
        <rFont val="標楷體"/>
        <family val="4"/>
        <charset val="136"/>
      </rPr>
      <t>測試恆利</t>
    </r>
    <r>
      <rPr>
        <sz val="12"/>
        <color theme="1"/>
        <rFont val="Times New Roman"/>
        <family val="1"/>
      </rPr>
      <t>0.018mmPVC</t>
    </r>
    <r>
      <rPr>
        <sz val="12"/>
        <color theme="1"/>
        <rFont val="標楷體"/>
        <family val="4"/>
        <charset val="136"/>
      </rPr>
      <t>膠片上機試印</t>
    </r>
    <r>
      <rPr>
        <sz val="12"/>
        <color theme="1"/>
        <rFont val="Times New Roman"/>
        <family val="1"/>
      </rPr>
      <t>”DK-</t>
    </r>
    <r>
      <rPr>
        <sz val="12"/>
        <color theme="1"/>
        <rFont val="標楷體"/>
        <family val="4"/>
        <charset val="136"/>
      </rPr>
      <t>開創世紀</t>
    </r>
    <r>
      <rPr>
        <sz val="12"/>
        <color theme="1"/>
        <rFont val="Times New Roman"/>
        <family val="1"/>
      </rPr>
      <t>”</t>
    </r>
    <r>
      <rPr>
        <sz val="12"/>
        <color theme="1"/>
        <rFont val="標楷體"/>
        <family val="4"/>
        <charset val="136"/>
      </rPr>
      <t>產品，看其品質是否可代替原供應商金能之品質不穩定及交貨期長，上色不理想的問題，以配合大貨生產。</t>
    </r>
  </si>
  <si>
    <r>
      <rPr>
        <sz val="12"/>
        <color theme="1"/>
        <rFont val="標楷體"/>
        <family val="4"/>
        <charset val="136"/>
      </rPr>
      <t>吳輝</t>
    </r>
  </si>
  <si>
    <r>
      <rPr>
        <sz val="12"/>
        <color theme="1"/>
        <rFont val="標楷體"/>
        <family val="4"/>
        <charset val="136"/>
      </rPr>
      <t>測試台灣旭順的</t>
    </r>
    <r>
      <rPr>
        <sz val="12"/>
        <color theme="1"/>
        <rFont val="Times New Roman"/>
        <family val="1"/>
      </rPr>
      <t>SNP Clear</t>
    </r>
    <r>
      <rPr>
        <sz val="12"/>
        <color theme="1"/>
        <rFont val="標楷體"/>
        <family val="4"/>
        <charset val="136"/>
      </rPr>
      <t>透明絨毛﹐使用于</t>
    </r>
    <r>
      <rPr>
        <sz val="12"/>
        <color theme="1"/>
        <rFont val="Times New Roman"/>
        <family val="1"/>
      </rPr>
      <t xml:space="preserve">Leo UK/LernLeigh-Flocking Tiger </t>
    </r>
    <r>
      <rPr>
        <sz val="12"/>
        <color theme="1"/>
        <rFont val="標楷體"/>
        <family val="4"/>
        <charset val="136"/>
      </rPr>
      <t>產品</t>
    </r>
    <r>
      <rPr>
        <sz val="12"/>
        <color theme="1"/>
        <rFont val="Times New Roman"/>
        <family val="1"/>
      </rPr>
      <t>,</t>
    </r>
    <r>
      <rPr>
        <sz val="12"/>
        <color theme="1"/>
        <rFont val="標楷體"/>
        <family val="4"/>
        <charset val="136"/>
      </rPr>
      <t>研究變色植毛可行性</t>
    </r>
    <r>
      <rPr>
        <sz val="12"/>
        <color theme="1"/>
        <rFont val="Times New Roman"/>
        <family val="1"/>
      </rPr>
      <t>,</t>
    </r>
    <r>
      <rPr>
        <sz val="12"/>
        <color theme="1"/>
        <rFont val="標楷體"/>
        <family val="4"/>
        <charset val="136"/>
      </rPr>
      <t>是否适合生產使用</t>
    </r>
  </si>
  <si>
    <r>
      <rPr>
        <sz val="12"/>
        <color theme="1"/>
        <rFont val="標楷體"/>
        <family val="4"/>
        <charset val="136"/>
      </rPr>
      <t>測試台灣旭順的</t>
    </r>
    <r>
      <rPr>
        <sz val="12"/>
        <color theme="1"/>
        <rFont val="Times New Roman"/>
        <family val="1"/>
      </rPr>
      <t>SNP Black</t>
    </r>
    <r>
      <rPr>
        <sz val="12"/>
        <color theme="1"/>
        <rFont val="標楷體"/>
        <family val="4"/>
        <charset val="136"/>
      </rPr>
      <t>黑色絨毛﹐使用于</t>
    </r>
    <r>
      <rPr>
        <sz val="12"/>
        <color theme="1"/>
        <rFont val="Times New Roman"/>
        <family val="1"/>
      </rPr>
      <t>Leo UK/LernLeigh - Flocking Tiger</t>
    </r>
    <r>
      <rPr>
        <sz val="12"/>
        <color theme="1"/>
        <rFont val="標楷體"/>
        <family val="4"/>
        <charset val="136"/>
      </rPr>
      <t>產品</t>
    </r>
    <r>
      <rPr>
        <sz val="12"/>
        <color theme="1"/>
        <rFont val="Times New Roman"/>
        <family val="1"/>
      </rPr>
      <t>,</t>
    </r>
    <r>
      <rPr>
        <sz val="12"/>
        <color theme="1"/>
        <rFont val="標楷體"/>
        <family val="4"/>
        <charset val="136"/>
      </rPr>
      <t>研究雙色植毛生產可行性﹐是否适合生產使用。</t>
    </r>
  </si>
  <si>
    <r>
      <rPr>
        <sz val="12"/>
        <color theme="1"/>
        <rFont val="標楷體"/>
        <family val="4"/>
        <charset val="136"/>
      </rPr>
      <t>測試</t>
    </r>
    <r>
      <rPr>
        <sz val="12"/>
        <color theme="1"/>
        <rFont val="Times New Roman"/>
        <family val="1"/>
      </rPr>
      <t>QuickPro,Rouleau demousse, Tradition 6”/150mm,4”100mm, 1/4”/5mm</t>
    </r>
    <r>
      <rPr>
        <sz val="12"/>
        <color theme="1"/>
        <rFont val="標楷體"/>
        <family val="4"/>
        <charset val="136"/>
      </rPr>
      <t>膠轆是否可代替現用</t>
    </r>
    <r>
      <rPr>
        <sz val="12"/>
        <color theme="1"/>
        <rFont val="Times New Roman"/>
        <family val="1"/>
      </rPr>
      <t>(EZPrinter)</t>
    </r>
    <r>
      <rPr>
        <sz val="12"/>
        <color theme="1"/>
        <rFont val="標楷體"/>
        <family val="4"/>
        <charset val="136"/>
      </rPr>
      <t>膠轆。（因現用供應商（</t>
    </r>
    <r>
      <rPr>
        <sz val="12"/>
        <color theme="1"/>
        <rFont val="Times New Roman"/>
        <family val="1"/>
      </rPr>
      <t>EZPrinter</t>
    </r>
    <r>
      <rPr>
        <sz val="12"/>
        <color theme="1"/>
        <rFont val="標楷體"/>
        <family val="4"/>
        <charset val="136"/>
      </rPr>
      <t>）不會再生產膠轆）</t>
    </r>
  </si>
  <si>
    <r>
      <rPr>
        <sz val="12"/>
        <color theme="1"/>
        <rFont val="標楷體"/>
        <family val="4"/>
        <charset val="136"/>
      </rPr>
      <t>測試百美</t>
    </r>
    <r>
      <rPr>
        <sz val="12"/>
        <color theme="1"/>
        <rFont val="Times New Roman"/>
        <family val="1"/>
      </rPr>
      <t>FORBO PUR Cleaner-2557(</t>
    </r>
    <r>
      <rPr>
        <sz val="12"/>
        <color theme="1"/>
        <rFont val="標楷體"/>
        <family val="4"/>
        <charset val="136"/>
      </rPr>
      <t>清潔劑</t>
    </r>
    <r>
      <rPr>
        <sz val="12"/>
        <color theme="1"/>
        <rFont val="Times New Roman"/>
        <family val="1"/>
      </rPr>
      <t>),</t>
    </r>
    <r>
      <rPr>
        <sz val="12"/>
        <color theme="1"/>
        <rFont val="標楷體"/>
        <family val="4"/>
        <charset val="136"/>
      </rPr>
      <t>試清理</t>
    </r>
    <r>
      <rPr>
        <sz val="12"/>
        <color theme="1"/>
        <rFont val="Times New Roman"/>
        <family val="1"/>
      </rPr>
      <t>Norson PUR</t>
    </r>
    <r>
      <rPr>
        <sz val="12"/>
        <color theme="1"/>
        <rFont val="標楷體"/>
        <family val="4"/>
        <charset val="136"/>
      </rPr>
      <t>系統裝置內殘留之百美</t>
    </r>
    <r>
      <rPr>
        <sz val="12"/>
        <color theme="1"/>
        <rFont val="Times New Roman"/>
        <family val="1"/>
      </rPr>
      <t>PUR</t>
    </r>
    <r>
      <rPr>
        <sz val="12"/>
        <color theme="1"/>
        <rFont val="標楷體"/>
        <family val="4"/>
        <charset val="136"/>
      </rPr>
      <t>膠﹐是否可達到清理的效能。</t>
    </r>
  </si>
  <si>
    <r>
      <rPr>
        <sz val="12"/>
        <color theme="1"/>
        <rFont val="標楷體"/>
        <family val="4"/>
        <charset val="136"/>
      </rPr>
      <t>測試基利代理商提供的</t>
    </r>
    <r>
      <rPr>
        <sz val="12"/>
        <color theme="1"/>
        <rFont val="Times New Roman"/>
        <family val="1"/>
      </rPr>
      <t>Horsell DITP(</t>
    </r>
    <r>
      <rPr>
        <sz val="12"/>
        <color theme="1"/>
        <rFont val="標楷體"/>
        <family val="4"/>
        <charset val="136"/>
      </rPr>
      <t>鋅版</t>
    </r>
    <r>
      <rPr>
        <sz val="12"/>
        <color theme="1"/>
        <rFont val="Times New Roman"/>
        <family val="1"/>
      </rPr>
      <t>)</t>
    </r>
    <r>
      <rPr>
        <sz val="12"/>
        <color theme="1"/>
        <rFont val="標楷體"/>
        <family val="4"/>
        <charset val="136"/>
      </rPr>
      <t>﹐其品質是否能夠改善現用</t>
    </r>
    <r>
      <rPr>
        <sz val="12"/>
        <color theme="1"/>
        <rFont val="Times New Roman"/>
        <family val="1"/>
      </rPr>
      <t>KodakPolychrome DITP(</t>
    </r>
    <r>
      <rPr>
        <sz val="12"/>
        <color theme="1"/>
        <rFont val="標楷體"/>
        <family val="4"/>
        <charset val="136"/>
      </rPr>
      <t>鋅版</t>
    </r>
    <r>
      <rPr>
        <sz val="12"/>
        <color theme="1"/>
        <rFont val="Times New Roman"/>
        <family val="1"/>
      </rPr>
      <t>)</t>
    </r>
    <r>
      <rPr>
        <sz val="12"/>
        <color theme="1"/>
        <rFont val="標楷體"/>
        <family val="4"/>
        <charset val="136"/>
      </rPr>
      <t>用於</t>
    </r>
    <r>
      <rPr>
        <sz val="12"/>
        <color theme="1"/>
        <rFont val="Times New Roman"/>
        <family val="1"/>
      </rPr>
      <t>CTP</t>
    </r>
    <r>
      <rPr>
        <sz val="12"/>
        <color theme="1"/>
        <rFont val="標楷體"/>
        <family val="4"/>
        <charset val="136"/>
      </rPr>
      <t>出現品質不穩定情況，以改善大貨品質問</t>
    </r>
    <r>
      <rPr>
        <sz val="12"/>
        <color theme="1"/>
        <rFont val="Times New Roman"/>
        <family val="1"/>
      </rPr>
      <t xml:space="preserve"> </t>
    </r>
    <r>
      <rPr>
        <sz val="12"/>
        <color theme="1"/>
        <rFont val="標楷體"/>
        <family val="4"/>
        <charset val="136"/>
      </rPr>
      <t>題。</t>
    </r>
  </si>
  <si>
    <r>
      <rPr>
        <sz val="12"/>
        <color theme="1"/>
        <rFont val="標楷體"/>
        <family val="4"/>
        <charset val="136"/>
      </rPr>
      <t>黃浩聰</t>
    </r>
  </si>
  <si>
    <r>
      <rPr>
        <sz val="12"/>
        <color theme="1"/>
        <rFont val="標楷體"/>
        <family val="4"/>
        <charset val="136"/>
      </rPr>
      <t>測試基利代理商所提供的</t>
    </r>
    <r>
      <rPr>
        <sz val="12"/>
        <color theme="1"/>
        <rFont val="Times New Roman"/>
        <family val="1"/>
      </rPr>
      <t>Horsell DITP Thermal 830 Positive Developer(MX1710)</t>
    </r>
    <r>
      <rPr>
        <sz val="12"/>
        <color theme="1"/>
        <rFont val="標楷體"/>
        <family val="4"/>
        <charset val="136"/>
      </rPr>
      <t>顯影液﹐其确認品質是否配合</t>
    </r>
    <r>
      <rPr>
        <sz val="12"/>
        <color theme="1"/>
        <rFont val="Times New Roman"/>
        <family val="1"/>
      </rPr>
      <t>Horsell DITP(</t>
    </r>
    <r>
      <rPr>
        <sz val="12"/>
        <color theme="1"/>
        <rFont val="標楷體"/>
        <family val="4"/>
        <charset val="136"/>
      </rPr>
      <t>鋅版</t>
    </r>
    <r>
      <rPr>
        <sz val="12"/>
        <color theme="1"/>
        <rFont val="Times New Roman"/>
        <family val="1"/>
      </rPr>
      <t>)</t>
    </r>
    <r>
      <rPr>
        <sz val="12"/>
        <color theme="1"/>
        <rFont val="標楷體"/>
        <family val="4"/>
        <charset val="136"/>
      </rPr>
      <t>使用﹒</t>
    </r>
  </si>
  <si>
    <r>
      <rPr>
        <sz val="12"/>
        <color theme="1"/>
        <rFont val="標楷體"/>
        <family val="4"/>
        <charset val="136"/>
      </rPr>
      <t>供應商介紹新產品</t>
    </r>
    <r>
      <rPr>
        <sz val="12"/>
        <color theme="1"/>
        <rFont val="Times New Roman"/>
        <family val="1"/>
      </rPr>
      <t xml:space="preserve">RB Thermographic Varnish , </t>
    </r>
    <r>
      <rPr>
        <sz val="12"/>
        <color theme="1"/>
        <rFont val="標楷體"/>
        <family val="4"/>
        <charset val="136"/>
      </rPr>
      <t>可平均附著印張表面，改善現時光油於不同紙面被吸收不平均的表面，令凸字粉不能平均附著於光油上。</t>
    </r>
  </si>
  <si>
    <r>
      <rPr>
        <sz val="12"/>
        <color theme="1"/>
        <rFont val="標楷體"/>
        <family val="4"/>
        <charset val="136"/>
      </rPr>
      <t>測試茂森</t>
    </r>
    <r>
      <rPr>
        <sz val="12"/>
        <color theme="1"/>
        <rFont val="Times New Roman"/>
        <family val="1"/>
      </rPr>
      <t xml:space="preserve">Caslon # Gloss Supaflow"Greeting Cards"Powder TNGSFGCD, </t>
    </r>
    <r>
      <rPr>
        <sz val="12"/>
        <color theme="1"/>
        <rFont val="標楷體"/>
        <family val="4"/>
        <charset val="136"/>
      </rPr>
      <t>确認</t>
    </r>
    <r>
      <rPr>
        <sz val="12"/>
        <color theme="1"/>
        <rFont val="Times New Roman"/>
        <family val="1"/>
      </rPr>
      <t xml:space="preserve"> </t>
    </r>
    <r>
      <rPr>
        <sz val="12"/>
        <color theme="1"/>
        <rFont val="標楷體"/>
        <family val="4"/>
        <charset val="136"/>
      </rPr>
      <t>品質是否可代替現用茂森</t>
    </r>
    <r>
      <rPr>
        <sz val="12"/>
        <color theme="1"/>
        <rFont val="Times New Roman"/>
        <family val="1"/>
      </rPr>
      <t>Caslon #no.11</t>
    </r>
    <r>
      <rPr>
        <sz val="12"/>
        <color theme="1"/>
        <rFont val="標楷體"/>
        <family val="4"/>
        <charset val="136"/>
      </rPr>
      <t>（凸字粉）出現品質不穩定情況﹐以便改善大貨質量﹒</t>
    </r>
  </si>
  <si>
    <r>
      <rPr>
        <sz val="12"/>
        <color theme="1"/>
        <rFont val="標楷體"/>
        <family val="4"/>
        <charset val="136"/>
      </rPr>
      <t>測試永安</t>
    </r>
    <r>
      <rPr>
        <sz val="12"/>
        <color theme="1"/>
        <rFont val="Times New Roman"/>
        <family val="1"/>
      </rPr>
      <t>SAN-7082-1</t>
    </r>
    <r>
      <rPr>
        <sz val="12"/>
        <color theme="1"/>
        <rFont val="標楷體"/>
        <family val="4"/>
        <charset val="136"/>
      </rPr>
      <t>棗紅色絨毛是否适合于</t>
    </r>
    <r>
      <rPr>
        <sz val="12"/>
        <color theme="1"/>
        <rFont val="Times New Roman"/>
        <family val="1"/>
      </rPr>
      <t>Leo UK/BWJ-Flocked Christmas Card.</t>
    </r>
  </si>
  <si>
    <r>
      <rPr>
        <sz val="12"/>
        <color theme="1"/>
        <rFont val="標楷體"/>
        <family val="4"/>
        <charset val="136"/>
      </rPr>
      <t>測試永安</t>
    </r>
    <r>
      <rPr>
        <sz val="12"/>
        <color theme="1"/>
        <rFont val="Times New Roman"/>
        <family val="1"/>
      </rPr>
      <t>SAN-7083-1</t>
    </r>
    <r>
      <rPr>
        <sz val="12"/>
        <color theme="1"/>
        <rFont val="標楷體"/>
        <family val="4"/>
        <charset val="136"/>
      </rPr>
      <t>綠色絨毛是否适合于</t>
    </r>
    <r>
      <rPr>
        <sz val="12"/>
        <color theme="1"/>
        <rFont val="Times New Roman"/>
        <family val="1"/>
      </rPr>
      <t>Leo UK/BWJ-Flocked Christmas Card.</t>
    </r>
  </si>
  <si>
    <r>
      <rPr>
        <sz val="12"/>
        <color theme="1"/>
        <rFont val="標楷體"/>
        <family val="4"/>
        <charset val="136"/>
      </rPr>
      <t>測試</t>
    </r>
    <r>
      <rPr>
        <sz val="12"/>
        <color theme="1"/>
        <rFont val="Times New Roman"/>
        <family val="1"/>
      </rPr>
      <t>Jowat #930.34 (</t>
    </r>
    <r>
      <rPr>
        <sz val="12"/>
        <color theme="1"/>
        <rFont val="標楷體"/>
        <family val="4"/>
        <charset val="136"/>
      </rPr>
      <t>清潔劑</t>
    </r>
    <r>
      <rPr>
        <sz val="12"/>
        <color theme="1"/>
        <rFont val="Times New Roman"/>
        <family val="1"/>
      </rPr>
      <t>),</t>
    </r>
    <r>
      <rPr>
        <sz val="12"/>
        <color theme="1"/>
        <rFont val="標楷體"/>
        <family val="4"/>
        <charset val="136"/>
      </rPr>
      <t>試清理</t>
    </r>
    <r>
      <rPr>
        <sz val="12"/>
        <color theme="1"/>
        <rFont val="Times New Roman"/>
        <family val="1"/>
      </rPr>
      <t>Norson PUR</t>
    </r>
    <r>
      <rPr>
        <sz val="12"/>
        <color theme="1"/>
        <rFont val="標楷體"/>
        <family val="4"/>
        <charset val="136"/>
      </rPr>
      <t>系統裝置配合</t>
    </r>
    <r>
      <rPr>
        <sz val="12"/>
        <color theme="1"/>
        <rFont val="Times New Roman"/>
        <family val="1"/>
      </rPr>
      <t>Jowat PUR</t>
    </r>
    <r>
      <rPr>
        <sz val="12"/>
        <color theme="1"/>
        <rFont val="標楷體"/>
        <family val="4"/>
        <charset val="136"/>
      </rPr>
      <t>膠使用之清洗﹐是否可達到清理的效能。</t>
    </r>
  </si>
  <si>
    <r>
      <rPr>
        <sz val="12"/>
        <color theme="1"/>
        <rFont val="標楷體"/>
        <family val="4"/>
        <charset val="136"/>
      </rPr>
      <t>測試永安</t>
    </r>
    <r>
      <rPr>
        <sz val="12"/>
        <color theme="1"/>
        <rFont val="Times New Roman"/>
        <family val="1"/>
      </rPr>
      <t>#SAN-7138</t>
    </r>
    <r>
      <rPr>
        <sz val="12"/>
        <color theme="1"/>
        <rFont val="標楷體"/>
        <family val="4"/>
        <charset val="136"/>
      </rPr>
      <t>紫色絨毛針對</t>
    </r>
    <r>
      <rPr>
        <sz val="12"/>
        <color theme="1"/>
        <rFont val="Times New Roman"/>
        <family val="1"/>
      </rPr>
      <t>Private Label</t>
    </r>
    <r>
      <rPr>
        <sz val="12"/>
        <color theme="1"/>
        <rFont val="標楷體"/>
        <family val="4"/>
        <charset val="136"/>
      </rPr>
      <t>之袋</t>
    </r>
    <r>
      <rPr>
        <sz val="12"/>
        <color theme="1"/>
        <rFont val="Times New Roman"/>
        <family val="1"/>
      </rPr>
      <t>R3XB053</t>
    </r>
    <r>
      <rPr>
        <sz val="12"/>
        <color theme="1"/>
        <rFont val="標楷體"/>
        <family val="4"/>
        <charset val="136"/>
      </rPr>
      <t>植絨于光膠面﹐其品質是否可行﹒</t>
    </r>
  </si>
  <si>
    <r>
      <rPr>
        <sz val="12"/>
        <color theme="1"/>
        <rFont val="標楷體"/>
        <family val="4"/>
        <charset val="136"/>
      </rPr>
      <t>測試永安</t>
    </r>
    <r>
      <rPr>
        <sz val="12"/>
        <color theme="1"/>
        <rFont val="Times New Roman"/>
        <family val="1"/>
      </rPr>
      <t>#SAN-7140</t>
    </r>
    <r>
      <rPr>
        <sz val="12"/>
        <color theme="1"/>
        <rFont val="標楷體"/>
        <family val="4"/>
        <charset val="136"/>
      </rPr>
      <t>綠色絨毛針對</t>
    </r>
    <r>
      <rPr>
        <sz val="12"/>
        <color theme="1"/>
        <rFont val="Times New Roman"/>
        <family val="1"/>
      </rPr>
      <t>Private Label</t>
    </r>
    <r>
      <rPr>
        <sz val="12"/>
        <color theme="1"/>
        <rFont val="標楷體"/>
        <family val="4"/>
        <charset val="136"/>
      </rPr>
      <t>之袋</t>
    </r>
    <r>
      <rPr>
        <sz val="12"/>
        <color theme="1"/>
        <rFont val="Times New Roman"/>
        <family val="1"/>
      </rPr>
      <t>R3XB136</t>
    </r>
    <r>
      <rPr>
        <sz val="12"/>
        <color theme="1"/>
        <rFont val="標楷體"/>
        <family val="4"/>
        <charset val="136"/>
      </rPr>
      <t>植絨于單粉紙</t>
    </r>
    <r>
      <rPr>
        <sz val="12"/>
        <color theme="1"/>
        <rFont val="Times New Roman"/>
        <family val="1"/>
      </rPr>
      <t>,</t>
    </r>
    <r>
      <rPr>
        <sz val="12"/>
        <color theme="1"/>
        <rFont val="標楷體"/>
        <family val="4"/>
        <charset val="136"/>
      </rPr>
      <t>其品質是否可行﹒</t>
    </r>
  </si>
  <si>
    <r>
      <rPr>
        <sz val="12"/>
        <color theme="1"/>
        <rFont val="標楷體"/>
        <family val="4"/>
        <charset val="136"/>
      </rPr>
      <t>測試永安</t>
    </r>
    <r>
      <rPr>
        <sz val="12"/>
        <color theme="1"/>
        <rFont val="Times New Roman"/>
        <family val="1"/>
      </rPr>
      <t># SAN-7137</t>
    </r>
    <r>
      <rPr>
        <sz val="12"/>
        <color theme="1"/>
        <rFont val="標楷體"/>
        <family val="4"/>
        <charset val="136"/>
      </rPr>
      <t>藍色絨毛針對</t>
    </r>
    <r>
      <rPr>
        <sz val="12"/>
        <color theme="1"/>
        <rFont val="Times New Roman"/>
        <family val="1"/>
      </rPr>
      <t>Private Label</t>
    </r>
    <r>
      <rPr>
        <sz val="12"/>
        <color theme="1"/>
        <rFont val="標楷體"/>
        <family val="4"/>
        <charset val="136"/>
      </rPr>
      <t>之袋</t>
    </r>
    <r>
      <rPr>
        <sz val="12"/>
        <color theme="1"/>
        <rFont val="Times New Roman"/>
        <family val="1"/>
      </rPr>
      <t>R3XB213</t>
    </r>
    <r>
      <rPr>
        <sz val="12"/>
        <color theme="1"/>
        <rFont val="標楷體"/>
        <family val="4"/>
        <charset val="136"/>
      </rPr>
      <t>植絨于光膠面﹐其品質是否可行﹒</t>
    </r>
  </si>
  <si>
    <r>
      <rPr>
        <sz val="12"/>
        <color theme="1"/>
        <rFont val="標楷體"/>
        <family val="4"/>
        <charset val="136"/>
      </rPr>
      <t>測試添寶公司用其自已生產的原材料制做的膠蛇，是否可代替現用的添寶公司使用美國進口原材料制做的膠蛇，以降低我司的生產成本。</t>
    </r>
  </si>
  <si>
    <r>
      <rPr>
        <sz val="12"/>
        <color theme="1"/>
        <rFont val="標楷體"/>
        <family val="4"/>
        <charset val="136"/>
      </rPr>
      <t>測試</t>
    </r>
    <r>
      <rPr>
        <sz val="12"/>
        <color theme="1"/>
        <rFont val="Times New Roman"/>
        <family val="1"/>
      </rPr>
      <t>Youl Chon# BOPP clear film</t>
    </r>
    <r>
      <rPr>
        <sz val="12"/>
        <color theme="1"/>
        <rFont val="標楷體"/>
        <family val="4"/>
        <charset val="136"/>
      </rPr>
      <t>相袋菲林（</t>
    </r>
    <r>
      <rPr>
        <sz val="12"/>
        <color theme="1"/>
        <rFont val="Times New Roman"/>
        <family val="1"/>
      </rPr>
      <t>640mm x 1000M x 0.030mm</t>
    </r>
    <r>
      <rPr>
        <sz val="12"/>
        <color theme="1"/>
        <rFont val="標楷體"/>
        <family val="4"/>
        <charset val="136"/>
      </rPr>
      <t>）﹐針對上相簿套頁机做相袋﹐與現有南亞</t>
    </r>
    <r>
      <rPr>
        <sz val="12"/>
        <color theme="1"/>
        <rFont val="Times New Roman"/>
        <family val="1"/>
      </rPr>
      <t>(</t>
    </r>
    <r>
      <rPr>
        <sz val="12"/>
        <color theme="1"/>
        <rFont val="標楷體"/>
        <family val="4"/>
        <charset val="136"/>
      </rPr>
      <t>太昌</t>
    </r>
    <r>
      <rPr>
        <sz val="12"/>
        <color theme="1"/>
        <rFont val="Times New Roman"/>
        <family val="1"/>
      </rPr>
      <t xml:space="preserve">)30micron </t>
    </r>
    <r>
      <rPr>
        <sz val="12"/>
        <color theme="1"/>
        <rFont val="標楷體"/>
        <family val="4"/>
        <charset val="136"/>
      </rPr>
      <t>相袋菲林作比較質量是否符合</t>
    </r>
    <r>
      <rPr>
        <sz val="12"/>
        <color theme="1"/>
        <rFont val="Times New Roman"/>
        <family val="1"/>
      </rPr>
      <t>Corona Treatment (Wetting Tension in &amp; out must with minimum38 dyne or above)</t>
    </r>
  </si>
  <si>
    <r>
      <rPr>
        <sz val="12"/>
        <color theme="1"/>
        <rFont val="標楷體"/>
        <family val="4"/>
        <charset val="136"/>
      </rPr>
      <t>測試旭順</t>
    </r>
    <r>
      <rPr>
        <sz val="12"/>
        <color theme="1"/>
        <rFont val="Times New Roman"/>
        <family val="1"/>
      </rPr>
      <t>LP</t>
    </r>
    <r>
      <rPr>
        <sz val="12"/>
        <color theme="1"/>
        <rFont val="標楷體"/>
        <family val="4"/>
        <charset val="136"/>
      </rPr>
      <t>馬毛黑色絨毛﹐利用本公司自己制作之下向上植毛機台生產</t>
    </r>
    <r>
      <rPr>
        <sz val="12"/>
        <color theme="1"/>
        <rFont val="Times New Roman"/>
        <family val="1"/>
      </rPr>
      <t xml:space="preserve">, </t>
    </r>
    <r>
      <rPr>
        <sz val="12"/>
        <color theme="1"/>
        <rFont val="標楷體"/>
        <family val="4"/>
        <charset val="136"/>
      </rPr>
      <t>是否可達到特殊長毛效果以配合特殊產品需要</t>
    </r>
    <r>
      <rPr>
        <sz val="12"/>
        <color theme="1"/>
        <rFont val="Times New Roman"/>
        <family val="1"/>
      </rPr>
      <t>,</t>
    </r>
    <r>
      <rPr>
        <sz val="12"/>
        <color theme="1"/>
        <rFont val="標楷體"/>
        <family val="4"/>
        <charset val="136"/>
      </rPr>
      <t>提高公司競爭力</t>
    </r>
    <r>
      <rPr>
        <sz val="12"/>
        <color theme="1"/>
        <rFont val="Times New Roman"/>
        <family val="1"/>
      </rPr>
      <t xml:space="preserve">, </t>
    </r>
    <r>
      <rPr>
        <sz val="12"/>
        <color theme="1"/>
        <rFont val="標楷體"/>
        <family val="4"/>
        <charset val="136"/>
      </rPr>
      <t>列入</t>
    </r>
    <r>
      <rPr>
        <sz val="12"/>
        <color theme="1"/>
        <rFont val="Times New Roman"/>
        <family val="1"/>
      </rPr>
      <t>Leo touch.(2~3</t>
    </r>
    <r>
      <rPr>
        <sz val="12"/>
        <color theme="1"/>
        <rFont val="標楷體"/>
        <family val="4"/>
        <charset val="136"/>
      </rPr>
      <t>取消原因：不能確保品質及未有適合設備。）</t>
    </r>
  </si>
  <si>
    <r>
      <rPr>
        <sz val="12"/>
        <color theme="1"/>
        <rFont val="標楷體"/>
        <family val="4"/>
        <charset val="136"/>
      </rPr>
      <t>測試台灣旭順提供的</t>
    </r>
    <r>
      <rPr>
        <sz val="12"/>
        <color theme="1"/>
        <rFont val="Times New Roman"/>
        <family val="1"/>
      </rPr>
      <t>Of Pile White (</t>
    </r>
    <r>
      <rPr>
        <sz val="12"/>
        <color theme="1"/>
        <rFont val="標楷體"/>
        <family val="4"/>
        <charset val="136"/>
      </rPr>
      <t>熱昇華植絨毛</t>
    </r>
    <r>
      <rPr>
        <sz val="12"/>
        <color theme="1"/>
        <rFont val="Times New Roman"/>
        <family val="1"/>
      </rPr>
      <t>)</t>
    </r>
    <r>
      <rPr>
        <sz val="12"/>
        <color theme="1"/>
        <rFont val="標楷體"/>
        <family val="4"/>
        <charset val="136"/>
      </rPr>
      <t>是否适合做熱轉印效果﹒以列入</t>
    </r>
    <r>
      <rPr>
        <sz val="12"/>
        <color theme="1"/>
        <rFont val="Times New Roman"/>
        <family val="1"/>
      </rPr>
      <t>Leo Touch</t>
    </r>
    <r>
      <rPr>
        <sz val="12"/>
        <color theme="1"/>
        <rFont val="標楷體"/>
        <family val="4"/>
        <charset val="136"/>
      </rPr>
      <t>﹒</t>
    </r>
  </si>
  <si>
    <r>
      <rPr>
        <sz val="12"/>
        <color theme="1"/>
        <rFont val="標楷體"/>
        <family val="4"/>
        <charset val="136"/>
      </rPr>
      <t>測試</t>
    </r>
    <r>
      <rPr>
        <sz val="12"/>
        <color theme="1"/>
        <rFont val="Times New Roman"/>
        <family val="1"/>
      </rPr>
      <t>#SAN311</t>
    </r>
    <r>
      <rPr>
        <sz val="12"/>
        <color theme="1"/>
        <rFont val="標楷體"/>
        <family val="4"/>
        <charset val="136"/>
      </rPr>
      <t>白色絨毛是否适合使用針對</t>
    </r>
    <r>
      <rPr>
        <sz val="12"/>
        <color theme="1"/>
        <rFont val="Times New Roman"/>
        <family val="1"/>
      </rPr>
      <t>Private Label</t>
    </r>
    <r>
      <rPr>
        <sz val="12"/>
        <color theme="1"/>
        <rFont val="標楷體"/>
        <family val="4"/>
        <charset val="136"/>
      </rPr>
      <t>之袋</t>
    </r>
    <r>
      <rPr>
        <sz val="12"/>
        <color theme="1"/>
        <rFont val="Times New Roman"/>
        <family val="1"/>
      </rPr>
      <t>R3XB137</t>
    </r>
    <r>
      <rPr>
        <sz val="12"/>
        <color theme="1"/>
        <rFont val="標楷體"/>
        <family val="4"/>
        <charset val="136"/>
      </rPr>
      <t>植絨</t>
    </r>
    <r>
      <rPr>
        <sz val="12"/>
        <color theme="1"/>
        <rFont val="Times New Roman"/>
        <family val="1"/>
      </rPr>
      <t xml:space="preserve"> </t>
    </r>
    <r>
      <rPr>
        <sz val="12"/>
        <color theme="1"/>
        <rFont val="標楷體"/>
        <family val="4"/>
        <charset val="136"/>
      </rPr>
      <t>于單粉紙</t>
    </r>
    <r>
      <rPr>
        <sz val="12"/>
        <color theme="1"/>
        <rFont val="Times New Roman"/>
        <family val="1"/>
      </rPr>
      <t xml:space="preserve">, </t>
    </r>
    <r>
      <rPr>
        <sz val="12"/>
        <color theme="1"/>
        <rFont val="標楷體"/>
        <family val="4"/>
        <charset val="136"/>
      </rPr>
      <t>其品質是否可行﹒</t>
    </r>
  </si>
  <si>
    <r>
      <rPr>
        <sz val="12"/>
        <color theme="1"/>
        <rFont val="標楷體"/>
        <family val="4"/>
        <charset val="136"/>
      </rPr>
      <t>測試</t>
    </r>
    <r>
      <rPr>
        <sz val="12"/>
        <color theme="1"/>
        <rFont val="Times New Roman"/>
        <family val="1"/>
      </rPr>
      <t>#SAN-3753B-2</t>
    </r>
    <r>
      <rPr>
        <sz val="12"/>
        <color theme="1"/>
        <rFont val="標楷體"/>
        <family val="4"/>
        <charset val="136"/>
      </rPr>
      <t>蘭色植毛面上用太陽</t>
    </r>
    <r>
      <rPr>
        <sz val="12"/>
        <color theme="1"/>
        <rFont val="Times New Roman"/>
        <family val="1"/>
      </rPr>
      <t>S-218</t>
    </r>
    <r>
      <rPr>
        <sz val="12"/>
        <color theme="1"/>
        <rFont val="標楷體"/>
        <family val="4"/>
        <charset val="136"/>
      </rPr>
      <t>此型號金紙做燙金效果是否</t>
    </r>
    <r>
      <rPr>
        <sz val="12"/>
        <color theme="1"/>
        <rFont val="Times New Roman"/>
        <family val="1"/>
      </rPr>
      <t>OK,</t>
    </r>
    <r>
      <rPr>
        <sz val="12"/>
        <color theme="1"/>
        <rFont val="標楷體"/>
        <family val="4"/>
        <charset val="136"/>
      </rPr>
      <t>其品質是否可行﹒</t>
    </r>
    <r>
      <rPr>
        <sz val="12"/>
        <color theme="1"/>
        <rFont val="Times New Roman"/>
        <family val="1"/>
      </rPr>
      <t xml:space="preserve"> </t>
    </r>
  </si>
  <si>
    <r>
      <rPr>
        <sz val="12"/>
        <color theme="1"/>
        <rFont val="標楷體"/>
        <family val="4"/>
        <charset val="136"/>
      </rPr>
      <t>測試</t>
    </r>
    <r>
      <rPr>
        <sz val="12"/>
        <color theme="1"/>
        <rFont val="Times New Roman"/>
        <family val="1"/>
      </rPr>
      <t>#SAN-3754B-2</t>
    </r>
    <r>
      <rPr>
        <sz val="12"/>
        <color theme="1"/>
        <rFont val="標楷體"/>
        <family val="4"/>
        <charset val="136"/>
      </rPr>
      <t>杏色植毛面上是否适合做燙金</t>
    </r>
    <r>
      <rPr>
        <sz val="12"/>
        <color theme="1"/>
        <rFont val="Times New Roman"/>
        <family val="1"/>
      </rPr>
      <t>,</t>
    </r>
    <r>
      <rPr>
        <sz val="12"/>
        <color theme="1"/>
        <rFont val="標楷體"/>
        <family val="4"/>
        <charset val="136"/>
      </rPr>
      <t>達到特殊效果</t>
    </r>
    <r>
      <rPr>
        <sz val="12"/>
        <color theme="1"/>
        <rFont val="Times New Roman"/>
        <family val="1"/>
      </rPr>
      <t>,</t>
    </r>
    <r>
      <rPr>
        <sz val="12"/>
        <color theme="1"/>
        <rFont val="標楷體"/>
        <family val="4"/>
        <charset val="136"/>
      </rPr>
      <t>增加同行競爭力</t>
    </r>
    <r>
      <rPr>
        <sz val="12"/>
        <color theme="1"/>
        <rFont val="Times New Roman"/>
        <family val="1"/>
      </rPr>
      <t>,</t>
    </r>
    <r>
      <rPr>
        <sz val="12"/>
        <color theme="1"/>
        <rFont val="標楷體"/>
        <family val="4"/>
        <charset val="136"/>
      </rPr>
      <t>并且將其列入</t>
    </r>
    <r>
      <rPr>
        <sz val="12"/>
        <color theme="1"/>
        <rFont val="Times New Roman"/>
        <family val="1"/>
      </rPr>
      <t xml:space="preserve">Leo Touch. </t>
    </r>
  </si>
  <si>
    <r>
      <rPr>
        <sz val="12"/>
        <color theme="1"/>
        <rFont val="標楷體"/>
        <family val="4"/>
        <charset val="136"/>
      </rPr>
      <t>測試</t>
    </r>
    <r>
      <rPr>
        <sz val="12"/>
        <color theme="1"/>
        <rFont val="Times New Roman"/>
        <family val="1"/>
      </rPr>
      <t>#SAN-7128B-1</t>
    </r>
    <r>
      <rPr>
        <sz val="12"/>
        <color theme="1"/>
        <rFont val="標楷體"/>
        <family val="4"/>
        <charset val="136"/>
      </rPr>
      <t>黃色植毛面上是否适合做燙金</t>
    </r>
    <r>
      <rPr>
        <sz val="12"/>
        <color theme="1"/>
        <rFont val="Times New Roman"/>
        <family val="1"/>
      </rPr>
      <t>,</t>
    </r>
    <r>
      <rPr>
        <sz val="12"/>
        <color theme="1"/>
        <rFont val="標楷體"/>
        <family val="4"/>
        <charset val="136"/>
      </rPr>
      <t>達到特殊效果</t>
    </r>
    <r>
      <rPr>
        <sz val="12"/>
        <color theme="1"/>
        <rFont val="Times New Roman"/>
        <family val="1"/>
      </rPr>
      <t>,</t>
    </r>
    <r>
      <rPr>
        <sz val="12"/>
        <color theme="1"/>
        <rFont val="標楷體"/>
        <family val="4"/>
        <charset val="136"/>
      </rPr>
      <t>增加同行競爭力</t>
    </r>
    <r>
      <rPr>
        <sz val="12"/>
        <color theme="1"/>
        <rFont val="Times New Roman"/>
        <family val="1"/>
      </rPr>
      <t>,</t>
    </r>
    <r>
      <rPr>
        <sz val="12"/>
        <color theme="1"/>
        <rFont val="標楷體"/>
        <family val="4"/>
        <charset val="136"/>
      </rPr>
      <t>并且將其列入</t>
    </r>
    <r>
      <rPr>
        <sz val="12"/>
        <color theme="1"/>
        <rFont val="Times New Roman"/>
        <family val="1"/>
      </rPr>
      <t xml:space="preserve">Leo Touch. </t>
    </r>
  </si>
  <si>
    <r>
      <rPr>
        <sz val="12"/>
        <color theme="1"/>
        <rFont val="標楷體"/>
        <family val="4"/>
        <charset val="136"/>
      </rPr>
      <t>測試</t>
    </r>
    <r>
      <rPr>
        <sz val="12"/>
        <color theme="1"/>
        <rFont val="Times New Roman"/>
        <family val="1"/>
      </rPr>
      <t>#SAN-30B</t>
    </r>
    <r>
      <rPr>
        <sz val="12"/>
        <color theme="1"/>
        <rFont val="標楷體"/>
        <family val="4"/>
        <charset val="136"/>
      </rPr>
      <t>黑色植毛面上是否适合做燙金</t>
    </r>
    <r>
      <rPr>
        <sz val="12"/>
        <color theme="1"/>
        <rFont val="Times New Roman"/>
        <family val="1"/>
      </rPr>
      <t>,</t>
    </r>
    <r>
      <rPr>
        <sz val="12"/>
        <color theme="1"/>
        <rFont val="標楷體"/>
        <family val="4"/>
        <charset val="136"/>
      </rPr>
      <t>達到特殊效果</t>
    </r>
    <r>
      <rPr>
        <sz val="12"/>
        <color theme="1"/>
        <rFont val="Times New Roman"/>
        <family val="1"/>
      </rPr>
      <t>,</t>
    </r>
    <r>
      <rPr>
        <sz val="12"/>
        <color theme="1"/>
        <rFont val="標楷體"/>
        <family val="4"/>
        <charset val="136"/>
      </rPr>
      <t>增加同行競爭力</t>
    </r>
    <r>
      <rPr>
        <sz val="12"/>
        <color theme="1"/>
        <rFont val="Times New Roman"/>
        <family val="1"/>
      </rPr>
      <t>,</t>
    </r>
    <r>
      <rPr>
        <sz val="12"/>
        <color theme="1"/>
        <rFont val="標楷體"/>
        <family val="4"/>
        <charset val="136"/>
      </rPr>
      <t>并且將其列入</t>
    </r>
    <r>
      <rPr>
        <sz val="12"/>
        <color theme="1"/>
        <rFont val="Times New Roman"/>
        <family val="1"/>
      </rPr>
      <t>Leo Touch.</t>
    </r>
  </si>
  <si>
    <r>
      <rPr>
        <sz val="12"/>
        <color theme="1"/>
        <rFont val="標楷體"/>
        <family val="4"/>
        <charset val="136"/>
      </rPr>
      <t>測試茂森的</t>
    </r>
    <r>
      <rPr>
        <sz val="12"/>
        <color theme="1"/>
        <rFont val="Times New Roman"/>
        <family val="1"/>
      </rPr>
      <t>Glow Pigmented Powder(</t>
    </r>
    <r>
      <rPr>
        <sz val="12"/>
        <color theme="1"/>
        <rFont val="標楷體"/>
        <family val="4"/>
        <charset val="136"/>
      </rPr>
      <t>夜光</t>
    </r>
    <r>
      <rPr>
        <sz val="12"/>
        <color theme="1"/>
        <rFont val="Times New Roman"/>
        <family val="1"/>
      </rPr>
      <t>) TGLOW11</t>
    </r>
    <r>
      <rPr>
        <sz val="12"/>
        <color theme="1"/>
        <rFont val="標楷體"/>
        <family val="4"/>
        <charset val="136"/>
      </rPr>
      <t>凸字粉是否具有特殊的夜光效果</t>
    </r>
    <r>
      <rPr>
        <sz val="12"/>
        <color theme="1"/>
        <rFont val="Times New Roman"/>
        <family val="1"/>
      </rPr>
      <t>,</t>
    </r>
    <r>
      <rPr>
        <sz val="12"/>
        <color theme="1"/>
        <rFont val="標楷體"/>
        <family val="4"/>
        <charset val="136"/>
      </rPr>
      <t>並列入</t>
    </r>
    <r>
      <rPr>
        <sz val="12"/>
        <color theme="1"/>
        <rFont val="Times New Roman"/>
        <family val="1"/>
      </rPr>
      <t>Leo touch</t>
    </r>
    <r>
      <rPr>
        <sz val="12"/>
        <color theme="1"/>
        <rFont val="標楷體"/>
        <family val="4"/>
        <charset val="136"/>
      </rPr>
      <t>﹒（</t>
    </r>
    <r>
      <rPr>
        <sz val="12"/>
        <color theme="1"/>
        <rFont val="Times New Roman"/>
        <family val="1"/>
      </rPr>
      <t>10~12</t>
    </r>
    <r>
      <rPr>
        <sz val="12"/>
        <color theme="1"/>
        <rFont val="標楷體"/>
        <family val="4"/>
        <charset val="136"/>
      </rPr>
      <t>取消原因：不適用。）</t>
    </r>
  </si>
  <si>
    <r>
      <rPr>
        <sz val="12"/>
        <color theme="1"/>
        <rFont val="標楷體"/>
        <family val="4"/>
        <charset val="136"/>
      </rPr>
      <t>測試茂森的</t>
    </r>
    <r>
      <rPr>
        <sz val="12"/>
        <color theme="1"/>
        <rFont val="Times New Roman"/>
        <family val="1"/>
      </rPr>
      <t>New Formula Neutral Gloss Supaflow TNGSF14</t>
    </r>
    <r>
      <rPr>
        <sz val="12"/>
        <color theme="1"/>
        <rFont val="標楷體"/>
        <family val="4"/>
        <charset val="136"/>
      </rPr>
      <t>透明凸字粉是否适合使用﹐並列入</t>
    </r>
    <r>
      <rPr>
        <sz val="12"/>
        <color theme="1"/>
        <rFont val="Times New Roman"/>
        <family val="1"/>
      </rPr>
      <t>Leo touch</t>
    </r>
    <r>
      <rPr>
        <sz val="12"/>
        <color theme="1"/>
        <rFont val="標楷體"/>
        <family val="4"/>
        <charset val="136"/>
      </rPr>
      <t>﹒</t>
    </r>
  </si>
  <si>
    <r>
      <rPr>
        <sz val="12"/>
        <color theme="1"/>
        <rFont val="標楷體"/>
        <family val="4"/>
        <charset val="136"/>
      </rPr>
      <t>測試茂森的</t>
    </r>
    <r>
      <rPr>
        <sz val="12"/>
        <color theme="1"/>
        <rFont val="Times New Roman"/>
        <family val="1"/>
      </rPr>
      <t>New Formula Neutral Gloss Supaflow TNGSF18</t>
    </r>
    <r>
      <rPr>
        <sz val="12"/>
        <color theme="1"/>
        <rFont val="標楷體"/>
        <family val="4"/>
        <charset val="136"/>
      </rPr>
      <t>透明凸字粉是否适合使用﹐並列入</t>
    </r>
    <r>
      <rPr>
        <sz val="12"/>
        <color theme="1"/>
        <rFont val="Times New Roman"/>
        <family val="1"/>
      </rPr>
      <t>Leo touch</t>
    </r>
    <r>
      <rPr>
        <sz val="12"/>
        <color theme="1"/>
        <rFont val="標楷體"/>
        <family val="4"/>
        <charset val="136"/>
      </rPr>
      <t>﹒</t>
    </r>
  </si>
  <si>
    <r>
      <rPr>
        <sz val="12"/>
        <color theme="1"/>
        <rFont val="標楷體"/>
        <family val="4"/>
        <charset val="136"/>
      </rPr>
      <t>測試茂森的</t>
    </r>
    <r>
      <rPr>
        <sz val="12"/>
        <color theme="1"/>
        <rFont val="Times New Roman"/>
        <family val="1"/>
      </rPr>
      <t>New Formula Neutral Gloss Supaflow TNGSF21</t>
    </r>
    <r>
      <rPr>
        <sz val="12"/>
        <color theme="1"/>
        <rFont val="標楷體"/>
        <family val="4"/>
        <charset val="136"/>
      </rPr>
      <t>透明凸字粉是否适合使用﹐並列入</t>
    </r>
    <r>
      <rPr>
        <sz val="12"/>
        <color theme="1"/>
        <rFont val="Times New Roman"/>
        <family val="1"/>
      </rPr>
      <t>Leo touch</t>
    </r>
    <r>
      <rPr>
        <sz val="12"/>
        <color theme="1"/>
        <rFont val="標楷體"/>
        <family val="4"/>
        <charset val="136"/>
      </rPr>
      <t>﹒</t>
    </r>
  </si>
  <si>
    <r>
      <rPr>
        <sz val="12"/>
        <color theme="1"/>
        <rFont val="標楷體"/>
        <family val="4"/>
        <charset val="136"/>
      </rPr>
      <t>測試茂森的</t>
    </r>
    <r>
      <rPr>
        <sz val="12"/>
        <color theme="1"/>
        <rFont val="Times New Roman"/>
        <family val="1"/>
      </rPr>
      <t xml:space="preserve">Caslon Pink Puff-Up 11 TPUFF11 </t>
    </r>
    <r>
      <rPr>
        <sz val="12"/>
        <color theme="1"/>
        <rFont val="標楷體"/>
        <family val="4"/>
        <charset val="136"/>
      </rPr>
      <t>發泡凸字粉是否具有特殊的發泡效果</t>
    </r>
    <r>
      <rPr>
        <sz val="12"/>
        <color theme="1"/>
        <rFont val="Times New Roman"/>
        <family val="1"/>
      </rPr>
      <t>,</t>
    </r>
    <r>
      <rPr>
        <sz val="12"/>
        <color theme="1"/>
        <rFont val="標楷體"/>
        <family val="4"/>
        <charset val="136"/>
      </rPr>
      <t>並列入</t>
    </r>
    <r>
      <rPr>
        <sz val="12"/>
        <color theme="1"/>
        <rFont val="Times New Roman"/>
        <family val="1"/>
      </rPr>
      <t>Leo touch</t>
    </r>
    <r>
      <rPr>
        <sz val="12"/>
        <color theme="1"/>
        <rFont val="標楷體"/>
        <family val="4"/>
        <charset val="136"/>
      </rPr>
      <t>﹒</t>
    </r>
  </si>
  <si>
    <r>
      <rPr>
        <sz val="12"/>
        <color theme="1"/>
        <rFont val="標楷體"/>
        <family val="4"/>
        <charset val="136"/>
      </rPr>
      <t>測試茂森的</t>
    </r>
    <r>
      <rPr>
        <sz val="12"/>
        <color theme="1"/>
        <rFont val="Times New Roman"/>
        <family val="1"/>
      </rPr>
      <t xml:space="preserve">Caslon White Puff-Up 11 TPUFF11 </t>
    </r>
    <r>
      <rPr>
        <sz val="12"/>
        <color theme="1"/>
        <rFont val="標楷體"/>
        <family val="4"/>
        <charset val="136"/>
      </rPr>
      <t>發泡凸字粉是否适合具有特殊的發泡效果</t>
    </r>
    <r>
      <rPr>
        <sz val="12"/>
        <color theme="1"/>
        <rFont val="Times New Roman"/>
        <family val="1"/>
      </rPr>
      <t>,</t>
    </r>
    <r>
      <rPr>
        <sz val="12"/>
        <color theme="1"/>
        <rFont val="標楷體"/>
        <family val="4"/>
        <charset val="136"/>
      </rPr>
      <t>並列入</t>
    </r>
    <r>
      <rPr>
        <sz val="12"/>
        <color theme="1"/>
        <rFont val="Times New Roman"/>
        <family val="1"/>
      </rPr>
      <t>Leo touch</t>
    </r>
    <r>
      <rPr>
        <sz val="12"/>
        <color theme="1"/>
        <rFont val="標楷體"/>
        <family val="4"/>
        <charset val="136"/>
      </rPr>
      <t>﹒</t>
    </r>
  </si>
  <si>
    <r>
      <rPr>
        <sz val="12"/>
        <color theme="1"/>
        <rFont val="標楷體"/>
        <family val="4"/>
        <charset val="136"/>
      </rPr>
      <t>測試富士星光提供的</t>
    </r>
    <r>
      <rPr>
        <sz val="12"/>
        <color theme="1"/>
        <rFont val="Times New Roman"/>
        <family val="1"/>
      </rPr>
      <t>VP</t>
    </r>
    <r>
      <rPr>
        <sz val="12"/>
        <color theme="1"/>
        <rFont val="標楷體"/>
        <family val="4"/>
        <charset val="136"/>
      </rPr>
      <t>鋅版和</t>
    </r>
    <r>
      <rPr>
        <sz val="12"/>
        <color theme="1"/>
        <rFont val="Times New Roman"/>
        <family val="1"/>
      </rPr>
      <t>PD-III</t>
    </r>
    <r>
      <rPr>
        <sz val="12"/>
        <color theme="1"/>
        <rFont val="標楷體"/>
        <family val="4"/>
        <charset val="136"/>
      </rPr>
      <t>顯影液配合本公司現有機臺使用，其品質是否可達到現用茂森鋅版的效果，以降低生產成本。</t>
    </r>
    <r>
      <rPr>
        <sz val="12"/>
        <color theme="1"/>
        <rFont val="Times New Roman"/>
        <family val="1"/>
      </rPr>
      <t xml:space="preserve">  </t>
    </r>
  </si>
  <si>
    <r>
      <rPr>
        <sz val="12"/>
        <color theme="1"/>
        <rFont val="標楷體"/>
        <family val="4"/>
        <charset val="136"/>
      </rPr>
      <t>測試富士星光提供的</t>
    </r>
    <r>
      <rPr>
        <sz val="12"/>
        <color theme="1"/>
        <rFont val="Times New Roman"/>
        <family val="1"/>
      </rPr>
      <t>VPS</t>
    </r>
    <r>
      <rPr>
        <sz val="12"/>
        <color theme="1"/>
        <rFont val="標楷體"/>
        <family val="4"/>
        <charset val="136"/>
      </rPr>
      <t>鋅版配合我司現用的富士</t>
    </r>
    <r>
      <rPr>
        <sz val="12"/>
        <color theme="1"/>
        <rFont val="Times New Roman"/>
        <family val="1"/>
      </rPr>
      <t>DP-4</t>
    </r>
    <r>
      <rPr>
        <sz val="12"/>
        <color theme="1"/>
        <rFont val="標楷體"/>
        <family val="4"/>
        <charset val="136"/>
      </rPr>
      <t>顯影液</t>
    </r>
    <r>
      <rPr>
        <sz val="12"/>
        <color theme="1"/>
        <rFont val="Times New Roman"/>
        <family val="1"/>
      </rPr>
      <t>(</t>
    </r>
    <r>
      <rPr>
        <sz val="12"/>
        <color theme="1"/>
        <rFont val="標楷體"/>
        <family val="4"/>
        <charset val="136"/>
      </rPr>
      <t>產地新加</t>
    </r>
    <r>
      <rPr>
        <sz val="12"/>
        <color theme="1"/>
        <rFont val="Times New Roman"/>
        <family val="1"/>
      </rPr>
      <t xml:space="preserve"> </t>
    </r>
    <r>
      <rPr>
        <sz val="12"/>
        <color theme="1"/>
        <rFont val="標楷體"/>
        <family val="4"/>
        <charset val="136"/>
      </rPr>
      <t>坡</t>
    </r>
    <r>
      <rPr>
        <sz val="12"/>
        <color theme="1"/>
        <rFont val="Times New Roman"/>
        <family val="1"/>
      </rPr>
      <t>)</t>
    </r>
    <r>
      <rPr>
        <sz val="12"/>
        <color theme="1"/>
        <rFont val="標楷體"/>
        <family val="4"/>
        <charset val="136"/>
      </rPr>
      <t>一起使用，其品質是否可達到現用茂森鋅版的效果。</t>
    </r>
    <r>
      <rPr>
        <sz val="12"/>
        <color theme="1"/>
        <rFont val="Times New Roman"/>
        <family val="1"/>
      </rPr>
      <t xml:space="preserve">  </t>
    </r>
  </si>
  <si>
    <r>
      <rPr>
        <sz val="12"/>
        <color theme="1"/>
        <rFont val="標楷體"/>
        <family val="4"/>
        <charset val="136"/>
      </rPr>
      <t>測試日立</t>
    </r>
    <r>
      <rPr>
        <sz val="12"/>
        <color theme="1"/>
        <rFont val="Times New Roman"/>
        <family val="1"/>
      </rPr>
      <t>#TH-TYPEA</t>
    </r>
    <r>
      <rPr>
        <sz val="12"/>
        <color theme="1"/>
        <rFont val="標楷體"/>
        <family val="4"/>
        <charset val="136"/>
      </rPr>
      <t>（日立原裝溶劑）與</t>
    </r>
    <r>
      <rPr>
        <sz val="12"/>
        <color theme="1"/>
        <rFont val="Times New Roman"/>
        <family val="1"/>
      </rPr>
      <t>#JP-K67(</t>
    </r>
    <r>
      <rPr>
        <sz val="12"/>
        <color theme="1"/>
        <rFont val="標楷體"/>
        <family val="4"/>
        <charset val="136"/>
      </rPr>
      <t>日立原裝墨水</t>
    </r>
    <r>
      <rPr>
        <sz val="12"/>
        <color theme="1"/>
        <rFont val="Times New Roman"/>
        <family val="1"/>
      </rPr>
      <t>)</t>
    </r>
    <r>
      <rPr>
        <sz val="12"/>
        <color theme="1"/>
        <rFont val="標楷體"/>
        <family val="4"/>
        <charset val="136"/>
      </rPr>
      <t>配合上</t>
    </r>
    <r>
      <rPr>
        <sz val="12"/>
        <color theme="1"/>
        <rFont val="Times New Roman"/>
        <family val="1"/>
      </rPr>
      <t>"</t>
    </r>
    <r>
      <rPr>
        <sz val="12"/>
        <color theme="1"/>
        <rFont val="標楷體"/>
        <family val="4"/>
        <charset val="136"/>
      </rPr>
      <t>日立</t>
    </r>
    <r>
      <rPr>
        <sz val="12"/>
        <color theme="1"/>
        <rFont val="Times New Roman"/>
        <family val="1"/>
      </rPr>
      <t>"</t>
    </r>
    <r>
      <rPr>
        <sz val="12"/>
        <color theme="1"/>
        <rFont val="標楷體"/>
        <family val="4"/>
        <charset val="136"/>
      </rPr>
      <t>噴碼机在不同的介面噴墨操作，確認品質測試是否可行。</t>
    </r>
  </si>
  <si>
    <r>
      <rPr>
        <sz val="12"/>
        <color theme="1"/>
        <rFont val="標楷體"/>
        <family val="4"/>
        <charset val="136"/>
      </rPr>
      <t>測試越南</t>
    </r>
    <r>
      <rPr>
        <sz val="12"/>
        <color theme="1"/>
        <rFont val="Times New Roman"/>
        <family val="1"/>
      </rPr>
      <t>A</t>
    </r>
    <r>
      <rPr>
        <sz val="12"/>
        <color theme="1"/>
        <rFont val="標楷體"/>
        <family val="4"/>
        <charset val="136"/>
      </rPr>
      <t>級小橡筋（直徑</t>
    </r>
    <r>
      <rPr>
        <sz val="12"/>
        <color theme="1"/>
        <rFont val="Times New Roman"/>
        <family val="1"/>
      </rPr>
      <t>1-1/2”</t>
    </r>
    <r>
      <rPr>
        <sz val="12"/>
        <color theme="1"/>
        <rFont val="標楷體"/>
        <family val="4"/>
        <charset val="136"/>
      </rPr>
      <t>），確認品質是否可代替現用</t>
    </r>
    <r>
      <rPr>
        <sz val="12"/>
        <color theme="1"/>
        <rFont val="Times New Roman"/>
        <family val="1"/>
      </rPr>
      <t>“</t>
    </r>
    <r>
      <rPr>
        <sz val="12"/>
        <color theme="1"/>
        <rFont val="標楷體"/>
        <family val="4"/>
        <charset val="136"/>
      </rPr>
      <t>金鷹</t>
    </r>
    <r>
      <rPr>
        <sz val="12"/>
        <color theme="1"/>
        <rFont val="Times New Roman"/>
        <family val="1"/>
      </rPr>
      <t>”</t>
    </r>
    <r>
      <rPr>
        <sz val="12"/>
        <color theme="1"/>
        <rFont val="標楷體"/>
        <family val="4"/>
        <charset val="136"/>
      </rPr>
      <t>小橡筋容易斷的現象，以改善大貨生產質量。</t>
    </r>
  </si>
  <si>
    <r>
      <rPr>
        <sz val="12"/>
        <color theme="1"/>
        <rFont val="標楷體"/>
        <family val="4"/>
        <charset val="136"/>
      </rPr>
      <t>呂雪芬</t>
    </r>
  </si>
  <si>
    <r>
      <rPr>
        <sz val="12"/>
        <color theme="1"/>
        <rFont val="標楷體"/>
        <family val="4"/>
        <charset val="136"/>
      </rPr>
      <t>測試積奇</t>
    </r>
    <r>
      <rPr>
        <sz val="12"/>
        <color theme="1"/>
        <rFont val="Times New Roman"/>
        <family val="1"/>
      </rPr>
      <t>#806</t>
    </r>
    <r>
      <rPr>
        <sz val="12"/>
        <color theme="1"/>
        <rFont val="標楷體"/>
        <family val="4"/>
        <charset val="136"/>
      </rPr>
      <t>銅料鍋釘是否可代替現用的現用</t>
    </r>
    <r>
      <rPr>
        <sz val="12"/>
        <color theme="1"/>
        <rFont val="Times New Roman"/>
        <family val="1"/>
      </rPr>
      <t>#806</t>
    </r>
    <r>
      <rPr>
        <sz val="12"/>
        <color theme="1"/>
        <rFont val="標楷體"/>
        <family val="4"/>
        <charset val="136"/>
      </rPr>
      <t>鐵料鍋釘用於</t>
    </r>
    <r>
      <rPr>
        <sz val="12"/>
        <color theme="1"/>
        <rFont val="Times New Roman"/>
        <family val="1"/>
      </rPr>
      <t>H/M</t>
    </r>
    <r>
      <rPr>
        <sz val="12"/>
        <color theme="1"/>
        <rFont val="標楷體"/>
        <family val="4"/>
        <charset val="136"/>
      </rPr>
      <t>相部打鐵環產品之上﹐其后觀察是否有變型﹑變色﹑生銹變色現象﹒</t>
    </r>
  </si>
  <si>
    <r>
      <rPr>
        <sz val="12"/>
        <color theme="1"/>
        <rFont val="標楷體"/>
        <family val="4"/>
        <charset val="136"/>
      </rPr>
      <t>陳小山</t>
    </r>
    <r>
      <rPr>
        <sz val="12"/>
        <color theme="1"/>
        <rFont val="Times New Roman"/>
        <family val="1"/>
      </rPr>
      <t>/MSS</t>
    </r>
  </si>
  <si>
    <r>
      <rPr>
        <sz val="12"/>
        <color theme="1"/>
        <rFont val="標楷體"/>
        <family val="4"/>
        <charset val="136"/>
      </rPr>
      <t>測試積奇</t>
    </r>
    <r>
      <rPr>
        <sz val="12"/>
        <color theme="1"/>
        <rFont val="Times New Roman"/>
        <family val="1"/>
      </rPr>
      <t>#8010</t>
    </r>
    <r>
      <rPr>
        <sz val="12"/>
        <color theme="1"/>
        <rFont val="標楷體"/>
        <family val="4"/>
        <charset val="136"/>
      </rPr>
      <t>鍋釘是否可代替現用的現用</t>
    </r>
    <r>
      <rPr>
        <sz val="12"/>
        <color theme="1"/>
        <rFont val="Times New Roman"/>
        <family val="1"/>
      </rPr>
      <t>#8010</t>
    </r>
    <r>
      <rPr>
        <sz val="12"/>
        <color theme="1"/>
        <rFont val="標楷體"/>
        <family val="4"/>
        <charset val="136"/>
      </rPr>
      <t>鐵料鍋釘用於</t>
    </r>
    <r>
      <rPr>
        <sz val="12"/>
        <color theme="1"/>
        <rFont val="Times New Roman"/>
        <family val="1"/>
      </rPr>
      <t>H/M</t>
    </r>
    <r>
      <rPr>
        <sz val="12"/>
        <color theme="1"/>
        <rFont val="標楷體"/>
        <family val="4"/>
        <charset val="136"/>
      </rPr>
      <t>相部打鐵環產品之上﹐其后觀察是否有變型﹑變色﹑生銹變色現象﹒</t>
    </r>
  </si>
  <si>
    <r>
      <rPr>
        <sz val="12"/>
        <color theme="1"/>
        <rFont val="標楷體"/>
        <family val="4"/>
        <charset val="136"/>
      </rPr>
      <t>測試積奇</t>
    </r>
    <r>
      <rPr>
        <sz val="12"/>
        <color theme="1"/>
        <rFont val="Times New Roman"/>
        <family val="1"/>
      </rPr>
      <t>#8013</t>
    </r>
    <r>
      <rPr>
        <sz val="12"/>
        <color theme="1"/>
        <rFont val="標楷體"/>
        <family val="4"/>
        <charset val="136"/>
      </rPr>
      <t>鍋釘是否可代替現用的現用</t>
    </r>
    <r>
      <rPr>
        <sz val="12"/>
        <color theme="1"/>
        <rFont val="Times New Roman"/>
        <family val="1"/>
      </rPr>
      <t>#8013</t>
    </r>
    <r>
      <rPr>
        <sz val="12"/>
        <color theme="1"/>
        <rFont val="標楷體"/>
        <family val="4"/>
        <charset val="136"/>
      </rPr>
      <t>鐵料鍋釘用於</t>
    </r>
    <r>
      <rPr>
        <sz val="12"/>
        <color theme="1"/>
        <rFont val="Times New Roman"/>
        <family val="1"/>
      </rPr>
      <t>H/M</t>
    </r>
    <r>
      <rPr>
        <sz val="12"/>
        <color theme="1"/>
        <rFont val="標楷體"/>
        <family val="4"/>
        <charset val="136"/>
      </rPr>
      <t>相部打鐵環產品之上﹐其后觀察是否有變型﹑變色﹑生銹變色現象﹒</t>
    </r>
  </si>
  <si>
    <r>
      <rPr>
        <sz val="12"/>
        <color theme="1"/>
        <rFont val="標楷體"/>
        <family val="4"/>
        <charset val="136"/>
      </rPr>
      <t>測試積奇</t>
    </r>
    <r>
      <rPr>
        <sz val="12"/>
        <color theme="1"/>
        <rFont val="Times New Roman"/>
        <family val="1"/>
      </rPr>
      <t>#805</t>
    </r>
    <r>
      <rPr>
        <sz val="12"/>
        <color theme="1"/>
        <rFont val="標楷體"/>
        <family val="4"/>
        <charset val="136"/>
      </rPr>
      <t>（銅料）鍋釘是否可代替現用的</t>
    </r>
    <r>
      <rPr>
        <sz val="12"/>
        <color theme="1"/>
        <rFont val="Times New Roman"/>
        <family val="1"/>
      </rPr>
      <t>RG006</t>
    </r>
    <r>
      <rPr>
        <sz val="12"/>
        <color theme="1"/>
        <rFont val="標楷體"/>
        <family val="4"/>
        <charset val="136"/>
      </rPr>
      <t>鐵料鍋釘用於</t>
    </r>
    <r>
      <rPr>
        <sz val="12"/>
        <color theme="1"/>
        <rFont val="Times New Roman"/>
        <family val="1"/>
      </rPr>
      <t>H/M</t>
    </r>
    <r>
      <rPr>
        <sz val="12"/>
        <color theme="1"/>
        <rFont val="標楷體"/>
        <family val="4"/>
        <charset val="136"/>
      </rPr>
      <t>相部打鐵環產品之上﹐其后觀察是否有變型﹑變色﹑生銹變色現象﹒</t>
    </r>
  </si>
  <si>
    <r>
      <rPr>
        <sz val="12"/>
        <color theme="1"/>
        <rFont val="標楷體"/>
        <family val="4"/>
        <charset val="136"/>
      </rPr>
      <t>測試茂森</t>
    </r>
    <r>
      <rPr>
        <sz val="12"/>
        <color theme="1"/>
        <rFont val="Times New Roman"/>
        <family val="1"/>
      </rPr>
      <t>9700A</t>
    </r>
    <r>
      <rPr>
        <sz val="12"/>
        <color theme="1"/>
        <rFont val="標楷體"/>
        <family val="4"/>
        <charset val="136"/>
      </rPr>
      <t>印刷膠布（現用</t>
    </r>
    <r>
      <rPr>
        <sz val="12"/>
        <color theme="1"/>
        <rFont val="Times New Roman"/>
        <family val="1"/>
      </rPr>
      <t>9600A</t>
    </r>
    <r>
      <rPr>
        <sz val="12"/>
        <color theme="1"/>
        <rFont val="標楷體"/>
        <family val="4"/>
        <charset val="136"/>
      </rPr>
      <t>的</t>
    </r>
    <r>
      <rPr>
        <sz val="12"/>
        <color theme="1"/>
        <rFont val="Times New Roman"/>
        <family val="1"/>
      </rPr>
      <t>UPGRADE</t>
    </r>
    <r>
      <rPr>
        <sz val="12"/>
        <color theme="1"/>
        <rFont val="標楷體"/>
        <family val="4"/>
        <charset val="136"/>
      </rPr>
      <t>版）及</t>
    </r>
    <r>
      <rPr>
        <sz val="12"/>
        <color theme="1"/>
        <rFont val="Times New Roman"/>
        <family val="1"/>
      </rPr>
      <t>940-A2</t>
    </r>
    <r>
      <rPr>
        <sz val="12"/>
        <color theme="1"/>
        <rFont val="標楷體"/>
        <family val="4"/>
        <charset val="136"/>
      </rPr>
      <t>印刷膠布（</t>
    </r>
    <r>
      <rPr>
        <sz val="12"/>
        <color theme="1"/>
        <rFont val="Times New Roman"/>
        <family val="1"/>
      </rPr>
      <t>9700A</t>
    </r>
    <r>
      <rPr>
        <sz val="12"/>
        <color theme="1"/>
        <rFont val="標楷體"/>
        <family val="4"/>
        <charset val="136"/>
      </rPr>
      <t>的</t>
    </r>
    <r>
      <rPr>
        <sz val="12"/>
        <color theme="1"/>
        <rFont val="Times New Roman"/>
        <family val="1"/>
      </rPr>
      <t>UPGRADE</t>
    </r>
    <r>
      <rPr>
        <sz val="12"/>
        <color theme="1"/>
        <rFont val="標楷體"/>
        <family val="4"/>
        <charset val="136"/>
      </rPr>
      <t>版），与現用的</t>
    </r>
    <r>
      <rPr>
        <sz val="12"/>
        <color theme="1"/>
        <rFont val="Times New Roman"/>
        <family val="1"/>
      </rPr>
      <t>9600A</t>
    </r>
    <r>
      <rPr>
        <sz val="12"/>
        <color theme="1"/>
        <rFont val="標楷體"/>
        <family val="4"/>
        <charset val="136"/>
      </rPr>
      <t>膠布比較印刷效果，看是否可提高印件的印刷質量。</t>
    </r>
  </si>
  <si>
    <r>
      <rPr>
        <sz val="12"/>
        <color theme="1"/>
        <rFont val="標楷體"/>
        <family val="4"/>
        <charset val="136"/>
      </rPr>
      <t>陳生</t>
    </r>
    <r>
      <rPr>
        <sz val="12"/>
        <color theme="1"/>
        <rFont val="Times New Roman"/>
        <family val="1"/>
      </rPr>
      <t>/</t>
    </r>
    <r>
      <rPr>
        <sz val="12"/>
        <color theme="1"/>
        <rFont val="標楷體"/>
        <family val="4"/>
        <charset val="136"/>
      </rPr>
      <t>印刷部</t>
    </r>
  </si>
  <si>
    <r>
      <rPr>
        <sz val="12"/>
        <color theme="1"/>
        <rFont val="標楷體"/>
        <family val="4"/>
        <charset val="136"/>
      </rPr>
      <t>測試利明</t>
    </r>
    <r>
      <rPr>
        <sz val="12"/>
        <color theme="1"/>
        <rFont val="Times New Roman"/>
        <family val="1"/>
      </rPr>
      <t>#534</t>
    </r>
    <r>
      <rPr>
        <sz val="12"/>
        <color theme="1"/>
        <rFont val="標楷體"/>
        <family val="4"/>
        <charset val="136"/>
      </rPr>
      <t>溶劑</t>
    </r>
    <r>
      <rPr>
        <sz val="12"/>
        <color theme="1"/>
        <rFont val="Times New Roman"/>
        <family val="1"/>
      </rPr>
      <t>(</t>
    </r>
    <r>
      <rPr>
        <sz val="12"/>
        <color theme="1"/>
        <rFont val="標楷體"/>
        <family val="4"/>
        <charset val="136"/>
      </rPr>
      <t>簡稱為洗面水</t>
    </r>
    <r>
      <rPr>
        <sz val="12"/>
        <color theme="1"/>
        <rFont val="Times New Roman"/>
        <family val="1"/>
      </rPr>
      <t>)</t>
    </r>
    <r>
      <rPr>
        <sz val="12"/>
        <color theme="1"/>
        <rFont val="標楷體"/>
        <family val="4"/>
        <charset val="136"/>
      </rPr>
      <t>﹐主要針對低于</t>
    </r>
    <r>
      <rPr>
        <sz val="12"/>
        <color theme="1"/>
        <rFont val="Times New Roman"/>
        <family val="1"/>
      </rPr>
      <t>38</t>
    </r>
    <r>
      <rPr>
        <sz val="12"/>
        <color theme="1"/>
        <rFont val="標楷體"/>
        <family val="4"/>
        <charset val="136"/>
      </rPr>
      <t>℃達恩之</t>
    </r>
    <r>
      <rPr>
        <sz val="12"/>
        <color theme="1"/>
        <rFont val="Times New Roman"/>
        <family val="1"/>
      </rPr>
      <t>PVC</t>
    </r>
    <r>
      <rPr>
        <sz val="12"/>
        <color theme="1"/>
        <rFont val="標楷體"/>
        <family val="4"/>
        <charset val="136"/>
      </rPr>
      <t>膠片</t>
    </r>
    <r>
      <rPr>
        <sz val="12"/>
        <color theme="1"/>
        <rFont val="Times New Roman"/>
        <family val="1"/>
      </rPr>
      <t>(</t>
    </r>
    <r>
      <rPr>
        <sz val="12"/>
        <color theme="1"/>
        <rFont val="標楷體"/>
        <family val="4"/>
        <charset val="136"/>
      </rPr>
      <t>怀疑</t>
    </r>
    <r>
      <rPr>
        <sz val="12"/>
        <color theme="1"/>
        <rFont val="Times New Roman"/>
        <family val="1"/>
      </rPr>
      <t>PVC</t>
    </r>
    <r>
      <rPr>
        <sz val="12"/>
        <color theme="1"/>
        <rFont val="標楷體"/>
        <family val="4"/>
        <charset val="136"/>
      </rPr>
      <t>表面可能存有一層增素劑</t>
    </r>
    <r>
      <rPr>
        <sz val="12"/>
        <color theme="1"/>
        <rFont val="Times New Roman"/>
        <family val="1"/>
      </rPr>
      <t xml:space="preserve">) </t>
    </r>
    <r>
      <rPr>
        <sz val="12"/>
        <color theme="1"/>
        <rFont val="標楷體"/>
        <family val="4"/>
        <charset val="136"/>
      </rPr>
      <t>﹐而導致上印刷机印刷不著色現象﹐确認品質是否可行﹐以改善大貨生產﹒</t>
    </r>
  </si>
  <si>
    <r>
      <rPr>
        <sz val="12"/>
        <color theme="1"/>
        <rFont val="標楷體"/>
        <family val="4"/>
        <charset val="136"/>
      </rPr>
      <t>測試致丰</t>
    </r>
    <r>
      <rPr>
        <sz val="12"/>
        <color theme="1"/>
        <rFont val="Times New Roman"/>
        <family val="1"/>
      </rPr>
      <t>#CF11</t>
    </r>
    <r>
      <rPr>
        <sz val="12"/>
        <color theme="1"/>
        <rFont val="標楷體"/>
        <family val="4"/>
        <charset val="136"/>
      </rPr>
      <t>凸字粉，確認其品質是否可代替現用茂森</t>
    </r>
    <r>
      <rPr>
        <sz val="12"/>
        <color theme="1"/>
        <rFont val="Times New Roman"/>
        <family val="1"/>
      </rPr>
      <t>Caslon#no.11</t>
    </r>
    <r>
      <rPr>
        <sz val="12"/>
        <color theme="1"/>
        <rFont val="標楷體"/>
        <family val="4"/>
        <charset val="136"/>
      </rPr>
      <t>凸字粉出現品質不穩定的情況，以便能改善大貨質量。</t>
    </r>
  </si>
  <si>
    <r>
      <rPr>
        <sz val="12"/>
        <color theme="1"/>
        <rFont val="標楷體"/>
        <family val="4"/>
        <charset val="136"/>
      </rPr>
      <t>測試致丰</t>
    </r>
    <r>
      <rPr>
        <sz val="12"/>
        <color theme="1"/>
        <rFont val="Times New Roman"/>
        <family val="1"/>
      </rPr>
      <t>#CF14</t>
    </r>
    <r>
      <rPr>
        <sz val="12"/>
        <color theme="1"/>
        <rFont val="標楷體"/>
        <family val="4"/>
        <charset val="136"/>
      </rPr>
      <t>凸字粉，確認其品質是否可代替現用茂森</t>
    </r>
    <r>
      <rPr>
        <sz val="12"/>
        <color theme="1"/>
        <rFont val="Times New Roman"/>
        <family val="1"/>
      </rPr>
      <t>Caslon#no.11</t>
    </r>
    <r>
      <rPr>
        <sz val="12"/>
        <color theme="1"/>
        <rFont val="標楷體"/>
        <family val="4"/>
        <charset val="136"/>
      </rPr>
      <t>凸字粉出現品質不穩定的情況，以便能改善大貨質量。</t>
    </r>
  </si>
  <si>
    <r>
      <rPr>
        <sz val="12"/>
        <color theme="1"/>
        <rFont val="標楷體"/>
        <family val="4"/>
        <charset val="136"/>
      </rPr>
      <t>測試茂森</t>
    </r>
    <r>
      <rPr>
        <sz val="12"/>
        <color theme="1"/>
        <rFont val="Times New Roman"/>
        <family val="1"/>
      </rPr>
      <t># GC</t>
    </r>
    <r>
      <rPr>
        <sz val="12"/>
        <color theme="1"/>
        <rFont val="標楷體"/>
        <family val="4"/>
        <charset val="136"/>
      </rPr>
      <t>凸字粉，確認其品質是否可代替現用茂森</t>
    </r>
    <r>
      <rPr>
        <sz val="12"/>
        <color theme="1"/>
        <rFont val="Times New Roman"/>
        <family val="1"/>
      </rPr>
      <t>Caslon#no.11</t>
    </r>
    <r>
      <rPr>
        <sz val="12"/>
        <color theme="1"/>
        <rFont val="標楷體"/>
        <family val="4"/>
        <charset val="136"/>
      </rPr>
      <t>凸字粉出現品質不穩定的情況，以便能改善大貨質量。</t>
    </r>
  </si>
  <si>
    <r>
      <rPr>
        <sz val="12"/>
        <color theme="1"/>
        <rFont val="標楷體"/>
        <family val="4"/>
        <charset val="136"/>
      </rPr>
      <t>測試茂森</t>
    </r>
    <r>
      <rPr>
        <sz val="12"/>
        <color theme="1"/>
        <rFont val="Times New Roman"/>
        <family val="1"/>
      </rPr>
      <t># TNGSF11</t>
    </r>
    <r>
      <rPr>
        <sz val="12"/>
        <color theme="1"/>
        <rFont val="標楷體"/>
        <family val="4"/>
        <charset val="136"/>
      </rPr>
      <t>凸字粉，確認其品質是否可代替現用茂森</t>
    </r>
    <r>
      <rPr>
        <sz val="12"/>
        <color theme="1"/>
        <rFont val="Times New Roman"/>
        <family val="1"/>
      </rPr>
      <t>Caslon#no.11</t>
    </r>
    <r>
      <rPr>
        <sz val="12"/>
        <color theme="1"/>
        <rFont val="標楷體"/>
        <family val="4"/>
        <charset val="136"/>
      </rPr>
      <t>凸字粉出現品質不穩定的情況，以便能改善大貨質量。</t>
    </r>
  </si>
  <si>
    <r>
      <rPr>
        <sz val="12"/>
        <color theme="1"/>
        <rFont val="標楷體"/>
        <family val="4"/>
        <charset val="136"/>
      </rPr>
      <t>測試茂森</t>
    </r>
    <r>
      <rPr>
        <sz val="12"/>
        <color theme="1"/>
        <rFont val="Times New Roman"/>
        <family val="1"/>
      </rPr>
      <t># TNGSF09</t>
    </r>
    <r>
      <rPr>
        <sz val="12"/>
        <color theme="1"/>
        <rFont val="標楷體"/>
        <family val="4"/>
        <charset val="136"/>
      </rPr>
      <t>凸字粉，確認其品質是否可代替現用茂森</t>
    </r>
    <r>
      <rPr>
        <sz val="12"/>
        <color theme="1"/>
        <rFont val="Times New Roman"/>
        <family val="1"/>
      </rPr>
      <t>Caslon#no.11</t>
    </r>
    <r>
      <rPr>
        <sz val="12"/>
        <color theme="1"/>
        <rFont val="標楷體"/>
        <family val="4"/>
        <charset val="136"/>
      </rPr>
      <t>凸字粉出現品質不穩定的情況，以便能改善大貨質量。</t>
    </r>
  </si>
  <si>
    <r>
      <rPr>
        <sz val="12"/>
        <color theme="1"/>
        <rFont val="標楷體"/>
        <family val="4"/>
        <charset val="136"/>
      </rPr>
      <t>測試</t>
    </r>
    <r>
      <rPr>
        <sz val="12"/>
        <color theme="1"/>
        <rFont val="Times New Roman"/>
        <family val="1"/>
      </rPr>
      <t>PVC</t>
    </r>
    <r>
      <rPr>
        <sz val="12"/>
        <color theme="1"/>
        <rFont val="標楷體"/>
        <family val="4"/>
        <charset val="136"/>
      </rPr>
      <t>粘于不同界面的效果</t>
    </r>
    <r>
      <rPr>
        <sz val="12"/>
        <color theme="1"/>
        <rFont val="Times New Roman"/>
        <family val="1"/>
      </rPr>
      <t>,</t>
    </r>
    <r>
      <rPr>
        <sz val="12"/>
        <color theme="1"/>
        <rFont val="標楷體"/>
        <family val="4"/>
        <charset val="136"/>
      </rPr>
      <t>看是否可以列于</t>
    </r>
    <r>
      <rPr>
        <sz val="12"/>
        <color theme="1"/>
        <rFont val="Times New Roman"/>
        <family val="1"/>
      </rPr>
      <t>Leo Touch</t>
    </r>
    <r>
      <rPr>
        <sz val="12"/>
        <color theme="1"/>
        <rFont val="標楷體"/>
        <family val="4"/>
        <charset val="136"/>
      </rPr>
      <t>內推廣</t>
    </r>
    <r>
      <rPr>
        <sz val="12"/>
        <color theme="1"/>
        <rFont val="Times New Roman"/>
        <family val="1"/>
      </rPr>
      <t>.</t>
    </r>
    <r>
      <rPr>
        <sz val="12"/>
        <color theme="1"/>
        <rFont val="標楷體"/>
        <family val="4"/>
        <charset val="136"/>
      </rPr>
      <t>（</t>
    </r>
    <r>
      <rPr>
        <sz val="12"/>
        <color theme="1"/>
        <rFont val="Times New Roman"/>
        <family val="1"/>
      </rPr>
      <t>6~9</t>
    </r>
    <r>
      <rPr>
        <sz val="12"/>
        <color theme="1"/>
        <rFont val="標楷體"/>
        <family val="4"/>
        <charset val="136"/>
      </rPr>
      <t>取消原因：測試結果不接受）</t>
    </r>
  </si>
  <si>
    <r>
      <rPr>
        <sz val="12"/>
        <color theme="1"/>
        <rFont val="標楷體"/>
        <family val="4"/>
        <charset val="136"/>
      </rPr>
      <t>測試</t>
    </r>
    <r>
      <rPr>
        <sz val="12"/>
        <color theme="1"/>
        <rFont val="Times New Roman"/>
        <family val="1"/>
      </rPr>
      <t>PVC</t>
    </r>
    <r>
      <rPr>
        <sz val="12"/>
        <color theme="1"/>
        <rFont val="標楷體"/>
        <family val="4"/>
        <charset val="136"/>
      </rPr>
      <t>粘于不同界面的效果</t>
    </r>
    <r>
      <rPr>
        <sz val="12"/>
        <color theme="1"/>
        <rFont val="Times New Roman"/>
        <family val="1"/>
      </rPr>
      <t>,</t>
    </r>
    <r>
      <rPr>
        <sz val="12"/>
        <color theme="1"/>
        <rFont val="標楷體"/>
        <family val="4"/>
        <charset val="136"/>
      </rPr>
      <t>看是否可以列于</t>
    </r>
    <r>
      <rPr>
        <sz val="12"/>
        <color theme="1"/>
        <rFont val="Times New Roman"/>
        <family val="1"/>
      </rPr>
      <t>Leo Touch</t>
    </r>
    <r>
      <rPr>
        <sz val="12"/>
        <color theme="1"/>
        <rFont val="標楷體"/>
        <family val="4"/>
        <charset val="136"/>
      </rPr>
      <t>內推廣</t>
    </r>
    <r>
      <rPr>
        <sz val="12"/>
        <color theme="1"/>
        <rFont val="Times New Roman"/>
        <family val="1"/>
      </rPr>
      <t>.</t>
    </r>
  </si>
  <si>
    <r>
      <rPr>
        <sz val="12"/>
        <color theme="1"/>
        <rFont val="標楷體"/>
        <family val="4"/>
        <charset val="136"/>
      </rPr>
      <t>測試雅高</t>
    </r>
    <r>
      <rPr>
        <sz val="12"/>
        <color theme="1"/>
        <rFont val="Times New Roman"/>
        <family val="1"/>
      </rPr>
      <t>3M#9425</t>
    </r>
    <r>
      <rPr>
        <sz val="12"/>
        <color theme="1"/>
        <rFont val="標楷體"/>
        <family val="4"/>
        <charset val="136"/>
      </rPr>
      <t>雙面膠紙，針對</t>
    </r>
    <r>
      <rPr>
        <sz val="12"/>
        <color theme="1"/>
        <rFont val="Times New Roman"/>
        <family val="1"/>
      </rPr>
      <t>Hallmark</t>
    </r>
    <r>
      <rPr>
        <sz val="12"/>
        <color theme="1"/>
        <rFont val="標楷體"/>
        <family val="4"/>
        <charset val="136"/>
      </rPr>
      <t>之</t>
    </r>
    <r>
      <rPr>
        <sz val="12"/>
        <color theme="1"/>
        <rFont val="Times New Roman"/>
        <family val="1"/>
      </rPr>
      <t>He was only a- chocolate chip cookie (995BOK2040</t>
    </r>
    <r>
      <rPr>
        <sz val="12"/>
        <color theme="1"/>
        <rFont val="標楷體"/>
        <family val="4"/>
        <charset val="136"/>
      </rPr>
      <t>；工程單號：</t>
    </r>
    <r>
      <rPr>
        <sz val="12"/>
        <color theme="1"/>
        <rFont val="Times New Roman"/>
        <family val="1"/>
      </rPr>
      <t>#33687)</t>
    </r>
    <r>
      <rPr>
        <sz val="12"/>
        <color theme="1"/>
        <rFont val="標楷體"/>
        <family val="4"/>
        <charset val="136"/>
      </rPr>
      <t>，將磁膠（</t>
    </r>
    <r>
      <rPr>
        <sz val="12"/>
        <color theme="1"/>
        <rFont val="Times New Roman"/>
        <family val="1"/>
      </rPr>
      <t>150g</t>
    </r>
    <r>
      <rPr>
        <sz val="12"/>
        <color theme="1"/>
        <rFont val="標楷體"/>
        <family val="4"/>
        <charset val="136"/>
      </rPr>
      <t>單粉紙粘</t>
    </r>
    <r>
      <rPr>
        <sz val="12"/>
        <color theme="1"/>
        <rFont val="Times New Roman"/>
        <family val="1"/>
      </rPr>
      <t>1mm</t>
    </r>
    <r>
      <rPr>
        <sz val="12"/>
        <color theme="1"/>
        <rFont val="標楷體"/>
        <family val="4"/>
        <charset val="136"/>
      </rPr>
      <t>磁膠）與無粉面（擊凹位）對粘，確認品質是否可滿足客人之要求。</t>
    </r>
  </si>
  <si>
    <r>
      <rPr>
        <sz val="12"/>
        <color theme="1"/>
        <rFont val="標楷體"/>
        <family val="4"/>
        <charset val="136"/>
      </rPr>
      <t>測試</t>
    </r>
    <r>
      <rPr>
        <sz val="12"/>
        <color theme="1"/>
        <rFont val="Times New Roman"/>
        <family val="1"/>
      </rPr>
      <t>Bekaert #NYLON COATED WIRE NYLOBIND 0.800 White 111(Wrie-O</t>
    </r>
    <r>
      <rPr>
        <sz val="12"/>
        <color theme="1"/>
        <rFont val="標楷體"/>
        <family val="4"/>
        <charset val="136"/>
      </rPr>
      <t>鐵線</t>
    </r>
    <r>
      <rPr>
        <sz val="12"/>
        <color theme="1"/>
        <rFont val="Times New Roman"/>
        <family val="1"/>
      </rPr>
      <t>)</t>
    </r>
    <r>
      <rPr>
        <sz val="12"/>
        <color theme="1"/>
        <rFont val="標楷體"/>
        <family val="4"/>
        <charset val="136"/>
      </rPr>
      <t>﹐确認品質是否可改善現用德國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出現爆破情況﹐以提高大貨品質﹒</t>
    </r>
  </si>
  <si>
    <r>
      <rPr>
        <sz val="12"/>
        <color theme="1"/>
        <rFont val="標楷體"/>
        <family val="4"/>
        <charset val="136"/>
      </rPr>
      <t>測試</t>
    </r>
    <r>
      <rPr>
        <sz val="12"/>
        <color theme="1"/>
        <rFont val="Times New Roman"/>
        <family val="1"/>
      </rPr>
      <t>Bekaert #NYLON COATED WIRE NYLOBIND 0.900 White 111(Wrie-O</t>
    </r>
    <r>
      <rPr>
        <sz val="12"/>
        <color theme="1"/>
        <rFont val="標楷體"/>
        <family val="4"/>
        <charset val="136"/>
      </rPr>
      <t>鐵線</t>
    </r>
    <r>
      <rPr>
        <sz val="12"/>
        <color theme="1"/>
        <rFont val="Times New Roman"/>
        <family val="1"/>
      </rPr>
      <t>)</t>
    </r>
    <r>
      <rPr>
        <sz val="12"/>
        <color theme="1"/>
        <rFont val="標楷體"/>
        <family val="4"/>
        <charset val="136"/>
      </rPr>
      <t>﹐确認品質是否可改善現用德國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出現爆破情況﹐以提高大貨品質﹒</t>
    </r>
  </si>
  <si>
    <r>
      <rPr>
        <sz val="12"/>
        <color theme="1"/>
        <rFont val="標楷體"/>
        <family val="4"/>
        <charset val="136"/>
      </rPr>
      <t>測試</t>
    </r>
    <r>
      <rPr>
        <sz val="12"/>
        <color theme="1"/>
        <rFont val="Times New Roman"/>
        <family val="1"/>
      </rPr>
      <t>Bekaert #NYLON COATED WIRE NYLOBIND1.000 White 111(Wrie-O</t>
    </r>
    <r>
      <rPr>
        <sz val="12"/>
        <color theme="1"/>
        <rFont val="標楷體"/>
        <family val="4"/>
        <charset val="136"/>
      </rPr>
      <t>鐵線</t>
    </r>
    <r>
      <rPr>
        <sz val="12"/>
        <color theme="1"/>
        <rFont val="Times New Roman"/>
        <family val="1"/>
      </rPr>
      <t>)</t>
    </r>
    <r>
      <rPr>
        <sz val="12"/>
        <color theme="1"/>
        <rFont val="標楷體"/>
        <family val="4"/>
        <charset val="136"/>
      </rPr>
      <t>﹐确</t>
    </r>
    <r>
      <rPr>
        <sz val="12"/>
        <color theme="1"/>
        <rFont val="Times New Roman"/>
        <family val="1"/>
      </rPr>
      <t xml:space="preserve"> </t>
    </r>
    <r>
      <rPr>
        <sz val="12"/>
        <color theme="1"/>
        <rFont val="標楷體"/>
        <family val="4"/>
        <charset val="136"/>
      </rPr>
      <t>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出現爆破情況﹐以提高大貨品質﹒</t>
    </r>
  </si>
  <si>
    <r>
      <rPr>
        <sz val="12"/>
        <color theme="1"/>
        <rFont val="標楷體"/>
        <family val="4"/>
        <charset val="136"/>
      </rPr>
      <t>測試</t>
    </r>
    <r>
      <rPr>
        <sz val="12"/>
        <color theme="1"/>
        <rFont val="Times New Roman"/>
        <family val="1"/>
      </rPr>
      <t>Bekaert #NYLON COATED WIRE NYLOBIND1.200 White 111(Wrie-O</t>
    </r>
    <r>
      <rPr>
        <sz val="12"/>
        <color theme="1"/>
        <rFont val="標楷體"/>
        <family val="4"/>
        <charset val="136"/>
      </rPr>
      <t>鐵線</t>
    </r>
    <r>
      <rPr>
        <sz val="12"/>
        <color theme="1"/>
        <rFont val="Times New Roman"/>
        <family val="1"/>
      </rPr>
      <t>)</t>
    </r>
    <r>
      <rPr>
        <sz val="12"/>
        <color theme="1"/>
        <rFont val="標楷體"/>
        <family val="4"/>
        <charset val="136"/>
      </rPr>
      <t>﹐确認品質是否可改善現用德國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出現爆破情況﹐以提高大貨品質﹒</t>
    </r>
  </si>
  <si>
    <r>
      <rPr>
        <sz val="12"/>
        <color theme="1"/>
        <rFont val="標楷體"/>
        <family val="4"/>
        <charset val="136"/>
      </rPr>
      <t>測試</t>
    </r>
    <r>
      <rPr>
        <sz val="12"/>
        <color theme="1"/>
        <rFont val="Times New Roman"/>
        <family val="1"/>
      </rPr>
      <t>Bekaert #NYLON COATED WIRE NYLOBIND1.250 White 111(Wrie-O</t>
    </r>
    <r>
      <rPr>
        <sz val="12"/>
        <color theme="1"/>
        <rFont val="標楷體"/>
        <family val="4"/>
        <charset val="136"/>
      </rPr>
      <t>鐵線</t>
    </r>
    <r>
      <rPr>
        <sz val="12"/>
        <color theme="1"/>
        <rFont val="Times New Roman"/>
        <family val="1"/>
      </rPr>
      <t>)</t>
    </r>
    <r>
      <rPr>
        <sz val="12"/>
        <color theme="1"/>
        <rFont val="標楷體"/>
        <family val="4"/>
        <charset val="136"/>
      </rPr>
      <t>﹐确</t>
    </r>
    <r>
      <rPr>
        <sz val="12"/>
        <color theme="1"/>
        <rFont val="Times New Roman"/>
        <family val="1"/>
      </rPr>
      <t xml:space="preserve"> </t>
    </r>
    <r>
      <rPr>
        <sz val="12"/>
        <color theme="1"/>
        <rFont val="標楷體"/>
        <family val="4"/>
        <charset val="136"/>
      </rPr>
      <t>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出現爆破情況﹐以提高大</t>
    </r>
    <r>
      <rPr>
        <sz val="12"/>
        <color theme="1"/>
        <rFont val="Times New Roman"/>
        <family val="1"/>
      </rPr>
      <t xml:space="preserve"> </t>
    </r>
    <r>
      <rPr>
        <sz val="12"/>
        <color theme="1"/>
        <rFont val="標楷體"/>
        <family val="4"/>
        <charset val="136"/>
      </rPr>
      <t>貨品質﹒</t>
    </r>
  </si>
  <si>
    <r>
      <rPr>
        <sz val="12"/>
        <color theme="1"/>
        <rFont val="標楷體"/>
        <family val="4"/>
        <charset val="136"/>
      </rPr>
      <t>測試</t>
    </r>
    <r>
      <rPr>
        <sz val="12"/>
        <color theme="1"/>
        <rFont val="Times New Roman"/>
        <family val="1"/>
      </rPr>
      <t>Bekaert # silver 1007</t>
    </r>
    <r>
      <rPr>
        <sz val="12"/>
        <color theme="1"/>
        <rFont val="標楷體"/>
        <family val="4"/>
        <charset val="136"/>
      </rPr>
      <t>銀色</t>
    </r>
    <r>
      <rPr>
        <sz val="12"/>
        <color theme="1"/>
        <rFont val="Times New Roman"/>
        <family val="1"/>
      </rPr>
      <t>Wrie-O</t>
    </r>
    <r>
      <rPr>
        <sz val="12"/>
        <color theme="1"/>
        <rFont val="標楷體"/>
        <family val="4"/>
        <charset val="136"/>
      </rPr>
      <t>鐵線（</t>
    </r>
    <r>
      <rPr>
        <sz val="12"/>
        <color theme="1"/>
        <rFont val="Times New Roman"/>
        <family val="1"/>
      </rPr>
      <t>1mm</t>
    </r>
    <r>
      <rPr>
        <sz val="12"/>
        <color theme="1"/>
        <rFont val="標楷體"/>
        <family val="4"/>
        <charset val="136"/>
      </rPr>
      <t>直徑）﹐确認品質是否可代替現用德國銀色</t>
    </r>
    <r>
      <rPr>
        <sz val="12"/>
        <color theme="1"/>
        <rFont val="Times New Roman"/>
        <family val="1"/>
      </rPr>
      <t>Wrie-O</t>
    </r>
    <r>
      <rPr>
        <sz val="12"/>
        <color theme="1"/>
        <rFont val="標楷體"/>
        <family val="4"/>
        <charset val="136"/>
      </rPr>
      <t>鐵線﹒</t>
    </r>
  </si>
  <si>
    <r>
      <rPr>
        <sz val="12"/>
        <color theme="1"/>
        <rFont val="標楷體"/>
        <family val="4"/>
        <charset val="136"/>
      </rPr>
      <t>測試雅高</t>
    </r>
    <r>
      <rPr>
        <sz val="12"/>
        <color theme="1"/>
        <rFont val="Times New Roman"/>
        <family val="1"/>
      </rPr>
      <t>#600</t>
    </r>
    <r>
      <rPr>
        <sz val="12"/>
        <color theme="1"/>
        <rFont val="標楷體"/>
        <family val="4"/>
        <charset val="136"/>
      </rPr>
      <t>單面膠紙，針對</t>
    </r>
    <r>
      <rPr>
        <sz val="12"/>
        <color theme="1"/>
        <rFont val="Times New Roman"/>
        <family val="1"/>
      </rPr>
      <t>Hallmark</t>
    </r>
    <r>
      <rPr>
        <sz val="12"/>
        <color theme="1"/>
        <rFont val="標楷體"/>
        <family val="4"/>
        <charset val="136"/>
      </rPr>
      <t>客人要求黏紙袋口四角位，以加強四邊駁位，防止撞爛，確認效果是否滿足客人要求。</t>
    </r>
  </si>
  <si>
    <r>
      <rPr>
        <sz val="12"/>
        <color theme="1"/>
        <rFont val="標楷體"/>
        <family val="4"/>
        <charset val="136"/>
      </rPr>
      <t>測試永安</t>
    </r>
    <r>
      <rPr>
        <sz val="12"/>
        <color theme="1"/>
        <rFont val="Times New Roman"/>
        <family val="1"/>
      </rPr>
      <t>Aluminum Silver#1E</t>
    </r>
    <r>
      <rPr>
        <sz val="12"/>
        <color theme="1"/>
        <rFont val="標楷體"/>
        <family val="4"/>
        <charset val="136"/>
      </rPr>
      <t>銀色長蔥粉配合永安</t>
    </r>
    <r>
      <rPr>
        <sz val="12"/>
        <color theme="1"/>
        <rFont val="Times New Roman"/>
        <family val="1"/>
      </rPr>
      <t>SAN-30B</t>
    </r>
    <r>
      <rPr>
        <sz val="12"/>
        <color theme="1"/>
        <rFont val="標楷體"/>
        <family val="4"/>
        <charset val="136"/>
      </rPr>
      <t>普通絨毛使用是否适合</t>
    </r>
    <r>
      <rPr>
        <sz val="12"/>
        <color theme="1"/>
        <rFont val="Times New Roman"/>
        <family val="1"/>
      </rPr>
      <t>,</t>
    </r>
    <r>
      <rPr>
        <sz val="12"/>
        <color theme="1"/>
        <rFont val="標楷體"/>
        <family val="4"/>
        <charset val="136"/>
      </rPr>
      <t>列入</t>
    </r>
    <r>
      <rPr>
        <sz val="12"/>
        <color theme="1"/>
        <rFont val="Times New Roman"/>
        <family val="1"/>
      </rPr>
      <t>Leo Touch</t>
    </r>
    <r>
      <rPr>
        <sz val="12"/>
        <color theme="1"/>
        <rFont val="標楷體"/>
        <family val="4"/>
        <charset val="136"/>
      </rPr>
      <t>。</t>
    </r>
  </si>
  <si>
    <r>
      <t xml:space="preserve"> </t>
    </r>
    <r>
      <rPr>
        <sz val="12"/>
        <color theme="1"/>
        <rFont val="標楷體"/>
        <family val="4"/>
        <charset val="136"/>
      </rPr>
      <t>确認</t>
    </r>
  </si>
  <si>
    <r>
      <rPr>
        <sz val="12"/>
        <color theme="1"/>
        <rFont val="標楷體"/>
        <family val="4"/>
        <charset val="136"/>
      </rPr>
      <t>測試永安</t>
    </r>
    <r>
      <rPr>
        <sz val="12"/>
        <color theme="1"/>
        <rFont val="Times New Roman"/>
        <family val="1"/>
      </rPr>
      <t>Polyester Fire Red#10P</t>
    </r>
    <r>
      <rPr>
        <sz val="12"/>
        <color theme="1"/>
        <rFont val="標楷體"/>
        <family val="4"/>
        <charset val="136"/>
      </rPr>
      <t>紅色長蔥粉配合永安</t>
    </r>
    <r>
      <rPr>
        <sz val="12"/>
        <color theme="1"/>
        <rFont val="Times New Roman"/>
        <family val="1"/>
      </rPr>
      <t>SAN-30B</t>
    </r>
    <r>
      <rPr>
        <sz val="12"/>
        <color theme="1"/>
        <rFont val="標楷體"/>
        <family val="4"/>
        <charset val="136"/>
      </rPr>
      <t>普通絨毛使用是否适合</t>
    </r>
    <r>
      <rPr>
        <sz val="12"/>
        <color theme="1"/>
        <rFont val="Times New Roman"/>
        <family val="1"/>
      </rPr>
      <t>,</t>
    </r>
    <r>
      <rPr>
        <sz val="12"/>
        <color theme="1"/>
        <rFont val="標楷體"/>
        <family val="4"/>
        <charset val="136"/>
      </rPr>
      <t>列入</t>
    </r>
    <r>
      <rPr>
        <sz val="12"/>
        <color theme="1"/>
        <rFont val="Times New Roman"/>
        <family val="1"/>
      </rPr>
      <t>Leo Touch</t>
    </r>
    <r>
      <rPr>
        <sz val="12"/>
        <color theme="1"/>
        <rFont val="標楷體"/>
        <family val="4"/>
        <charset val="136"/>
      </rPr>
      <t>。</t>
    </r>
  </si>
  <si>
    <r>
      <rPr>
        <sz val="12"/>
        <color theme="1"/>
        <rFont val="標楷體"/>
        <family val="4"/>
        <charset val="136"/>
      </rPr>
      <t>測試永安</t>
    </r>
    <r>
      <rPr>
        <sz val="12"/>
        <color theme="1"/>
        <rFont val="Times New Roman"/>
        <family val="1"/>
      </rPr>
      <t>AluminumFireRed#10E</t>
    </r>
    <r>
      <rPr>
        <sz val="12"/>
        <color theme="1"/>
        <rFont val="標楷體"/>
        <family val="4"/>
        <charset val="136"/>
      </rPr>
      <t>紅色長蔥粉配合永安</t>
    </r>
    <r>
      <rPr>
        <sz val="12"/>
        <color theme="1"/>
        <rFont val="Times New Roman"/>
        <family val="1"/>
      </rPr>
      <t>SAN-30B</t>
    </r>
    <r>
      <rPr>
        <sz val="12"/>
        <color theme="1"/>
        <rFont val="標楷體"/>
        <family val="4"/>
        <charset val="136"/>
      </rPr>
      <t>普通絨毛使用是否适合</t>
    </r>
    <r>
      <rPr>
        <sz val="12"/>
        <color theme="1"/>
        <rFont val="Times New Roman"/>
        <family val="1"/>
      </rPr>
      <t>,</t>
    </r>
    <r>
      <rPr>
        <sz val="12"/>
        <color theme="1"/>
        <rFont val="標楷體"/>
        <family val="4"/>
        <charset val="136"/>
      </rPr>
      <t>列入</t>
    </r>
    <r>
      <rPr>
        <sz val="12"/>
        <color theme="1"/>
        <rFont val="Times New Roman"/>
        <family val="1"/>
      </rPr>
      <t>Leo Touch</t>
    </r>
    <r>
      <rPr>
        <sz val="12"/>
        <color theme="1"/>
        <rFont val="標楷體"/>
        <family val="4"/>
        <charset val="136"/>
      </rPr>
      <t>。</t>
    </r>
  </si>
  <si>
    <r>
      <rPr>
        <sz val="12"/>
        <color theme="1"/>
        <rFont val="標楷體"/>
        <family val="4"/>
        <charset val="136"/>
      </rPr>
      <t>測試永安</t>
    </r>
    <r>
      <rPr>
        <sz val="12"/>
        <color theme="1"/>
        <rFont val="Times New Roman"/>
        <family val="1"/>
      </rPr>
      <t>Polyester Silver#1P</t>
    </r>
    <r>
      <rPr>
        <sz val="12"/>
        <color theme="1"/>
        <rFont val="標楷體"/>
        <family val="4"/>
        <charset val="136"/>
      </rPr>
      <t>銀色長蔥粉配合永安</t>
    </r>
    <r>
      <rPr>
        <sz val="12"/>
        <color theme="1"/>
        <rFont val="Times New Roman"/>
        <family val="1"/>
      </rPr>
      <t>SAN-30B</t>
    </r>
    <r>
      <rPr>
        <sz val="12"/>
        <color theme="1"/>
        <rFont val="標楷體"/>
        <family val="4"/>
        <charset val="136"/>
      </rPr>
      <t>普通絨毛使用是否适合</t>
    </r>
    <r>
      <rPr>
        <sz val="12"/>
        <color theme="1"/>
        <rFont val="Times New Roman"/>
        <family val="1"/>
      </rPr>
      <t>,</t>
    </r>
    <r>
      <rPr>
        <sz val="12"/>
        <color theme="1"/>
        <rFont val="標楷體"/>
        <family val="4"/>
        <charset val="136"/>
      </rPr>
      <t>列入</t>
    </r>
    <r>
      <rPr>
        <sz val="12"/>
        <color theme="1"/>
        <rFont val="Times New Roman"/>
        <family val="1"/>
      </rPr>
      <t>Leo Touch</t>
    </r>
    <r>
      <rPr>
        <sz val="12"/>
        <color theme="1"/>
        <rFont val="標楷體"/>
        <family val="4"/>
        <charset val="136"/>
      </rPr>
      <t>。</t>
    </r>
  </si>
  <si>
    <r>
      <rPr>
        <sz val="12"/>
        <color theme="1"/>
        <rFont val="標楷體"/>
        <family val="4"/>
        <charset val="136"/>
      </rPr>
      <t>測試泛威的綠色彈膠</t>
    </r>
    <r>
      <rPr>
        <sz val="12"/>
        <color theme="1"/>
        <rFont val="Times New Roman"/>
        <family val="1"/>
      </rPr>
      <t>(</t>
    </r>
    <r>
      <rPr>
        <sz val="12"/>
        <color theme="1"/>
        <rFont val="標楷體"/>
        <family val="4"/>
        <charset val="136"/>
      </rPr>
      <t>硬</t>
    </r>
    <r>
      <rPr>
        <sz val="12"/>
        <color theme="1"/>
        <rFont val="Times New Roman"/>
        <family val="1"/>
      </rPr>
      <t>/</t>
    </r>
    <r>
      <rPr>
        <sz val="12"/>
        <color theme="1"/>
        <rFont val="標楷體"/>
        <family val="4"/>
        <charset val="136"/>
      </rPr>
      <t>軟</t>
    </r>
    <r>
      <rPr>
        <sz val="12"/>
        <color theme="1"/>
        <rFont val="Times New Roman"/>
        <family val="1"/>
      </rPr>
      <t>)</t>
    </r>
    <r>
      <rPr>
        <sz val="12"/>
        <color theme="1"/>
        <rFont val="標楷體"/>
        <family val="4"/>
        <charset val="136"/>
      </rPr>
      <t>﹐确認是否适用於</t>
    </r>
    <r>
      <rPr>
        <sz val="12"/>
        <color theme="1"/>
        <rFont val="Times New Roman"/>
        <family val="1"/>
      </rPr>
      <t>Bruno</t>
    </r>
    <r>
      <rPr>
        <sz val="12"/>
        <color theme="1"/>
        <rFont val="標楷體"/>
        <family val="4"/>
        <charset val="136"/>
      </rPr>
      <t>啤砌圖机啤</t>
    </r>
    <r>
      <rPr>
        <sz val="12"/>
        <color theme="1"/>
        <rFont val="Times New Roman"/>
        <family val="1"/>
      </rPr>
      <t>500</t>
    </r>
    <r>
      <rPr>
        <sz val="12"/>
        <color theme="1"/>
        <rFont val="標楷體"/>
        <family val="4"/>
        <charset val="136"/>
      </rPr>
      <t>塊砌圖﹒</t>
    </r>
  </si>
  <si>
    <r>
      <rPr>
        <sz val="12"/>
        <color theme="1"/>
        <rFont val="標楷體"/>
        <family val="4"/>
        <charset val="136"/>
      </rPr>
      <t>測試京鐵</t>
    </r>
    <r>
      <rPr>
        <sz val="12"/>
        <color theme="1"/>
        <rFont val="Times New Roman"/>
        <family val="1"/>
      </rPr>
      <t>#AL(PET</t>
    </r>
    <r>
      <rPr>
        <sz val="12"/>
        <color theme="1"/>
        <rFont val="標楷體"/>
        <family val="4"/>
        <charset val="136"/>
      </rPr>
      <t>鍍鋁膜</t>
    </r>
    <r>
      <rPr>
        <sz val="12"/>
        <color theme="1"/>
        <rFont val="Times New Roman"/>
        <family val="1"/>
      </rPr>
      <t>)</t>
    </r>
    <r>
      <rPr>
        <sz val="12"/>
        <color theme="1"/>
        <rFont val="標楷體"/>
        <family val="4"/>
        <charset val="136"/>
      </rPr>
      <t>﹐針對生產鍍鋁膜之產品﹒并确認品質是否可代替現用鑫山</t>
    </r>
    <r>
      <rPr>
        <sz val="12"/>
        <color theme="1"/>
        <rFont val="Times New Roman"/>
        <family val="1"/>
      </rPr>
      <t>PET</t>
    </r>
    <r>
      <rPr>
        <sz val="12"/>
        <color theme="1"/>
        <rFont val="標楷體"/>
        <family val="4"/>
        <charset val="136"/>
      </rPr>
      <t>鍍鋁膜﹒以便解決現時鑫山供應商供貨不正常現象﹒</t>
    </r>
  </si>
  <si>
    <r>
      <rPr>
        <sz val="12"/>
        <color theme="1"/>
        <rFont val="標楷體"/>
        <family val="4"/>
        <charset val="136"/>
      </rPr>
      <t>測試富士星光</t>
    </r>
    <r>
      <rPr>
        <sz val="12"/>
        <color theme="1"/>
        <rFont val="Times New Roman"/>
        <family val="1"/>
      </rPr>
      <t>VP</t>
    </r>
    <r>
      <rPr>
        <sz val="12"/>
        <color theme="1"/>
        <rFont val="標楷體"/>
        <family val="4"/>
        <charset val="136"/>
      </rPr>
      <t>鋅版</t>
    </r>
    <r>
      <rPr>
        <sz val="12"/>
        <color theme="1"/>
        <rFont val="Times New Roman"/>
        <family val="1"/>
      </rPr>
      <t>(0.25mm)</t>
    </r>
    <r>
      <rPr>
        <sz val="12"/>
        <color theme="1"/>
        <rFont val="標楷體"/>
        <family val="4"/>
        <charset val="136"/>
      </rPr>
      <t>和</t>
    </r>
    <r>
      <rPr>
        <sz val="12"/>
        <color theme="1"/>
        <rFont val="Times New Roman"/>
        <family val="1"/>
      </rPr>
      <t>PD-III</t>
    </r>
    <r>
      <rPr>
        <sz val="12"/>
        <color theme="1"/>
        <rFont val="標楷體"/>
        <family val="4"/>
        <charset val="136"/>
      </rPr>
      <t>顯影液配合本公司現有機臺使用，其品質是否可達到現用茂森鋅版的效果，以降低生產成本。</t>
    </r>
  </si>
  <si>
    <r>
      <rPr>
        <sz val="12"/>
        <color theme="1"/>
        <rFont val="標楷體"/>
        <family val="4"/>
        <charset val="136"/>
      </rPr>
      <t>測試茂森太陽鋅板配合本公司現有機臺使用，其品質是否可達到現用茂森鋅版的效果，以降低生產成本。</t>
    </r>
  </si>
  <si>
    <r>
      <rPr>
        <sz val="12"/>
        <color theme="1"/>
        <rFont val="標楷體"/>
        <family val="4"/>
        <charset val="136"/>
      </rPr>
      <t>測試</t>
    </r>
    <r>
      <rPr>
        <sz val="12"/>
        <color theme="1"/>
        <rFont val="Times New Roman"/>
        <family val="1"/>
      </rPr>
      <t>glue dots</t>
    </r>
    <r>
      <rPr>
        <sz val="12"/>
        <color theme="1"/>
        <rFont val="標楷體"/>
        <family val="4"/>
        <charset val="136"/>
      </rPr>
      <t>之</t>
    </r>
    <r>
      <rPr>
        <sz val="12"/>
        <color theme="1"/>
        <rFont val="Times New Roman"/>
        <family val="1"/>
      </rPr>
      <t>Standard glue dot</t>
    </r>
    <r>
      <rPr>
        <sz val="12"/>
        <color theme="1"/>
        <rFont val="標楷體"/>
        <family val="4"/>
        <charset val="136"/>
      </rPr>
      <t>，分別將</t>
    </r>
    <r>
      <rPr>
        <sz val="12"/>
        <color theme="1"/>
        <rFont val="Times New Roman"/>
        <family val="1"/>
      </rPr>
      <t>PP</t>
    </r>
    <r>
      <rPr>
        <sz val="12"/>
        <color theme="1"/>
        <rFont val="標楷體"/>
        <family val="4"/>
        <charset val="136"/>
      </rPr>
      <t>袋</t>
    </r>
    <r>
      <rPr>
        <sz val="12"/>
        <color theme="1"/>
        <rFont val="Times New Roman"/>
        <family val="1"/>
      </rPr>
      <t>(</t>
    </r>
    <r>
      <rPr>
        <sz val="12"/>
        <color theme="1"/>
        <rFont val="標楷體"/>
        <family val="4"/>
        <charset val="136"/>
      </rPr>
      <t>裡面裝有</t>
    </r>
    <r>
      <rPr>
        <sz val="12"/>
        <color theme="1"/>
        <rFont val="Times New Roman"/>
        <family val="1"/>
      </rPr>
      <t>CD)</t>
    </r>
    <r>
      <rPr>
        <sz val="12"/>
        <color theme="1"/>
        <rFont val="標楷體"/>
        <family val="4"/>
        <charset val="136"/>
      </rPr>
      <t>與單粉咭粘於</t>
    </r>
    <r>
      <rPr>
        <sz val="12"/>
        <color theme="1"/>
        <rFont val="Times New Roman"/>
        <family val="1"/>
      </rPr>
      <t>glue dot</t>
    </r>
    <r>
      <rPr>
        <sz val="12"/>
        <color theme="1"/>
        <rFont val="標楷體"/>
        <family val="4"/>
        <charset val="136"/>
      </rPr>
      <t>兩邊，看其效果是否可達到</t>
    </r>
    <r>
      <rPr>
        <sz val="12"/>
        <color theme="1"/>
        <rFont val="Times New Roman"/>
        <family val="1"/>
      </rPr>
      <t>DK</t>
    </r>
    <r>
      <rPr>
        <sz val="12"/>
        <color theme="1"/>
        <rFont val="標楷體"/>
        <family val="4"/>
        <charset val="136"/>
      </rPr>
      <t>客人之要求。</t>
    </r>
  </si>
  <si>
    <r>
      <rPr>
        <sz val="12"/>
        <color theme="1"/>
        <rFont val="標楷體"/>
        <family val="4"/>
        <charset val="136"/>
      </rPr>
      <t>部份客人如</t>
    </r>
    <r>
      <rPr>
        <sz val="12"/>
        <color theme="1"/>
        <rFont val="Times New Roman"/>
        <family val="1"/>
      </rPr>
      <t>Hallmark</t>
    </r>
    <r>
      <rPr>
        <sz val="12"/>
        <color theme="1"/>
        <rFont val="標楷體"/>
        <family val="4"/>
        <charset val="136"/>
      </rPr>
      <t>及</t>
    </r>
    <r>
      <rPr>
        <sz val="12"/>
        <color theme="1"/>
        <rFont val="Times New Roman"/>
        <family val="1"/>
      </rPr>
      <t>DK</t>
    </r>
    <r>
      <rPr>
        <sz val="12"/>
        <color theme="1"/>
        <rFont val="標楷體"/>
        <family val="4"/>
        <charset val="136"/>
      </rPr>
      <t>都需要此類產品應用於大貨中</t>
    </r>
    <r>
      <rPr>
        <sz val="12"/>
        <color theme="1"/>
        <rFont val="Times New Roman"/>
        <family val="1"/>
      </rPr>
      <t>,</t>
    </r>
    <r>
      <rPr>
        <sz val="12"/>
        <color theme="1"/>
        <rFont val="標楷體"/>
        <family val="4"/>
        <charset val="136"/>
      </rPr>
      <t>故安排開發測試</t>
    </r>
    <r>
      <rPr>
        <sz val="12"/>
        <color theme="1"/>
        <rFont val="Times New Roman"/>
        <family val="1"/>
      </rPr>
      <t>.</t>
    </r>
  </si>
  <si>
    <r>
      <rPr>
        <sz val="12"/>
        <color theme="1"/>
        <rFont val="標楷體"/>
        <family val="4"/>
        <charset val="136"/>
      </rPr>
      <t>測試新百胜包邊紙角用於倉庫內運物料之上﹐其是否可達到護倉庫切紙部紙角邊及配套使用輔料較薄外箱﹒取消原因：與</t>
    </r>
    <r>
      <rPr>
        <sz val="12"/>
        <color theme="1"/>
        <rFont val="Times New Roman"/>
        <family val="1"/>
      </rPr>
      <t>MIS-031106</t>
    </r>
    <r>
      <rPr>
        <sz val="12"/>
        <color theme="1"/>
        <rFont val="標楷體"/>
        <family val="4"/>
        <charset val="136"/>
      </rPr>
      <t>重復。</t>
    </r>
  </si>
  <si>
    <r>
      <rPr>
        <sz val="12"/>
        <color theme="1"/>
        <rFont val="標楷體"/>
        <family val="4"/>
        <charset val="136"/>
      </rPr>
      <t>測試恆利＃</t>
    </r>
    <r>
      <rPr>
        <sz val="12"/>
        <color theme="1"/>
        <rFont val="Times New Roman"/>
        <family val="1"/>
      </rPr>
      <t>625F PE</t>
    </r>
    <r>
      <rPr>
        <sz val="12"/>
        <color theme="1"/>
        <rFont val="標楷體"/>
        <family val="4"/>
        <charset val="136"/>
      </rPr>
      <t>保護膜，針對裱</t>
    </r>
    <r>
      <rPr>
        <sz val="12"/>
        <color theme="1"/>
        <rFont val="Times New Roman"/>
        <family val="1"/>
      </rPr>
      <t>PVC</t>
    </r>
    <r>
      <rPr>
        <sz val="12"/>
        <color theme="1"/>
        <rFont val="標楷體"/>
        <family val="4"/>
        <charset val="136"/>
      </rPr>
      <t>膠片，確認品質是否可代替現用單粉咭裱</t>
    </r>
    <r>
      <rPr>
        <sz val="12"/>
        <color theme="1"/>
        <rFont val="Times New Roman"/>
        <family val="1"/>
      </rPr>
      <t xml:space="preserve">PVC </t>
    </r>
    <r>
      <rPr>
        <sz val="12"/>
        <color theme="1"/>
        <rFont val="標楷體"/>
        <family val="4"/>
        <charset val="136"/>
      </rPr>
      <t>膠片，以提高效率及降低成本。</t>
    </r>
  </si>
  <si>
    <r>
      <rPr>
        <sz val="12"/>
        <color theme="1"/>
        <rFont val="標楷體"/>
        <family val="4"/>
        <charset val="136"/>
      </rPr>
      <t>測試積奇</t>
    </r>
    <r>
      <rPr>
        <sz val="12"/>
        <color theme="1"/>
        <rFont val="Times New Roman"/>
        <family val="1"/>
      </rPr>
      <t>#8011</t>
    </r>
    <r>
      <rPr>
        <sz val="12"/>
        <color theme="1"/>
        <rFont val="標楷體"/>
        <family val="4"/>
        <charset val="136"/>
      </rPr>
      <t>銅料鍋釘是否可代替現用鐵料</t>
    </r>
    <r>
      <rPr>
        <sz val="12"/>
        <color theme="1"/>
        <rFont val="Times New Roman"/>
        <family val="1"/>
      </rPr>
      <t>(RG011)</t>
    </r>
    <r>
      <rPr>
        <sz val="12"/>
        <color theme="1"/>
        <rFont val="標楷體"/>
        <family val="4"/>
        <charset val="136"/>
      </rPr>
      <t>鍋釘用於</t>
    </r>
    <r>
      <rPr>
        <sz val="12"/>
        <color theme="1"/>
        <rFont val="Times New Roman"/>
        <family val="1"/>
      </rPr>
      <t>H/M</t>
    </r>
    <r>
      <rPr>
        <sz val="12"/>
        <color theme="1"/>
        <rFont val="標楷體"/>
        <family val="4"/>
        <charset val="136"/>
      </rPr>
      <t>相部打鐵環產品之上</t>
    </r>
    <r>
      <rPr>
        <sz val="12"/>
        <color theme="1"/>
        <rFont val="Times New Roman"/>
        <family val="1"/>
      </rPr>
      <t>,</t>
    </r>
    <r>
      <rPr>
        <sz val="12"/>
        <color theme="1"/>
        <rFont val="標楷體"/>
        <family val="4"/>
        <charset val="136"/>
      </rPr>
      <t>其后觀察是否有變型﹑變色﹑生銹現象﹒</t>
    </r>
  </si>
  <si>
    <r>
      <rPr>
        <sz val="12"/>
        <color theme="1"/>
        <rFont val="標楷體"/>
        <family val="4"/>
        <charset val="136"/>
      </rPr>
      <t>測試高密度面色丁布裱紙后上印刷机印刷</t>
    </r>
    <r>
      <rPr>
        <sz val="12"/>
        <color theme="1"/>
        <rFont val="Times New Roman"/>
        <family val="1"/>
      </rPr>
      <t>4</t>
    </r>
    <r>
      <rPr>
        <sz val="12"/>
        <color theme="1"/>
        <rFont val="標楷體"/>
        <family val="4"/>
        <charset val="136"/>
      </rPr>
      <t>色及絲印一色</t>
    </r>
    <r>
      <rPr>
        <sz val="12"/>
        <color theme="1"/>
        <rFont val="Times New Roman"/>
        <family val="1"/>
      </rPr>
      <t>,</t>
    </r>
    <r>
      <rPr>
        <sz val="12"/>
        <color theme="1"/>
        <rFont val="標楷體"/>
        <family val="4"/>
        <charset val="136"/>
      </rPr>
      <t>并做袋之生產可行性</t>
    </r>
    <r>
      <rPr>
        <sz val="12"/>
        <color theme="1"/>
        <rFont val="Times New Roman"/>
        <family val="1"/>
      </rPr>
      <t>.</t>
    </r>
  </si>
  <si>
    <r>
      <rPr>
        <sz val="12"/>
        <color theme="1"/>
        <rFont val="標楷體"/>
        <family val="4"/>
        <charset val="136"/>
      </rPr>
      <t>測試楚榮</t>
    </r>
    <r>
      <rPr>
        <sz val="12"/>
        <color theme="1"/>
        <rFont val="Times New Roman"/>
        <family val="1"/>
      </rPr>
      <t>A-PET0.15mm</t>
    </r>
    <r>
      <rPr>
        <sz val="12"/>
        <color theme="1"/>
        <rFont val="標楷體"/>
        <family val="4"/>
        <charset val="136"/>
      </rPr>
      <t>透明環保膠片是否可代替現用進口</t>
    </r>
    <r>
      <rPr>
        <sz val="12"/>
        <color theme="1"/>
        <rFont val="Times New Roman"/>
        <family val="1"/>
      </rPr>
      <t>PET</t>
    </r>
    <r>
      <rPr>
        <sz val="12"/>
        <color theme="1"/>
        <rFont val="標楷體"/>
        <family val="4"/>
        <charset val="136"/>
      </rPr>
      <t>膠片用於產品之上﹒</t>
    </r>
  </si>
  <si>
    <r>
      <rPr>
        <sz val="12"/>
        <color theme="1"/>
        <rFont val="標楷體"/>
        <family val="4"/>
        <charset val="136"/>
      </rPr>
      <t>測試楚榮</t>
    </r>
    <r>
      <rPr>
        <sz val="12"/>
        <color theme="1"/>
        <rFont val="Times New Roman"/>
        <family val="1"/>
      </rPr>
      <t>A-PET0.175mm</t>
    </r>
    <r>
      <rPr>
        <sz val="12"/>
        <color theme="1"/>
        <rFont val="標楷體"/>
        <family val="4"/>
        <charset val="136"/>
      </rPr>
      <t>透明環保膠片是否可代替現用進口</t>
    </r>
    <r>
      <rPr>
        <sz val="12"/>
        <color theme="1"/>
        <rFont val="Times New Roman"/>
        <family val="1"/>
      </rPr>
      <t>PET</t>
    </r>
    <r>
      <rPr>
        <sz val="12"/>
        <color theme="1"/>
        <rFont val="標楷體"/>
        <family val="4"/>
        <charset val="136"/>
      </rPr>
      <t>膠片用於產品之上﹒</t>
    </r>
  </si>
  <si>
    <r>
      <rPr>
        <sz val="12"/>
        <color theme="1"/>
        <rFont val="標楷體"/>
        <family val="4"/>
        <charset val="136"/>
      </rPr>
      <t>測試</t>
    </r>
    <r>
      <rPr>
        <sz val="12"/>
        <color theme="1"/>
        <rFont val="Times New Roman"/>
        <family val="1"/>
      </rPr>
      <t>Bekaert #NYLON COATED WIRE NYLOBIND 1.500White 111(Wrie-O</t>
    </r>
    <r>
      <rPr>
        <sz val="12"/>
        <color theme="1"/>
        <rFont val="標楷體"/>
        <family val="4"/>
        <charset val="136"/>
      </rPr>
      <t>鐵線</t>
    </r>
    <r>
      <rPr>
        <sz val="12"/>
        <color theme="1"/>
        <rFont val="Times New Roman"/>
        <family val="1"/>
      </rPr>
      <t>)</t>
    </r>
    <r>
      <rPr>
        <sz val="12"/>
        <color theme="1"/>
        <rFont val="標楷體"/>
        <family val="4"/>
        <charset val="136"/>
      </rPr>
      <t>﹐确</t>
    </r>
    <r>
      <rPr>
        <sz val="12"/>
        <color theme="1"/>
        <rFont val="Times New Roman"/>
        <family val="1"/>
      </rPr>
      <t xml:space="preserve"> </t>
    </r>
    <r>
      <rPr>
        <sz val="12"/>
        <color theme="1"/>
        <rFont val="標楷體"/>
        <family val="4"/>
        <charset val="136"/>
      </rPr>
      <t>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出現爆破情況﹐以提高大</t>
    </r>
    <r>
      <rPr>
        <sz val="12"/>
        <color theme="1"/>
        <rFont val="Times New Roman"/>
        <family val="1"/>
      </rPr>
      <t xml:space="preserve"> </t>
    </r>
    <r>
      <rPr>
        <sz val="12"/>
        <color theme="1"/>
        <rFont val="標楷體"/>
        <family val="4"/>
        <charset val="136"/>
      </rPr>
      <t>貨品質﹒</t>
    </r>
  </si>
  <si>
    <r>
      <rPr>
        <sz val="12"/>
        <color theme="1"/>
        <rFont val="標楷體"/>
        <family val="4"/>
        <charset val="136"/>
      </rPr>
      <t>測試太昌供應商提供的</t>
    </r>
    <r>
      <rPr>
        <sz val="12"/>
        <color theme="1"/>
        <rFont val="Times New Roman"/>
        <family val="1"/>
      </rPr>
      <t>"</t>
    </r>
    <r>
      <rPr>
        <sz val="12"/>
        <color theme="1"/>
        <rFont val="標楷體"/>
        <family val="4"/>
        <charset val="136"/>
      </rPr>
      <t>中達</t>
    </r>
    <r>
      <rPr>
        <sz val="12"/>
        <color theme="1"/>
        <rFont val="Times New Roman"/>
        <family val="1"/>
      </rPr>
      <t>"</t>
    </r>
    <r>
      <rPr>
        <sz val="12"/>
        <color theme="1"/>
        <rFont val="標楷體"/>
        <family val="4"/>
        <charset val="136"/>
      </rPr>
      <t>包裝膜是否可配合啤牌机及啤牌盒机用於公司產品之上﹒</t>
    </r>
  </si>
  <si>
    <r>
      <rPr>
        <sz val="12"/>
        <color theme="1"/>
        <rFont val="標楷體"/>
        <family val="4"/>
        <charset val="136"/>
      </rPr>
      <t>測試太昌供應商提供的</t>
    </r>
    <r>
      <rPr>
        <sz val="12"/>
        <color theme="1"/>
        <rFont val="Times New Roman"/>
        <family val="1"/>
      </rPr>
      <t>Pressure SensitiveTransparent tape</t>
    </r>
    <r>
      <rPr>
        <sz val="12"/>
        <color theme="1"/>
        <rFont val="標楷體"/>
        <family val="4"/>
        <charset val="136"/>
      </rPr>
      <t>是否可配合包裝膜上啤牌机及啤牌盒机用於公司產品之上﹒</t>
    </r>
  </si>
  <si>
    <r>
      <rPr>
        <sz val="12"/>
        <color theme="1"/>
        <rFont val="標楷體"/>
        <family val="4"/>
        <charset val="136"/>
      </rPr>
      <t>測試新百胜包邊紙角是否可填充現用廢紙芯有時出現不夠用現象﹐用於倉庫內運物料之上﹒</t>
    </r>
  </si>
  <si>
    <r>
      <rPr>
        <sz val="12"/>
        <color theme="1"/>
        <rFont val="標楷體"/>
        <family val="4"/>
        <charset val="136"/>
      </rPr>
      <t>測試此熱敏</t>
    </r>
    <r>
      <rPr>
        <sz val="12"/>
        <color theme="1"/>
        <rFont val="Times New Roman"/>
        <family val="1"/>
      </rPr>
      <t>UPC CODE</t>
    </r>
    <r>
      <rPr>
        <sz val="12"/>
        <color theme="1"/>
        <rFont val="標楷體"/>
        <family val="4"/>
        <charset val="136"/>
      </rPr>
      <t>貼紙是否符合我公司產品要求。</t>
    </r>
  </si>
  <si>
    <r>
      <rPr>
        <sz val="12"/>
        <color theme="1"/>
        <rFont val="標楷體"/>
        <family val="4"/>
        <charset val="136"/>
      </rPr>
      <t>測試山代免水牛皮膠紙是否与我公司現用益盛免水牛皮膠紙的品質一致</t>
    </r>
    <r>
      <rPr>
        <sz val="12"/>
        <color theme="1"/>
        <rFont val="Times New Roman"/>
        <family val="1"/>
      </rPr>
      <t>,</t>
    </r>
    <r>
      <rPr>
        <sz val="12"/>
        <color theme="1"/>
        <rFont val="標楷體"/>
        <family val="4"/>
        <charset val="136"/>
      </rPr>
      <t>以達到減低成本的效果和同類物料多种途徑選擇的目的﹒</t>
    </r>
  </si>
  <si>
    <r>
      <rPr>
        <sz val="12"/>
        <color theme="1"/>
        <rFont val="標楷體"/>
        <family val="4"/>
        <charset val="136"/>
      </rPr>
      <t>測試山代透明封箱膠紙是否与我公司現用益盛透明封箱膠紙的品質一致</t>
    </r>
    <r>
      <rPr>
        <sz val="12"/>
        <color theme="1"/>
        <rFont val="Times New Roman"/>
        <family val="1"/>
      </rPr>
      <t>,</t>
    </r>
    <r>
      <rPr>
        <sz val="12"/>
        <color theme="1"/>
        <rFont val="標楷體"/>
        <family val="4"/>
        <charset val="136"/>
      </rPr>
      <t>以達到減低成本的效果和同類物料多种途徑選擇的目的﹒</t>
    </r>
  </si>
  <si>
    <r>
      <rPr>
        <sz val="12"/>
        <color theme="1"/>
        <rFont val="標楷體"/>
        <family val="4"/>
        <charset val="136"/>
      </rPr>
      <t>測試山代雙面膠紙是否与我公司現用益盛雙面膠紙的品質一致</t>
    </r>
    <r>
      <rPr>
        <sz val="12"/>
        <color theme="1"/>
        <rFont val="Times New Roman"/>
        <family val="1"/>
      </rPr>
      <t>,</t>
    </r>
    <r>
      <rPr>
        <sz val="12"/>
        <color theme="1"/>
        <rFont val="標楷體"/>
        <family val="4"/>
        <charset val="136"/>
      </rPr>
      <t>以達到減低成本的效果和同類物料多种途徑選擇的目的﹒</t>
    </r>
  </si>
  <si>
    <r>
      <rPr>
        <sz val="12"/>
        <color theme="1"/>
        <rFont val="標楷體"/>
        <family val="4"/>
        <charset val="136"/>
      </rPr>
      <t>針對客人</t>
    </r>
    <r>
      <rPr>
        <sz val="12"/>
        <color theme="1"/>
        <rFont val="Times New Roman"/>
        <family val="1"/>
      </rPr>
      <t>H/M.</t>
    </r>
    <r>
      <rPr>
        <sz val="12"/>
        <color theme="1"/>
        <rFont val="標楷體"/>
        <family val="4"/>
        <charset val="136"/>
      </rPr>
      <t>的紙袋產品要求</t>
    </r>
    <r>
      <rPr>
        <sz val="12"/>
        <color theme="1"/>
        <rFont val="Times New Roman"/>
        <family val="1"/>
      </rPr>
      <t>,</t>
    </r>
    <r>
      <rPr>
        <sz val="12"/>
        <color theme="1"/>
        <rFont val="標楷體"/>
        <family val="4"/>
        <charset val="136"/>
      </rPr>
      <t>測試景達</t>
    </r>
    <r>
      <rPr>
        <sz val="12"/>
        <color theme="1"/>
        <rFont val="Times New Roman"/>
        <family val="1"/>
      </rPr>
      <t>#GP-1551 Sparking Copper</t>
    </r>
    <r>
      <rPr>
        <sz val="12"/>
        <color theme="1"/>
        <rFont val="標楷體"/>
        <family val="4"/>
        <charset val="136"/>
      </rPr>
      <t>印於啞膠面</t>
    </r>
    <r>
      <rPr>
        <sz val="12"/>
        <color theme="1"/>
        <rFont val="Times New Roman"/>
        <family val="1"/>
      </rPr>
      <t>,</t>
    </r>
    <r>
      <rPr>
        <sz val="12"/>
        <color theme="1"/>
        <rFont val="標楷體"/>
        <family val="4"/>
        <charset val="136"/>
      </rPr>
      <t>及在油墨上燙</t>
    </r>
    <r>
      <rPr>
        <sz val="12"/>
        <color theme="1"/>
        <rFont val="Times New Roman"/>
        <family val="1"/>
      </rPr>
      <t>A23-1G(</t>
    </r>
    <r>
      <rPr>
        <sz val="12"/>
        <color theme="1"/>
        <rFont val="標楷體"/>
        <family val="4"/>
        <charset val="136"/>
      </rPr>
      <t>金色</t>
    </r>
    <r>
      <rPr>
        <sz val="12"/>
        <color theme="1"/>
        <rFont val="Times New Roman"/>
        <family val="1"/>
      </rPr>
      <t>),</t>
    </r>
    <r>
      <rPr>
        <sz val="12"/>
        <color theme="1"/>
        <rFont val="標楷體"/>
        <family val="4"/>
        <charset val="136"/>
      </rPr>
      <t>是否适合使用</t>
    </r>
    <r>
      <rPr>
        <sz val="12"/>
        <color theme="1"/>
        <rFont val="Times New Roman"/>
        <family val="1"/>
      </rPr>
      <t>.</t>
    </r>
  </si>
  <si>
    <r>
      <rPr>
        <sz val="12"/>
        <color theme="1"/>
        <rFont val="標楷體"/>
        <family val="4"/>
        <charset val="136"/>
      </rPr>
      <t>測試穎新</t>
    </r>
    <r>
      <rPr>
        <sz val="12"/>
        <color theme="1"/>
        <rFont val="Times New Roman"/>
        <family val="1"/>
      </rPr>
      <t>#806</t>
    </r>
    <r>
      <rPr>
        <sz val="12"/>
        <color theme="1"/>
        <rFont val="標楷體"/>
        <family val="4"/>
        <charset val="136"/>
      </rPr>
      <t>銅料鍋釘是否可代替現用鐵料</t>
    </r>
    <r>
      <rPr>
        <sz val="12"/>
        <color theme="1"/>
        <rFont val="Times New Roman"/>
        <family val="1"/>
      </rPr>
      <t>#806</t>
    </r>
    <r>
      <rPr>
        <sz val="12"/>
        <color theme="1"/>
        <rFont val="標楷體"/>
        <family val="4"/>
        <charset val="136"/>
      </rPr>
      <t>鍋釘用於</t>
    </r>
    <r>
      <rPr>
        <sz val="12"/>
        <color theme="1"/>
        <rFont val="Times New Roman"/>
        <family val="1"/>
      </rPr>
      <t>H/M</t>
    </r>
    <r>
      <rPr>
        <sz val="12"/>
        <color theme="1"/>
        <rFont val="標楷體"/>
        <family val="4"/>
        <charset val="136"/>
      </rPr>
      <t>相部打鐵環產品之上</t>
    </r>
    <r>
      <rPr>
        <sz val="12"/>
        <color theme="1"/>
        <rFont val="Times New Roman"/>
        <family val="1"/>
      </rPr>
      <t>,</t>
    </r>
    <r>
      <rPr>
        <sz val="12"/>
        <color theme="1"/>
        <rFont val="標楷體"/>
        <family val="4"/>
        <charset val="136"/>
      </rPr>
      <t>其后觀察是否有變型﹑變色﹑生銹現象﹒</t>
    </r>
  </si>
  <si>
    <r>
      <rPr>
        <sz val="12"/>
        <color theme="1"/>
        <rFont val="標楷體"/>
        <family val="4"/>
        <charset val="136"/>
      </rPr>
      <t>陳小山</t>
    </r>
  </si>
  <si>
    <r>
      <rPr>
        <sz val="12"/>
        <color theme="1"/>
        <rFont val="標楷體"/>
        <family val="4"/>
        <charset val="136"/>
      </rPr>
      <t>測試茂森</t>
    </r>
    <r>
      <rPr>
        <sz val="12"/>
        <color theme="1"/>
        <rFont val="Times New Roman"/>
        <family val="1"/>
      </rPr>
      <t>FT202</t>
    </r>
    <r>
      <rPr>
        <sz val="12"/>
        <color theme="1"/>
        <rFont val="標楷體"/>
        <family val="4"/>
        <charset val="136"/>
      </rPr>
      <t>（</t>
    </r>
    <r>
      <rPr>
        <sz val="12"/>
        <color theme="1"/>
        <rFont val="Times New Roman"/>
        <family val="1"/>
      </rPr>
      <t>Super Fount 100</t>
    </r>
    <r>
      <rPr>
        <sz val="12"/>
        <color theme="1"/>
        <rFont val="標楷體"/>
        <family val="4"/>
        <charset val="136"/>
      </rPr>
      <t>）水斗水，确認其品質是否可達到我司現用茂森</t>
    </r>
    <r>
      <rPr>
        <sz val="12"/>
        <color theme="1"/>
        <rFont val="Times New Roman"/>
        <family val="1"/>
      </rPr>
      <t>HAMMOMD</t>
    </r>
    <r>
      <rPr>
        <sz val="12"/>
        <color theme="1"/>
        <rFont val="標楷體"/>
        <family val="4"/>
        <charset val="136"/>
      </rPr>
      <t>水斗水效果，減低加入酒精的份量，降低成本。</t>
    </r>
  </si>
  <si>
    <r>
      <rPr>
        <sz val="12"/>
        <color theme="1"/>
        <rFont val="標楷體"/>
        <family val="4"/>
        <charset val="136"/>
      </rPr>
      <t>測試茂森</t>
    </r>
    <r>
      <rPr>
        <sz val="12"/>
        <color theme="1"/>
        <rFont val="Times New Roman"/>
        <family val="1"/>
      </rPr>
      <t>FT203(Super Fount 50)</t>
    </r>
    <r>
      <rPr>
        <sz val="12"/>
        <color theme="1"/>
        <rFont val="標楷體"/>
        <family val="4"/>
        <charset val="136"/>
      </rPr>
      <t>水斗水，确認其品質是否可達到我司現用茂森</t>
    </r>
    <r>
      <rPr>
        <sz val="12"/>
        <color theme="1"/>
        <rFont val="Times New Roman"/>
        <family val="1"/>
      </rPr>
      <t>HAMMOMD</t>
    </r>
    <r>
      <rPr>
        <sz val="12"/>
        <color theme="1"/>
        <rFont val="標楷體"/>
        <family val="4"/>
        <charset val="136"/>
      </rPr>
      <t>水斗水效果，減低加入酒精的份量，降低成本。</t>
    </r>
  </si>
  <si>
    <r>
      <rPr>
        <sz val="12"/>
        <color theme="1"/>
        <rFont val="標楷體"/>
        <family val="4"/>
        <charset val="136"/>
      </rPr>
      <t>測試米白色濕水牛皮膠紙上机操作粘書脊</t>
    </r>
    <r>
      <rPr>
        <sz val="12"/>
        <color theme="1"/>
        <rFont val="Times New Roman"/>
        <family val="1"/>
      </rPr>
      <t>,</t>
    </r>
    <r>
      <rPr>
        <sz val="12"/>
        <color theme="1"/>
        <rFont val="標楷體"/>
        <family val="4"/>
        <charset val="136"/>
      </rPr>
      <t>看是否可以降低人工成本﹐提高生產效率﹒</t>
    </r>
  </si>
  <si>
    <r>
      <rPr>
        <sz val="12"/>
        <color theme="1"/>
        <rFont val="標楷體"/>
        <family val="4"/>
        <charset val="136"/>
      </rPr>
      <t>測試</t>
    </r>
    <r>
      <rPr>
        <sz val="12"/>
        <color theme="1"/>
        <rFont val="Times New Roman"/>
        <family val="1"/>
      </rPr>
      <t>W-903</t>
    </r>
    <r>
      <rPr>
        <sz val="12"/>
        <color theme="1"/>
        <rFont val="標楷體"/>
        <family val="4"/>
        <charset val="136"/>
      </rPr>
      <t>慢干劑混合水油使用，以解決水油印張出現龜裂的問題</t>
    </r>
    <r>
      <rPr>
        <sz val="12"/>
        <color theme="1"/>
        <rFont val="Times New Roman"/>
        <family val="1"/>
      </rPr>
      <t>(</t>
    </r>
    <r>
      <rPr>
        <sz val="12"/>
        <color theme="1"/>
        <rFont val="標楷體"/>
        <family val="4"/>
        <charset val="136"/>
      </rPr>
      <t>特別是大墨位的地方</t>
    </r>
    <r>
      <rPr>
        <sz val="12"/>
        <color theme="1"/>
        <rFont val="Times New Roman"/>
        <family val="1"/>
      </rPr>
      <t>)</t>
    </r>
    <r>
      <rPr>
        <sz val="12"/>
        <color theme="1"/>
        <rFont val="標楷體"/>
        <family val="4"/>
        <charset val="136"/>
      </rPr>
      <t>，以改善大貨的品質</t>
    </r>
  </si>
  <si>
    <r>
      <rPr>
        <sz val="12"/>
        <color theme="1"/>
        <rFont val="標楷體"/>
        <family val="4"/>
        <charset val="136"/>
      </rPr>
      <t>測試建興白色棉布﹐試与</t>
    </r>
    <r>
      <rPr>
        <sz val="12"/>
        <color theme="1"/>
        <rFont val="Times New Roman"/>
        <family val="1"/>
      </rPr>
      <t>67gsmHKV</t>
    </r>
    <r>
      <rPr>
        <sz val="12"/>
        <color theme="1"/>
        <rFont val="標楷體"/>
        <family val="4"/>
        <charset val="136"/>
      </rPr>
      <t>書紙對裱﹐其后於表面印刷</t>
    </r>
    <r>
      <rPr>
        <sz val="12"/>
        <color theme="1"/>
        <rFont val="Times New Roman"/>
        <family val="1"/>
      </rPr>
      <t>4</t>
    </r>
    <r>
      <rPr>
        <sz val="12"/>
        <color theme="1"/>
        <rFont val="標楷體"/>
        <family val="4"/>
        <charset val="136"/>
      </rPr>
      <t>色及后加工</t>
    </r>
    <r>
      <rPr>
        <sz val="12"/>
        <color theme="1"/>
        <rFont val="Times New Roman"/>
        <family val="1"/>
      </rPr>
      <t>(</t>
    </r>
    <r>
      <rPr>
        <sz val="12"/>
        <color theme="1"/>
        <rFont val="標楷體"/>
        <family val="4"/>
        <charset val="136"/>
      </rPr>
      <t>植毛﹑燙金﹑絲印水性油墨﹑閃金粉﹑發泡漿﹑做精裝書及紙袋</t>
    </r>
    <r>
      <rPr>
        <sz val="12"/>
        <color theme="1"/>
        <rFont val="Times New Roman"/>
        <family val="1"/>
      </rPr>
      <t>)</t>
    </r>
    <r>
      <rPr>
        <sz val="12"/>
        <color theme="1"/>
        <rFont val="標楷體"/>
        <family val="4"/>
        <charset val="136"/>
      </rPr>
      <t>﹐确認整体品質是否可行</t>
    </r>
  </si>
  <si>
    <r>
      <rPr>
        <sz val="12"/>
        <color theme="1"/>
        <rFont val="標楷體"/>
        <family val="4"/>
        <charset val="136"/>
      </rPr>
      <t>測試建興</t>
    </r>
    <r>
      <rPr>
        <sz val="12"/>
        <color theme="1"/>
        <rFont val="Times New Roman"/>
        <family val="1"/>
      </rPr>
      <t>#PP1015(</t>
    </r>
    <r>
      <rPr>
        <sz val="12"/>
        <color theme="1"/>
        <rFont val="標楷體"/>
        <family val="4"/>
        <charset val="136"/>
      </rPr>
      <t>白色色丁布</t>
    </r>
    <r>
      <rPr>
        <sz val="12"/>
        <color theme="1"/>
        <rFont val="Times New Roman"/>
        <family val="1"/>
      </rPr>
      <t>PU</t>
    </r>
    <r>
      <rPr>
        <sz val="12"/>
        <color theme="1"/>
        <rFont val="標楷體"/>
        <family val="4"/>
        <charset val="136"/>
      </rPr>
      <t>底</t>
    </r>
    <r>
      <rPr>
        <sz val="12"/>
        <color theme="1"/>
        <rFont val="Times New Roman"/>
        <family val="1"/>
      </rPr>
      <t>)</t>
    </r>
    <r>
      <rPr>
        <sz val="12"/>
        <color theme="1"/>
        <rFont val="標楷體"/>
        <family val="4"/>
        <charset val="136"/>
      </rPr>
      <t>﹐試与</t>
    </r>
    <r>
      <rPr>
        <sz val="12"/>
        <color theme="1"/>
        <rFont val="Times New Roman"/>
        <family val="1"/>
      </rPr>
      <t>67gsmHKV</t>
    </r>
    <r>
      <rPr>
        <sz val="12"/>
        <color theme="1"/>
        <rFont val="標楷體"/>
        <family val="4"/>
        <charset val="136"/>
      </rPr>
      <t>書紙對裱﹐其后於表面印刷</t>
    </r>
    <r>
      <rPr>
        <sz val="12"/>
        <color theme="1"/>
        <rFont val="Times New Roman"/>
        <family val="1"/>
      </rPr>
      <t>4</t>
    </r>
    <r>
      <rPr>
        <sz val="12"/>
        <color theme="1"/>
        <rFont val="標楷體"/>
        <family val="4"/>
        <charset val="136"/>
      </rPr>
      <t>色及后加工</t>
    </r>
    <r>
      <rPr>
        <sz val="12"/>
        <color theme="1"/>
        <rFont val="Times New Roman"/>
        <family val="1"/>
      </rPr>
      <t>(</t>
    </r>
    <r>
      <rPr>
        <sz val="12"/>
        <color theme="1"/>
        <rFont val="標楷體"/>
        <family val="4"/>
        <charset val="136"/>
      </rPr>
      <t>植毛﹑燙金﹑絲印水性油墨﹑閃金粉﹑發泡漿﹑做精裝書及紙袋</t>
    </r>
    <r>
      <rPr>
        <sz val="12"/>
        <color theme="1"/>
        <rFont val="Times New Roman"/>
        <family val="1"/>
      </rPr>
      <t>)</t>
    </r>
    <r>
      <rPr>
        <sz val="12"/>
        <color theme="1"/>
        <rFont val="標楷體"/>
        <family val="4"/>
        <charset val="136"/>
      </rPr>
      <t>﹐确認整体品質是否可行</t>
    </r>
  </si>
  <si>
    <r>
      <rPr>
        <sz val="12"/>
        <color theme="1"/>
        <rFont val="標楷體"/>
        <family val="4"/>
        <charset val="136"/>
      </rPr>
      <t>因此脊紙比現時用開的便宜</t>
    </r>
    <r>
      <rPr>
        <sz val="12"/>
        <color theme="1"/>
        <rFont val="Times New Roman"/>
        <family val="1"/>
      </rPr>
      <t>47%.</t>
    </r>
  </si>
  <si>
    <r>
      <rPr>
        <sz val="12"/>
        <color theme="1"/>
        <rFont val="標楷體"/>
        <family val="4"/>
        <charset val="136"/>
      </rPr>
      <t>因此脊紙比現時用開的便宜</t>
    </r>
    <r>
      <rPr>
        <sz val="12"/>
        <color theme="1"/>
        <rFont val="Times New Roman"/>
        <family val="1"/>
      </rPr>
      <t>43%.</t>
    </r>
  </si>
  <si>
    <r>
      <rPr>
        <sz val="12"/>
        <color theme="1"/>
        <rFont val="標楷體"/>
        <family val="4"/>
        <charset val="136"/>
      </rPr>
      <t>測試大地科技提供的</t>
    </r>
    <r>
      <rPr>
        <sz val="12"/>
        <color theme="1"/>
        <rFont val="Times New Roman"/>
        <family val="1"/>
      </rPr>
      <t>AVERY-FASSON NW1528(</t>
    </r>
    <r>
      <rPr>
        <sz val="12"/>
        <color theme="1"/>
        <rFont val="標楷體"/>
        <family val="4"/>
        <charset val="136"/>
      </rPr>
      <t>有背印</t>
    </r>
    <r>
      <rPr>
        <sz val="12"/>
        <color theme="1"/>
        <rFont val="Times New Roman"/>
        <family val="1"/>
      </rPr>
      <t>)</t>
    </r>
    <r>
      <rPr>
        <sz val="12"/>
        <color theme="1"/>
        <rFont val="標楷體"/>
        <family val="4"/>
        <charset val="136"/>
      </rPr>
      <t>熱敏貼紙是否可遷用於公司產品之上</t>
    </r>
  </si>
  <si>
    <r>
      <rPr>
        <sz val="12"/>
        <color theme="1"/>
        <rFont val="標楷體"/>
        <family val="4"/>
        <charset val="136"/>
      </rPr>
      <t>測試</t>
    </r>
    <r>
      <rPr>
        <sz val="12"/>
        <color theme="1"/>
        <rFont val="Times New Roman"/>
        <family val="1"/>
      </rPr>
      <t>Nicaot -PFAZ#321 X-Linker</t>
    </r>
    <r>
      <rPr>
        <sz val="12"/>
        <color theme="1"/>
        <rFont val="標楷體"/>
        <family val="4"/>
        <charset val="136"/>
      </rPr>
      <t>與</t>
    </r>
    <r>
      <rPr>
        <sz val="12"/>
        <color theme="1"/>
        <rFont val="Times New Roman"/>
        <family val="1"/>
      </rPr>
      <t>AQD114C</t>
    </r>
    <r>
      <rPr>
        <sz val="12"/>
        <color theme="1"/>
        <rFont val="標楷體"/>
        <family val="4"/>
        <charset val="136"/>
      </rPr>
      <t>啤牌水油配合使用，針對客人</t>
    </r>
    <r>
      <rPr>
        <sz val="12"/>
        <color theme="1"/>
        <rFont val="Times New Roman"/>
        <family val="1"/>
      </rPr>
      <t>Patch</t>
    </r>
    <r>
      <rPr>
        <sz val="12"/>
        <color theme="1"/>
        <rFont val="標楷體"/>
        <family val="4"/>
        <charset val="136"/>
      </rPr>
      <t>的</t>
    </r>
    <r>
      <rPr>
        <sz val="12"/>
        <color theme="1"/>
        <rFont val="Times New Roman"/>
        <family val="1"/>
      </rPr>
      <t>“</t>
    </r>
    <r>
      <rPr>
        <sz val="12"/>
        <color theme="1"/>
        <rFont val="標楷體"/>
        <family val="4"/>
        <charset val="136"/>
      </rPr>
      <t>啤牌樂</t>
    </r>
    <r>
      <rPr>
        <sz val="12"/>
        <color theme="1"/>
        <rFont val="Times New Roman"/>
        <family val="1"/>
      </rPr>
      <t>”</t>
    </r>
    <r>
      <rPr>
        <sz val="12"/>
        <color theme="1"/>
        <rFont val="標楷體"/>
        <family val="4"/>
        <charset val="136"/>
      </rPr>
      <t>產品，其品質是否可達到客人的要求</t>
    </r>
  </si>
  <si>
    <r>
      <rPr>
        <sz val="12"/>
        <color theme="1"/>
        <rFont val="標楷體"/>
        <family val="4"/>
        <charset val="136"/>
      </rPr>
      <t>用于成品打板包裝，看是否與本公司現用</t>
    </r>
    <r>
      <rPr>
        <sz val="12"/>
        <color theme="1"/>
        <rFont val="Times New Roman"/>
        <family val="1"/>
      </rPr>
      <t>“</t>
    </r>
    <r>
      <rPr>
        <sz val="12"/>
        <color theme="1"/>
        <rFont val="標楷體"/>
        <family val="4"/>
        <charset val="136"/>
      </rPr>
      <t>福利</t>
    </r>
    <r>
      <rPr>
        <sz val="12"/>
        <color theme="1"/>
        <rFont val="Times New Roman"/>
        <family val="1"/>
      </rPr>
      <t>”</t>
    </r>
    <r>
      <rPr>
        <sz val="12"/>
        <color theme="1"/>
        <rFont val="標楷體"/>
        <family val="4"/>
        <charset val="136"/>
      </rPr>
      <t>機打黃帶品質一致或較優越，以作後備或價格優選之需</t>
    </r>
  </si>
  <si>
    <r>
      <rPr>
        <sz val="12"/>
        <color theme="1"/>
        <rFont val="標楷體"/>
        <family val="4"/>
        <charset val="136"/>
      </rPr>
      <t>用于裱板紙打板包裝，看是否與本公司現用</t>
    </r>
    <r>
      <rPr>
        <sz val="12"/>
        <color theme="1"/>
        <rFont val="Times New Roman"/>
        <family val="1"/>
      </rPr>
      <t>“</t>
    </r>
    <r>
      <rPr>
        <sz val="12"/>
        <color theme="1"/>
        <rFont val="標楷體"/>
        <family val="4"/>
        <charset val="136"/>
      </rPr>
      <t>福利</t>
    </r>
    <r>
      <rPr>
        <sz val="12"/>
        <color theme="1"/>
        <rFont val="Times New Roman"/>
        <family val="1"/>
      </rPr>
      <t>”</t>
    </r>
    <r>
      <rPr>
        <sz val="12"/>
        <color theme="1"/>
        <rFont val="標楷體"/>
        <family val="4"/>
        <charset val="136"/>
      </rPr>
      <t>鐵皮打包帶品質一致或較優越，以作後備或價格優選之需</t>
    </r>
  </si>
  <si>
    <r>
      <rPr>
        <sz val="12"/>
        <color theme="1"/>
        <rFont val="標楷體"/>
        <family val="4"/>
        <charset val="136"/>
      </rPr>
      <t>用于成品打板包裝，看是否與本公司現用</t>
    </r>
    <r>
      <rPr>
        <sz val="12"/>
        <color theme="1"/>
        <rFont val="Times New Roman"/>
        <family val="1"/>
      </rPr>
      <t>“</t>
    </r>
    <r>
      <rPr>
        <sz val="12"/>
        <color theme="1"/>
        <rFont val="標楷體"/>
        <family val="4"/>
        <charset val="136"/>
      </rPr>
      <t>福利</t>
    </r>
    <r>
      <rPr>
        <sz val="12"/>
        <color theme="1"/>
        <rFont val="Times New Roman"/>
        <family val="1"/>
      </rPr>
      <t>”</t>
    </r>
    <r>
      <rPr>
        <sz val="12"/>
        <color theme="1"/>
        <rFont val="標楷體"/>
        <family val="4"/>
        <charset val="136"/>
      </rPr>
      <t>手打黃帶品質一致或較優越，以作後備或價格優選之需</t>
    </r>
  </si>
  <si>
    <r>
      <rPr>
        <sz val="12"/>
        <color theme="1"/>
        <rFont val="標楷體"/>
        <family val="4"/>
        <charset val="136"/>
      </rPr>
      <t>測試</t>
    </r>
    <r>
      <rPr>
        <sz val="12"/>
        <color theme="1"/>
        <rFont val="Times New Roman"/>
        <family val="1"/>
      </rPr>
      <t>Sunshine 0.5mm</t>
    </r>
    <r>
      <rPr>
        <sz val="12"/>
        <color theme="1"/>
        <rFont val="標楷體"/>
        <family val="4"/>
        <charset val="136"/>
      </rPr>
      <t>透明</t>
    </r>
    <r>
      <rPr>
        <sz val="12"/>
        <color theme="1"/>
        <rFont val="Times New Roman"/>
        <family val="1"/>
      </rPr>
      <t>PP</t>
    </r>
    <r>
      <rPr>
        <sz val="12"/>
        <color theme="1"/>
        <rFont val="標楷體"/>
        <family val="4"/>
        <charset val="136"/>
      </rPr>
      <t>膠片上超聲波机做手挽袋﹐壓兩側﹐是否适合使用</t>
    </r>
  </si>
  <si>
    <r>
      <rPr>
        <sz val="12"/>
        <color theme="1"/>
        <rFont val="標楷體"/>
        <family val="4"/>
        <charset val="136"/>
      </rPr>
      <t>測試</t>
    </r>
    <r>
      <rPr>
        <sz val="12"/>
        <color theme="1"/>
        <rFont val="Times New Roman"/>
        <family val="1"/>
      </rPr>
      <t>Loctite #770</t>
    </r>
    <r>
      <rPr>
        <sz val="12"/>
        <color theme="1"/>
        <rFont val="標楷體"/>
        <family val="4"/>
        <charset val="136"/>
      </rPr>
      <t>水性光油﹐針對是次大貨﹕邀請咭</t>
    </r>
    <r>
      <rPr>
        <sz val="12"/>
        <color theme="1"/>
        <rFont val="Times New Roman"/>
        <family val="1"/>
      </rPr>
      <t>-</t>
    </r>
    <r>
      <rPr>
        <sz val="12"/>
        <color theme="1"/>
        <rFont val="標楷體"/>
        <family val="4"/>
        <charset val="136"/>
      </rPr>
      <t>紙尿片</t>
    </r>
    <r>
      <rPr>
        <sz val="12"/>
        <color theme="1"/>
        <rFont val="Times New Roman"/>
        <family val="1"/>
      </rPr>
      <t>(#54058)</t>
    </r>
    <r>
      <rPr>
        <sz val="12"/>
        <color theme="1"/>
        <rFont val="標楷體"/>
        <family val="4"/>
        <charset val="136"/>
      </rPr>
      <t>﹐用於浸泡扣針</t>
    </r>
    <r>
      <rPr>
        <sz val="12"/>
        <color theme="1"/>
        <rFont val="Times New Roman"/>
        <family val="1"/>
      </rPr>
      <t>(PP</t>
    </r>
    <r>
      <rPr>
        <sz val="12"/>
        <color theme="1"/>
        <rFont val="標楷體"/>
        <family val="4"/>
        <charset val="136"/>
      </rPr>
      <t>料</t>
    </r>
    <r>
      <rPr>
        <sz val="12"/>
        <color theme="1"/>
        <rFont val="Times New Roman"/>
        <family val="1"/>
      </rPr>
      <t>)</t>
    </r>
    <r>
      <rPr>
        <sz val="12"/>
        <color theme="1"/>
        <rFont val="標楷體"/>
        <family val="4"/>
        <charset val="136"/>
      </rPr>
      <t>﹐确認其效果是否符合產品要求</t>
    </r>
  </si>
  <si>
    <r>
      <rPr>
        <sz val="12"/>
        <color theme="1"/>
        <rFont val="標楷體"/>
        <family val="4"/>
        <charset val="136"/>
      </rPr>
      <t>測試德機</t>
    </r>
    <r>
      <rPr>
        <sz val="12"/>
        <color theme="1"/>
        <rFont val="Times New Roman"/>
        <family val="1"/>
      </rPr>
      <t>#25</t>
    </r>
    <r>
      <rPr>
        <sz val="12"/>
        <color theme="1"/>
        <rFont val="標楷體"/>
        <family val="4"/>
        <charset val="136"/>
      </rPr>
      <t>釘裝不銹鋼線是否可代替現用生銹的鴻業</t>
    </r>
    <r>
      <rPr>
        <sz val="12"/>
        <color theme="1"/>
        <rFont val="Times New Roman"/>
        <family val="1"/>
      </rPr>
      <t>LOTTERS</t>
    </r>
    <r>
      <rPr>
        <sz val="12"/>
        <color theme="1"/>
        <rFont val="標楷體"/>
        <family val="4"/>
        <charset val="136"/>
      </rPr>
      <t>鐵線用於公司產品之上</t>
    </r>
  </si>
  <si>
    <r>
      <t xml:space="preserve"> </t>
    </r>
    <r>
      <rPr>
        <sz val="12"/>
        <color theme="1"/>
        <rFont val="標楷體"/>
        <family val="4"/>
        <charset val="136"/>
      </rPr>
      <t>不確認</t>
    </r>
  </si>
  <si>
    <r>
      <rPr>
        <sz val="12"/>
        <color theme="1"/>
        <rFont val="標楷體"/>
        <family val="4"/>
        <charset val="136"/>
      </rPr>
      <t>測試</t>
    </r>
    <r>
      <rPr>
        <sz val="12"/>
        <color theme="1"/>
        <rFont val="Times New Roman"/>
        <family val="1"/>
      </rPr>
      <t>BEKAERT#Nylon Coated Wire Nylobind 1.25mm</t>
    </r>
    <r>
      <rPr>
        <sz val="12"/>
        <color theme="1"/>
        <rFont val="標楷體"/>
        <family val="4"/>
        <charset val="136"/>
      </rPr>
      <t>銀色</t>
    </r>
    <r>
      <rPr>
        <sz val="12"/>
        <color theme="1"/>
        <rFont val="Times New Roman"/>
        <family val="1"/>
      </rPr>
      <t>NC</t>
    </r>
    <r>
      <rPr>
        <sz val="12"/>
        <color theme="1"/>
        <rFont val="標楷體"/>
        <family val="4"/>
        <charset val="136"/>
      </rPr>
      <t>線﹐确認品質是否可改善現用德國</t>
    </r>
    <r>
      <rPr>
        <sz val="12"/>
        <color theme="1"/>
        <rFont val="Times New Roman"/>
        <family val="1"/>
      </rPr>
      <t>Nylon Coated Wire(Wrie-O</t>
    </r>
    <r>
      <rPr>
        <sz val="12"/>
        <color theme="1"/>
        <rFont val="標楷體"/>
        <family val="4"/>
        <charset val="136"/>
      </rPr>
      <t>鐵線</t>
    </r>
    <r>
      <rPr>
        <sz val="12"/>
        <color theme="1"/>
        <rFont val="Times New Roman"/>
        <family val="1"/>
      </rPr>
      <t>)</t>
    </r>
    <r>
      <rPr>
        <sz val="12"/>
        <color theme="1"/>
        <rFont val="標楷體"/>
        <family val="4"/>
        <charset val="136"/>
      </rPr>
      <t>出現爆破及硬度不夠等情況﹐以提高大貨品質</t>
    </r>
  </si>
  <si>
    <r>
      <rPr>
        <sz val="12"/>
        <color theme="1"/>
        <rFont val="標楷體"/>
        <family val="4"/>
        <charset val="136"/>
      </rPr>
      <t>測試美聯興</t>
    </r>
    <r>
      <rPr>
        <sz val="12"/>
        <color theme="1"/>
        <rFont val="Times New Roman"/>
        <family val="1"/>
      </rPr>
      <t>UVY-316B UV</t>
    </r>
    <r>
      <rPr>
        <sz val="12"/>
        <color theme="1"/>
        <rFont val="標楷體"/>
        <family val="4"/>
        <charset val="136"/>
      </rPr>
      <t>洗車水用於清洗</t>
    </r>
    <r>
      <rPr>
        <sz val="12"/>
        <color theme="1"/>
        <rFont val="Times New Roman"/>
        <family val="1"/>
      </rPr>
      <t>UV</t>
    </r>
    <r>
      <rPr>
        <sz val="12"/>
        <color theme="1"/>
        <rFont val="標楷體"/>
        <family val="4"/>
        <charset val="136"/>
      </rPr>
      <t>機墨槽及膠布，其品質是否可達到現用高仕</t>
    </r>
    <r>
      <rPr>
        <sz val="12"/>
        <color theme="1"/>
        <rFont val="Times New Roman"/>
        <family val="1"/>
      </rPr>
      <t>VP350 UV</t>
    </r>
    <r>
      <rPr>
        <sz val="12"/>
        <color theme="1"/>
        <rFont val="標楷體"/>
        <family val="4"/>
        <charset val="136"/>
      </rPr>
      <t>洗車水的效果，以降低生產成本</t>
    </r>
  </si>
  <si>
    <r>
      <rPr>
        <sz val="12"/>
        <color theme="1"/>
        <rFont val="標楷體"/>
        <family val="4"/>
        <charset val="136"/>
      </rPr>
      <t>測試金利寶</t>
    </r>
    <r>
      <rPr>
        <sz val="12"/>
        <color theme="1"/>
        <rFont val="Times New Roman"/>
        <family val="1"/>
      </rPr>
      <t>150μ</t>
    </r>
    <r>
      <rPr>
        <sz val="12"/>
        <color theme="1"/>
        <rFont val="標楷體"/>
        <family val="4"/>
        <charset val="136"/>
      </rPr>
      <t>白色靜電膜﹐其印刷及啤之效果﹐同時觀察經過環境測試后是否會出現品質不良的現象</t>
    </r>
  </si>
  <si>
    <r>
      <rPr>
        <sz val="12"/>
        <color theme="1"/>
        <rFont val="標楷體"/>
        <family val="4"/>
        <charset val="136"/>
      </rPr>
      <t>測試益盛牌</t>
    </r>
    <r>
      <rPr>
        <sz val="12"/>
        <color theme="1"/>
        <rFont val="Times New Roman"/>
        <family val="1"/>
      </rPr>
      <t>683</t>
    </r>
    <r>
      <rPr>
        <sz val="12"/>
        <color theme="1"/>
        <rFont val="標楷體"/>
        <family val="4"/>
        <charset val="136"/>
      </rPr>
      <t>雙面膠紙是否可代替現用藍英牌雙面膠紙作后備用</t>
    </r>
  </si>
  <si>
    <r>
      <rPr>
        <sz val="12"/>
        <color theme="1"/>
        <rFont val="標楷體"/>
        <family val="4"/>
        <charset val="136"/>
      </rPr>
      <t>測試基士博</t>
    </r>
    <r>
      <rPr>
        <sz val="12"/>
        <color theme="1"/>
        <rFont val="Times New Roman"/>
        <family val="1"/>
      </rPr>
      <t>SB-2H</t>
    </r>
    <r>
      <rPr>
        <sz val="12"/>
        <color theme="1"/>
        <rFont val="標楷體"/>
        <family val="4"/>
        <charset val="136"/>
      </rPr>
      <t>海棉膠轆是否可代替現用較貴</t>
    </r>
    <r>
      <rPr>
        <sz val="12"/>
        <color theme="1"/>
        <rFont val="Times New Roman"/>
        <family val="1"/>
      </rPr>
      <t>Quik Way4</t>
    </r>
    <r>
      <rPr>
        <sz val="12"/>
        <color theme="1"/>
        <rFont val="標楷體"/>
        <family val="4"/>
        <charset val="136"/>
      </rPr>
      <t>海棉轆﹐從而降低成本</t>
    </r>
  </si>
  <si>
    <r>
      <rPr>
        <sz val="12"/>
        <color theme="1"/>
        <rFont val="標楷體"/>
        <family val="4"/>
        <charset val="136"/>
      </rPr>
      <t>測試永安</t>
    </r>
    <r>
      <rPr>
        <sz val="12"/>
        <color theme="1"/>
        <rFont val="Times New Roman"/>
        <family val="1"/>
      </rPr>
      <t>#AG-ARA-001K (0.01mm</t>
    </r>
    <r>
      <rPr>
        <sz val="12"/>
        <color theme="1"/>
        <rFont val="標楷體"/>
        <family val="4"/>
        <charset val="136"/>
      </rPr>
      <t>彩虹閃粉</t>
    </r>
    <r>
      <rPr>
        <sz val="12"/>
        <color theme="1"/>
        <rFont val="Times New Roman"/>
        <family val="1"/>
      </rPr>
      <t>)</t>
    </r>
    <r>
      <rPr>
        <sz val="12"/>
        <color theme="1"/>
        <rFont val="標楷體"/>
        <family val="4"/>
        <charset val="136"/>
      </rPr>
      <t>﹐配合我司現用凸字粉及珠光粉於水油面做閃金粉產品﹐并与現用永安</t>
    </r>
    <r>
      <rPr>
        <sz val="12"/>
        <color theme="1"/>
        <rFont val="Times New Roman"/>
        <family val="1"/>
      </rPr>
      <t>#J-322</t>
    </r>
    <r>
      <rPr>
        <sz val="12"/>
        <color theme="1"/>
        <rFont val="標楷體"/>
        <family val="4"/>
        <charset val="136"/>
      </rPr>
      <t>閃金粉比較﹐以便降低成本</t>
    </r>
  </si>
  <si>
    <r>
      <rPr>
        <sz val="12"/>
        <color theme="1"/>
        <rFont val="標楷體"/>
        <family val="4"/>
        <charset val="136"/>
      </rPr>
      <t>測試達和</t>
    </r>
    <r>
      <rPr>
        <sz val="12"/>
        <color theme="1"/>
        <rFont val="Times New Roman"/>
        <family val="1"/>
      </rPr>
      <t># DW-104 (0.01mm</t>
    </r>
    <r>
      <rPr>
        <sz val="12"/>
        <color theme="1"/>
        <rFont val="標楷體"/>
        <family val="4"/>
        <charset val="136"/>
      </rPr>
      <t>彩虹閃粉</t>
    </r>
    <r>
      <rPr>
        <sz val="12"/>
        <color theme="1"/>
        <rFont val="Times New Roman"/>
        <family val="1"/>
      </rPr>
      <t>)</t>
    </r>
    <r>
      <rPr>
        <sz val="12"/>
        <color theme="1"/>
        <rFont val="標楷體"/>
        <family val="4"/>
        <charset val="136"/>
      </rPr>
      <t>﹐配合我司現用凸字粉及珠光粉於水油面做閃金粉產品﹐并与現用永安</t>
    </r>
    <r>
      <rPr>
        <sz val="12"/>
        <color theme="1"/>
        <rFont val="Times New Roman"/>
        <family val="1"/>
      </rPr>
      <t>#J-322</t>
    </r>
    <r>
      <rPr>
        <sz val="12"/>
        <color theme="1"/>
        <rFont val="標楷體"/>
        <family val="4"/>
        <charset val="136"/>
      </rPr>
      <t>閃金粉比較﹐以便降低成本</t>
    </r>
  </si>
  <si>
    <r>
      <rPr>
        <sz val="12"/>
        <color theme="1"/>
        <rFont val="標楷體"/>
        <family val="4"/>
        <charset val="136"/>
      </rPr>
      <t>測試太昌熱封型</t>
    </r>
    <r>
      <rPr>
        <sz val="12"/>
        <color theme="1"/>
        <rFont val="Times New Roman"/>
        <family val="1"/>
      </rPr>
      <t>BOPP</t>
    </r>
    <r>
      <rPr>
        <sz val="12"/>
        <color theme="1"/>
        <rFont val="標楷體"/>
        <family val="4"/>
        <charset val="136"/>
      </rPr>
      <t>捆條是否可用於公司捆扎產品之上</t>
    </r>
  </si>
  <si>
    <r>
      <rPr>
        <sz val="12"/>
        <color theme="1"/>
        <rFont val="標楷體"/>
        <family val="4"/>
        <charset val="136"/>
      </rPr>
      <t>測試盈保熱敏貼紙提供的</t>
    </r>
    <r>
      <rPr>
        <sz val="12"/>
        <color theme="1"/>
        <rFont val="Times New Roman"/>
        <family val="1"/>
      </rPr>
      <t>AVERY-FASSON NW1528</t>
    </r>
    <r>
      <rPr>
        <sz val="12"/>
        <color theme="1"/>
        <rFont val="標楷體"/>
        <family val="4"/>
        <charset val="136"/>
      </rPr>
      <t>有背印熱敏貼紙是否可代替現用較貴的友朋</t>
    </r>
    <r>
      <rPr>
        <sz val="12"/>
        <color theme="1"/>
        <rFont val="Times New Roman"/>
        <family val="1"/>
      </rPr>
      <t>AVERY-FASSON NW1528</t>
    </r>
    <r>
      <rPr>
        <sz val="12"/>
        <color theme="1"/>
        <rFont val="標楷體"/>
        <family val="4"/>
        <charset val="136"/>
      </rPr>
      <t>有背印熱敏貼紙用於公司產品之上</t>
    </r>
  </si>
  <si>
    <r>
      <rPr>
        <sz val="12"/>
        <color theme="1"/>
        <rFont val="標楷體"/>
        <family val="4"/>
        <charset val="136"/>
      </rPr>
      <t>測試山代透明封箱膠紙的品質是否与我公司現用</t>
    </r>
    <r>
      <rPr>
        <sz val="12"/>
        <color theme="1"/>
        <rFont val="Times New Roman"/>
        <family val="1"/>
      </rPr>
      <t xml:space="preserve"> “</t>
    </r>
    <r>
      <rPr>
        <sz val="12"/>
        <color theme="1"/>
        <rFont val="標楷體"/>
        <family val="4"/>
        <charset val="136"/>
      </rPr>
      <t>益盛</t>
    </r>
    <r>
      <rPr>
        <sz val="12"/>
        <color theme="1"/>
        <rFont val="Times New Roman"/>
        <family val="1"/>
      </rPr>
      <t>”</t>
    </r>
    <r>
      <rPr>
        <sz val="12"/>
        <color theme="1"/>
        <rFont val="標楷體"/>
        <family val="4"/>
        <charset val="136"/>
      </rPr>
      <t>透明封箱膠紙一致或優越，以達到減低成本的效果和同類物料多种途徑選擇的目的</t>
    </r>
  </si>
  <si>
    <r>
      <rPr>
        <sz val="12"/>
        <color theme="1"/>
        <rFont val="標楷體"/>
        <family val="4"/>
        <charset val="136"/>
      </rPr>
      <t>測試錦興</t>
    </r>
    <r>
      <rPr>
        <sz val="12"/>
        <color theme="1"/>
        <rFont val="Times New Roman"/>
        <family val="1"/>
      </rPr>
      <t>1mm</t>
    </r>
    <r>
      <rPr>
        <sz val="12"/>
        <color theme="1"/>
        <rFont val="標楷體"/>
        <family val="4"/>
        <charset val="136"/>
      </rPr>
      <t>白色圓橡筋﹐上捆繩机綁</t>
    </r>
    <r>
      <rPr>
        <sz val="12"/>
        <color theme="1"/>
        <rFont val="Times New Roman"/>
        <family val="1"/>
      </rPr>
      <t>“</t>
    </r>
    <r>
      <rPr>
        <sz val="12"/>
        <color theme="1"/>
        <rFont val="標楷體"/>
        <family val="4"/>
        <charset val="136"/>
      </rPr>
      <t>禮品筒產品</t>
    </r>
    <r>
      <rPr>
        <sz val="12"/>
        <color theme="1"/>
        <rFont val="Times New Roman"/>
        <family val="1"/>
      </rPr>
      <t>”</t>
    </r>
    <r>
      <rPr>
        <sz val="12"/>
        <color theme="1"/>
        <rFont val="標楷體"/>
        <family val="4"/>
        <charset val="136"/>
      </rPr>
      <t>﹐确認其效果是否接受﹒</t>
    </r>
  </si>
  <si>
    <r>
      <rPr>
        <sz val="12"/>
        <color theme="1"/>
        <rFont val="標楷體"/>
        <family val="4"/>
        <charset val="136"/>
      </rPr>
      <t>測試基士博</t>
    </r>
    <r>
      <rPr>
        <sz val="12"/>
        <color theme="1"/>
        <rFont val="Times New Roman"/>
        <family val="1"/>
      </rPr>
      <t>SB-2E</t>
    </r>
    <r>
      <rPr>
        <sz val="12"/>
        <color theme="1"/>
        <rFont val="標楷體"/>
        <family val="4"/>
        <charset val="136"/>
      </rPr>
      <t>羊毛轆是否可代替現用</t>
    </r>
    <r>
      <rPr>
        <sz val="12"/>
        <color theme="1"/>
        <rFont val="Times New Roman"/>
        <family val="1"/>
      </rPr>
      <t>NOUR</t>
    </r>
    <r>
      <rPr>
        <sz val="12"/>
        <color theme="1"/>
        <rFont val="標楷體"/>
        <family val="4"/>
        <charset val="136"/>
      </rPr>
      <t>羊毛轆﹐從而降低成本﹒</t>
    </r>
  </si>
  <si>
    <r>
      <rPr>
        <sz val="12"/>
        <color theme="1"/>
        <rFont val="標楷體"/>
        <family val="4"/>
        <charset val="136"/>
      </rPr>
      <t>測試基士博</t>
    </r>
    <r>
      <rPr>
        <sz val="12"/>
        <color theme="1"/>
        <rFont val="Times New Roman"/>
        <family val="1"/>
      </rPr>
      <t>SB-2G</t>
    </r>
    <r>
      <rPr>
        <sz val="12"/>
        <color theme="1"/>
        <rFont val="標楷體"/>
        <family val="4"/>
        <charset val="136"/>
      </rPr>
      <t>羊毛轆是否可代替現用的</t>
    </r>
    <r>
      <rPr>
        <sz val="12"/>
        <color theme="1"/>
        <rFont val="Times New Roman"/>
        <family val="1"/>
      </rPr>
      <t>NOUR</t>
    </r>
    <r>
      <rPr>
        <sz val="12"/>
        <color theme="1"/>
        <rFont val="標楷體"/>
        <family val="4"/>
        <charset val="136"/>
      </rPr>
      <t>羊毛轆﹐從而降低成本﹒</t>
    </r>
  </si>
  <si>
    <r>
      <rPr>
        <sz val="12"/>
        <color theme="1"/>
        <rFont val="標楷體"/>
        <family val="4"/>
        <charset val="136"/>
      </rPr>
      <t>測試基士博</t>
    </r>
    <r>
      <rPr>
        <sz val="12"/>
        <color theme="1"/>
        <rFont val="Times New Roman"/>
        <family val="1"/>
      </rPr>
      <t>SB-3A</t>
    </r>
    <r>
      <rPr>
        <sz val="12"/>
        <color theme="1"/>
        <rFont val="標楷體"/>
        <family val="4"/>
        <charset val="136"/>
      </rPr>
      <t>羊毛轆是否可代替現用的</t>
    </r>
    <r>
      <rPr>
        <sz val="12"/>
        <color theme="1"/>
        <rFont val="Times New Roman"/>
        <family val="1"/>
      </rPr>
      <t>NOUR</t>
    </r>
    <r>
      <rPr>
        <sz val="12"/>
        <color theme="1"/>
        <rFont val="標楷體"/>
        <family val="4"/>
        <charset val="136"/>
      </rPr>
      <t>羊毛轆﹐從而降低成本﹒</t>
    </r>
  </si>
  <si>
    <r>
      <rPr>
        <sz val="12"/>
        <color theme="1"/>
        <rFont val="標楷體"/>
        <family val="4"/>
        <charset val="136"/>
      </rPr>
      <t>測試</t>
    </r>
    <r>
      <rPr>
        <sz val="12"/>
        <color theme="1"/>
        <rFont val="Times New Roman"/>
        <family val="1"/>
      </rPr>
      <t>#0.025mm</t>
    </r>
    <r>
      <rPr>
        <sz val="12"/>
        <color theme="1"/>
        <rFont val="標楷體"/>
        <family val="4"/>
        <charset val="136"/>
      </rPr>
      <t>收縮袋是否可用於</t>
    </r>
    <r>
      <rPr>
        <sz val="12"/>
        <color theme="1"/>
        <rFont val="Times New Roman"/>
        <family val="1"/>
      </rPr>
      <t>Job#55771 LEOUS-</t>
    </r>
    <r>
      <rPr>
        <sz val="12"/>
        <color theme="1"/>
        <rFont val="標楷體"/>
        <family val="4"/>
        <charset val="136"/>
      </rPr>
      <t>萬聖節貼紙書產品之上</t>
    </r>
  </si>
  <si>
    <r>
      <rPr>
        <sz val="12"/>
        <color theme="1"/>
        <rFont val="標楷體"/>
        <family val="4"/>
        <charset val="136"/>
      </rPr>
      <t>確認此款</t>
    </r>
    <r>
      <rPr>
        <sz val="12"/>
        <color theme="1"/>
        <rFont val="Times New Roman"/>
        <family val="1"/>
      </rPr>
      <t>BEKAERT</t>
    </r>
    <r>
      <rPr>
        <sz val="12"/>
        <color theme="1"/>
        <rFont val="標楷體"/>
        <family val="4"/>
        <charset val="136"/>
      </rPr>
      <t>之</t>
    </r>
    <r>
      <rPr>
        <sz val="12"/>
        <color theme="1"/>
        <rFont val="Times New Roman"/>
        <family val="1"/>
      </rPr>
      <t>NC</t>
    </r>
    <r>
      <rPr>
        <sz val="12"/>
        <color theme="1"/>
        <rFont val="標楷體"/>
        <family val="4"/>
        <charset val="136"/>
      </rPr>
      <t>線是否可适用於本公司產品之上，以解決現用德國</t>
    </r>
    <r>
      <rPr>
        <sz val="12"/>
        <color theme="1"/>
        <rFont val="Times New Roman"/>
        <family val="1"/>
      </rPr>
      <t>LOTTERS</t>
    </r>
    <r>
      <rPr>
        <sz val="12"/>
        <color theme="1"/>
        <rFont val="標楷體"/>
        <family val="4"/>
        <charset val="136"/>
      </rPr>
      <t>線用於自制</t>
    </r>
    <r>
      <rPr>
        <sz val="12"/>
        <color theme="1"/>
        <rFont val="Times New Roman"/>
        <family val="1"/>
      </rPr>
      <t>WIRE-O</t>
    </r>
    <r>
      <rPr>
        <sz val="12"/>
        <color theme="1"/>
        <rFont val="標楷體"/>
        <family val="4"/>
        <charset val="136"/>
      </rPr>
      <t>上經常出現的品質問題，提高本公司大貨品質。</t>
    </r>
  </si>
  <si>
    <r>
      <rPr>
        <sz val="12"/>
        <color theme="1"/>
        <rFont val="標楷體"/>
        <family val="4"/>
        <charset val="136"/>
      </rPr>
      <t>測試華昌透明軟</t>
    </r>
    <r>
      <rPr>
        <sz val="12"/>
        <color theme="1"/>
        <rFont val="Times New Roman"/>
        <family val="1"/>
      </rPr>
      <t>PVC</t>
    </r>
    <r>
      <rPr>
        <sz val="12"/>
        <color theme="1"/>
        <rFont val="標楷體"/>
        <family val="4"/>
        <charset val="136"/>
      </rPr>
      <t>上高周波机和超聲波机做拉鏈袋﹐生產是否具有可行性﹒</t>
    </r>
  </si>
  <si>
    <r>
      <rPr>
        <sz val="12"/>
        <color theme="1"/>
        <rFont val="標楷體"/>
        <family val="4"/>
        <charset val="136"/>
      </rPr>
      <t>測試弘祐半透明</t>
    </r>
    <r>
      <rPr>
        <sz val="12"/>
        <color theme="1"/>
        <rFont val="Times New Roman"/>
        <family val="1"/>
      </rPr>
      <t>EVA</t>
    </r>
    <r>
      <rPr>
        <sz val="12"/>
        <color theme="1"/>
        <rFont val="標楷體"/>
        <family val="4"/>
        <charset val="136"/>
      </rPr>
      <t>上高周波机和超聲波机做拉鏈袋﹐生產是否具有可行性﹒</t>
    </r>
  </si>
  <si>
    <r>
      <rPr>
        <sz val="12"/>
        <color theme="1"/>
        <rFont val="標楷體"/>
        <family val="4"/>
        <charset val="136"/>
      </rPr>
      <t>測試金聯</t>
    </r>
    <r>
      <rPr>
        <sz val="12"/>
        <color theme="1"/>
        <rFont val="Times New Roman"/>
        <family val="1"/>
      </rPr>
      <t>0.015mmPOF</t>
    </r>
    <r>
      <rPr>
        <sz val="12"/>
        <color theme="1"/>
        <rFont val="標楷體"/>
        <family val="4"/>
        <charset val="136"/>
      </rPr>
      <t>環保收縮膜是否可用於公司產品之上﹒</t>
    </r>
  </si>
  <si>
    <r>
      <rPr>
        <sz val="12"/>
        <color theme="1"/>
        <rFont val="標楷體"/>
        <family val="4"/>
        <charset val="136"/>
      </rPr>
      <t>之前</t>
    </r>
    <r>
      <rPr>
        <sz val="12"/>
        <color theme="1"/>
        <rFont val="Times New Roman"/>
        <family val="1"/>
      </rPr>
      <t>MSS</t>
    </r>
    <r>
      <rPr>
        <sz val="12"/>
        <color theme="1"/>
        <rFont val="標楷體"/>
        <family val="4"/>
        <charset val="136"/>
      </rPr>
      <t>曾申請並由</t>
    </r>
    <r>
      <rPr>
        <sz val="12"/>
        <color theme="1"/>
        <rFont val="Times New Roman"/>
        <family val="1"/>
      </rPr>
      <t>TMD</t>
    </r>
    <r>
      <rPr>
        <sz val="12"/>
        <color theme="1"/>
        <rFont val="標楷體"/>
        <family val="4"/>
        <charset val="136"/>
      </rPr>
      <t>測試</t>
    </r>
    <r>
      <rPr>
        <sz val="12"/>
        <color theme="1"/>
        <rFont val="Times New Roman"/>
        <family val="1"/>
      </rPr>
      <t>BEKAERT</t>
    </r>
    <r>
      <rPr>
        <sz val="12"/>
        <color theme="1"/>
        <rFont val="標楷體"/>
        <family val="4"/>
        <charset val="136"/>
      </rPr>
      <t>於日本生產的</t>
    </r>
    <r>
      <rPr>
        <sz val="12"/>
        <color theme="1"/>
        <rFont val="Times New Roman"/>
        <family val="1"/>
      </rPr>
      <t>1.5mm</t>
    </r>
    <r>
      <rPr>
        <sz val="12"/>
        <color theme="1"/>
        <rFont val="標楷體"/>
        <family val="4"/>
        <charset val="136"/>
      </rPr>
      <t>白色</t>
    </r>
    <r>
      <rPr>
        <sz val="12"/>
        <color theme="1"/>
        <rFont val="Times New Roman"/>
        <family val="1"/>
      </rPr>
      <t>NC</t>
    </r>
    <r>
      <rPr>
        <sz val="12"/>
        <color theme="1"/>
        <rFont val="標楷體"/>
        <family val="4"/>
        <charset val="136"/>
      </rPr>
      <t>線</t>
    </r>
    <r>
      <rPr>
        <sz val="12"/>
        <color theme="1"/>
        <rFont val="Times New Roman"/>
        <family val="1"/>
      </rPr>
      <t>(MIS-031103)</t>
    </r>
    <r>
      <rPr>
        <sz val="12"/>
        <color theme="1"/>
        <rFont val="標楷體"/>
        <family val="4"/>
        <charset val="136"/>
      </rPr>
      <t>，因考慮其生產線將轉至國內，供貨期會縮短，故當時未接受使用；待至今申請測試其生產線轉至國內後提供的該款</t>
    </r>
    <r>
      <rPr>
        <sz val="12"/>
        <color theme="1"/>
        <rFont val="Times New Roman"/>
        <family val="1"/>
      </rPr>
      <t>NC</t>
    </r>
    <r>
      <rPr>
        <sz val="12"/>
        <color theme="1"/>
        <rFont val="標楷體"/>
        <family val="4"/>
        <charset val="136"/>
      </rPr>
      <t>線，以進一步確認其品質，看是否可改善現用德國</t>
    </r>
    <r>
      <rPr>
        <sz val="12"/>
        <color theme="1"/>
        <rFont val="Times New Roman"/>
        <family val="1"/>
      </rPr>
      <t>LOTTERS NC</t>
    </r>
    <r>
      <rPr>
        <sz val="12"/>
        <color theme="1"/>
        <rFont val="標楷體"/>
        <family val="4"/>
        <charset val="136"/>
      </rPr>
      <t>線品質不穩定的狀況，以提高大貨品質。</t>
    </r>
    <r>
      <rPr>
        <sz val="12"/>
        <color theme="1"/>
        <rFont val="Times New Roman"/>
        <family val="1"/>
      </rPr>
      <t xml:space="preserve"> </t>
    </r>
  </si>
  <si>
    <r>
      <rPr>
        <sz val="12"/>
        <color theme="1"/>
        <rFont val="標楷體"/>
        <family val="4"/>
        <charset val="136"/>
      </rPr>
      <t>批准</t>
    </r>
    <r>
      <rPr>
        <sz val="12"/>
        <color theme="1"/>
        <rFont val="Times New Roman"/>
        <family val="1"/>
      </rPr>
      <t xml:space="preserve"> </t>
    </r>
  </si>
  <si>
    <r>
      <rPr>
        <sz val="12"/>
        <color theme="1"/>
        <rFont val="標楷體"/>
        <family val="4"/>
        <charset val="136"/>
      </rPr>
      <t>測試</t>
    </r>
    <r>
      <rPr>
        <sz val="12"/>
        <color theme="1"/>
        <rFont val="Times New Roman"/>
        <family val="1"/>
      </rPr>
      <t xml:space="preserve">Airdot Offset Blanket </t>
    </r>
    <r>
      <rPr>
        <sz val="12"/>
        <color theme="1"/>
        <rFont val="標楷體"/>
        <family val="4"/>
        <charset val="136"/>
      </rPr>
      <t>橡皮膠布</t>
    </r>
    <r>
      <rPr>
        <sz val="12"/>
        <color theme="1"/>
        <rFont val="Times New Roman"/>
        <family val="1"/>
      </rPr>
      <t xml:space="preserve"> (622UV</t>
    </r>
    <r>
      <rPr>
        <sz val="12"/>
        <color theme="1"/>
        <rFont val="標楷體"/>
        <family val="4"/>
        <charset val="136"/>
      </rPr>
      <t>橙紅色</t>
    </r>
    <r>
      <rPr>
        <sz val="12"/>
        <color theme="1"/>
        <rFont val="Times New Roman"/>
        <family val="1"/>
      </rPr>
      <t xml:space="preserve">), </t>
    </r>
    <r>
      <rPr>
        <sz val="12"/>
        <color theme="1"/>
        <rFont val="標楷體"/>
        <family val="4"/>
        <charset val="136"/>
      </rPr>
      <t>確認其效果是否可代替現用的現用茂森</t>
    </r>
    <r>
      <rPr>
        <sz val="12"/>
        <color theme="1"/>
        <rFont val="Times New Roman"/>
        <family val="1"/>
      </rPr>
      <t>UV</t>
    </r>
    <r>
      <rPr>
        <sz val="12"/>
        <color theme="1"/>
        <rFont val="標楷體"/>
        <family val="4"/>
        <charset val="136"/>
      </rPr>
      <t>印刷膠布</t>
    </r>
    <r>
      <rPr>
        <sz val="12"/>
        <color theme="1"/>
        <rFont val="Times New Roman"/>
        <family val="1"/>
      </rPr>
      <t>Sumitomo UV (R-10)</t>
    </r>
    <r>
      <rPr>
        <sz val="12"/>
        <color theme="1"/>
        <rFont val="標楷體"/>
        <family val="4"/>
        <charset val="136"/>
      </rPr>
      <t>﹒</t>
    </r>
  </si>
  <si>
    <r>
      <rPr>
        <sz val="12"/>
        <color theme="1"/>
        <rFont val="標楷體"/>
        <family val="4"/>
        <charset val="136"/>
      </rPr>
      <t>測試冠豐</t>
    </r>
    <r>
      <rPr>
        <sz val="12"/>
        <color theme="1"/>
        <rFont val="Times New Roman"/>
        <family val="1"/>
      </rPr>
      <t>0.18mm</t>
    </r>
    <r>
      <rPr>
        <sz val="12"/>
        <color theme="1"/>
        <rFont val="標楷體"/>
        <family val="4"/>
        <charset val="136"/>
      </rPr>
      <t>軟</t>
    </r>
    <r>
      <rPr>
        <sz val="12"/>
        <color theme="1"/>
        <rFont val="Times New Roman"/>
        <family val="1"/>
      </rPr>
      <t>PVC</t>
    </r>
    <r>
      <rPr>
        <sz val="12"/>
        <color theme="1"/>
        <rFont val="標楷體"/>
        <family val="4"/>
        <charset val="136"/>
      </rPr>
      <t>膠片上機印刷及做高周波啤線並做開創世紀封套，其物料品質是否適合使用。</t>
    </r>
  </si>
  <si>
    <r>
      <rPr>
        <sz val="12"/>
        <color theme="1"/>
        <rFont val="標楷體"/>
        <family val="4"/>
        <charset val="136"/>
      </rPr>
      <t>有客戶表示有意向於其產品上使用噴漆</t>
    </r>
    <r>
      <rPr>
        <sz val="12"/>
        <color theme="1"/>
        <rFont val="Times New Roman"/>
        <family val="1"/>
      </rPr>
      <t>W/O</t>
    </r>
    <r>
      <rPr>
        <sz val="12"/>
        <color theme="1"/>
        <rFont val="標楷體"/>
        <family val="4"/>
        <charset val="136"/>
      </rPr>
      <t>，故開發此物料，以備客戶需時提供。</t>
    </r>
  </si>
  <si>
    <r>
      <rPr>
        <sz val="12"/>
        <color theme="1"/>
        <rFont val="標楷體"/>
        <family val="4"/>
        <charset val="136"/>
      </rPr>
      <t>測試中山高冠</t>
    </r>
    <r>
      <rPr>
        <sz val="12"/>
        <color theme="1"/>
        <rFont val="Times New Roman"/>
        <family val="1"/>
      </rPr>
      <t>150</t>
    </r>
    <r>
      <rPr>
        <sz val="12"/>
        <color theme="1"/>
        <rFont val="標楷體"/>
        <family val="4"/>
        <charset val="136"/>
      </rPr>
      <t>番白色靜電膜﹐其印刷及啤之效果﹐同時觀察經過環境測試后是否會出現品質不良的現象﹒</t>
    </r>
  </si>
  <si>
    <r>
      <rPr>
        <sz val="12"/>
        <color theme="1"/>
        <rFont val="標楷體"/>
        <family val="4"/>
        <charset val="136"/>
      </rPr>
      <t>測試國內富士打稿鋅版是否可代替現用西班牙打稿鋅版，確認其品質是否可達到本司要求，以降低成本。</t>
    </r>
  </si>
  <si>
    <r>
      <rPr>
        <sz val="12"/>
        <color theme="1"/>
        <rFont val="標楷體"/>
        <family val="4"/>
        <charset val="136"/>
      </rPr>
      <t>測試此種靜電噴粉</t>
    </r>
    <r>
      <rPr>
        <sz val="12"/>
        <color theme="1"/>
        <rFont val="Times New Roman"/>
        <family val="1"/>
      </rPr>
      <t>W/O</t>
    </r>
    <r>
      <rPr>
        <sz val="12"/>
        <color theme="1"/>
        <rFont val="標楷體"/>
        <family val="4"/>
        <charset val="136"/>
      </rPr>
      <t>之品質是否符合客戶要求，及作為新物料開發其品質是否達到本公司要求。</t>
    </r>
  </si>
  <si>
    <r>
      <rPr>
        <sz val="12"/>
        <color theme="1"/>
        <rFont val="標楷體"/>
        <family val="4"/>
        <charset val="136"/>
      </rPr>
      <t>測試</t>
    </r>
    <r>
      <rPr>
        <sz val="12"/>
        <color theme="1"/>
        <rFont val="Times New Roman"/>
        <family val="1"/>
      </rPr>
      <t>K7S31(</t>
    </r>
    <r>
      <rPr>
        <sz val="12"/>
        <color theme="1"/>
        <rFont val="標楷體"/>
        <family val="4"/>
        <charset val="136"/>
      </rPr>
      <t>深藍</t>
    </r>
    <r>
      <rPr>
        <sz val="12"/>
        <color theme="1"/>
        <rFont val="Times New Roman"/>
        <family val="1"/>
      </rPr>
      <t>)</t>
    </r>
    <r>
      <rPr>
        <sz val="12"/>
        <color theme="1"/>
        <rFont val="標楷體"/>
        <family val="4"/>
        <charset val="136"/>
      </rPr>
      <t>色種配合港田</t>
    </r>
    <r>
      <rPr>
        <sz val="12"/>
        <color theme="1"/>
        <rFont val="Times New Roman"/>
        <family val="1"/>
      </rPr>
      <t>PVC</t>
    </r>
    <r>
      <rPr>
        <sz val="12"/>
        <color theme="1"/>
        <rFont val="標楷體"/>
        <family val="4"/>
        <charset val="136"/>
      </rPr>
      <t>膠粒生產膠蛇，其效果是否可達到我司的要求，以降低生產成本。</t>
    </r>
  </si>
  <si>
    <r>
      <rPr>
        <sz val="12"/>
        <color theme="1"/>
        <rFont val="標楷體"/>
        <family val="4"/>
        <charset val="136"/>
      </rPr>
      <t>測試</t>
    </r>
    <r>
      <rPr>
        <sz val="12"/>
        <color theme="1"/>
        <rFont val="Times New Roman"/>
        <family val="1"/>
      </rPr>
      <t>K0Y57(</t>
    </r>
    <r>
      <rPr>
        <sz val="12"/>
        <color theme="1"/>
        <rFont val="標楷體"/>
        <family val="4"/>
        <charset val="136"/>
      </rPr>
      <t>淺藍</t>
    </r>
    <r>
      <rPr>
        <sz val="12"/>
        <color theme="1"/>
        <rFont val="Times New Roman"/>
        <family val="1"/>
      </rPr>
      <t>)</t>
    </r>
    <r>
      <rPr>
        <sz val="12"/>
        <color theme="1"/>
        <rFont val="標楷體"/>
        <family val="4"/>
        <charset val="136"/>
      </rPr>
      <t>色種配合港田</t>
    </r>
    <r>
      <rPr>
        <sz val="12"/>
        <color theme="1"/>
        <rFont val="Times New Roman"/>
        <family val="1"/>
      </rPr>
      <t>PVC</t>
    </r>
    <r>
      <rPr>
        <sz val="12"/>
        <color theme="1"/>
        <rFont val="標楷體"/>
        <family val="4"/>
        <charset val="136"/>
      </rPr>
      <t>膠粒生產膠蛇，其效果是否可達到我司的要求，以降低生產成本。</t>
    </r>
  </si>
  <si>
    <r>
      <rPr>
        <sz val="12"/>
        <color theme="1"/>
        <rFont val="標楷體"/>
        <family val="4"/>
        <charset val="136"/>
      </rPr>
      <t>研究利用現有制版設備，於絲網印花上使用厚版漿與普通平版漿之效果比較，以減少刮印次數，提高本公司印花效率。</t>
    </r>
  </si>
  <si>
    <r>
      <rPr>
        <sz val="12"/>
        <color theme="1"/>
        <rFont val="標楷體"/>
        <family val="4"/>
        <charset val="136"/>
      </rPr>
      <t>測試</t>
    </r>
    <r>
      <rPr>
        <sz val="12"/>
        <color theme="1"/>
        <rFont val="Times New Roman"/>
        <family val="1"/>
      </rPr>
      <t>#ZW-02</t>
    </r>
    <r>
      <rPr>
        <sz val="12"/>
        <color theme="1"/>
        <rFont val="標楷體"/>
        <family val="4"/>
        <charset val="136"/>
      </rPr>
      <t>水性珍珠漆用裝飾機轆於紙面可否於紙面做到珍珠效果。</t>
    </r>
  </si>
  <si>
    <r>
      <rPr>
        <sz val="12"/>
        <color theme="1"/>
        <rFont val="標楷體"/>
        <family val="4"/>
        <charset val="136"/>
      </rPr>
      <t>測試</t>
    </r>
    <r>
      <rPr>
        <sz val="12"/>
        <color theme="1"/>
        <rFont val="Times New Roman"/>
        <family val="1"/>
      </rPr>
      <t>#ZW-03</t>
    </r>
    <r>
      <rPr>
        <sz val="12"/>
        <color theme="1"/>
        <rFont val="標楷體"/>
        <family val="4"/>
        <charset val="136"/>
      </rPr>
      <t>水性珍珠漆用裝飾機轆於紙面可否於紙面做到珍珠效果。</t>
    </r>
  </si>
  <si>
    <r>
      <rPr>
        <sz val="12"/>
        <color theme="1"/>
        <rFont val="標楷體"/>
        <family val="4"/>
        <charset val="136"/>
      </rPr>
      <t>測試</t>
    </r>
    <r>
      <rPr>
        <sz val="12"/>
        <color theme="1"/>
        <rFont val="Times New Roman"/>
        <family val="1"/>
      </rPr>
      <t>”</t>
    </r>
    <r>
      <rPr>
        <sz val="12"/>
        <color theme="1"/>
        <rFont val="標楷體"/>
        <family val="4"/>
        <charset val="136"/>
      </rPr>
      <t>三通</t>
    </r>
    <r>
      <rPr>
        <sz val="12"/>
        <color theme="1"/>
        <rFont val="Times New Roman"/>
        <family val="1"/>
      </rPr>
      <t>”</t>
    </r>
    <r>
      <rPr>
        <sz val="12"/>
        <color theme="1"/>
        <rFont val="標楷體"/>
        <family val="4"/>
        <charset val="136"/>
      </rPr>
      <t>牌</t>
    </r>
    <r>
      <rPr>
        <sz val="12"/>
        <color theme="1"/>
        <rFont val="Times New Roman"/>
        <family val="1"/>
      </rPr>
      <t>#600</t>
    </r>
    <r>
      <rPr>
        <sz val="12"/>
        <color theme="1"/>
        <rFont val="標楷體"/>
        <family val="4"/>
        <charset val="136"/>
      </rPr>
      <t>環保乳膠漆白色用於掃色邊書，確認其效果是否可達到客人要求，以代替現用含</t>
    </r>
    <r>
      <rPr>
        <sz val="12"/>
        <color theme="1"/>
        <rFont val="Times New Roman"/>
        <family val="1"/>
      </rPr>
      <t>Phthalates</t>
    </r>
    <r>
      <rPr>
        <sz val="12"/>
        <color theme="1"/>
        <rFont val="標楷體"/>
        <family val="4"/>
        <charset val="136"/>
      </rPr>
      <t>成份的</t>
    </r>
    <r>
      <rPr>
        <sz val="12"/>
        <color theme="1"/>
        <rFont val="Times New Roman"/>
        <family val="1"/>
      </rPr>
      <t>”</t>
    </r>
    <r>
      <rPr>
        <sz val="12"/>
        <color theme="1"/>
        <rFont val="標楷體"/>
        <family val="4"/>
        <charset val="136"/>
      </rPr>
      <t>菊花</t>
    </r>
    <r>
      <rPr>
        <sz val="12"/>
        <color theme="1"/>
        <rFont val="Times New Roman"/>
        <family val="1"/>
      </rPr>
      <t>”</t>
    </r>
    <r>
      <rPr>
        <sz val="12"/>
        <color theme="1"/>
        <rFont val="標楷體"/>
        <family val="4"/>
        <charset val="136"/>
      </rPr>
      <t>牌乳膠漆。</t>
    </r>
  </si>
  <si>
    <r>
      <rPr>
        <sz val="12"/>
        <color theme="1"/>
        <rFont val="標楷體"/>
        <family val="4"/>
        <charset val="136"/>
      </rPr>
      <t>測試</t>
    </r>
    <r>
      <rPr>
        <sz val="12"/>
        <color theme="1"/>
        <rFont val="Times New Roman"/>
        <family val="1"/>
      </rPr>
      <t>”</t>
    </r>
    <r>
      <rPr>
        <sz val="12"/>
        <color theme="1"/>
        <rFont val="標楷體"/>
        <family val="4"/>
        <charset val="136"/>
      </rPr>
      <t>三通</t>
    </r>
    <r>
      <rPr>
        <sz val="12"/>
        <color theme="1"/>
        <rFont val="Times New Roman"/>
        <family val="1"/>
      </rPr>
      <t>”</t>
    </r>
    <r>
      <rPr>
        <sz val="12"/>
        <color theme="1"/>
        <rFont val="標楷體"/>
        <family val="4"/>
        <charset val="136"/>
      </rPr>
      <t>牌</t>
    </r>
    <r>
      <rPr>
        <sz val="12"/>
        <color theme="1"/>
        <rFont val="Times New Roman"/>
        <family val="1"/>
      </rPr>
      <t>#600</t>
    </r>
    <r>
      <rPr>
        <sz val="12"/>
        <color theme="1"/>
        <rFont val="標楷體"/>
        <family val="4"/>
        <charset val="136"/>
      </rPr>
      <t>環保乳膠漆灰色</t>
    </r>
    <r>
      <rPr>
        <sz val="12"/>
        <color theme="1"/>
        <rFont val="Times New Roman"/>
        <family val="1"/>
      </rPr>
      <t>(PMS 435C)</t>
    </r>
    <r>
      <rPr>
        <sz val="12"/>
        <color theme="1"/>
        <rFont val="標楷體"/>
        <family val="4"/>
        <charset val="136"/>
      </rPr>
      <t>用於掃色邊書，確認其效果是否可達到客人要求，以代替現用含</t>
    </r>
    <r>
      <rPr>
        <sz val="12"/>
        <color theme="1"/>
        <rFont val="Times New Roman"/>
        <family val="1"/>
      </rPr>
      <t>Phthalates</t>
    </r>
    <r>
      <rPr>
        <sz val="12"/>
        <color theme="1"/>
        <rFont val="標楷體"/>
        <family val="4"/>
        <charset val="136"/>
      </rPr>
      <t>成份的</t>
    </r>
    <r>
      <rPr>
        <sz val="12"/>
        <color theme="1"/>
        <rFont val="Times New Roman"/>
        <family val="1"/>
      </rPr>
      <t>”</t>
    </r>
    <r>
      <rPr>
        <sz val="12"/>
        <color theme="1"/>
        <rFont val="標楷體"/>
        <family val="4"/>
        <charset val="136"/>
      </rPr>
      <t>菊花</t>
    </r>
    <r>
      <rPr>
        <sz val="12"/>
        <color theme="1"/>
        <rFont val="Times New Roman"/>
        <family val="1"/>
      </rPr>
      <t>”</t>
    </r>
    <r>
      <rPr>
        <sz val="12"/>
        <color theme="1"/>
        <rFont val="標楷體"/>
        <family val="4"/>
        <charset val="136"/>
      </rPr>
      <t>牌乳膠漆灰色。</t>
    </r>
  </si>
  <si>
    <r>
      <rPr>
        <sz val="12"/>
        <color theme="1"/>
        <rFont val="標楷體"/>
        <family val="4"/>
        <charset val="136"/>
      </rPr>
      <t>測試</t>
    </r>
    <r>
      <rPr>
        <sz val="12"/>
        <color theme="1"/>
        <rFont val="Times New Roman"/>
        <family val="1"/>
      </rPr>
      <t>”</t>
    </r>
    <r>
      <rPr>
        <sz val="12"/>
        <color theme="1"/>
        <rFont val="標楷體"/>
        <family val="4"/>
        <charset val="136"/>
      </rPr>
      <t>三通</t>
    </r>
    <r>
      <rPr>
        <sz val="12"/>
        <color theme="1"/>
        <rFont val="Times New Roman"/>
        <family val="1"/>
      </rPr>
      <t>”</t>
    </r>
    <r>
      <rPr>
        <sz val="12"/>
        <color theme="1"/>
        <rFont val="標楷體"/>
        <family val="4"/>
        <charset val="136"/>
      </rPr>
      <t>牌</t>
    </r>
    <r>
      <rPr>
        <sz val="12"/>
        <color theme="1"/>
        <rFont val="Times New Roman"/>
        <family val="1"/>
      </rPr>
      <t>#600</t>
    </r>
    <r>
      <rPr>
        <sz val="12"/>
        <color theme="1"/>
        <rFont val="標楷體"/>
        <family val="4"/>
        <charset val="136"/>
      </rPr>
      <t>環保乳膠漆黃色</t>
    </r>
    <r>
      <rPr>
        <sz val="12"/>
        <color theme="1"/>
        <rFont val="Times New Roman"/>
        <family val="1"/>
      </rPr>
      <t>(PMS012C)</t>
    </r>
    <r>
      <rPr>
        <sz val="12"/>
        <color theme="1"/>
        <rFont val="標楷體"/>
        <family val="4"/>
        <charset val="136"/>
      </rPr>
      <t>用於掃色邊書，確認其效果是否可達到客人要求，以代替現用含</t>
    </r>
    <r>
      <rPr>
        <sz val="12"/>
        <color theme="1"/>
        <rFont val="Times New Roman"/>
        <family val="1"/>
      </rPr>
      <t>Phthalates</t>
    </r>
    <r>
      <rPr>
        <sz val="12"/>
        <color theme="1"/>
        <rFont val="標楷體"/>
        <family val="4"/>
        <charset val="136"/>
      </rPr>
      <t>成份的</t>
    </r>
    <r>
      <rPr>
        <sz val="12"/>
        <color theme="1"/>
        <rFont val="Times New Roman"/>
        <family val="1"/>
      </rPr>
      <t>”</t>
    </r>
    <r>
      <rPr>
        <sz val="12"/>
        <color theme="1"/>
        <rFont val="標楷體"/>
        <family val="4"/>
        <charset val="136"/>
      </rPr>
      <t>菊花</t>
    </r>
    <r>
      <rPr>
        <sz val="12"/>
        <color theme="1"/>
        <rFont val="Times New Roman"/>
        <family val="1"/>
      </rPr>
      <t>”</t>
    </r>
    <r>
      <rPr>
        <sz val="12"/>
        <color theme="1"/>
        <rFont val="標楷體"/>
        <family val="4"/>
        <charset val="136"/>
      </rPr>
      <t>牌乳膠漆。</t>
    </r>
  </si>
  <si>
    <r>
      <rPr>
        <sz val="12"/>
        <color theme="1"/>
        <rFont val="標楷體"/>
        <family val="4"/>
        <charset val="136"/>
      </rPr>
      <t>測試太昌</t>
    </r>
    <r>
      <rPr>
        <sz val="12"/>
        <color theme="1"/>
        <rFont val="Times New Roman"/>
        <family val="1"/>
      </rPr>
      <t>0.04mm</t>
    </r>
    <r>
      <rPr>
        <sz val="12"/>
        <color theme="1"/>
        <rFont val="標楷體"/>
        <family val="4"/>
        <charset val="136"/>
      </rPr>
      <t>厚</t>
    </r>
    <r>
      <rPr>
        <sz val="12"/>
        <color theme="1"/>
        <rFont val="Times New Roman"/>
        <family val="1"/>
      </rPr>
      <t>BOPP FILM(</t>
    </r>
    <r>
      <rPr>
        <sz val="12"/>
        <color theme="1"/>
        <rFont val="標楷體"/>
        <family val="4"/>
        <charset val="136"/>
      </rPr>
      <t>光膠</t>
    </r>
    <r>
      <rPr>
        <sz val="12"/>
        <color theme="1"/>
        <rFont val="Times New Roman"/>
        <family val="1"/>
      </rPr>
      <t>)</t>
    </r>
    <r>
      <rPr>
        <sz val="12"/>
        <color theme="1"/>
        <rFont val="標楷體"/>
        <family val="4"/>
        <charset val="136"/>
      </rPr>
      <t>相袋菲林﹐針對上相簿套頁机做相袋﹐與現有南亞</t>
    </r>
    <r>
      <rPr>
        <sz val="12"/>
        <color theme="1"/>
        <rFont val="Times New Roman"/>
        <family val="1"/>
      </rPr>
      <t>(</t>
    </r>
    <r>
      <rPr>
        <sz val="12"/>
        <color theme="1"/>
        <rFont val="標楷體"/>
        <family val="4"/>
        <charset val="136"/>
      </rPr>
      <t>太昌</t>
    </r>
    <r>
      <rPr>
        <sz val="12"/>
        <color theme="1"/>
        <rFont val="Times New Roman"/>
        <family val="1"/>
      </rPr>
      <t>) 0.03mm</t>
    </r>
    <r>
      <rPr>
        <sz val="12"/>
        <color theme="1"/>
        <rFont val="標楷體"/>
        <family val="4"/>
        <charset val="136"/>
      </rPr>
      <t>厚</t>
    </r>
    <r>
      <rPr>
        <sz val="12"/>
        <color theme="1"/>
        <rFont val="Times New Roman"/>
        <family val="1"/>
      </rPr>
      <t>BOPP FILM(</t>
    </r>
    <r>
      <rPr>
        <sz val="12"/>
        <color theme="1"/>
        <rFont val="標楷體"/>
        <family val="4"/>
        <charset val="136"/>
      </rPr>
      <t>光膠</t>
    </r>
    <r>
      <rPr>
        <sz val="12"/>
        <color theme="1"/>
        <rFont val="Times New Roman"/>
        <family val="1"/>
      </rPr>
      <t>)</t>
    </r>
    <r>
      <rPr>
        <sz val="12"/>
        <color theme="1"/>
        <rFont val="標楷體"/>
        <family val="4"/>
        <charset val="136"/>
      </rPr>
      <t>相袋菲林作比較﹐确認質量是否接受﹒</t>
    </r>
  </si>
  <si>
    <r>
      <rPr>
        <sz val="12"/>
        <color theme="1"/>
        <rFont val="標楷體"/>
        <family val="4"/>
        <charset val="136"/>
      </rPr>
      <t>資料不全取消</t>
    </r>
  </si>
  <si>
    <r>
      <rPr>
        <sz val="12"/>
        <color theme="1"/>
        <rFont val="標楷體"/>
        <family val="4"/>
        <charset val="136"/>
      </rPr>
      <t>測試基士博</t>
    </r>
    <r>
      <rPr>
        <sz val="12"/>
        <color theme="1"/>
        <rFont val="Times New Roman"/>
        <family val="1"/>
      </rPr>
      <t>SB-2G-H6</t>
    </r>
    <r>
      <rPr>
        <sz val="12"/>
        <color theme="1"/>
        <rFont val="標楷體"/>
        <family val="4"/>
        <charset val="136"/>
      </rPr>
      <t>羊毛轆是否可代替現用的</t>
    </r>
    <r>
      <rPr>
        <sz val="12"/>
        <color theme="1"/>
        <rFont val="Times New Roman"/>
        <family val="1"/>
      </rPr>
      <t>NOUR</t>
    </r>
    <r>
      <rPr>
        <sz val="12"/>
        <color theme="1"/>
        <rFont val="標楷體"/>
        <family val="4"/>
        <charset val="136"/>
      </rPr>
      <t>羊毛轆﹐從而降低成本﹒</t>
    </r>
  </si>
  <si>
    <r>
      <rPr>
        <sz val="12"/>
        <color theme="1"/>
        <rFont val="標楷體"/>
        <family val="4"/>
        <charset val="136"/>
      </rPr>
      <t>測試利明</t>
    </r>
    <r>
      <rPr>
        <sz val="12"/>
        <color theme="1"/>
        <rFont val="Times New Roman"/>
        <family val="1"/>
      </rPr>
      <t>#209</t>
    </r>
    <r>
      <rPr>
        <sz val="12"/>
        <color theme="1"/>
        <rFont val="標楷體"/>
        <family val="4"/>
        <charset val="136"/>
      </rPr>
      <t>洗機水是否可用於電分部清洗打稿機墨輥，確認其效果是否可代替現用不斷升價的大發</t>
    </r>
    <r>
      <rPr>
        <sz val="12"/>
        <color theme="1"/>
        <rFont val="Times New Roman"/>
        <family val="1"/>
      </rPr>
      <t>#1425</t>
    </r>
    <r>
      <rPr>
        <sz val="12"/>
        <color theme="1"/>
        <rFont val="標楷體"/>
        <family val="4"/>
        <charset val="136"/>
      </rPr>
      <t>白電油，以降低成本。</t>
    </r>
  </si>
  <si>
    <r>
      <rPr>
        <sz val="12"/>
        <color theme="1"/>
        <rFont val="標楷體"/>
        <family val="4"/>
        <charset val="136"/>
      </rPr>
      <t>測試利明</t>
    </r>
    <r>
      <rPr>
        <sz val="12"/>
        <color theme="1"/>
        <rFont val="Times New Roman"/>
        <family val="1"/>
      </rPr>
      <t>#538</t>
    </r>
    <r>
      <rPr>
        <sz val="12"/>
        <color theme="1"/>
        <rFont val="標楷體"/>
        <family val="4"/>
        <charset val="136"/>
      </rPr>
      <t>洗板水用於電分洗打稿機膠轆，確認其效果是否可代替現用不斷升價的大發</t>
    </r>
    <r>
      <rPr>
        <sz val="12"/>
        <color theme="1"/>
        <rFont val="Times New Roman"/>
        <family val="1"/>
      </rPr>
      <t>6200</t>
    </r>
    <r>
      <rPr>
        <sz val="12"/>
        <color theme="1"/>
        <rFont val="標楷體"/>
        <family val="4"/>
        <charset val="136"/>
      </rPr>
      <t>天拿水從而降低成本。</t>
    </r>
    <r>
      <rPr>
        <sz val="12"/>
        <color theme="1"/>
        <rFont val="Times New Roman"/>
        <family val="1"/>
      </rPr>
      <t xml:space="preserve"> </t>
    </r>
  </si>
  <si>
    <r>
      <rPr>
        <sz val="12"/>
        <color theme="1"/>
        <rFont val="標楷體"/>
        <family val="4"/>
        <charset val="136"/>
      </rPr>
      <t>測試國民</t>
    </r>
    <r>
      <rPr>
        <sz val="12"/>
        <color theme="1"/>
        <rFont val="Times New Roman"/>
        <family val="1"/>
      </rPr>
      <t>#9T</t>
    </r>
    <r>
      <rPr>
        <sz val="12"/>
        <color theme="1"/>
        <rFont val="標楷體"/>
        <family val="4"/>
        <charset val="136"/>
      </rPr>
      <t>清潔劑，試清理</t>
    </r>
    <r>
      <rPr>
        <sz val="12"/>
        <color theme="1"/>
        <rFont val="Times New Roman"/>
        <family val="1"/>
      </rPr>
      <t>Norson PUR</t>
    </r>
    <r>
      <rPr>
        <sz val="12"/>
        <color theme="1"/>
        <rFont val="標楷體"/>
        <family val="4"/>
        <charset val="136"/>
      </rPr>
      <t>系統裝置內殘留之國民</t>
    </r>
    <r>
      <rPr>
        <sz val="12"/>
        <color theme="1"/>
        <rFont val="Times New Roman"/>
        <family val="1"/>
      </rPr>
      <t>PUR</t>
    </r>
    <r>
      <rPr>
        <sz val="12"/>
        <color theme="1"/>
        <rFont val="標楷體"/>
        <family val="4"/>
        <charset val="136"/>
      </rPr>
      <t>膠，是否能達到清理的效能。</t>
    </r>
    <r>
      <rPr>
        <sz val="12"/>
        <color theme="1"/>
        <rFont val="Times New Roman"/>
        <family val="1"/>
      </rPr>
      <t xml:space="preserve"> </t>
    </r>
  </si>
  <si>
    <r>
      <rPr>
        <sz val="12"/>
        <color theme="1"/>
        <rFont val="標楷體"/>
        <family val="4"/>
        <charset val="136"/>
      </rPr>
      <t>取消</t>
    </r>
  </si>
  <si>
    <r>
      <rPr>
        <sz val="12"/>
        <color theme="1"/>
        <rFont val="標楷體"/>
        <family val="4"/>
        <charset val="136"/>
      </rPr>
      <t>取消，單號改為</t>
    </r>
    <r>
      <rPr>
        <sz val="12"/>
        <color theme="1"/>
        <rFont val="Times New Roman"/>
        <family val="1"/>
      </rPr>
      <t>PM-SF-040801.</t>
    </r>
  </si>
  <si>
    <r>
      <rPr>
        <sz val="12"/>
        <color theme="1"/>
        <rFont val="標楷體"/>
        <family val="4"/>
        <charset val="136"/>
      </rPr>
      <t>測試默克珍珠粉</t>
    </r>
    <r>
      <rPr>
        <sz val="12"/>
        <color theme="1"/>
        <rFont val="Times New Roman"/>
        <family val="1"/>
      </rPr>
      <t>#100</t>
    </r>
    <r>
      <rPr>
        <sz val="12"/>
        <color theme="1"/>
        <rFont val="標楷體"/>
        <family val="4"/>
        <charset val="136"/>
      </rPr>
      <t>配合本司凹版機做珍珠油，確認其效果是否可用於本公司產品上。</t>
    </r>
  </si>
  <si>
    <r>
      <rPr>
        <sz val="12"/>
        <color theme="1"/>
        <rFont val="標楷體"/>
        <family val="4"/>
        <charset val="136"/>
      </rPr>
      <t>測試默克珍珠粉</t>
    </r>
    <r>
      <rPr>
        <sz val="12"/>
        <color theme="1"/>
        <rFont val="Times New Roman"/>
        <family val="1"/>
      </rPr>
      <t>#7205</t>
    </r>
    <r>
      <rPr>
        <sz val="12"/>
        <color theme="1"/>
        <rFont val="標楷體"/>
        <family val="4"/>
        <charset val="136"/>
      </rPr>
      <t>配合本司凹版機做珍珠油，確認其效果是否可用於本公司產品上。</t>
    </r>
  </si>
  <si>
    <r>
      <rPr>
        <sz val="12"/>
        <color theme="1"/>
        <rFont val="標楷體"/>
        <family val="4"/>
        <charset val="136"/>
      </rPr>
      <t>測試正昌紗網，配合現有技術在紗網上植毛，其品質是否可接受。</t>
    </r>
  </si>
  <si>
    <r>
      <rPr>
        <sz val="12"/>
        <color theme="1"/>
        <rFont val="標楷體"/>
        <family val="4"/>
        <charset val="136"/>
      </rPr>
      <t>測試</t>
    </r>
    <r>
      <rPr>
        <sz val="12"/>
        <color theme="1"/>
        <rFont val="Times New Roman"/>
        <family val="1"/>
      </rPr>
      <t>A-124</t>
    </r>
    <r>
      <rPr>
        <sz val="12"/>
        <color theme="1"/>
        <rFont val="標楷體"/>
        <family val="4"/>
        <charset val="136"/>
      </rPr>
      <t>石頭漆配合塗裝工具</t>
    </r>
    <r>
      <rPr>
        <sz val="12"/>
        <color theme="1"/>
        <rFont val="Times New Roman"/>
        <family val="1"/>
      </rPr>
      <t>#SB-9500A</t>
    </r>
    <r>
      <rPr>
        <sz val="12"/>
        <color theme="1"/>
        <rFont val="標楷體"/>
        <family val="4"/>
        <charset val="136"/>
      </rPr>
      <t>噴槍噴於紙面上，是否適用紙制品使用。</t>
    </r>
    <r>
      <rPr>
        <sz val="12"/>
        <color theme="1"/>
        <rFont val="Times New Roman"/>
        <family val="1"/>
      </rPr>
      <t>(9~11</t>
    </r>
    <r>
      <rPr>
        <sz val="12"/>
        <color theme="1"/>
        <rFont val="標楷體"/>
        <family val="4"/>
        <charset val="136"/>
      </rPr>
      <t>號取消的原因：工藝更改）</t>
    </r>
  </si>
  <si>
    <r>
      <rPr>
        <sz val="12"/>
        <color theme="1"/>
        <rFont val="標楷體"/>
        <family val="4"/>
        <charset val="136"/>
      </rPr>
      <t>測試</t>
    </r>
    <r>
      <rPr>
        <sz val="12"/>
        <color theme="1"/>
        <rFont val="Times New Roman"/>
        <family val="1"/>
      </rPr>
      <t>A-114</t>
    </r>
    <r>
      <rPr>
        <sz val="12"/>
        <color theme="1"/>
        <rFont val="標楷體"/>
        <family val="4"/>
        <charset val="136"/>
      </rPr>
      <t>石頭漆配合塗裝工具</t>
    </r>
    <r>
      <rPr>
        <sz val="12"/>
        <color theme="1"/>
        <rFont val="Times New Roman"/>
        <family val="1"/>
      </rPr>
      <t>#SB-9500A</t>
    </r>
    <r>
      <rPr>
        <sz val="12"/>
        <color theme="1"/>
        <rFont val="標楷體"/>
        <family val="4"/>
        <charset val="136"/>
      </rPr>
      <t>噴槍噴於紙面上，是否適用紙制品使用。</t>
    </r>
  </si>
  <si>
    <r>
      <rPr>
        <sz val="12"/>
        <color theme="1"/>
        <rFont val="標楷體"/>
        <family val="4"/>
        <charset val="136"/>
      </rPr>
      <t>測試石漆防塵面塗</t>
    </r>
    <r>
      <rPr>
        <sz val="12"/>
        <color theme="1"/>
        <rFont val="Times New Roman"/>
        <family val="1"/>
      </rPr>
      <t>#FM-2000</t>
    </r>
    <r>
      <rPr>
        <sz val="12"/>
        <color theme="1"/>
        <rFont val="標楷體"/>
        <family val="4"/>
        <charset val="136"/>
      </rPr>
      <t>塗於石漆表面作面漆用，才達到石漆表面亮光，以及改善其表面太過粗糙之目的。</t>
    </r>
  </si>
  <si>
    <r>
      <rPr>
        <sz val="12"/>
        <color theme="1"/>
        <rFont val="標楷體"/>
        <family val="4"/>
        <charset val="136"/>
      </rPr>
      <t>測試進口硅油消泡劑，配合用於我司自開發的＃</t>
    </r>
    <r>
      <rPr>
        <sz val="12"/>
        <color theme="1"/>
        <rFont val="Times New Roman"/>
        <family val="1"/>
      </rPr>
      <t>JHL-01</t>
    </r>
    <r>
      <rPr>
        <sz val="12"/>
        <color theme="1"/>
        <rFont val="標楷體"/>
        <family val="4"/>
        <charset val="136"/>
      </rPr>
      <t>膠水，確認是否能達到消泡的目的。</t>
    </r>
  </si>
  <si>
    <r>
      <rPr>
        <sz val="12"/>
        <color theme="1"/>
        <rFont val="標楷體"/>
        <family val="4"/>
        <charset val="136"/>
      </rPr>
      <t>直接交高層批核</t>
    </r>
  </si>
  <si>
    <r>
      <rPr>
        <sz val="12"/>
        <color theme="1"/>
        <rFont val="標楷體"/>
        <family val="4"/>
        <charset val="136"/>
      </rPr>
      <t>測試</t>
    </r>
    <r>
      <rPr>
        <sz val="12"/>
        <color theme="1"/>
        <rFont val="Times New Roman"/>
        <family val="1"/>
      </rPr>
      <t>YC25</t>
    </r>
    <r>
      <rPr>
        <sz val="12"/>
        <color theme="1"/>
        <rFont val="標楷體"/>
        <family val="4"/>
        <charset val="136"/>
      </rPr>
      <t>防腐劑，配合用於我司自開發的＃</t>
    </r>
    <r>
      <rPr>
        <sz val="12"/>
        <color theme="1"/>
        <rFont val="Times New Roman"/>
        <family val="1"/>
      </rPr>
      <t>JHL-01</t>
    </r>
    <r>
      <rPr>
        <sz val="12"/>
        <color theme="1"/>
        <rFont val="標楷體"/>
        <family val="4"/>
        <charset val="136"/>
      </rPr>
      <t>膠水，確認是否能達到防腐的目的。</t>
    </r>
  </si>
  <si>
    <r>
      <rPr>
        <sz val="12"/>
        <color theme="1"/>
        <rFont val="標楷體"/>
        <family val="4"/>
        <charset val="136"/>
      </rPr>
      <t>測試大鵬</t>
    </r>
    <r>
      <rPr>
        <sz val="12"/>
        <color theme="1"/>
        <rFont val="Times New Roman"/>
        <family val="1"/>
      </rPr>
      <t>#2079</t>
    </r>
    <r>
      <rPr>
        <sz val="12"/>
        <color theme="1"/>
        <rFont val="標楷體"/>
        <family val="4"/>
        <charset val="136"/>
      </rPr>
      <t>底膠﹐上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</si>
  <si>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測試大鵬</t>
    </r>
    <r>
      <rPr>
        <sz val="12"/>
        <color theme="1"/>
        <rFont val="Times New Roman"/>
        <family val="1"/>
      </rPr>
      <t>#2085</t>
    </r>
    <r>
      <rPr>
        <sz val="12"/>
        <color theme="1"/>
        <rFont val="標楷體"/>
        <family val="4"/>
        <charset val="136"/>
      </rPr>
      <t>底膠﹐上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</si>
  <si>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測試大鵬</t>
    </r>
    <r>
      <rPr>
        <sz val="12"/>
        <color theme="1"/>
        <rFont val="Times New Roman"/>
        <family val="1"/>
      </rPr>
      <t>#2096</t>
    </r>
    <r>
      <rPr>
        <sz val="12"/>
        <color theme="1"/>
        <rFont val="標楷體"/>
        <family val="4"/>
        <charset val="136"/>
      </rPr>
      <t>底膠﹐上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</si>
  <si>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測試五星行</t>
    </r>
    <r>
      <rPr>
        <sz val="12"/>
        <color theme="1"/>
        <rFont val="Times New Roman"/>
        <family val="1"/>
      </rPr>
      <t>#K6511</t>
    </r>
    <r>
      <rPr>
        <sz val="12"/>
        <color theme="1"/>
        <rFont val="標楷體"/>
        <family val="4"/>
        <charset val="136"/>
      </rPr>
      <t>底膠﹐上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</si>
  <si>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測試大鵬</t>
    </r>
    <r>
      <rPr>
        <sz val="12"/>
        <color theme="1"/>
        <rFont val="Times New Roman"/>
        <family val="1"/>
      </rPr>
      <t>#2079~500S</t>
    </r>
    <r>
      <rPr>
        <sz val="12"/>
        <color theme="1"/>
        <rFont val="標楷體"/>
        <family val="4"/>
        <charset val="136"/>
      </rPr>
      <t>底膠﹐上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</si>
  <si>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測試中興膠掛勾是否可以針對使用於公司紙袋產品上</t>
    </r>
    <r>
      <rPr>
        <sz val="12"/>
        <color theme="1"/>
        <rFont val="Times New Roman"/>
        <family val="1"/>
      </rPr>
      <t>,</t>
    </r>
    <r>
      <rPr>
        <sz val="12"/>
        <color theme="1"/>
        <rFont val="標楷體"/>
        <family val="4"/>
        <charset val="136"/>
      </rPr>
      <t>從而降低成本</t>
    </r>
    <r>
      <rPr>
        <sz val="12"/>
        <color theme="1"/>
        <rFont val="Times New Roman"/>
        <family val="1"/>
      </rPr>
      <t>.</t>
    </r>
  </si>
  <si>
    <r>
      <rPr>
        <sz val="12"/>
        <color theme="1"/>
        <rFont val="標楷體"/>
        <family val="4"/>
        <charset val="136"/>
      </rPr>
      <t>測試用陽光</t>
    </r>
    <r>
      <rPr>
        <sz val="12"/>
        <color theme="1"/>
        <rFont val="Times New Roman"/>
        <family val="1"/>
      </rPr>
      <t>0.25mmPP</t>
    </r>
    <r>
      <rPr>
        <sz val="12"/>
        <color theme="1"/>
        <rFont val="標楷體"/>
        <family val="4"/>
        <charset val="136"/>
      </rPr>
      <t>膠片</t>
    </r>
    <r>
      <rPr>
        <sz val="12"/>
        <color theme="1"/>
        <rFont val="Times New Roman"/>
        <family val="1"/>
      </rPr>
      <t>EL-CR033</t>
    </r>
    <r>
      <rPr>
        <sz val="12"/>
        <color theme="1"/>
        <rFont val="標楷體"/>
        <family val="4"/>
        <charset val="136"/>
      </rPr>
      <t>生產之可行性</t>
    </r>
    <r>
      <rPr>
        <sz val="12"/>
        <color theme="1"/>
        <rFont val="Times New Roman"/>
        <family val="1"/>
      </rPr>
      <t>,</t>
    </r>
    <r>
      <rPr>
        <sz val="12"/>
        <color theme="1"/>
        <rFont val="標楷體"/>
        <family val="4"/>
        <charset val="136"/>
      </rPr>
      <t>其品質是否可接受</t>
    </r>
    <r>
      <rPr>
        <sz val="12"/>
        <color theme="1"/>
        <rFont val="Times New Roman"/>
        <family val="1"/>
      </rPr>
      <t>.</t>
    </r>
  </si>
  <si>
    <r>
      <rPr>
        <sz val="12"/>
        <color theme="1"/>
        <rFont val="標楷體"/>
        <family val="4"/>
        <charset val="136"/>
      </rPr>
      <t>測試康信</t>
    </r>
    <r>
      <rPr>
        <sz val="12"/>
        <color theme="1"/>
        <rFont val="Times New Roman"/>
        <family val="1"/>
      </rPr>
      <t>#XD21-1312 Glue Dots</t>
    </r>
    <r>
      <rPr>
        <sz val="12"/>
        <color theme="1"/>
        <rFont val="標楷體"/>
        <family val="4"/>
        <charset val="136"/>
      </rPr>
      <t>，配合本司現有設備，確認其品質是否能夠部分代替現用</t>
    </r>
    <r>
      <rPr>
        <sz val="12"/>
        <color theme="1"/>
        <rFont val="Times New Roman"/>
        <family val="1"/>
      </rPr>
      <t>#790</t>
    </r>
    <r>
      <rPr>
        <sz val="12"/>
        <color theme="1"/>
        <rFont val="標楷體"/>
        <family val="4"/>
        <charset val="136"/>
      </rPr>
      <t>熱熔膠用於粘配件，</t>
    </r>
    <r>
      <rPr>
        <sz val="12"/>
        <color theme="1"/>
        <rFont val="Times New Roman"/>
        <family val="1"/>
      </rPr>
      <t xml:space="preserve"> </t>
    </r>
    <r>
      <rPr>
        <sz val="12"/>
        <color theme="1"/>
        <rFont val="標楷體"/>
        <family val="4"/>
        <charset val="136"/>
      </rPr>
      <t>以減少人手操作及解決現用</t>
    </r>
    <r>
      <rPr>
        <sz val="12"/>
        <color theme="1"/>
        <rFont val="Times New Roman"/>
        <family val="1"/>
      </rPr>
      <t>#790</t>
    </r>
    <r>
      <rPr>
        <sz val="12"/>
        <color theme="1"/>
        <rFont val="標楷體"/>
        <family val="4"/>
        <charset val="136"/>
      </rPr>
      <t>操作出現困難等問題。</t>
    </r>
  </si>
  <si>
    <r>
      <rPr>
        <sz val="12"/>
        <color theme="1"/>
        <rFont val="標楷體"/>
        <family val="4"/>
        <charset val="136"/>
      </rPr>
      <t>測試康信</t>
    </r>
    <r>
      <rPr>
        <sz val="12"/>
        <color theme="1"/>
        <rFont val="Times New Roman"/>
        <family val="1"/>
      </rPr>
      <t>#XD31-1311 Glue Dots</t>
    </r>
    <r>
      <rPr>
        <sz val="12"/>
        <color theme="1"/>
        <rFont val="標楷體"/>
        <family val="4"/>
        <charset val="136"/>
      </rPr>
      <t>，配合本司現有設備，確認其品質是否能夠部分代替現用</t>
    </r>
    <r>
      <rPr>
        <sz val="12"/>
        <color theme="1"/>
        <rFont val="Times New Roman"/>
        <family val="1"/>
      </rPr>
      <t>#790</t>
    </r>
    <r>
      <rPr>
        <sz val="12"/>
        <color theme="1"/>
        <rFont val="標楷體"/>
        <family val="4"/>
        <charset val="136"/>
      </rPr>
      <t>熱熔膠用於粘配件，</t>
    </r>
    <r>
      <rPr>
        <sz val="12"/>
        <color theme="1"/>
        <rFont val="Times New Roman"/>
        <family val="1"/>
      </rPr>
      <t xml:space="preserve"> </t>
    </r>
    <r>
      <rPr>
        <sz val="12"/>
        <color theme="1"/>
        <rFont val="標楷體"/>
        <family val="4"/>
        <charset val="136"/>
      </rPr>
      <t>以減少人手操作及解決現用</t>
    </r>
    <r>
      <rPr>
        <sz val="12"/>
        <color theme="1"/>
        <rFont val="Times New Roman"/>
        <family val="1"/>
      </rPr>
      <t>#790</t>
    </r>
    <r>
      <rPr>
        <sz val="12"/>
        <color theme="1"/>
        <rFont val="標楷體"/>
        <family val="4"/>
        <charset val="136"/>
      </rPr>
      <t>操作出現困難等問題。</t>
    </r>
  </si>
  <si>
    <r>
      <rPr>
        <sz val="12"/>
        <color theme="1"/>
        <rFont val="標楷體"/>
        <family val="4"/>
        <charset val="136"/>
      </rPr>
      <t>測試用可樂麗＃</t>
    </r>
    <r>
      <rPr>
        <sz val="12"/>
        <color theme="1"/>
        <rFont val="Times New Roman"/>
        <family val="1"/>
      </rPr>
      <t>217PVA</t>
    </r>
    <r>
      <rPr>
        <sz val="12"/>
        <color theme="1"/>
        <rFont val="標楷體"/>
        <family val="4"/>
        <charset val="136"/>
      </rPr>
      <t>（聚乙烯醇）制成</t>
    </r>
    <r>
      <rPr>
        <sz val="12"/>
        <color theme="1"/>
        <rFont val="Times New Roman"/>
        <family val="1"/>
      </rPr>
      <t>#JHL-01</t>
    </r>
    <r>
      <rPr>
        <sz val="12"/>
        <color theme="1"/>
        <rFont val="標楷體"/>
        <family val="4"/>
        <charset val="136"/>
      </rPr>
      <t>膠水，生產咭書、裱襯紙、包盒、包皮殼等產品，確認其品質是否接受。</t>
    </r>
  </si>
  <si>
    <r>
      <rPr>
        <sz val="12"/>
        <color theme="1"/>
        <rFont val="標楷體"/>
        <family val="4"/>
        <charset val="136"/>
      </rPr>
      <t>應</t>
    </r>
    <r>
      <rPr>
        <sz val="12"/>
        <color theme="1"/>
        <rFont val="Times New Roman"/>
        <family val="1"/>
      </rPr>
      <t>Hallmark</t>
    </r>
    <r>
      <rPr>
        <sz val="12"/>
        <color theme="1"/>
        <rFont val="標楷體"/>
        <family val="4"/>
        <charset val="136"/>
      </rPr>
      <t>要求</t>
    </r>
    <r>
      <rPr>
        <sz val="12"/>
        <color theme="1"/>
        <rFont val="Times New Roman"/>
        <family val="1"/>
      </rPr>
      <t>, Hallmark</t>
    </r>
    <r>
      <rPr>
        <sz val="12"/>
        <color theme="1"/>
        <rFont val="標楷體"/>
        <family val="4"/>
        <charset val="136"/>
      </rPr>
      <t>有書紙印張產品需用於打印機上</t>
    </r>
    <r>
      <rPr>
        <sz val="12"/>
        <color theme="1"/>
        <rFont val="Times New Roman"/>
        <family val="1"/>
      </rPr>
      <t xml:space="preserve">, </t>
    </r>
    <r>
      <rPr>
        <sz val="12"/>
        <color theme="1"/>
        <rFont val="標楷體"/>
        <family val="4"/>
        <charset val="136"/>
      </rPr>
      <t>由於客人擔心我司現用噴粉會對打印機做成損害</t>
    </r>
    <r>
      <rPr>
        <sz val="12"/>
        <color theme="1"/>
        <rFont val="Times New Roman"/>
        <family val="1"/>
      </rPr>
      <t xml:space="preserve">, </t>
    </r>
    <r>
      <rPr>
        <sz val="12"/>
        <color theme="1"/>
        <rFont val="標楷體"/>
        <family val="4"/>
        <charset val="136"/>
      </rPr>
      <t>因此測試由</t>
    </r>
    <r>
      <rPr>
        <sz val="12"/>
        <color theme="1"/>
        <rFont val="Times New Roman"/>
        <family val="1"/>
      </rPr>
      <t>Hallmark</t>
    </r>
    <r>
      <rPr>
        <sz val="12"/>
        <color theme="1"/>
        <rFont val="標楷體"/>
        <family val="4"/>
        <charset val="136"/>
      </rPr>
      <t>建議的</t>
    </r>
    <r>
      <rPr>
        <sz val="12"/>
        <color theme="1"/>
        <rFont val="Times New Roman"/>
        <family val="1"/>
      </rPr>
      <t>Oxy-26</t>
    </r>
    <r>
      <rPr>
        <sz val="12"/>
        <color theme="1"/>
        <rFont val="標楷體"/>
        <family val="4"/>
        <charset val="136"/>
      </rPr>
      <t>噴粉於書紙印張上。</t>
    </r>
  </si>
  <si>
    <r>
      <rPr>
        <sz val="12"/>
        <color theme="1"/>
        <rFont val="標楷體"/>
        <family val="4"/>
        <charset val="136"/>
      </rPr>
      <t>測試用</t>
    </r>
    <r>
      <rPr>
        <sz val="12"/>
        <color theme="1"/>
        <rFont val="Times New Roman"/>
        <family val="1"/>
      </rPr>
      <t>FR22</t>
    </r>
    <r>
      <rPr>
        <sz val="12"/>
        <color theme="1"/>
        <rFont val="標楷體"/>
        <family val="4"/>
        <charset val="136"/>
      </rPr>
      <t>可移粉面膠底紙粘於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</si>
  <si>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TLT50#5R PET</t>
    </r>
    <r>
      <rPr>
        <sz val="12"/>
        <color theme="1"/>
        <rFont val="標楷體"/>
        <family val="4"/>
        <charset val="136"/>
      </rPr>
      <t>可移</t>
    </r>
    <r>
      <rPr>
        <sz val="12"/>
        <color theme="1"/>
        <rFont val="Times New Roman"/>
        <family val="1"/>
      </rPr>
      <t>PET</t>
    </r>
    <r>
      <rPr>
        <sz val="12"/>
        <color theme="1"/>
        <rFont val="標楷體"/>
        <family val="4"/>
        <charset val="136"/>
      </rPr>
      <t>面膠底紙粘於</t>
    </r>
    <r>
      <rPr>
        <sz val="12"/>
        <color theme="1"/>
        <rFont val="Times New Roman"/>
        <family val="1"/>
      </rPr>
      <t>21</t>
    </r>
    <r>
      <rPr>
        <sz val="12"/>
        <color theme="1"/>
        <rFont val="標楷體"/>
        <family val="4"/>
        <charset val="136"/>
      </rPr>
      <t>種不同介面即可</t>
    </r>
  </si>
  <si>
    <r>
      <rPr>
        <sz val="12"/>
        <color theme="1"/>
        <rFont val="標楷體"/>
        <family val="4"/>
        <charset val="136"/>
      </rPr>
      <t>測試用</t>
    </r>
    <r>
      <rPr>
        <sz val="12"/>
        <color theme="1"/>
        <rFont val="Times New Roman"/>
        <family val="1"/>
      </rPr>
      <t>RMCL-08</t>
    </r>
    <r>
      <rPr>
        <sz val="12"/>
        <color theme="1"/>
        <rFont val="標楷體"/>
        <family val="4"/>
        <charset val="136"/>
      </rPr>
      <t>可移粉面膠底紙粘於</t>
    </r>
    <r>
      <rPr>
        <sz val="12"/>
        <color theme="1"/>
        <rFont val="Times New Roman"/>
        <family val="1"/>
      </rPr>
      <t>21</t>
    </r>
    <r>
      <rPr>
        <sz val="12"/>
        <color theme="1"/>
        <rFont val="標楷體"/>
        <family val="4"/>
        <charset val="136"/>
      </rPr>
      <t>種不同介面如何配合可達最好</t>
    </r>
  </si>
  <si>
    <r>
      <rPr>
        <sz val="12"/>
        <color theme="1"/>
        <rFont val="標楷體"/>
        <family val="4"/>
        <charset val="136"/>
      </rPr>
      <t>測試用</t>
    </r>
    <r>
      <rPr>
        <sz val="12"/>
        <color theme="1"/>
        <rFont val="Times New Roman"/>
        <family val="1"/>
      </rPr>
      <t>RAL-W-06</t>
    </r>
    <r>
      <rPr>
        <sz val="12"/>
        <color theme="1"/>
        <rFont val="標楷體"/>
        <family val="4"/>
        <charset val="136"/>
      </rPr>
      <t>可移粉底紙粘於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</si>
  <si>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RPL-W-01</t>
    </r>
    <r>
      <rPr>
        <sz val="12"/>
        <color theme="1"/>
        <rFont val="標楷體"/>
        <family val="4"/>
        <charset val="136"/>
      </rPr>
      <t>可移書面腳底紙粘於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</si>
  <si>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RPL-T50#-01</t>
    </r>
    <r>
      <rPr>
        <sz val="12"/>
        <color theme="1"/>
        <rFont val="標楷體"/>
        <family val="4"/>
        <charset val="136"/>
      </rPr>
      <t>可移</t>
    </r>
    <r>
      <rPr>
        <sz val="12"/>
        <color theme="1"/>
        <rFont val="Times New Roman"/>
        <family val="1"/>
      </rPr>
      <t>PET</t>
    </r>
    <r>
      <rPr>
        <sz val="12"/>
        <color theme="1"/>
        <rFont val="標楷體"/>
        <family val="4"/>
        <charset val="136"/>
      </rPr>
      <t>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</si>
  <si>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RTPVC1006S-BR 13OB</t>
    </r>
    <r>
      <rPr>
        <sz val="12"/>
        <color theme="1"/>
        <rFont val="標楷體"/>
        <family val="4"/>
        <charset val="136"/>
      </rPr>
      <t>可移</t>
    </r>
    <r>
      <rPr>
        <sz val="12"/>
        <color theme="1"/>
        <rFont val="Times New Roman"/>
        <family val="1"/>
      </rPr>
      <t>PVC</t>
    </r>
    <r>
      <rPr>
        <sz val="12"/>
        <color theme="1"/>
        <rFont val="標楷體"/>
        <family val="4"/>
        <charset val="136"/>
      </rPr>
      <t>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</si>
  <si>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RPEC60-WR120</t>
    </r>
    <r>
      <rPr>
        <sz val="12"/>
        <color theme="1"/>
        <rFont val="標楷體"/>
        <family val="4"/>
        <charset val="136"/>
      </rPr>
      <t>可移</t>
    </r>
    <r>
      <rPr>
        <sz val="12"/>
        <color theme="1"/>
        <rFont val="Times New Roman"/>
        <family val="1"/>
      </rPr>
      <t>PE</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</si>
  <si>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ROPPP3064-WR168</t>
    </r>
    <r>
      <rPr>
        <sz val="12"/>
        <color theme="1"/>
        <rFont val="標楷體"/>
        <family val="4"/>
        <charset val="136"/>
      </rPr>
      <t>可移</t>
    </r>
    <r>
      <rPr>
        <sz val="12"/>
        <color theme="1"/>
        <rFont val="Times New Roman"/>
        <family val="1"/>
      </rPr>
      <t>OPP</t>
    </r>
    <r>
      <rPr>
        <sz val="12"/>
        <color theme="1"/>
        <rFont val="標楷體"/>
        <family val="4"/>
        <charset val="136"/>
      </rPr>
      <t>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</si>
  <si>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70092/RW4/K89(PE)</t>
    </r>
    <r>
      <rPr>
        <sz val="12"/>
        <color theme="1"/>
        <rFont val="標楷體"/>
        <family val="4"/>
        <charset val="136"/>
      </rPr>
      <t>可移</t>
    </r>
    <r>
      <rPr>
        <sz val="12"/>
        <color theme="1"/>
        <rFont val="Times New Roman"/>
        <family val="1"/>
      </rPr>
      <t>PE</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</si>
  <si>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80200/RW3/B256(PVC)</t>
    </r>
    <r>
      <rPr>
        <sz val="12"/>
        <color theme="1"/>
        <rFont val="標楷體"/>
        <family val="4"/>
        <charset val="136"/>
      </rPr>
      <t>可移</t>
    </r>
    <r>
      <rPr>
        <sz val="12"/>
        <color theme="1"/>
        <rFont val="Times New Roman"/>
        <family val="1"/>
      </rPr>
      <t>PE</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</si>
  <si>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 xml:space="preserve">70093/AP43/K68(PE) </t>
    </r>
    <r>
      <rPr>
        <sz val="12"/>
        <color theme="1"/>
        <rFont val="標楷體"/>
        <family val="4"/>
        <charset val="136"/>
      </rPr>
      <t>可移</t>
    </r>
    <r>
      <rPr>
        <sz val="12"/>
        <color theme="1"/>
        <rFont val="Times New Roman"/>
        <family val="1"/>
      </rPr>
      <t>PVC</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</si>
  <si>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GWF40RW(PVC)</t>
    </r>
    <r>
      <rPr>
        <sz val="12"/>
        <color theme="1"/>
        <rFont val="標楷體"/>
        <family val="4"/>
        <charset val="136"/>
      </rPr>
      <t>可移</t>
    </r>
    <r>
      <rPr>
        <sz val="12"/>
        <color theme="1"/>
        <rFont val="Times New Roman"/>
        <family val="1"/>
      </rPr>
      <t>PVC</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</si>
  <si>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BPT50RW(PET)</t>
    </r>
    <r>
      <rPr>
        <sz val="12"/>
        <color theme="1"/>
        <rFont val="標楷體"/>
        <family val="4"/>
        <charset val="136"/>
      </rPr>
      <t>可移</t>
    </r>
    <r>
      <rPr>
        <sz val="12"/>
        <color theme="1"/>
        <rFont val="Times New Roman"/>
        <family val="1"/>
      </rPr>
      <t>PET</t>
    </r>
    <r>
      <rPr>
        <sz val="12"/>
        <color theme="1"/>
        <rFont val="標楷體"/>
        <family val="4"/>
        <charset val="136"/>
      </rPr>
      <t>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</si>
  <si>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RP36</t>
    </r>
    <r>
      <rPr>
        <sz val="12"/>
        <color theme="1"/>
        <rFont val="標楷體"/>
        <family val="4"/>
        <charset val="136"/>
      </rPr>
      <t>永久書面膠底紙粘於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</si>
  <si>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RP38</t>
    </r>
    <r>
      <rPr>
        <sz val="12"/>
        <color theme="1"/>
        <rFont val="標楷體"/>
        <family val="4"/>
        <charset val="136"/>
      </rPr>
      <t>永久粉面膠底紙粘於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</si>
  <si>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RP51</t>
    </r>
    <r>
      <rPr>
        <sz val="12"/>
        <color theme="1"/>
        <rFont val="標楷體"/>
        <family val="4"/>
        <charset val="136"/>
      </rPr>
      <t>永久粉面膠底紙粘於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</si>
  <si>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TLT50#5APET</t>
    </r>
    <r>
      <rPr>
        <sz val="12"/>
        <color theme="1"/>
        <rFont val="標楷體"/>
        <family val="4"/>
        <charset val="136"/>
      </rPr>
      <t>永久</t>
    </r>
    <r>
      <rPr>
        <sz val="12"/>
        <color theme="1"/>
        <rFont val="Times New Roman"/>
        <family val="1"/>
      </rPr>
      <t>PET</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</si>
  <si>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MCL-W-01</t>
    </r>
    <r>
      <rPr>
        <sz val="12"/>
        <color theme="1"/>
        <rFont val="標楷體"/>
        <family val="4"/>
        <charset val="136"/>
      </rPr>
      <t>永久粉面膠底紙粘於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</si>
  <si>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TL-T750#-01</t>
    </r>
    <r>
      <rPr>
        <sz val="12"/>
        <color theme="1"/>
        <rFont val="標楷體"/>
        <family val="4"/>
        <charset val="136"/>
      </rPr>
      <t>永久</t>
    </r>
    <r>
      <rPr>
        <sz val="12"/>
        <color theme="1"/>
        <rFont val="Times New Roman"/>
        <family val="1"/>
      </rPr>
      <t xml:space="preserve"> PET</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</si>
  <si>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AL-W-01</t>
    </r>
    <r>
      <rPr>
        <sz val="12"/>
        <color theme="1"/>
        <rFont val="標楷體"/>
        <family val="4"/>
        <charset val="136"/>
      </rPr>
      <t>永久粉面膠底紙粘於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</si>
  <si>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PL-W-01</t>
    </r>
    <r>
      <rPr>
        <sz val="12"/>
        <color theme="1"/>
        <rFont val="標楷體"/>
        <family val="4"/>
        <charset val="136"/>
      </rPr>
      <t>永久書面膠底紙粘於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</si>
  <si>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PE100MC-WG85</t>
    </r>
    <r>
      <rPr>
        <sz val="12"/>
        <color theme="1"/>
        <rFont val="標楷體"/>
        <family val="4"/>
        <charset val="136"/>
      </rPr>
      <t>永久</t>
    </r>
    <r>
      <rPr>
        <sz val="12"/>
        <color theme="1"/>
        <rFont val="Times New Roman"/>
        <family val="1"/>
      </rPr>
      <t>PE</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</si>
  <si>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PEC60-WR168</t>
    </r>
    <r>
      <rPr>
        <sz val="12"/>
        <color theme="1"/>
        <rFont val="標楷體"/>
        <family val="4"/>
        <charset val="136"/>
      </rPr>
      <t>永久</t>
    </r>
    <r>
      <rPr>
        <sz val="12"/>
        <color theme="1"/>
        <rFont val="Times New Roman"/>
        <family val="1"/>
      </rPr>
      <t>PE</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</si>
  <si>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OPPP30-BR155N</t>
    </r>
    <r>
      <rPr>
        <sz val="12"/>
        <color theme="1"/>
        <rFont val="標楷體"/>
        <family val="4"/>
        <charset val="136"/>
      </rPr>
      <t>永久</t>
    </r>
    <r>
      <rPr>
        <sz val="12"/>
        <color theme="1"/>
        <rFont val="Times New Roman"/>
        <family val="1"/>
      </rPr>
      <t>OPP</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</si>
  <si>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TPVC40-YR168</t>
    </r>
    <r>
      <rPr>
        <sz val="12"/>
        <color theme="1"/>
        <rFont val="標楷體"/>
        <family val="4"/>
        <charset val="136"/>
      </rPr>
      <t>永久</t>
    </r>
    <r>
      <rPr>
        <sz val="12"/>
        <color theme="1"/>
        <rFont val="Times New Roman"/>
        <family val="1"/>
      </rPr>
      <t>PVC</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</si>
  <si>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 xml:space="preserve">70092/PW437/K96(PE) </t>
    </r>
    <r>
      <rPr>
        <sz val="12"/>
        <color theme="1"/>
        <rFont val="標楷體"/>
        <family val="4"/>
        <charset val="136"/>
      </rPr>
      <t>永久</t>
    </r>
    <r>
      <rPr>
        <sz val="12"/>
        <color theme="1"/>
        <rFont val="Times New Roman"/>
        <family val="1"/>
      </rPr>
      <t>PE</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</si>
  <si>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 xml:space="preserve">80200/PW220/B256(PVC) </t>
    </r>
    <r>
      <rPr>
        <sz val="12"/>
        <color theme="1"/>
        <rFont val="標楷體"/>
        <family val="4"/>
        <charset val="136"/>
      </rPr>
      <t>永久</t>
    </r>
    <r>
      <rPr>
        <sz val="12"/>
        <color theme="1"/>
        <rFont val="Times New Roman"/>
        <family val="1"/>
      </rPr>
      <t>OPP</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</si>
  <si>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 xml:space="preserve">70077/MP2/K68(OPP) </t>
    </r>
    <r>
      <rPr>
        <sz val="12"/>
        <color theme="1"/>
        <rFont val="標楷體"/>
        <family val="4"/>
        <charset val="136"/>
      </rPr>
      <t>永久</t>
    </r>
    <r>
      <rPr>
        <sz val="12"/>
        <color theme="1"/>
        <rFont val="Times New Roman"/>
        <family val="1"/>
      </rPr>
      <t>OPP</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</si>
  <si>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 xml:space="preserve">BPT50NY(PET) </t>
    </r>
    <r>
      <rPr>
        <sz val="12"/>
        <color theme="1"/>
        <rFont val="標楷體"/>
        <family val="4"/>
        <charset val="136"/>
      </rPr>
      <t>永久</t>
    </r>
    <r>
      <rPr>
        <sz val="12"/>
        <color theme="1"/>
        <rFont val="Times New Roman"/>
        <family val="1"/>
      </rPr>
      <t>PET</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</si>
  <si>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測試用</t>
    </r>
    <r>
      <rPr>
        <sz val="12"/>
        <color theme="1"/>
        <rFont val="Times New Roman"/>
        <family val="1"/>
      </rPr>
      <t xml:space="preserve">GPT40NY(PVC) </t>
    </r>
    <r>
      <rPr>
        <sz val="12"/>
        <color theme="1"/>
        <rFont val="標楷體"/>
        <family val="4"/>
        <charset val="136"/>
      </rPr>
      <t>永久</t>
    </r>
    <r>
      <rPr>
        <sz val="12"/>
        <color theme="1"/>
        <rFont val="Times New Roman"/>
        <family val="1"/>
      </rPr>
      <t>PVC</t>
    </r>
    <r>
      <rPr>
        <sz val="12"/>
        <color theme="1"/>
        <rFont val="標楷體"/>
        <family val="4"/>
        <charset val="136"/>
      </rPr>
      <t>面膠底紙粘於</t>
    </r>
    <r>
      <rPr>
        <sz val="12"/>
        <color theme="1"/>
        <rFont val="Times New Roman"/>
        <family val="1"/>
      </rPr>
      <t>21</t>
    </r>
    <r>
      <rPr>
        <sz val="12"/>
        <color theme="1"/>
        <rFont val="標楷體"/>
        <family val="4"/>
        <charset val="136"/>
      </rPr>
      <t>種不同介面如合配合可達最好</t>
    </r>
  </si>
  <si>
    <r>
      <rPr>
        <sz val="12"/>
        <color theme="1"/>
        <rFont val="標楷體"/>
        <family val="4"/>
        <charset val="136"/>
      </rPr>
      <t>由於</t>
    </r>
    <r>
      <rPr>
        <sz val="12"/>
        <color theme="1"/>
        <rFont val="Times New Roman"/>
        <family val="1"/>
      </rPr>
      <t>Prinpack</t>
    </r>
    <r>
      <rPr>
        <sz val="12"/>
        <color theme="1"/>
        <rFont val="標楷體"/>
        <family val="4"/>
        <charset val="136"/>
      </rPr>
      <t>洗膠布紙比現用寶德溫</t>
    </r>
    <r>
      <rPr>
        <sz val="12"/>
        <color theme="1"/>
        <rFont val="Times New Roman"/>
        <family val="1"/>
      </rPr>
      <t>BALDWIN  P/N8861</t>
    </r>
    <r>
      <rPr>
        <sz val="12"/>
        <color theme="1"/>
        <rFont val="標楷體"/>
        <family val="4"/>
        <charset val="136"/>
      </rPr>
      <t>平</t>
    </r>
    <r>
      <rPr>
        <sz val="12"/>
        <color theme="1"/>
        <rFont val="Times New Roman"/>
        <family val="1"/>
      </rPr>
      <t xml:space="preserve">22.57%, </t>
    </r>
    <r>
      <rPr>
        <sz val="12"/>
        <color theme="1"/>
        <rFont val="標楷體"/>
        <family val="4"/>
        <charset val="136"/>
      </rPr>
      <t>因此測試是否適合本司使用</t>
    </r>
    <r>
      <rPr>
        <sz val="12"/>
        <color theme="1"/>
        <rFont val="Times New Roman"/>
        <family val="1"/>
      </rPr>
      <t xml:space="preserve">, </t>
    </r>
    <r>
      <rPr>
        <sz val="12"/>
        <color theme="1"/>
        <rFont val="標楷體"/>
        <family val="4"/>
        <charset val="136"/>
      </rPr>
      <t>以減低成本及取代現用物料。</t>
    </r>
  </si>
  <si>
    <r>
      <rPr>
        <sz val="12"/>
        <color theme="1"/>
        <rFont val="標楷體"/>
        <family val="4"/>
        <charset val="136"/>
      </rPr>
      <t>測試富士</t>
    </r>
    <r>
      <rPr>
        <sz val="12"/>
        <color theme="1"/>
        <rFont val="Times New Roman"/>
        <family val="1"/>
      </rPr>
      <t>NO.500F</t>
    </r>
    <r>
      <rPr>
        <sz val="12"/>
        <color theme="1"/>
        <rFont val="標楷體"/>
        <family val="4"/>
        <charset val="136"/>
      </rPr>
      <t>噴粉上印刷機試用，並與現用的日立</t>
    </r>
    <r>
      <rPr>
        <sz val="12"/>
        <color theme="1"/>
        <rFont val="Times New Roman"/>
        <family val="1"/>
      </rPr>
      <t>500S</t>
    </r>
    <r>
      <rPr>
        <sz val="12"/>
        <color theme="1"/>
        <rFont val="標楷體"/>
        <family val="4"/>
        <charset val="136"/>
      </rPr>
      <t>比較，看是否可達到</t>
    </r>
    <r>
      <rPr>
        <sz val="12"/>
        <color theme="1"/>
        <rFont val="Times New Roman"/>
        <family val="1"/>
      </rPr>
      <t>500S</t>
    </r>
    <r>
      <rPr>
        <sz val="12"/>
        <color theme="1"/>
        <rFont val="標楷體"/>
        <family val="4"/>
        <charset val="136"/>
      </rPr>
      <t>的效果。</t>
    </r>
  </si>
  <si>
    <r>
      <rPr>
        <sz val="12"/>
        <color theme="1"/>
        <rFont val="標楷體"/>
        <family val="4"/>
        <charset val="136"/>
      </rPr>
      <t>測試用實白色磨砂</t>
    </r>
    <r>
      <rPr>
        <sz val="12"/>
        <color theme="1"/>
        <rFont val="Times New Roman"/>
        <family val="1"/>
      </rPr>
      <t>“Q”</t>
    </r>
    <r>
      <rPr>
        <sz val="12"/>
        <color theme="1"/>
        <rFont val="標楷體"/>
        <family val="4"/>
        <charset val="136"/>
      </rPr>
      <t>紋料</t>
    </r>
    <r>
      <rPr>
        <sz val="12"/>
        <color theme="1"/>
        <rFont val="Times New Roman"/>
        <family val="1"/>
      </rPr>
      <t>PVC</t>
    </r>
    <r>
      <rPr>
        <sz val="12"/>
        <color theme="1"/>
        <rFont val="標楷體"/>
        <family val="4"/>
        <charset val="136"/>
      </rPr>
      <t>配合超透</t>
    </r>
    <r>
      <rPr>
        <sz val="12"/>
        <color theme="1"/>
        <rFont val="Times New Roman"/>
        <family val="1"/>
      </rPr>
      <t>PVC</t>
    </r>
    <r>
      <rPr>
        <sz val="12"/>
        <color theme="1"/>
        <rFont val="標楷體"/>
        <family val="4"/>
        <charset val="136"/>
      </rPr>
      <t>等物料，制做</t>
    </r>
    <r>
      <rPr>
        <sz val="12"/>
        <color theme="1"/>
        <rFont val="Times New Roman"/>
        <family val="1"/>
      </rPr>
      <t>DVD</t>
    </r>
    <r>
      <rPr>
        <sz val="12"/>
        <color theme="1"/>
        <rFont val="標楷體"/>
        <family val="4"/>
        <charset val="136"/>
      </rPr>
      <t>盒，是否可行。</t>
    </r>
  </si>
  <si>
    <r>
      <rPr>
        <sz val="12"/>
        <color theme="1"/>
        <rFont val="標楷體"/>
        <family val="4"/>
        <charset val="136"/>
      </rPr>
      <t>測試用超透</t>
    </r>
    <r>
      <rPr>
        <sz val="12"/>
        <color theme="1"/>
        <rFont val="Times New Roman"/>
        <family val="1"/>
      </rPr>
      <t>PVC</t>
    </r>
    <r>
      <rPr>
        <sz val="12"/>
        <color theme="1"/>
        <rFont val="標楷體"/>
        <family val="4"/>
        <charset val="136"/>
      </rPr>
      <t>配合實白色磨砂</t>
    </r>
    <r>
      <rPr>
        <sz val="12"/>
        <color theme="1"/>
        <rFont val="Times New Roman"/>
        <family val="1"/>
      </rPr>
      <t>“Q”</t>
    </r>
    <r>
      <rPr>
        <sz val="12"/>
        <color theme="1"/>
        <rFont val="標楷體"/>
        <family val="4"/>
        <charset val="136"/>
      </rPr>
      <t>紋料</t>
    </r>
    <r>
      <rPr>
        <sz val="12"/>
        <color theme="1"/>
        <rFont val="Times New Roman"/>
        <family val="1"/>
      </rPr>
      <t>PVC</t>
    </r>
    <r>
      <rPr>
        <sz val="12"/>
        <color theme="1"/>
        <rFont val="標楷體"/>
        <family val="4"/>
        <charset val="136"/>
      </rPr>
      <t>等物料，制做</t>
    </r>
    <r>
      <rPr>
        <sz val="12"/>
        <color theme="1"/>
        <rFont val="Times New Roman"/>
        <family val="1"/>
      </rPr>
      <t>DVD</t>
    </r>
    <r>
      <rPr>
        <sz val="12"/>
        <color theme="1"/>
        <rFont val="標楷體"/>
        <family val="4"/>
        <charset val="136"/>
      </rPr>
      <t>盒，是否可行。</t>
    </r>
  </si>
  <si>
    <r>
      <rPr>
        <sz val="12"/>
        <color theme="1"/>
        <rFont val="標楷體"/>
        <family val="4"/>
        <charset val="136"/>
      </rPr>
      <t>測試金銘灰色彈性皺紋脊紙是否可針對圓脊精裝書使用</t>
    </r>
    <r>
      <rPr>
        <sz val="12"/>
        <color theme="1"/>
        <rFont val="Times New Roman"/>
        <family val="1"/>
      </rPr>
      <t>.</t>
    </r>
  </si>
  <si>
    <r>
      <rPr>
        <sz val="12"/>
        <color theme="1"/>
        <rFont val="標楷體"/>
        <family val="4"/>
        <charset val="136"/>
      </rPr>
      <t>由于現時紙箱供應商比較少，未能很好地應負生產高峰期，故須尋找多一間供應商作後備，因此測試此供應商的紙箱能否符合我公司要求。</t>
    </r>
  </si>
  <si>
    <r>
      <rPr>
        <sz val="12"/>
        <color theme="1"/>
        <rFont val="標楷體"/>
        <family val="4"/>
        <charset val="136"/>
      </rPr>
      <t>測試芙蓉牌</t>
    </r>
    <r>
      <rPr>
        <sz val="12"/>
        <color theme="1"/>
        <rFont val="Times New Roman"/>
        <family val="1"/>
      </rPr>
      <t>19mm</t>
    </r>
    <r>
      <rPr>
        <sz val="12"/>
        <color theme="1"/>
        <rFont val="標楷體"/>
        <family val="4"/>
        <charset val="136"/>
      </rPr>
      <t>牛皮色紙條是否可用於包盒機貼紙角</t>
    </r>
    <r>
      <rPr>
        <sz val="12"/>
        <color theme="1"/>
        <rFont val="Times New Roman"/>
        <family val="1"/>
      </rPr>
      <t>,</t>
    </r>
    <r>
      <rPr>
        <sz val="12"/>
        <color theme="1"/>
        <rFont val="標楷體"/>
        <family val="4"/>
        <charset val="136"/>
      </rPr>
      <t>從而降低成本</t>
    </r>
    <r>
      <rPr>
        <sz val="12"/>
        <color theme="1"/>
        <rFont val="Times New Roman"/>
        <family val="1"/>
      </rPr>
      <t>.</t>
    </r>
  </si>
  <si>
    <r>
      <rPr>
        <sz val="12"/>
        <color theme="1"/>
        <rFont val="標楷體"/>
        <family val="4"/>
        <charset val="136"/>
      </rPr>
      <t>測試芙蓉牌</t>
    </r>
    <r>
      <rPr>
        <sz val="12"/>
        <color theme="1"/>
        <rFont val="Times New Roman"/>
        <family val="1"/>
      </rPr>
      <t>22mm</t>
    </r>
    <r>
      <rPr>
        <sz val="12"/>
        <color theme="1"/>
        <rFont val="標楷體"/>
        <family val="4"/>
        <charset val="136"/>
      </rPr>
      <t>牛皮色紙條是否可用於包盒機貼紙角</t>
    </r>
    <r>
      <rPr>
        <sz val="12"/>
        <color theme="1"/>
        <rFont val="Times New Roman"/>
        <family val="1"/>
      </rPr>
      <t>,</t>
    </r>
    <r>
      <rPr>
        <sz val="12"/>
        <color theme="1"/>
        <rFont val="標楷體"/>
        <family val="4"/>
        <charset val="136"/>
      </rPr>
      <t>從而降低成本</t>
    </r>
    <r>
      <rPr>
        <sz val="12"/>
        <color theme="1"/>
        <rFont val="Times New Roman"/>
        <family val="1"/>
      </rPr>
      <t>.</t>
    </r>
  </si>
  <si>
    <r>
      <rPr>
        <sz val="12"/>
        <color theme="1"/>
        <rFont val="標楷體"/>
        <family val="4"/>
        <charset val="136"/>
      </rPr>
      <t>測試富益</t>
    </r>
    <r>
      <rPr>
        <sz val="12"/>
        <color theme="1"/>
        <rFont val="Times New Roman"/>
        <family val="1"/>
      </rPr>
      <t>5/8”</t>
    </r>
    <r>
      <rPr>
        <sz val="12"/>
        <color theme="1"/>
        <rFont val="標楷體"/>
        <family val="4"/>
        <charset val="136"/>
      </rPr>
      <t>噴粉</t>
    </r>
    <r>
      <rPr>
        <sz val="12"/>
        <color theme="1"/>
        <rFont val="Times New Roman"/>
        <family val="1"/>
      </rPr>
      <t>WIRE-O</t>
    </r>
    <r>
      <rPr>
        <sz val="12"/>
        <color theme="1"/>
        <rFont val="標楷體"/>
        <family val="4"/>
        <charset val="136"/>
      </rPr>
      <t>之品質是否可達到本公司客戶產品的要求，以滿足部分客人對</t>
    </r>
    <r>
      <rPr>
        <sz val="12"/>
        <color theme="1"/>
        <rFont val="Times New Roman"/>
        <family val="1"/>
      </rPr>
      <t>PMS</t>
    </r>
    <r>
      <rPr>
        <sz val="12"/>
        <color theme="1"/>
        <rFont val="標楷體"/>
        <family val="4"/>
        <charset val="136"/>
      </rPr>
      <t>顏色</t>
    </r>
    <r>
      <rPr>
        <sz val="12"/>
        <color theme="1"/>
        <rFont val="Times New Roman"/>
        <family val="1"/>
      </rPr>
      <t>WIRE-O</t>
    </r>
    <r>
      <rPr>
        <sz val="12"/>
        <color theme="1"/>
        <rFont val="標楷體"/>
        <family val="4"/>
        <charset val="136"/>
      </rPr>
      <t>的需求。</t>
    </r>
    <r>
      <rPr>
        <sz val="12"/>
        <color theme="1"/>
        <rFont val="Times New Roman"/>
        <family val="1"/>
      </rPr>
      <t xml:space="preserve"> </t>
    </r>
  </si>
  <si>
    <r>
      <rPr>
        <sz val="12"/>
        <color theme="1"/>
        <rFont val="標楷體"/>
        <family val="4"/>
        <charset val="136"/>
      </rPr>
      <t>測試用恆利南亞</t>
    </r>
    <r>
      <rPr>
        <sz val="12"/>
        <color theme="1"/>
        <rFont val="Times New Roman"/>
        <family val="1"/>
      </rPr>
      <t>0.17mm A-PET</t>
    </r>
    <r>
      <rPr>
        <sz val="12"/>
        <color theme="1"/>
        <rFont val="標楷體"/>
        <family val="4"/>
        <charset val="136"/>
      </rPr>
      <t>膠片經印刷及啤折是否可取代現用物料梁倉記</t>
    </r>
    <r>
      <rPr>
        <sz val="12"/>
        <color theme="1"/>
        <rFont val="Times New Roman"/>
        <family val="1"/>
      </rPr>
      <t>0.17 mmA-PET</t>
    </r>
    <r>
      <rPr>
        <sz val="12"/>
        <color theme="1"/>
        <rFont val="標楷體"/>
        <family val="4"/>
        <charset val="136"/>
      </rPr>
      <t>膠片。</t>
    </r>
  </si>
  <si>
    <r>
      <rPr>
        <sz val="12"/>
        <color theme="1"/>
        <rFont val="標楷體"/>
        <family val="4"/>
        <charset val="136"/>
      </rPr>
      <t>測試</t>
    </r>
    <r>
      <rPr>
        <sz val="12"/>
        <color theme="1"/>
        <rFont val="Times New Roman"/>
        <family val="1"/>
      </rPr>
      <t>Exxon Mobil MB666</t>
    </r>
    <r>
      <rPr>
        <sz val="12"/>
        <color theme="1"/>
        <rFont val="標楷體"/>
        <family val="4"/>
        <charset val="136"/>
      </rPr>
      <t>啤牌包裝膜是否可配合啤牌机及啤牌盒机用於公司產品之上﹒</t>
    </r>
  </si>
  <si>
    <r>
      <rPr>
        <sz val="12"/>
        <color theme="1"/>
        <rFont val="標楷體"/>
        <family val="4"/>
        <charset val="136"/>
      </rPr>
      <t>測試祥茂</t>
    </r>
    <r>
      <rPr>
        <sz val="12"/>
        <color theme="1"/>
        <rFont val="Times New Roman"/>
        <family val="1"/>
      </rPr>
      <t>Mass Trade Ltd. 0.27mm</t>
    </r>
    <r>
      <rPr>
        <sz val="12"/>
        <color theme="1"/>
        <rFont val="標楷體"/>
        <family val="4"/>
        <charset val="136"/>
      </rPr>
      <t>硬</t>
    </r>
    <r>
      <rPr>
        <sz val="12"/>
        <color theme="1"/>
        <rFont val="Times New Roman"/>
        <family val="1"/>
      </rPr>
      <t>PVC</t>
    </r>
    <r>
      <rPr>
        <sz val="12"/>
        <color theme="1"/>
        <rFont val="標楷體"/>
        <family val="4"/>
        <charset val="136"/>
      </rPr>
      <t>用於工廠生產（排山倒海），是否可接受，緩解現用單一物料供應商問題。</t>
    </r>
  </si>
  <si>
    <r>
      <rPr>
        <sz val="12"/>
        <color theme="1"/>
        <rFont val="標楷體"/>
        <family val="4"/>
        <charset val="136"/>
      </rPr>
      <t>用日本</t>
    </r>
    <r>
      <rPr>
        <sz val="12"/>
        <color theme="1"/>
        <rFont val="Times New Roman"/>
        <family val="1"/>
      </rPr>
      <t>0.2mm</t>
    </r>
    <r>
      <rPr>
        <sz val="12"/>
        <color theme="1"/>
        <rFont val="標楷體"/>
        <family val="4"/>
        <charset val="136"/>
      </rPr>
      <t>厚超透明</t>
    </r>
    <r>
      <rPr>
        <sz val="12"/>
        <color theme="1"/>
        <rFont val="Times New Roman"/>
        <family val="1"/>
      </rPr>
      <t>PP</t>
    </r>
    <r>
      <rPr>
        <sz val="12"/>
        <color theme="1"/>
        <rFont val="標楷體"/>
        <family val="4"/>
        <charset val="136"/>
      </rPr>
      <t>制做</t>
    </r>
    <r>
      <rPr>
        <sz val="12"/>
        <color theme="1"/>
        <rFont val="Times New Roman"/>
        <family val="1"/>
      </rPr>
      <t>Leo File</t>
    </r>
    <r>
      <rPr>
        <sz val="12"/>
        <color theme="1"/>
        <rFont val="標楷體"/>
        <family val="4"/>
        <charset val="136"/>
      </rPr>
      <t>，是否可加入</t>
    </r>
    <r>
      <rPr>
        <sz val="12"/>
        <color theme="1"/>
        <rFont val="Times New Roman"/>
        <family val="1"/>
      </rPr>
      <t>Leo Touch</t>
    </r>
    <r>
      <rPr>
        <sz val="12"/>
        <color theme="1"/>
        <rFont val="標楷體"/>
        <family val="4"/>
        <charset val="136"/>
      </rPr>
      <t>推廣。</t>
    </r>
  </si>
  <si>
    <r>
      <rPr>
        <sz val="12"/>
        <color theme="1"/>
        <rFont val="標楷體"/>
        <family val="4"/>
        <charset val="136"/>
      </rPr>
      <t>因港泰在</t>
    </r>
    <r>
      <rPr>
        <sz val="12"/>
        <color theme="1"/>
        <rFont val="Times New Roman"/>
        <family val="1"/>
      </rPr>
      <t xml:space="preserve">02 </t>
    </r>
    <r>
      <rPr>
        <sz val="12"/>
        <color theme="1"/>
        <rFont val="標楷體"/>
        <family val="4"/>
        <charset val="136"/>
      </rPr>
      <t>年測試後曾有一段時間沒有購買</t>
    </r>
    <r>
      <rPr>
        <sz val="12"/>
        <color theme="1"/>
        <rFont val="Times New Roman"/>
        <family val="1"/>
      </rPr>
      <t xml:space="preserve">, </t>
    </r>
    <r>
      <rPr>
        <sz val="12"/>
        <color theme="1"/>
        <rFont val="標楷體"/>
        <family val="4"/>
        <charset val="136"/>
      </rPr>
      <t>故現需重新測試港泰</t>
    </r>
    <r>
      <rPr>
        <sz val="12"/>
        <color theme="1"/>
        <rFont val="Times New Roman"/>
        <family val="1"/>
      </rPr>
      <t>A=A</t>
    </r>
    <r>
      <rPr>
        <sz val="12"/>
        <color theme="1"/>
        <rFont val="標楷體"/>
        <family val="4"/>
        <charset val="136"/>
      </rPr>
      <t>紙箱是否符合公司產品要求。</t>
    </r>
  </si>
  <si>
    <r>
      <rPr>
        <sz val="12"/>
        <color theme="1"/>
        <rFont val="標楷體"/>
        <family val="4"/>
        <charset val="136"/>
      </rPr>
      <t>因港泰在</t>
    </r>
    <r>
      <rPr>
        <sz val="12"/>
        <color theme="1"/>
        <rFont val="Times New Roman"/>
        <family val="1"/>
      </rPr>
      <t xml:space="preserve">02 </t>
    </r>
    <r>
      <rPr>
        <sz val="12"/>
        <color theme="1"/>
        <rFont val="標楷體"/>
        <family val="4"/>
        <charset val="136"/>
      </rPr>
      <t>年測試後曾有一段時間沒有購買</t>
    </r>
    <r>
      <rPr>
        <sz val="12"/>
        <color theme="1"/>
        <rFont val="Times New Roman"/>
        <family val="1"/>
      </rPr>
      <t xml:space="preserve">, </t>
    </r>
    <r>
      <rPr>
        <sz val="12"/>
        <color theme="1"/>
        <rFont val="標楷體"/>
        <family val="4"/>
        <charset val="136"/>
      </rPr>
      <t>故現需重新測試港泰</t>
    </r>
    <r>
      <rPr>
        <sz val="12"/>
        <color theme="1"/>
        <rFont val="Times New Roman"/>
        <family val="1"/>
      </rPr>
      <t>A=B</t>
    </r>
    <r>
      <rPr>
        <sz val="12"/>
        <color theme="1"/>
        <rFont val="標楷體"/>
        <family val="4"/>
        <charset val="136"/>
      </rPr>
      <t>紙箱是否符合公司產品要求。</t>
    </r>
  </si>
  <si>
    <r>
      <rPr>
        <sz val="12"/>
        <color theme="1"/>
        <rFont val="標楷體"/>
        <family val="4"/>
        <charset val="136"/>
      </rPr>
      <t>因港泰在</t>
    </r>
    <r>
      <rPr>
        <sz val="12"/>
        <color theme="1"/>
        <rFont val="Times New Roman"/>
        <family val="1"/>
      </rPr>
      <t xml:space="preserve">02 </t>
    </r>
    <r>
      <rPr>
        <sz val="12"/>
        <color theme="1"/>
        <rFont val="標楷體"/>
        <family val="4"/>
        <charset val="136"/>
      </rPr>
      <t>年測試後曾有一段時間沒有購買</t>
    </r>
    <r>
      <rPr>
        <sz val="12"/>
        <color theme="1"/>
        <rFont val="Times New Roman"/>
        <family val="1"/>
      </rPr>
      <t xml:space="preserve">, </t>
    </r>
    <r>
      <rPr>
        <sz val="12"/>
        <color theme="1"/>
        <rFont val="標楷體"/>
        <family val="4"/>
        <charset val="136"/>
      </rPr>
      <t>故現需重新測試港泰</t>
    </r>
    <r>
      <rPr>
        <sz val="12"/>
        <color theme="1"/>
        <rFont val="Times New Roman"/>
        <family val="1"/>
      </rPr>
      <t>B=B</t>
    </r>
    <r>
      <rPr>
        <sz val="12"/>
        <color theme="1"/>
        <rFont val="標楷體"/>
        <family val="4"/>
        <charset val="136"/>
      </rPr>
      <t>紙箱是否符合公司產品要求。</t>
    </r>
  </si>
  <si>
    <r>
      <rPr>
        <sz val="12"/>
        <color theme="1"/>
        <rFont val="標楷體"/>
        <family val="4"/>
        <charset val="136"/>
      </rPr>
      <t>測試改良后的慕達</t>
    </r>
    <r>
      <rPr>
        <sz val="12"/>
        <color theme="1"/>
        <rFont val="Times New Roman"/>
        <family val="1"/>
      </rPr>
      <t>A=A</t>
    </r>
    <r>
      <rPr>
        <sz val="12"/>
        <color theme="1"/>
        <rFont val="標楷體"/>
        <family val="4"/>
        <charset val="136"/>
      </rPr>
      <t>紙箱是否符合公司產品要求。</t>
    </r>
  </si>
  <si>
    <r>
      <rPr>
        <sz val="12"/>
        <color theme="1"/>
        <rFont val="標楷體"/>
        <family val="4"/>
        <charset val="136"/>
      </rPr>
      <t>測試改良后的慕達</t>
    </r>
    <r>
      <rPr>
        <sz val="12"/>
        <color theme="1"/>
        <rFont val="Times New Roman"/>
        <family val="1"/>
      </rPr>
      <t>A=B</t>
    </r>
    <r>
      <rPr>
        <sz val="12"/>
        <color theme="1"/>
        <rFont val="標楷體"/>
        <family val="4"/>
        <charset val="136"/>
      </rPr>
      <t>紙箱是否符合公司產品要求。</t>
    </r>
  </si>
  <si>
    <r>
      <rPr>
        <sz val="12"/>
        <color theme="1"/>
        <rFont val="標楷體"/>
        <family val="4"/>
        <charset val="136"/>
      </rPr>
      <t>測試改良后的慕達</t>
    </r>
    <r>
      <rPr>
        <sz val="12"/>
        <color theme="1"/>
        <rFont val="Times New Roman"/>
        <family val="1"/>
      </rPr>
      <t>B=B</t>
    </r>
    <r>
      <rPr>
        <sz val="12"/>
        <color theme="1"/>
        <rFont val="標楷體"/>
        <family val="4"/>
        <charset val="136"/>
      </rPr>
      <t>紙箱是否符合公司產品要求。</t>
    </r>
  </si>
  <si>
    <r>
      <rPr>
        <sz val="12"/>
        <color theme="1"/>
        <rFont val="標楷體"/>
        <family val="4"/>
        <charset val="136"/>
      </rPr>
      <t>測試三力六種色</t>
    </r>
    <r>
      <rPr>
        <sz val="12"/>
        <color theme="1"/>
        <rFont val="Times New Roman"/>
        <family val="1"/>
      </rPr>
      <t>(</t>
    </r>
    <r>
      <rPr>
        <sz val="12"/>
        <color theme="1"/>
        <rFont val="標楷體"/>
        <family val="4"/>
        <charset val="136"/>
      </rPr>
      <t>白</t>
    </r>
    <r>
      <rPr>
        <sz val="12"/>
        <color theme="1"/>
        <rFont val="Times New Roman"/>
        <family val="1"/>
      </rPr>
      <t>/</t>
    </r>
    <r>
      <rPr>
        <sz val="12"/>
        <color theme="1"/>
        <rFont val="標楷體"/>
        <family val="4"/>
        <charset val="136"/>
      </rPr>
      <t>紅</t>
    </r>
    <r>
      <rPr>
        <sz val="12"/>
        <color theme="1"/>
        <rFont val="Times New Roman"/>
        <family val="1"/>
      </rPr>
      <t>/</t>
    </r>
    <r>
      <rPr>
        <sz val="12"/>
        <color theme="1"/>
        <rFont val="標楷體"/>
        <family val="4"/>
        <charset val="136"/>
      </rPr>
      <t>藍</t>
    </r>
    <r>
      <rPr>
        <sz val="12"/>
        <color theme="1"/>
        <rFont val="Times New Roman"/>
        <family val="1"/>
      </rPr>
      <t>/</t>
    </r>
    <r>
      <rPr>
        <sz val="12"/>
        <color theme="1"/>
        <rFont val="標楷體"/>
        <family val="4"/>
        <charset val="136"/>
      </rPr>
      <t>紫</t>
    </r>
    <r>
      <rPr>
        <sz val="12"/>
        <color theme="1"/>
        <rFont val="Times New Roman"/>
        <family val="1"/>
      </rPr>
      <t>/</t>
    </r>
    <r>
      <rPr>
        <sz val="12"/>
        <color theme="1"/>
        <rFont val="標楷體"/>
        <family val="4"/>
        <charset val="136"/>
      </rPr>
      <t>橙</t>
    </r>
    <r>
      <rPr>
        <sz val="12"/>
        <color theme="1"/>
        <rFont val="Times New Roman"/>
        <family val="1"/>
      </rPr>
      <t>/</t>
    </r>
    <r>
      <rPr>
        <sz val="12"/>
        <color theme="1"/>
        <rFont val="標楷體"/>
        <family val="4"/>
        <charset val="136"/>
      </rPr>
      <t>綠</t>
    </r>
    <r>
      <rPr>
        <sz val="12"/>
        <color theme="1"/>
        <rFont val="Times New Roman"/>
        <family val="1"/>
      </rPr>
      <t>)PP</t>
    </r>
    <r>
      <rPr>
        <sz val="12"/>
        <color theme="1"/>
        <rFont val="標楷體"/>
        <family val="4"/>
        <charset val="136"/>
      </rPr>
      <t>針繩是否可用於本公司紙袋產品之上</t>
    </r>
    <r>
      <rPr>
        <sz val="12"/>
        <color theme="1"/>
        <rFont val="Times New Roman"/>
        <family val="1"/>
      </rPr>
      <t>.</t>
    </r>
  </si>
  <si>
    <r>
      <rPr>
        <sz val="12"/>
        <color theme="1"/>
        <rFont val="標楷體"/>
        <family val="4"/>
        <charset val="136"/>
      </rPr>
      <t>之前</t>
    </r>
    <r>
      <rPr>
        <sz val="12"/>
        <color theme="1"/>
        <rFont val="Times New Roman"/>
        <family val="1"/>
      </rPr>
      <t>MSS</t>
    </r>
    <r>
      <rPr>
        <sz val="12"/>
        <color theme="1"/>
        <rFont val="標楷體"/>
        <family val="4"/>
        <charset val="136"/>
      </rPr>
      <t>曾申請並由</t>
    </r>
    <r>
      <rPr>
        <sz val="12"/>
        <color theme="1"/>
        <rFont val="Times New Roman"/>
        <family val="1"/>
      </rPr>
      <t>TMD</t>
    </r>
    <r>
      <rPr>
        <sz val="12"/>
        <color theme="1"/>
        <rFont val="標楷體"/>
        <family val="4"/>
        <charset val="136"/>
      </rPr>
      <t>測試</t>
    </r>
    <r>
      <rPr>
        <sz val="12"/>
        <color theme="1"/>
        <rFont val="Times New Roman"/>
        <family val="1"/>
      </rPr>
      <t>BEKAERT</t>
    </r>
    <r>
      <rPr>
        <sz val="12"/>
        <color theme="1"/>
        <rFont val="標楷體"/>
        <family val="4"/>
        <charset val="136"/>
      </rPr>
      <t>於國內生產的</t>
    </r>
    <r>
      <rPr>
        <sz val="12"/>
        <color theme="1"/>
        <rFont val="Times New Roman"/>
        <family val="1"/>
      </rPr>
      <t>1.5mm</t>
    </r>
    <r>
      <rPr>
        <sz val="12"/>
        <color theme="1"/>
        <rFont val="標楷體"/>
        <family val="4"/>
        <charset val="136"/>
      </rPr>
      <t>白色</t>
    </r>
    <r>
      <rPr>
        <sz val="12"/>
        <color theme="1"/>
        <rFont val="Times New Roman"/>
        <family val="1"/>
      </rPr>
      <t>NC</t>
    </r>
    <r>
      <rPr>
        <sz val="12"/>
        <color theme="1"/>
        <rFont val="標楷體"/>
        <family val="4"/>
        <charset val="136"/>
      </rPr>
      <t>線</t>
    </r>
    <r>
      <rPr>
        <sz val="12"/>
        <color theme="1"/>
        <rFont val="Times New Roman"/>
        <family val="1"/>
      </rPr>
      <t>(MIS-040513</t>
    </r>
    <r>
      <rPr>
        <sz val="12"/>
        <color theme="1"/>
        <rFont val="標楷體"/>
        <family val="4"/>
        <charset val="136"/>
      </rPr>
      <t>，尼龍鍍層厚為</t>
    </r>
    <r>
      <rPr>
        <sz val="12"/>
        <color theme="1"/>
        <rFont val="Times New Roman"/>
        <family val="1"/>
      </rPr>
      <t>0.035mm)</t>
    </r>
    <r>
      <rPr>
        <sz val="12"/>
        <color theme="1"/>
        <rFont val="標楷體"/>
        <family val="4"/>
        <charset val="136"/>
      </rPr>
      <t>，用於本司自制</t>
    </r>
    <r>
      <rPr>
        <sz val="12"/>
        <color theme="1"/>
        <rFont val="Times New Roman"/>
        <family val="1"/>
      </rPr>
      <t>WIRE-O</t>
    </r>
    <r>
      <rPr>
        <sz val="12"/>
        <color theme="1"/>
        <rFont val="標楷體"/>
        <family val="4"/>
        <charset val="136"/>
      </rPr>
      <t>出現爆裂現象；現</t>
    </r>
    <r>
      <rPr>
        <sz val="12"/>
        <color theme="1"/>
        <rFont val="Times New Roman"/>
        <family val="1"/>
      </rPr>
      <t>BEKAERT</t>
    </r>
    <r>
      <rPr>
        <sz val="12"/>
        <color theme="1"/>
        <rFont val="標楷體"/>
        <family val="4"/>
        <charset val="136"/>
      </rPr>
      <t>提供分別加厚尼龍鍍層為</t>
    </r>
    <r>
      <rPr>
        <sz val="12"/>
        <color theme="1"/>
        <rFont val="Times New Roman"/>
        <family val="1"/>
      </rPr>
      <t>0.040mm</t>
    </r>
    <r>
      <rPr>
        <sz val="12"/>
        <color theme="1"/>
        <rFont val="標楷體"/>
        <family val="4"/>
        <charset val="136"/>
      </rPr>
      <t>及</t>
    </r>
    <r>
      <rPr>
        <sz val="12"/>
        <color theme="1"/>
        <rFont val="Times New Roman"/>
        <family val="1"/>
      </rPr>
      <t>0.045mm</t>
    </r>
    <r>
      <rPr>
        <sz val="12"/>
        <color theme="1"/>
        <rFont val="標楷體"/>
        <family val="4"/>
        <charset val="136"/>
      </rPr>
      <t>的</t>
    </r>
    <r>
      <rPr>
        <sz val="12"/>
        <color theme="1"/>
        <rFont val="Times New Roman"/>
        <family val="1"/>
      </rPr>
      <t>1.5mm</t>
    </r>
    <r>
      <rPr>
        <sz val="12"/>
        <color theme="1"/>
        <rFont val="標楷體"/>
        <family val="4"/>
        <charset val="136"/>
      </rPr>
      <t>白色</t>
    </r>
    <r>
      <rPr>
        <sz val="12"/>
        <color theme="1"/>
        <rFont val="Times New Roman"/>
        <family val="1"/>
      </rPr>
      <t>NC</t>
    </r>
    <r>
      <rPr>
        <sz val="12"/>
        <color theme="1"/>
        <rFont val="標楷體"/>
        <family val="4"/>
        <charset val="136"/>
      </rPr>
      <t>線各一桶予本司做測試，檢驗其是否尼龍鍍層爆裂現象得到改善，以提高本司大貨品質，減低成本。</t>
    </r>
  </si>
  <si>
    <r>
      <rPr>
        <sz val="12"/>
        <color theme="1"/>
        <rFont val="標楷體"/>
        <family val="4"/>
        <charset val="136"/>
      </rPr>
      <t>測試富林啡色皺紋脊紙是否可針對圓脊精裝書使用</t>
    </r>
    <r>
      <rPr>
        <sz val="12"/>
        <color theme="1"/>
        <rFont val="Times New Roman"/>
        <family val="1"/>
      </rPr>
      <t xml:space="preserve">, </t>
    </r>
    <r>
      <rPr>
        <sz val="12"/>
        <color theme="1"/>
        <rFont val="標楷體"/>
        <family val="4"/>
        <charset val="136"/>
      </rPr>
      <t>以改善現用泰聯無彈脊紙做圓脊書時</t>
    </r>
    <r>
      <rPr>
        <sz val="12"/>
        <color theme="1"/>
        <rFont val="Times New Roman"/>
        <family val="1"/>
      </rPr>
      <t>,</t>
    </r>
    <r>
      <rPr>
        <sz val="12"/>
        <color theme="1"/>
        <rFont val="標楷體"/>
        <family val="4"/>
        <charset val="136"/>
      </rPr>
      <t>嚴重爆裂</t>
    </r>
    <r>
      <rPr>
        <sz val="12"/>
        <color theme="1"/>
        <rFont val="Times New Roman"/>
        <family val="1"/>
      </rPr>
      <t>,</t>
    </r>
    <r>
      <rPr>
        <sz val="12"/>
        <color theme="1"/>
        <rFont val="標楷體"/>
        <family val="4"/>
        <charset val="136"/>
      </rPr>
      <t>不能配合精裝龍上皮殼</t>
    </r>
    <r>
      <rPr>
        <sz val="12"/>
        <color theme="1"/>
        <rFont val="Times New Roman"/>
        <family val="1"/>
      </rPr>
      <t>.</t>
    </r>
  </si>
  <si>
    <r>
      <rPr>
        <sz val="12"/>
        <color theme="1"/>
        <rFont val="標楷體"/>
        <family val="4"/>
        <charset val="136"/>
      </rPr>
      <t>測試中山金利寶</t>
    </r>
    <r>
      <rPr>
        <sz val="12"/>
        <color theme="1"/>
        <rFont val="Times New Roman"/>
        <family val="1"/>
      </rPr>
      <t>0.023mm PET</t>
    </r>
    <r>
      <rPr>
        <sz val="12"/>
        <color theme="1"/>
        <rFont val="標楷體"/>
        <family val="4"/>
        <charset val="136"/>
      </rPr>
      <t>料鐳射可移性貼紙經印刷、啤折及訂裝後用於</t>
    </r>
    <r>
      <rPr>
        <sz val="12"/>
        <color theme="1"/>
        <rFont val="Times New Roman"/>
        <family val="1"/>
      </rPr>
      <t>“Job no.61155,</t>
    </r>
    <r>
      <rPr>
        <sz val="12"/>
        <color theme="1"/>
        <rFont val="標楷體"/>
        <family val="4"/>
        <charset val="136"/>
      </rPr>
      <t>書名：</t>
    </r>
    <r>
      <rPr>
        <sz val="12"/>
        <color theme="1"/>
        <rFont val="Times New Roman"/>
        <family val="1"/>
      </rPr>
      <t>LEOUK/S&amp;SUK—</t>
    </r>
    <r>
      <rPr>
        <sz val="12"/>
        <color theme="1"/>
        <rFont val="標楷體"/>
        <family val="4"/>
        <charset val="136"/>
      </rPr>
      <t>我的小型馬</t>
    </r>
    <r>
      <rPr>
        <sz val="12"/>
        <color theme="1"/>
        <rFont val="Times New Roman"/>
        <family val="1"/>
      </rPr>
      <t>”</t>
    </r>
    <r>
      <rPr>
        <sz val="12"/>
        <color theme="1"/>
        <rFont val="標楷體"/>
        <family val="4"/>
        <charset val="136"/>
      </rPr>
      <t>大貨生產，其品質可否接受。</t>
    </r>
  </si>
  <si>
    <r>
      <rPr>
        <sz val="12"/>
        <color theme="1"/>
        <rFont val="標楷體"/>
        <family val="4"/>
        <charset val="136"/>
      </rPr>
      <t>測試中山金利寶</t>
    </r>
    <r>
      <rPr>
        <sz val="12"/>
        <color theme="1"/>
        <rFont val="Times New Roman"/>
        <family val="1"/>
      </rPr>
      <t xml:space="preserve">0.025mm </t>
    </r>
    <r>
      <rPr>
        <sz val="12"/>
        <color theme="1"/>
        <rFont val="標楷體"/>
        <family val="4"/>
        <charset val="136"/>
      </rPr>
      <t>可移</t>
    </r>
    <r>
      <rPr>
        <sz val="12"/>
        <color theme="1"/>
        <rFont val="Times New Roman"/>
        <family val="1"/>
      </rPr>
      <t>&amp;</t>
    </r>
    <r>
      <rPr>
        <sz val="12"/>
        <color theme="1"/>
        <rFont val="標楷體"/>
        <family val="4"/>
        <charset val="136"/>
      </rPr>
      <t>永久</t>
    </r>
    <r>
      <rPr>
        <sz val="12"/>
        <color theme="1"/>
        <rFont val="Times New Roman"/>
        <family val="1"/>
      </rPr>
      <t>PET</t>
    </r>
    <r>
      <rPr>
        <sz val="12"/>
        <color theme="1"/>
        <rFont val="標楷體"/>
        <family val="4"/>
        <charset val="136"/>
      </rPr>
      <t>透明貼紙經環境測試後，品質可否接受，以取代現時外購的捷達圓形貼紙。</t>
    </r>
  </si>
  <si>
    <r>
      <rPr>
        <sz val="12"/>
        <color theme="1"/>
        <rFont val="標楷體"/>
        <family val="4"/>
        <charset val="136"/>
      </rPr>
      <t>由于現時紙箱供應商比較少，未能很好地應負生產高峰期，故須尋找多一間供應商作後備，此供應商單價較現用平約</t>
    </r>
    <r>
      <rPr>
        <sz val="12"/>
        <color theme="1"/>
        <rFont val="Times New Roman"/>
        <family val="1"/>
      </rPr>
      <t>5%</t>
    </r>
    <r>
      <rPr>
        <sz val="12"/>
        <color theme="1"/>
        <rFont val="標楷體"/>
        <family val="4"/>
        <charset val="136"/>
      </rPr>
      <t>，而且路程較近，可以應負急單，另此供應商之前已測試過，由於其耐破度未符合要求，現應</t>
    </r>
    <r>
      <rPr>
        <sz val="12"/>
        <color theme="1"/>
        <rFont val="Times New Roman"/>
        <family val="1"/>
      </rPr>
      <t>TMD</t>
    </r>
    <r>
      <rPr>
        <sz val="12"/>
        <color theme="1"/>
        <rFont val="標楷體"/>
        <family val="4"/>
        <charset val="136"/>
      </rPr>
      <t>要求重新提供改善的樣辦再測試。</t>
    </r>
  </si>
  <si>
    <r>
      <rPr>
        <sz val="12"/>
        <color theme="1"/>
        <rFont val="標楷體"/>
        <family val="4"/>
        <charset val="136"/>
      </rPr>
      <t>由于現時紙箱供應商比較少，未能很好地應負生產高峰期，故須尋找多一間供應商作後備，此供應商單價較現用平約</t>
    </r>
    <r>
      <rPr>
        <sz val="12"/>
        <color theme="1"/>
        <rFont val="Times New Roman"/>
        <family val="1"/>
      </rPr>
      <t>5%</t>
    </r>
    <r>
      <rPr>
        <sz val="12"/>
        <color theme="1"/>
        <rFont val="標楷體"/>
        <family val="4"/>
        <charset val="136"/>
      </rPr>
      <t>，而且路程較近，可以應負急單，另此供應商之前其耐破度未符合要求，現應</t>
    </r>
    <r>
      <rPr>
        <sz val="12"/>
        <color theme="1"/>
        <rFont val="Times New Roman"/>
        <family val="1"/>
      </rPr>
      <t>TMD</t>
    </r>
    <r>
      <rPr>
        <sz val="12"/>
        <color theme="1"/>
        <rFont val="標楷體"/>
        <family val="4"/>
        <charset val="136"/>
      </rPr>
      <t>要求重新提供改善的樣辦再測試。</t>
    </r>
  </si>
  <si>
    <r>
      <rPr>
        <sz val="12"/>
        <color theme="1"/>
        <rFont val="標楷體"/>
        <family val="4"/>
        <charset val="136"/>
      </rPr>
      <t>測試</t>
    </r>
    <r>
      <rPr>
        <sz val="12"/>
        <color theme="1"/>
        <rFont val="Times New Roman"/>
        <family val="1"/>
      </rPr>
      <t>0.15mmKING</t>
    </r>
    <r>
      <rPr>
        <sz val="12"/>
        <color theme="1"/>
        <rFont val="標楷體"/>
        <family val="4"/>
        <charset val="136"/>
      </rPr>
      <t>的環保透明</t>
    </r>
    <r>
      <rPr>
        <sz val="12"/>
        <color theme="1"/>
        <rFont val="Times New Roman"/>
        <family val="1"/>
      </rPr>
      <t>PP</t>
    </r>
    <r>
      <rPr>
        <sz val="12"/>
        <color theme="1"/>
        <rFont val="標楷體"/>
        <family val="4"/>
        <charset val="136"/>
      </rPr>
      <t>膠底紙</t>
    </r>
    <r>
      <rPr>
        <sz val="12"/>
        <color theme="1"/>
        <rFont val="Times New Roman"/>
        <family val="1"/>
      </rPr>
      <t>,</t>
    </r>
    <r>
      <rPr>
        <sz val="12"/>
        <color theme="1"/>
        <rFont val="標楷體"/>
        <family val="4"/>
        <charset val="136"/>
      </rPr>
      <t>用於</t>
    </r>
    <r>
      <rPr>
        <sz val="12"/>
        <color theme="1"/>
        <rFont val="Times New Roman"/>
        <family val="1"/>
      </rPr>
      <t>PARRA &lt;&lt;</t>
    </r>
    <r>
      <rPr>
        <sz val="12"/>
        <color theme="1"/>
        <rFont val="標楷體"/>
        <family val="4"/>
        <charset val="136"/>
      </rPr>
      <t>人體探密</t>
    </r>
    <r>
      <rPr>
        <sz val="12"/>
        <color theme="1"/>
        <rFont val="Times New Roman"/>
        <family val="1"/>
      </rPr>
      <t>&gt;&gt;</t>
    </r>
    <r>
      <rPr>
        <sz val="12"/>
        <color theme="1"/>
        <rFont val="標楷體"/>
        <family val="4"/>
        <charset val="136"/>
      </rPr>
      <t>產品，其印刷及品質質量是否可解決禾穎透明</t>
    </r>
    <r>
      <rPr>
        <sz val="12"/>
        <color theme="1"/>
        <rFont val="Times New Roman"/>
        <family val="1"/>
      </rPr>
      <t>PP</t>
    </r>
    <r>
      <rPr>
        <sz val="12"/>
        <color theme="1"/>
        <rFont val="標楷體"/>
        <family val="4"/>
        <charset val="136"/>
      </rPr>
      <t>膠底起紙泡問題。</t>
    </r>
  </si>
  <si>
    <r>
      <rPr>
        <sz val="12"/>
        <color theme="1"/>
        <rFont val="標楷體"/>
        <family val="4"/>
        <charset val="136"/>
      </rPr>
      <t>測試芙蓉牌高熔點</t>
    </r>
    <r>
      <rPr>
        <sz val="12"/>
        <color theme="1"/>
        <rFont val="Times New Roman"/>
        <family val="1"/>
      </rPr>
      <t>19mm</t>
    </r>
    <r>
      <rPr>
        <sz val="12"/>
        <color theme="1"/>
        <rFont val="標楷體"/>
        <family val="4"/>
        <charset val="136"/>
      </rPr>
      <t>牛皮色包盒機紙條是否可用於公司包盒產品之上</t>
    </r>
  </si>
  <si>
    <r>
      <rPr>
        <sz val="12"/>
        <color theme="1"/>
        <rFont val="標楷體"/>
        <family val="4"/>
        <charset val="136"/>
      </rPr>
      <t>測試</t>
    </r>
    <r>
      <rPr>
        <sz val="12"/>
        <color theme="1"/>
        <rFont val="Times New Roman"/>
        <family val="1"/>
      </rPr>
      <t>5</t>
    </r>
    <r>
      <rPr>
        <sz val="12"/>
        <color theme="1"/>
        <rFont val="標楷體"/>
        <family val="4"/>
        <charset val="136"/>
      </rPr>
      <t>款掛鈎是否可用於</t>
    </r>
    <r>
      <rPr>
        <sz val="12"/>
        <color theme="1"/>
        <rFont val="Times New Roman"/>
        <family val="1"/>
      </rPr>
      <t>Patch Product</t>
    </r>
    <r>
      <rPr>
        <sz val="12"/>
        <color theme="1"/>
        <rFont val="標楷體"/>
        <family val="4"/>
        <charset val="136"/>
      </rPr>
      <t>客戶黏啤牌盒掛於陳列架之上</t>
    </r>
    <r>
      <rPr>
        <sz val="12"/>
        <color theme="1"/>
        <rFont val="Times New Roman"/>
        <family val="1"/>
      </rPr>
      <t xml:space="preserve">. </t>
    </r>
  </si>
  <si>
    <r>
      <rPr>
        <sz val="12"/>
        <color theme="1"/>
        <rFont val="標楷體"/>
        <family val="4"/>
        <charset val="136"/>
      </rPr>
      <t>測試中華制漆（一九四六）有限公司之沙膠漆</t>
    </r>
    <r>
      <rPr>
        <sz val="12"/>
        <color theme="1"/>
        <rFont val="Times New Roman"/>
        <family val="1"/>
      </rPr>
      <t>3800</t>
    </r>
    <r>
      <rPr>
        <sz val="12"/>
        <color theme="1"/>
        <rFont val="標楷體"/>
        <family val="4"/>
        <charset val="136"/>
      </rPr>
      <t>類</t>
    </r>
    <r>
      <rPr>
        <sz val="12"/>
        <color theme="1"/>
        <rFont val="Times New Roman"/>
        <family val="1"/>
      </rPr>
      <t>#3854</t>
    </r>
    <r>
      <rPr>
        <sz val="12"/>
        <color theme="1"/>
        <rFont val="標楷體"/>
        <family val="4"/>
        <charset val="136"/>
      </rPr>
      <t>黃色做於紙面上，是否可達到建築行業牆體表面的磨砂效果。</t>
    </r>
  </si>
  <si>
    <r>
      <rPr>
        <sz val="12"/>
        <color theme="1"/>
        <rFont val="標楷體"/>
        <family val="4"/>
        <charset val="136"/>
      </rPr>
      <t>測試彩艷</t>
    </r>
    <r>
      <rPr>
        <sz val="12"/>
        <color theme="1"/>
        <rFont val="Times New Roman"/>
        <family val="1"/>
      </rPr>
      <t>#250118R1</t>
    </r>
    <r>
      <rPr>
        <sz val="12"/>
        <color theme="1"/>
        <rFont val="標楷體"/>
        <family val="4"/>
        <charset val="136"/>
      </rPr>
      <t>水性紫漆使用於客戶</t>
    </r>
    <r>
      <rPr>
        <sz val="12"/>
        <color theme="1"/>
        <rFont val="Times New Roman"/>
        <family val="1"/>
      </rPr>
      <t>American Girl</t>
    </r>
    <r>
      <rPr>
        <sz val="12"/>
        <color theme="1"/>
        <rFont val="標楷體"/>
        <family val="4"/>
        <charset val="136"/>
      </rPr>
      <t>的</t>
    </r>
    <r>
      <rPr>
        <sz val="12"/>
        <color theme="1"/>
        <rFont val="Times New Roman"/>
        <family val="1"/>
      </rPr>
      <t>“My Spin on Life Diary” (</t>
    </r>
    <r>
      <rPr>
        <sz val="12"/>
        <color theme="1"/>
        <rFont val="標楷體"/>
        <family val="4"/>
        <charset val="136"/>
      </rPr>
      <t>中文名：指針日記本</t>
    </r>
    <r>
      <rPr>
        <sz val="12"/>
        <color theme="1"/>
        <rFont val="Times New Roman"/>
        <family val="1"/>
      </rPr>
      <t>)</t>
    </r>
    <r>
      <rPr>
        <sz val="12"/>
        <color theme="1"/>
        <rFont val="標楷體"/>
        <family val="4"/>
        <charset val="136"/>
      </rPr>
      <t>產品的皮殼面圓圈邊位掃色，確認其品質是否接受。</t>
    </r>
  </si>
  <si>
    <r>
      <rPr>
        <sz val="12"/>
        <color theme="1"/>
        <rFont val="標楷體"/>
        <family val="4"/>
        <charset val="136"/>
      </rPr>
      <t>測試</t>
    </r>
    <r>
      <rPr>
        <sz val="12"/>
        <color theme="1"/>
        <rFont val="Times New Roman"/>
        <family val="1"/>
      </rPr>
      <t xml:space="preserve">AVERY DENNISON80gsm </t>
    </r>
    <r>
      <rPr>
        <sz val="12"/>
        <color theme="1"/>
        <rFont val="標楷體"/>
        <family val="4"/>
        <charset val="136"/>
      </rPr>
      <t>永久性玻璃面膠底紙，客戶更換車線釘裝是否有影響，並測試物料應用於常用介面上的可用程度。</t>
    </r>
  </si>
  <si>
    <r>
      <rPr>
        <sz val="12"/>
        <color theme="1"/>
        <rFont val="標楷體"/>
        <family val="4"/>
        <charset val="136"/>
      </rPr>
      <t>測試將可移</t>
    </r>
    <r>
      <rPr>
        <sz val="12"/>
        <color theme="1"/>
        <rFont val="Times New Roman"/>
        <family val="1"/>
      </rPr>
      <t>(</t>
    </r>
    <r>
      <rPr>
        <sz val="12"/>
        <color theme="1"/>
        <rFont val="標楷體"/>
        <family val="4"/>
        <charset val="136"/>
      </rPr>
      <t>勁強粘</t>
    </r>
    <r>
      <rPr>
        <sz val="12"/>
        <color theme="1"/>
        <rFont val="Times New Roman"/>
        <family val="1"/>
      </rPr>
      <t>)100</t>
    </r>
    <r>
      <rPr>
        <sz val="12"/>
        <color theme="1"/>
        <rFont val="標楷體"/>
        <family val="4"/>
        <charset val="136"/>
      </rPr>
      <t>號半軟磨砂透明</t>
    </r>
    <r>
      <rPr>
        <sz val="12"/>
        <color theme="1"/>
        <rFont val="Times New Roman"/>
        <family val="1"/>
      </rPr>
      <t>PVC</t>
    </r>
    <r>
      <rPr>
        <sz val="12"/>
        <color theme="1"/>
        <rFont val="標楷體"/>
        <family val="4"/>
        <charset val="136"/>
      </rPr>
      <t>膠底紙貼於</t>
    </r>
    <r>
      <rPr>
        <sz val="12"/>
        <color theme="1"/>
        <rFont val="Times New Roman"/>
        <family val="1"/>
      </rPr>
      <t>9</t>
    </r>
    <r>
      <rPr>
        <sz val="12"/>
        <color theme="1"/>
        <rFont val="標楷體"/>
        <family val="4"/>
        <charset val="136"/>
      </rPr>
      <t>號</t>
    </r>
    <r>
      <rPr>
        <sz val="12"/>
        <color theme="1"/>
        <rFont val="Times New Roman"/>
        <family val="1"/>
      </rPr>
      <t>PVC</t>
    </r>
    <r>
      <rPr>
        <sz val="12"/>
        <color theme="1"/>
        <rFont val="標楷體"/>
        <family val="4"/>
        <charset val="136"/>
      </rPr>
      <t>膠蓋及常用介面上，看其可移程度，是否會留有膠跡</t>
    </r>
    <r>
      <rPr>
        <sz val="12"/>
        <color theme="1"/>
        <rFont val="Times New Roman"/>
        <family val="1"/>
      </rPr>
      <t>.</t>
    </r>
  </si>
  <si>
    <r>
      <rPr>
        <sz val="12"/>
        <color theme="1"/>
        <rFont val="標楷體"/>
        <family val="4"/>
        <charset val="136"/>
      </rPr>
      <t>測試冠星</t>
    </r>
    <r>
      <rPr>
        <sz val="12"/>
        <color theme="1"/>
        <rFont val="Times New Roman"/>
        <family val="1"/>
      </rPr>
      <t>400</t>
    </r>
    <r>
      <rPr>
        <sz val="12"/>
        <color theme="1"/>
        <rFont val="標楷體"/>
        <family val="4"/>
        <charset val="136"/>
      </rPr>
      <t>低浮金條，故看其效果是否合乎公司要求。</t>
    </r>
  </si>
  <si>
    <r>
      <rPr>
        <sz val="12"/>
        <color theme="1"/>
        <rFont val="標楷體"/>
        <family val="4"/>
        <charset val="136"/>
      </rPr>
      <t>測試新美韓國玻璃燙鑽是否可配合青島博偉</t>
    </r>
    <r>
      <rPr>
        <sz val="12"/>
        <color theme="1"/>
        <rFont val="Times New Roman"/>
        <family val="1"/>
      </rPr>
      <t>DK-35</t>
    </r>
    <r>
      <rPr>
        <sz val="12"/>
        <color theme="1"/>
        <rFont val="標楷體"/>
        <family val="4"/>
        <charset val="136"/>
      </rPr>
      <t>超聲波手落燙鑽機，生產賀卡黏膠石生意，取代現有人手黏鑽做法，減低人工成本。</t>
    </r>
  </si>
  <si>
    <r>
      <rPr>
        <sz val="12"/>
        <color theme="1"/>
        <rFont val="標楷體"/>
        <family val="4"/>
        <charset val="136"/>
      </rPr>
      <t>測試</t>
    </r>
    <r>
      <rPr>
        <sz val="12"/>
        <color theme="1"/>
        <rFont val="Times New Roman"/>
        <family val="1"/>
      </rPr>
      <t xml:space="preserve">Lenstar </t>
    </r>
    <r>
      <rPr>
        <sz val="12"/>
        <color theme="1"/>
        <rFont val="標楷體"/>
        <family val="4"/>
        <charset val="136"/>
      </rPr>
      <t>硬</t>
    </r>
    <r>
      <rPr>
        <sz val="12"/>
        <color theme="1"/>
        <rFont val="Times New Roman"/>
        <family val="1"/>
      </rPr>
      <t>PETG</t>
    </r>
    <r>
      <rPr>
        <sz val="12"/>
        <color theme="1"/>
        <rFont val="標楷體"/>
        <family val="4"/>
        <charset val="136"/>
      </rPr>
      <t>光柵片是否適合我司光柵產品使用</t>
    </r>
  </si>
  <si>
    <r>
      <rPr>
        <sz val="12"/>
        <color theme="1"/>
        <rFont val="標楷體"/>
        <family val="4"/>
        <charset val="136"/>
      </rPr>
      <t>測試</t>
    </r>
    <r>
      <rPr>
        <sz val="12"/>
        <color theme="1"/>
        <rFont val="Times New Roman"/>
        <family val="1"/>
      </rPr>
      <t xml:space="preserve">LPC </t>
    </r>
    <r>
      <rPr>
        <sz val="12"/>
        <color theme="1"/>
        <rFont val="標楷體"/>
        <family val="4"/>
        <charset val="136"/>
      </rPr>
      <t>硬</t>
    </r>
    <r>
      <rPr>
        <sz val="12"/>
        <color theme="1"/>
        <rFont val="Times New Roman"/>
        <family val="1"/>
      </rPr>
      <t>PETG</t>
    </r>
    <r>
      <rPr>
        <sz val="12"/>
        <color theme="1"/>
        <rFont val="標楷體"/>
        <family val="4"/>
        <charset val="136"/>
      </rPr>
      <t>光柵片是否適合我司光柵產品使用</t>
    </r>
  </si>
  <si>
    <r>
      <rPr>
        <sz val="12"/>
        <color theme="1"/>
        <rFont val="標楷體"/>
        <family val="4"/>
        <charset val="136"/>
      </rPr>
      <t>測試</t>
    </r>
    <r>
      <rPr>
        <sz val="12"/>
        <color theme="1"/>
        <rFont val="Times New Roman"/>
        <family val="1"/>
      </rPr>
      <t xml:space="preserve">Pacur </t>
    </r>
    <r>
      <rPr>
        <sz val="12"/>
        <color theme="1"/>
        <rFont val="標楷體"/>
        <family val="4"/>
        <charset val="136"/>
      </rPr>
      <t>硬</t>
    </r>
    <r>
      <rPr>
        <sz val="12"/>
        <color theme="1"/>
        <rFont val="Times New Roman"/>
        <family val="1"/>
      </rPr>
      <t>PETG</t>
    </r>
    <r>
      <rPr>
        <sz val="12"/>
        <color theme="1"/>
        <rFont val="標楷體"/>
        <family val="4"/>
        <charset val="136"/>
      </rPr>
      <t>光柵片是否適合我司光柵產品使用</t>
    </r>
  </si>
  <si>
    <r>
      <rPr>
        <sz val="12"/>
        <color theme="1"/>
        <rFont val="標楷體"/>
        <family val="4"/>
        <charset val="136"/>
      </rPr>
      <t>測試</t>
    </r>
    <r>
      <rPr>
        <sz val="12"/>
        <color theme="1"/>
        <rFont val="Times New Roman"/>
        <family val="1"/>
      </rPr>
      <t xml:space="preserve">PVC Vinyl </t>
    </r>
    <r>
      <rPr>
        <sz val="12"/>
        <color theme="1"/>
        <rFont val="標楷體"/>
        <family val="4"/>
        <charset val="136"/>
      </rPr>
      <t>軟片是否適合於我司光柵產品使用</t>
    </r>
  </si>
  <si>
    <r>
      <rPr>
        <sz val="12"/>
        <color theme="1"/>
        <rFont val="標楷體"/>
        <family val="4"/>
        <charset val="136"/>
      </rPr>
      <t>測試冠星</t>
    </r>
    <r>
      <rPr>
        <sz val="12"/>
        <color theme="1"/>
        <rFont val="Times New Roman"/>
        <family val="1"/>
      </rPr>
      <t>#100</t>
    </r>
    <r>
      <rPr>
        <sz val="12"/>
        <color theme="1"/>
        <rFont val="標楷體"/>
        <family val="4"/>
        <charset val="136"/>
      </rPr>
      <t>珠光顏料、</t>
    </r>
    <r>
      <rPr>
        <sz val="12"/>
        <color theme="1"/>
        <rFont val="Times New Roman"/>
        <family val="1"/>
      </rPr>
      <t>#123</t>
    </r>
    <r>
      <rPr>
        <sz val="12"/>
        <color theme="1"/>
        <rFont val="標楷體"/>
        <family val="4"/>
        <charset val="136"/>
      </rPr>
      <t>珠光顏料、</t>
    </r>
    <r>
      <rPr>
        <sz val="12"/>
        <color theme="1"/>
        <rFont val="Times New Roman"/>
        <family val="1"/>
      </rPr>
      <t>L-100</t>
    </r>
    <r>
      <rPr>
        <sz val="12"/>
        <color theme="1"/>
        <rFont val="標楷體"/>
        <family val="4"/>
        <charset val="136"/>
      </rPr>
      <t>珠光漿，故看其效果是否合乎公司要求。</t>
    </r>
  </si>
  <si>
    <r>
      <rPr>
        <sz val="12"/>
        <color theme="1"/>
        <rFont val="標楷體"/>
        <family val="4"/>
        <charset val="136"/>
      </rPr>
      <t>測試普通</t>
    </r>
    <r>
      <rPr>
        <sz val="12"/>
        <color theme="1"/>
        <rFont val="Times New Roman"/>
        <family val="1"/>
      </rPr>
      <t>/</t>
    </r>
    <r>
      <rPr>
        <sz val="12"/>
        <color theme="1"/>
        <rFont val="標楷體"/>
        <family val="4"/>
        <charset val="136"/>
      </rPr>
      <t>特硬海綿</t>
    </r>
    <r>
      <rPr>
        <sz val="12"/>
        <color theme="1"/>
        <rFont val="Times New Roman"/>
        <family val="1"/>
      </rPr>
      <t xml:space="preserve"> 212WN / 1340W</t>
    </r>
    <r>
      <rPr>
        <sz val="12"/>
        <color theme="1"/>
        <rFont val="標楷體"/>
        <family val="4"/>
        <charset val="136"/>
      </rPr>
      <t>，原九星供應商數度加價及財務周轉不順暢。</t>
    </r>
  </si>
  <si>
    <r>
      <t>04</t>
    </r>
    <r>
      <rPr>
        <sz val="12"/>
        <color theme="1"/>
        <rFont val="標楷體"/>
        <family val="4"/>
        <charset val="136"/>
      </rPr>
      <t>年測試芙蓉牌</t>
    </r>
    <r>
      <rPr>
        <sz val="12"/>
        <color theme="1"/>
        <rFont val="Times New Roman"/>
        <family val="1"/>
      </rPr>
      <t>EVA</t>
    </r>
    <r>
      <rPr>
        <sz val="12"/>
        <color theme="1"/>
        <rFont val="標楷體"/>
        <family val="4"/>
        <charset val="136"/>
      </rPr>
      <t>啞光型</t>
    </r>
    <r>
      <rPr>
        <sz val="12"/>
        <color theme="1"/>
        <rFont val="Times New Roman"/>
        <family val="1"/>
      </rPr>
      <t>#19mm</t>
    </r>
    <r>
      <rPr>
        <sz val="12"/>
        <color theme="1"/>
        <rFont val="標楷體"/>
        <family val="4"/>
        <charset val="136"/>
      </rPr>
      <t>牛皮色包盒機紙條因不能通過跌落測試</t>
    </r>
    <r>
      <rPr>
        <sz val="12"/>
        <color theme="1"/>
        <rFont val="Times New Roman"/>
        <family val="1"/>
      </rPr>
      <t>(TMD:)</t>
    </r>
    <r>
      <rPr>
        <sz val="12"/>
        <color theme="1"/>
        <rFont val="標楷體"/>
        <family val="4"/>
        <charset val="136"/>
      </rPr>
      <t>故</t>
    </r>
    <r>
      <rPr>
        <sz val="12"/>
        <color theme="1"/>
        <rFont val="Times New Roman"/>
        <family val="1"/>
      </rPr>
      <t>,</t>
    </r>
    <r>
      <rPr>
        <sz val="12"/>
        <color theme="1"/>
        <rFont val="標楷體"/>
        <family val="4"/>
        <charset val="136"/>
      </rPr>
      <t>供應另外再提供改良版</t>
    </r>
    <r>
      <rPr>
        <sz val="12"/>
        <color theme="1"/>
        <rFont val="Times New Roman"/>
        <family val="1"/>
      </rPr>
      <t>EVA</t>
    </r>
    <r>
      <rPr>
        <sz val="12"/>
        <color theme="1"/>
        <rFont val="標楷體"/>
        <family val="4"/>
        <charset val="136"/>
      </rPr>
      <t>啞光型</t>
    </r>
    <r>
      <rPr>
        <sz val="12"/>
        <color theme="1"/>
        <rFont val="Times New Roman"/>
        <family val="1"/>
      </rPr>
      <t>#19mm</t>
    </r>
    <r>
      <rPr>
        <sz val="12"/>
        <color theme="1"/>
        <rFont val="標楷體"/>
        <family val="4"/>
        <charset val="136"/>
      </rPr>
      <t>牛皮色包盒機紙條測試。</t>
    </r>
  </si>
  <si>
    <r>
      <rPr>
        <sz val="12"/>
        <color theme="1"/>
        <rFont val="標楷體"/>
        <family val="4"/>
        <charset val="136"/>
      </rPr>
      <t>測試康信</t>
    </r>
    <r>
      <rPr>
        <sz val="12"/>
        <color theme="1"/>
        <rFont val="Times New Roman"/>
        <family val="1"/>
      </rPr>
      <t>#XD32-402(</t>
    </r>
    <r>
      <rPr>
        <sz val="12"/>
        <color theme="1"/>
        <rFont val="標楷體"/>
        <family val="4"/>
        <charset val="136"/>
      </rPr>
      <t>厚度</t>
    </r>
    <r>
      <rPr>
        <sz val="12"/>
        <color theme="1"/>
        <rFont val="Times New Roman"/>
        <family val="1"/>
      </rPr>
      <t>1/16”,</t>
    </r>
    <r>
      <rPr>
        <sz val="12"/>
        <color theme="1"/>
        <rFont val="標楷體"/>
        <family val="4"/>
        <charset val="136"/>
      </rPr>
      <t>直徑</t>
    </r>
    <r>
      <rPr>
        <sz val="12"/>
        <color theme="1"/>
        <rFont val="Times New Roman"/>
        <family val="1"/>
      </rPr>
      <t>1/2”,</t>
    </r>
    <r>
      <rPr>
        <sz val="12"/>
        <color theme="1"/>
        <rFont val="標楷體"/>
        <family val="4"/>
        <charset val="136"/>
      </rPr>
      <t>高粘力</t>
    </r>
    <r>
      <rPr>
        <sz val="12"/>
        <color theme="1"/>
        <rFont val="Times New Roman"/>
        <family val="1"/>
      </rPr>
      <t>) Glue Dot</t>
    </r>
    <r>
      <rPr>
        <sz val="12"/>
        <color theme="1"/>
        <rFont val="標楷體"/>
        <family val="4"/>
        <charset val="136"/>
      </rPr>
      <t>，應</t>
    </r>
    <r>
      <rPr>
        <sz val="12"/>
        <color theme="1"/>
        <rFont val="Times New Roman"/>
        <family val="1"/>
      </rPr>
      <t>Hallmark</t>
    </r>
    <r>
      <rPr>
        <sz val="12"/>
        <color theme="1"/>
        <rFont val="標楷體"/>
        <family val="4"/>
        <charset val="136"/>
      </rPr>
      <t>客人要求生產</t>
    </r>
    <r>
      <rPr>
        <sz val="12"/>
        <color theme="1"/>
        <rFont val="Times New Roman"/>
        <family val="1"/>
      </rPr>
      <t>KC</t>
    </r>
    <r>
      <rPr>
        <sz val="12"/>
        <color theme="1"/>
        <rFont val="標楷體"/>
        <family val="4"/>
        <charset val="136"/>
      </rPr>
      <t>高貴咭</t>
    </r>
    <r>
      <rPr>
        <sz val="12"/>
        <color theme="1"/>
        <rFont val="Times New Roman"/>
        <family val="1"/>
      </rPr>
      <t>399EGC1066(</t>
    </r>
    <r>
      <rPr>
        <sz val="12"/>
        <color theme="1"/>
        <rFont val="標楷體"/>
        <family val="4"/>
        <charset val="136"/>
      </rPr>
      <t>工程單號：</t>
    </r>
    <r>
      <rPr>
        <sz val="12"/>
        <color theme="1"/>
        <rFont val="Times New Roman"/>
        <family val="1"/>
      </rPr>
      <t>#63656)</t>
    </r>
    <r>
      <rPr>
        <sz val="12"/>
        <color theme="1"/>
        <rFont val="標楷體"/>
        <family val="4"/>
        <charset val="136"/>
      </rPr>
      <t>，確認其效果是否可接受。</t>
    </r>
  </si>
  <si>
    <r>
      <rPr>
        <sz val="12"/>
        <color theme="1"/>
        <rFont val="標楷體"/>
        <family val="4"/>
        <charset val="136"/>
      </rPr>
      <t>測試聚富</t>
    </r>
    <r>
      <rPr>
        <sz val="12"/>
        <color theme="1"/>
        <rFont val="Times New Roman"/>
        <family val="1"/>
      </rPr>
      <t>17um</t>
    </r>
    <r>
      <rPr>
        <sz val="12"/>
        <color theme="1"/>
        <rFont val="標楷體"/>
        <family val="4"/>
        <charset val="136"/>
      </rPr>
      <t>保鮮紙是否可用於公司打包產品之上</t>
    </r>
    <r>
      <rPr>
        <sz val="12"/>
        <color theme="1"/>
        <rFont val="Times New Roman"/>
        <family val="1"/>
      </rPr>
      <t>,</t>
    </r>
    <r>
      <rPr>
        <sz val="12"/>
        <color theme="1"/>
        <rFont val="標楷體"/>
        <family val="4"/>
        <charset val="136"/>
      </rPr>
      <t>從而降低成本</t>
    </r>
    <r>
      <rPr>
        <sz val="12"/>
        <color theme="1"/>
        <rFont val="Times New Roman"/>
        <family val="1"/>
      </rPr>
      <t>.</t>
    </r>
  </si>
  <si>
    <r>
      <rPr>
        <sz val="12"/>
        <color theme="1"/>
        <rFont val="標楷體"/>
        <family val="4"/>
        <charset val="136"/>
      </rPr>
      <t>測試</t>
    </r>
    <r>
      <rPr>
        <sz val="12"/>
        <color theme="1"/>
        <rFont val="Times New Roman"/>
        <family val="1"/>
      </rPr>
      <t>KHB172</t>
    </r>
    <r>
      <rPr>
        <sz val="12"/>
        <color theme="1"/>
        <rFont val="標楷體"/>
        <family val="4"/>
        <charset val="136"/>
      </rPr>
      <t>白色紙紐繩是否可用於本公司手捥袋產品之上</t>
    </r>
    <r>
      <rPr>
        <sz val="12"/>
        <color theme="1"/>
        <rFont val="Times New Roman"/>
        <family val="1"/>
      </rPr>
      <t>.</t>
    </r>
  </si>
  <si>
    <r>
      <rPr>
        <sz val="12"/>
        <color theme="1"/>
        <rFont val="標楷體"/>
        <family val="4"/>
        <charset val="136"/>
      </rPr>
      <t>測試</t>
    </r>
    <r>
      <rPr>
        <sz val="12"/>
        <color theme="1"/>
        <rFont val="Times New Roman"/>
        <family val="1"/>
      </rPr>
      <t>F2F</t>
    </r>
    <r>
      <rPr>
        <sz val="12"/>
        <color theme="1"/>
        <rFont val="標楷體"/>
        <family val="4"/>
        <charset val="136"/>
      </rPr>
      <t>可熱封自動捆扎帶是否可用於公司捆扎產品之上，以代替現用出現離層現象的太昌</t>
    </r>
    <r>
      <rPr>
        <sz val="12"/>
        <color theme="1"/>
        <rFont val="Times New Roman"/>
        <family val="1"/>
      </rPr>
      <t>Bopp</t>
    </r>
    <r>
      <rPr>
        <sz val="12"/>
        <color theme="1"/>
        <rFont val="標楷體"/>
        <family val="4"/>
        <charset val="136"/>
      </rPr>
      <t>捆扎帶。</t>
    </r>
  </si>
  <si>
    <r>
      <rPr>
        <sz val="12"/>
        <color theme="1"/>
        <rFont val="標楷體"/>
        <family val="4"/>
        <charset val="136"/>
      </rPr>
      <t>測試恆利</t>
    </r>
    <r>
      <rPr>
        <sz val="12"/>
        <color theme="1"/>
        <rFont val="Times New Roman"/>
        <family val="1"/>
      </rPr>
      <t>0.27mm</t>
    </r>
    <r>
      <rPr>
        <sz val="12"/>
        <color theme="1"/>
        <rFont val="標楷體"/>
        <family val="4"/>
        <charset val="136"/>
      </rPr>
      <t>硬透明</t>
    </r>
    <r>
      <rPr>
        <sz val="12"/>
        <color theme="1"/>
        <rFont val="Times New Roman"/>
        <family val="1"/>
      </rPr>
      <t>PVC</t>
    </r>
    <r>
      <rPr>
        <sz val="12"/>
        <color theme="1"/>
        <rFont val="標楷體"/>
        <family val="4"/>
        <charset val="136"/>
      </rPr>
      <t>膠片用於印刷及生產啤牌，效果是否可接受，以符合客人要求</t>
    </r>
    <r>
      <rPr>
        <sz val="12"/>
        <color theme="1"/>
        <rFont val="Times New Roman"/>
        <family val="1"/>
      </rPr>
      <t>(</t>
    </r>
    <r>
      <rPr>
        <sz val="12"/>
        <color theme="1"/>
        <rFont val="標楷體"/>
        <family val="4"/>
        <charset val="136"/>
      </rPr>
      <t>可印刷及防磨花</t>
    </r>
    <r>
      <rPr>
        <sz val="12"/>
        <color theme="1"/>
        <rFont val="Times New Roman"/>
        <family val="1"/>
      </rPr>
      <t>)</t>
    </r>
    <r>
      <rPr>
        <sz val="12"/>
        <color theme="1"/>
        <rFont val="標楷體"/>
        <family val="4"/>
        <charset val="136"/>
      </rPr>
      <t>。</t>
    </r>
  </si>
  <si>
    <r>
      <rPr>
        <sz val="12"/>
        <color theme="1"/>
        <rFont val="標楷體"/>
        <family val="4"/>
        <charset val="136"/>
      </rPr>
      <t>測試此款打包帶用於成品打板包裝，檢驗其品質及使用效果是否可接受，以做後備。</t>
    </r>
  </si>
  <si>
    <r>
      <rPr>
        <sz val="12"/>
        <color theme="1"/>
        <rFont val="標楷體"/>
        <family val="4"/>
        <charset val="136"/>
      </rPr>
      <t>測試此款打包帶上打包機用於成品包裝，檢驗其品質及使用效果是否可接受，以做後備。</t>
    </r>
  </si>
  <si>
    <r>
      <rPr>
        <sz val="12"/>
        <color theme="1"/>
        <rFont val="標楷體"/>
        <family val="4"/>
        <charset val="136"/>
      </rPr>
      <t>測試康信＃</t>
    </r>
    <r>
      <rPr>
        <sz val="12"/>
        <color theme="1"/>
        <rFont val="Times New Roman"/>
        <family val="1"/>
      </rPr>
      <t>42-402 Glue Dot</t>
    </r>
    <r>
      <rPr>
        <sz val="12"/>
        <color theme="1"/>
        <rFont val="標楷體"/>
        <family val="4"/>
        <charset val="136"/>
      </rPr>
      <t>（厚度</t>
    </r>
    <r>
      <rPr>
        <sz val="12"/>
        <color theme="1"/>
        <rFont val="Times New Roman"/>
        <family val="1"/>
      </rPr>
      <t>1/16”,</t>
    </r>
    <r>
      <rPr>
        <sz val="12"/>
        <color theme="1"/>
        <rFont val="標楷體"/>
        <family val="4"/>
        <charset val="136"/>
      </rPr>
      <t>直徑</t>
    </r>
    <r>
      <rPr>
        <sz val="12"/>
        <color theme="1"/>
        <rFont val="Times New Roman"/>
        <family val="1"/>
      </rPr>
      <t>1/2”,</t>
    </r>
    <r>
      <rPr>
        <sz val="12"/>
        <color theme="1"/>
        <rFont val="標楷體"/>
        <family val="4"/>
        <charset val="136"/>
      </rPr>
      <t>特高粘力），應</t>
    </r>
    <r>
      <rPr>
        <sz val="12"/>
        <color theme="1"/>
        <rFont val="Times New Roman"/>
        <family val="1"/>
      </rPr>
      <t>Hallmark</t>
    </r>
    <r>
      <rPr>
        <sz val="12"/>
        <color theme="1"/>
        <rFont val="標楷體"/>
        <family val="4"/>
        <charset val="136"/>
      </rPr>
      <t>客人要求生產貓朋狗友咭（工程單號：＃</t>
    </r>
    <r>
      <rPr>
        <sz val="12"/>
        <color theme="1"/>
        <rFont val="Times New Roman"/>
        <family val="1"/>
      </rPr>
      <t>65173</t>
    </r>
    <r>
      <rPr>
        <sz val="12"/>
        <color theme="1"/>
        <rFont val="標楷體"/>
        <family val="4"/>
        <charset val="136"/>
      </rPr>
      <t>），確認其效果是否達到客人要求。</t>
    </r>
  </si>
  <si>
    <r>
      <rPr>
        <sz val="12"/>
        <color theme="1"/>
        <rFont val="標楷體"/>
        <family val="4"/>
        <charset val="136"/>
      </rPr>
      <t>測試</t>
    </r>
    <r>
      <rPr>
        <sz val="12"/>
        <color theme="1"/>
        <rFont val="Times New Roman"/>
        <family val="1"/>
      </rPr>
      <t>0.3mm(</t>
    </r>
    <r>
      <rPr>
        <sz val="12"/>
        <color theme="1"/>
        <rFont val="標楷體"/>
        <family val="4"/>
        <charset val="136"/>
      </rPr>
      <t>宏信</t>
    </r>
    <r>
      <rPr>
        <sz val="12"/>
        <color theme="1"/>
        <rFont val="Times New Roman"/>
        <family val="1"/>
      </rPr>
      <t>)IP</t>
    </r>
    <r>
      <rPr>
        <sz val="12"/>
        <color theme="1"/>
        <rFont val="標楷體"/>
        <family val="4"/>
        <charset val="136"/>
      </rPr>
      <t>級透明</t>
    </r>
    <r>
      <rPr>
        <sz val="12"/>
        <color theme="1"/>
        <rFont val="Times New Roman"/>
        <family val="1"/>
      </rPr>
      <t>PVC</t>
    </r>
    <r>
      <rPr>
        <sz val="12"/>
        <color theme="1"/>
        <rFont val="標楷體"/>
        <family val="4"/>
        <charset val="136"/>
      </rPr>
      <t>折盒片</t>
    </r>
    <r>
      <rPr>
        <sz val="12"/>
        <color theme="1"/>
        <rFont val="Times New Roman"/>
        <family val="1"/>
      </rPr>
      <t>PVC</t>
    </r>
    <r>
      <rPr>
        <sz val="12"/>
        <color theme="1"/>
        <rFont val="標楷體"/>
        <family val="4"/>
        <charset val="136"/>
      </rPr>
      <t>膠片，用於生產植毛膠片是否可行。</t>
    </r>
  </si>
  <si>
    <r>
      <rPr>
        <sz val="12"/>
        <color theme="1"/>
        <rFont val="標楷體"/>
        <family val="4"/>
        <charset val="136"/>
      </rPr>
      <t>測試</t>
    </r>
    <r>
      <rPr>
        <sz val="12"/>
        <color theme="1"/>
        <rFont val="Times New Roman"/>
        <family val="1"/>
      </rPr>
      <t>#S-08</t>
    </r>
    <r>
      <rPr>
        <sz val="12"/>
        <color theme="1"/>
        <rFont val="標楷體"/>
        <family val="4"/>
        <charset val="136"/>
      </rPr>
      <t>閃光銀上本公司自開發機台塗漆機，是否可做到塗裝行業裝鉓機做的牆面印花效果，以列入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</si>
  <si>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t>
    </r>
    <r>
      <rPr>
        <sz val="12"/>
        <color theme="1"/>
        <rFont val="Times New Roman"/>
        <family val="1"/>
      </rPr>
      <t>#G-02</t>
    </r>
    <r>
      <rPr>
        <sz val="12"/>
        <color theme="1"/>
        <rFont val="標楷體"/>
        <family val="4"/>
        <charset val="136"/>
      </rPr>
      <t>紅光金上本公司自開發機台塗漆機，是否可做到塗裝行業裝鉓機做的牆面印花效果，以列入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</si>
  <si>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t>
    </r>
    <r>
      <rPr>
        <sz val="12"/>
        <color theme="1"/>
        <rFont val="Times New Roman"/>
        <family val="1"/>
      </rPr>
      <t>#IF-01</t>
    </r>
    <r>
      <rPr>
        <sz val="12"/>
        <color theme="1"/>
        <rFont val="標楷體"/>
        <family val="4"/>
        <charset val="136"/>
      </rPr>
      <t>藍干涉光上本公司自開發機台塗漆機，是否可做到塗裝行業裝鉓機做的牆面印花效果，以列入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</si>
  <si>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測試國內華光</t>
    </r>
    <r>
      <rPr>
        <sz val="12"/>
        <color theme="1"/>
        <rFont val="Times New Roman"/>
        <family val="1"/>
      </rPr>
      <t>YP-S</t>
    </r>
    <r>
      <rPr>
        <sz val="12"/>
        <color theme="1"/>
        <rFont val="標楷體"/>
        <family val="4"/>
        <charset val="136"/>
      </rPr>
      <t>鋅版與現用富士星光</t>
    </r>
    <r>
      <rPr>
        <sz val="12"/>
        <color theme="1"/>
        <rFont val="Times New Roman"/>
        <family val="1"/>
      </rPr>
      <t>VP</t>
    </r>
    <r>
      <rPr>
        <sz val="12"/>
        <color theme="1"/>
        <rFont val="標楷體"/>
        <family val="4"/>
        <charset val="136"/>
      </rPr>
      <t>鋅版作比較，確認其品質是否可達到本司要求，以降低成本。</t>
    </r>
  </si>
  <si>
    <r>
      <rPr>
        <sz val="12"/>
        <color theme="1"/>
        <rFont val="標楷體"/>
        <family val="4"/>
        <charset val="136"/>
      </rPr>
      <t>測試</t>
    </r>
    <r>
      <rPr>
        <sz val="12"/>
        <color theme="1"/>
        <rFont val="Times New Roman"/>
        <family val="1"/>
      </rPr>
      <t>3M#924-100</t>
    </r>
    <r>
      <rPr>
        <sz val="12"/>
        <color theme="1"/>
        <rFont val="標楷體"/>
        <family val="4"/>
        <charset val="136"/>
      </rPr>
      <t>特殊雙面膠紙及</t>
    </r>
    <r>
      <rPr>
        <sz val="12"/>
        <color theme="1"/>
        <rFont val="Times New Roman"/>
        <family val="1"/>
      </rPr>
      <t>SCOTCH</t>
    </r>
    <r>
      <rPr>
        <sz val="12"/>
        <color theme="1"/>
        <rFont val="標楷體"/>
        <family val="4"/>
        <charset val="136"/>
      </rPr>
      <t>半自動膠紙機是否可代替現用（手黏）益盛雙面膠紙用於公司產品定位上，從而提高效率</t>
    </r>
    <r>
      <rPr>
        <sz val="12"/>
        <color theme="1"/>
        <rFont val="Times New Roman"/>
        <family val="1"/>
      </rPr>
      <t>,</t>
    </r>
    <r>
      <rPr>
        <sz val="12"/>
        <color theme="1"/>
        <rFont val="標楷體"/>
        <family val="4"/>
        <charset val="136"/>
      </rPr>
      <t>降低成本。</t>
    </r>
  </si>
  <si>
    <r>
      <rPr>
        <sz val="12"/>
        <color theme="1"/>
        <rFont val="標楷體"/>
        <family val="4"/>
        <charset val="136"/>
      </rPr>
      <t>測試富林白色</t>
    </r>
    <r>
      <rPr>
        <sz val="12"/>
        <color theme="1"/>
        <rFont val="Times New Roman"/>
        <family val="1"/>
      </rPr>
      <t>13” 70/110</t>
    </r>
    <r>
      <rPr>
        <sz val="12"/>
        <color theme="1"/>
        <rFont val="標楷體"/>
        <family val="4"/>
        <charset val="136"/>
      </rPr>
      <t>彈性皺紋脊紙是否可針對圓脊精裝書使用</t>
    </r>
    <r>
      <rPr>
        <sz val="12"/>
        <color theme="1"/>
        <rFont val="Times New Roman"/>
        <family val="1"/>
      </rPr>
      <t xml:space="preserve">, </t>
    </r>
    <r>
      <rPr>
        <sz val="12"/>
        <color theme="1"/>
        <rFont val="標楷體"/>
        <family val="4"/>
        <charset val="136"/>
      </rPr>
      <t>以改善現用金銘灰色彈性皺紋脊紙做圓脊書時</t>
    </r>
    <r>
      <rPr>
        <sz val="12"/>
        <color theme="1"/>
        <rFont val="Times New Roman"/>
        <family val="1"/>
      </rPr>
      <t>,</t>
    </r>
    <r>
      <rPr>
        <sz val="12"/>
        <color theme="1"/>
        <rFont val="標楷體"/>
        <family val="4"/>
        <charset val="136"/>
      </rPr>
      <t>出現爆裂現象</t>
    </r>
    <r>
      <rPr>
        <sz val="12"/>
        <color theme="1"/>
        <rFont val="Times New Roman"/>
        <family val="1"/>
      </rPr>
      <t>,</t>
    </r>
    <r>
      <rPr>
        <sz val="12"/>
        <color theme="1"/>
        <rFont val="標楷體"/>
        <family val="4"/>
        <charset val="136"/>
      </rPr>
      <t>不能配合精裝龍上皮殼</t>
    </r>
    <r>
      <rPr>
        <sz val="12"/>
        <color theme="1"/>
        <rFont val="Times New Roman"/>
        <family val="1"/>
      </rPr>
      <t>.</t>
    </r>
  </si>
  <si>
    <r>
      <rPr>
        <sz val="12"/>
        <color theme="1"/>
        <rFont val="標楷體"/>
        <family val="4"/>
        <charset val="136"/>
      </rPr>
      <t>因太昌啤牌膜在封口處有起皺現象</t>
    </r>
    <r>
      <rPr>
        <sz val="12"/>
        <color theme="1"/>
        <rFont val="Times New Roman"/>
        <family val="1"/>
      </rPr>
      <t>,</t>
    </r>
    <r>
      <rPr>
        <sz val="12"/>
        <color theme="1"/>
        <rFont val="標楷體"/>
        <family val="4"/>
        <charset val="136"/>
      </rPr>
      <t>故測試</t>
    </r>
    <r>
      <rPr>
        <sz val="12"/>
        <color theme="1"/>
        <rFont val="Times New Roman"/>
        <family val="1"/>
      </rPr>
      <t>Exxon Mobil MB666</t>
    </r>
    <r>
      <rPr>
        <sz val="12"/>
        <color theme="1"/>
        <rFont val="標楷體"/>
        <family val="4"/>
        <charset val="136"/>
      </rPr>
      <t>啤牌包裝膜改善包盒封口起皺現象﹒</t>
    </r>
  </si>
  <si>
    <r>
      <rPr>
        <sz val="12"/>
        <color theme="1"/>
        <rFont val="標楷體"/>
        <family val="4"/>
        <charset val="136"/>
      </rPr>
      <t>測試大胡子</t>
    </r>
    <r>
      <rPr>
        <sz val="12"/>
        <color theme="1"/>
        <rFont val="Times New Roman"/>
        <family val="1"/>
      </rPr>
      <t>Shrinkmate</t>
    </r>
    <r>
      <rPr>
        <sz val="12"/>
        <color theme="1"/>
        <rFont val="標楷體"/>
        <family val="4"/>
        <charset val="136"/>
      </rPr>
      <t>撕帶</t>
    </r>
    <r>
      <rPr>
        <sz val="12"/>
        <color theme="1"/>
        <rFont val="Times New Roman"/>
        <family val="1"/>
      </rPr>
      <t xml:space="preserve">, </t>
    </r>
    <r>
      <rPr>
        <sz val="12"/>
        <color theme="1"/>
        <rFont val="標楷體"/>
        <family val="4"/>
        <charset val="136"/>
      </rPr>
      <t>以改善啤牌包裝膜及撕帶連接位置起皺的問題</t>
    </r>
  </si>
  <si>
    <r>
      <rPr>
        <sz val="12"/>
        <color theme="1"/>
        <rFont val="標楷體"/>
        <family val="4"/>
        <charset val="136"/>
      </rPr>
      <t>測試國民</t>
    </r>
    <r>
      <rPr>
        <sz val="12"/>
        <color theme="1"/>
        <rFont val="Times New Roman"/>
        <family val="1"/>
      </rPr>
      <t>#9T</t>
    </r>
    <r>
      <rPr>
        <sz val="12"/>
        <color theme="1"/>
        <rFont val="標楷體"/>
        <family val="4"/>
        <charset val="136"/>
      </rPr>
      <t>清潔劑，試清理</t>
    </r>
    <r>
      <rPr>
        <sz val="12"/>
        <color theme="1"/>
        <rFont val="Times New Roman"/>
        <family val="1"/>
      </rPr>
      <t>Norson PUR</t>
    </r>
    <r>
      <rPr>
        <sz val="12"/>
        <color theme="1"/>
        <rFont val="標楷體"/>
        <family val="4"/>
        <charset val="136"/>
      </rPr>
      <t>系統裝置內殘留之國民</t>
    </r>
    <r>
      <rPr>
        <sz val="12"/>
        <color theme="1"/>
        <rFont val="Times New Roman"/>
        <family val="1"/>
      </rPr>
      <t>PUR</t>
    </r>
    <r>
      <rPr>
        <sz val="12"/>
        <color theme="1"/>
        <rFont val="標楷體"/>
        <family val="4"/>
        <charset val="136"/>
      </rPr>
      <t>膠，是否能達到清理的效能。</t>
    </r>
  </si>
  <si>
    <r>
      <rPr>
        <sz val="12"/>
        <color theme="1"/>
        <rFont val="標楷體"/>
        <family val="4"/>
        <charset val="136"/>
      </rPr>
      <t>作為新物料開發，應用於本司</t>
    </r>
    <r>
      <rPr>
        <sz val="12"/>
        <color theme="1"/>
        <rFont val="Times New Roman"/>
        <family val="1"/>
      </rPr>
      <t>W/O BOOK</t>
    </r>
    <r>
      <rPr>
        <sz val="12"/>
        <color theme="1"/>
        <rFont val="標楷體"/>
        <family val="4"/>
        <charset val="136"/>
      </rPr>
      <t>產品上，看是否符合本公司的品質要求。</t>
    </r>
  </si>
  <si>
    <r>
      <rPr>
        <sz val="12"/>
        <color theme="1"/>
        <rFont val="標楷體"/>
        <family val="4"/>
        <charset val="136"/>
      </rPr>
      <t>測試車醋於電版制造</t>
    </r>
  </si>
  <si>
    <r>
      <rPr>
        <sz val="12"/>
        <color theme="1"/>
        <rFont val="標楷體"/>
        <family val="4"/>
        <charset val="136"/>
      </rPr>
      <t>測試</t>
    </r>
    <r>
      <rPr>
        <sz val="12"/>
        <color theme="1"/>
        <rFont val="Times New Roman"/>
        <family val="1"/>
      </rPr>
      <t>GPC Stabilizer (</t>
    </r>
    <r>
      <rPr>
        <sz val="12"/>
        <color theme="1"/>
        <rFont val="標楷體"/>
        <family val="4"/>
        <charset val="136"/>
      </rPr>
      <t>穩定劑</t>
    </r>
    <r>
      <rPr>
        <sz val="12"/>
        <color theme="1"/>
        <rFont val="Times New Roman"/>
        <family val="1"/>
      </rPr>
      <t>)</t>
    </r>
  </si>
  <si>
    <r>
      <rPr>
        <sz val="12"/>
        <color theme="1"/>
        <rFont val="標楷體"/>
        <family val="4"/>
        <charset val="136"/>
      </rPr>
      <t>測試</t>
    </r>
    <r>
      <rPr>
        <sz val="12"/>
        <color theme="1"/>
        <rFont val="Times New Roman"/>
        <family val="1"/>
      </rPr>
      <t xml:space="preserve">UEI </t>
    </r>
    <r>
      <rPr>
        <sz val="12"/>
        <color theme="1"/>
        <rFont val="標楷體"/>
        <family val="4"/>
        <charset val="136"/>
      </rPr>
      <t>測試條</t>
    </r>
  </si>
  <si>
    <r>
      <rPr>
        <sz val="12"/>
        <color theme="1"/>
        <rFont val="標楷體"/>
        <family val="4"/>
        <charset val="136"/>
      </rPr>
      <t>測試分析純鹽酸</t>
    </r>
  </si>
  <si>
    <r>
      <rPr>
        <sz val="12"/>
        <color theme="1"/>
        <rFont val="標楷體"/>
        <family val="4"/>
        <charset val="136"/>
      </rPr>
      <t>測試</t>
    </r>
    <r>
      <rPr>
        <sz val="12"/>
        <color theme="1"/>
        <rFont val="Times New Roman"/>
        <family val="1"/>
      </rPr>
      <t>Epox Hardener(</t>
    </r>
    <r>
      <rPr>
        <sz val="12"/>
        <color theme="1"/>
        <rFont val="標楷體"/>
        <family val="4"/>
        <charset val="136"/>
      </rPr>
      <t>環氧樹脂成型劑</t>
    </r>
    <r>
      <rPr>
        <sz val="12"/>
        <color theme="1"/>
        <rFont val="Times New Roman"/>
        <family val="1"/>
      </rPr>
      <t>)</t>
    </r>
  </si>
  <si>
    <r>
      <rPr>
        <sz val="12"/>
        <color theme="1"/>
        <rFont val="標楷體"/>
        <family val="4"/>
        <charset val="136"/>
      </rPr>
      <t>測試無</t>
    </r>
    <r>
      <rPr>
        <sz val="12"/>
        <color theme="1"/>
        <rFont val="Times New Roman"/>
        <family val="1"/>
      </rPr>
      <t>GBC Copper Positive Resist Coated(</t>
    </r>
    <r>
      <rPr>
        <sz val="12"/>
        <color theme="1"/>
        <rFont val="標楷體"/>
        <family val="4"/>
        <charset val="136"/>
      </rPr>
      <t>紅銅</t>
    </r>
    <r>
      <rPr>
        <sz val="12"/>
        <color theme="1"/>
        <rFont val="Times New Roman"/>
        <family val="1"/>
      </rPr>
      <t>)</t>
    </r>
  </si>
  <si>
    <r>
      <rPr>
        <sz val="12"/>
        <color theme="1"/>
        <rFont val="標楷體"/>
        <family val="4"/>
        <charset val="136"/>
      </rPr>
      <t>測試無水乙醇是否適合我司電版部使用</t>
    </r>
  </si>
  <si>
    <r>
      <rPr>
        <sz val="12"/>
        <color theme="1"/>
        <rFont val="標楷體"/>
        <family val="4"/>
        <charset val="136"/>
      </rPr>
      <t>測試</t>
    </r>
    <r>
      <rPr>
        <sz val="12"/>
        <color theme="1"/>
        <rFont val="Times New Roman"/>
        <family val="1"/>
      </rPr>
      <t>Epox Hardener(</t>
    </r>
    <r>
      <rPr>
        <sz val="12"/>
        <color theme="1"/>
        <rFont val="標楷體"/>
        <family val="4"/>
        <charset val="136"/>
      </rPr>
      <t>環氧樹脂硬化劑</t>
    </r>
    <r>
      <rPr>
        <sz val="12"/>
        <color theme="1"/>
        <rFont val="Times New Roman"/>
        <family val="1"/>
      </rPr>
      <t>)</t>
    </r>
  </si>
  <si>
    <r>
      <rPr>
        <sz val="12"/>
        <color theme="1"/>
        <rFont val="標楷體"/>
        <family val="4"/>
        <charset val="136"/>
      </rPr>
      <t>測試</t>
    </r>
    <r>
      <rPr>
        <sz val="12"/>
        <color theme="1"/>
        <rFont val="Times New Roman"/>
        <family val="1"/>
      </rPr>
      <t>Calibrator</t>
    </r>
    <r>
      <rPr>
        <sz val="12"/>
        <color theme="1"/>
        <rFont val="標楷體"/>
        <family val="4"/>
        <charset val="136"/>
      </rPr>
      <t>調合劑</t>
    </r>
  </si>
  <si>
    <r>
      <rPr>
        <sz val="12"/>
        <color theme="1"/>
        <rFont val="標楷體"/>
        <family val="4"/>
        <charset val="136"/>
      </rPr>
      <t>測試環氧樹脂於電版制造</t>
    </r>
  </si>
  <si>
    <r>
      <rPr>
        <sz val="12"/>
        <color theme="1"/>
        <rFont val="標楷體"/>
        <family val="4"/>
        <charset val="136"/>
      </rPr>
      <t>測試顯影劑</t>
    </r>
    <r>
      <rPr>
        <sz val="12"/>
        <color theme="1"/>
        <rFont val="Times New Roman"/>
        <family val="1"/>
      </rPr>
      <t xml:space="preserve"> GBC Copper Positive Resist</t>
    </r>
  </si>
  <si>
    <r>
      <rPr>
        <sz val="12"/>
        <color theme="1"/>
        <rFont val="標楷體"/>
        <family val="4"/>
        <charset val="136"/>
      </rPr>
      <t>測試</t>
    </r>
    <r>
      <rPr>
        <sz val="12"/>
        <color theme="1"/>
        <rFont val="Times New Roman"/>
        <family val="1"/>
      </rPr>
      <t>GBC Uncoated Brass(</t>
    </r>
    <r>
      <rPr>
        <sz val="12"/>
        <color theme="1"/>
        <rFont val="標楷體"/>
        <family val="4"/>
        <charset val="136"/>
      </rPr>
      <t>黃銅</t>
    </r>
    <r>
      <rPr>
        <sz val="12"/>
        <color theme="1"/>
        <rFont val="Times New Roman"/>
        <family val="1"/>
      </rPr>
      <t>)</t>
    </r>
  </si>
  <si>
    <r>
      <rPr>
        <sz val="12"/>
        <color theme="1"/>
        <rFont val="標楷體"/>
        <family val="4"/>
        <charset val="136"/>
      </rPr>
      <t>測試佳寶白色</t>
    </r>
    <r>
      <rPr>
        <sz val="12"/>
        <color theme="1"/>
        <rFont val="Times New Roman"/>
        <family val="1"/>
      </rPr>
      <t>14g</t>
    </r>
    <r>
      <rPr>
        <sz val="12"/>
        <color theme="1"/>
        <rFont val="標楷體"/>
        <family val="4"/>
        <charset val="136"/>
      </rPr>
      <t>白棉紙紐繩是否可用於本公司手捥袋產品之上</t>
    </r>
    <r>
      <rPr>
        <sz val="12"/>
        <color theme="1"/>
        <rFont val="Times New Roman"/>
        <family val="1"/>
      </rPr>
      <t>.</t>
    </r>
  </si>
  <si>
    <r>
      <rPr>
        <sz val="12"/>
        <color theme="1"/>
        <rFont val="標楷體"/>
        <family val="4"/>
        <charset val="136"/>
      </rPr>
      <t>測試</t>
    </r>
    <r>
      <rPr>
        <sz val="12"/>
        <color theme="1"/>
        <rFont val="Times New Roman"/>
        <family val="1"/>
      </rPr>
      <t>Q195</t>
    </r>
    <r>
      <rPr>
        <sz val="12"/>
        <color theme="1"/>
        <rFont val="標楷體"/>
        <family val="4"/>
        <charset val="136"/>
      </rPr>
      <t>鐵皮打包帶是否可用於公司倉庫切紙部打板紙包裝之上，以降低成本。</t>
    </r>
  </si>
  <si>
    <r>
      <rPr>
        <sz val="12"/>
        <color theme="1"/>
        <rFont val="標楷體"/>
        <family val="4"/>
        <charset val="136"/>
      </rPr>
      <t>測試</t>
    </r>
    <r>
      <rPr>
        <sz val="12"/>
        <color theme="1"/>
        <rFont val="Times New Roman"/>
        <family val="1"/>
      </rPr>
      <t>Lotters1.25mm</t>
    </r>
    <r>
      <rPr>
        <sz val="12"/>
        <color theme="1"/>
        <rFont val="標楷體"/>
        <family val="4"/>
        <charset val="136"/>
      </rPr>
      <t>白色</t>
    </r>
    <r>
      <rPr>
        <sz val="12"/>
        <color theme="1"/>
        <rFont val="Times New Roman"/>
        <family val="1"/>
      </rPr>
      <t>NC</t>
    </r>
    <r>
      <rPr>
        <sz val="12"/>
        <color theme="1"/>
        <rFont val="標楷體"/>
        <family val="4"/>
        <charset val="136"/>
      </rPr>
      <t>線，確認其品質是否能接受使用。</t>
    </r>
  </si>
  <si>
    <r>
      <rPr>
        <sz val="12"/>
        <color theme="1"/>
        <rFont val="標楷體"/>
        <family val="4"/>
        <charset val="136"/>
      </rPr>
      <t>測試</t>
    </r>
    <r>
      <rPr>
        <sz val="12"/>
        <color theme="1"/>
        <rFont val="Times New Roman"/>
        <family val="1"/>
      </rPr>
      <t>#BP-01</t>
    </r>
    <r>
      <rPr>
        <sz val="12"/>
        <color theme="1"/>
        <rFont val="標楷體"/>
        <family val="4"/>
        <charset val="136"/>
      </rPr>
      <t>黑珍珠上本公司自開發機台塗漆機，是否可做到塗裝行業裝鉓機做的牆面印花效果，以列入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</si>
  <si>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t>
    </r>
    <r>
      <rPr>
        <sz val="12"/>
        <color theme="1"/>
        <rFont val="Times New Roman"/>
        <family val="1"/>
      </rPr>
      <t>#IF-06</t>
    </r>
    <r>
      <rPr>
        <sz val="12"/>
        <color theme="1"/>
        <rFont val="標楷體"/>
        <family val="4"/>
        <charset val="136"/>
      </rPr>
      <t>綠金珠上本公司自開發機台塗漆機，是否可做到塗裝行業裝鉓機做的牆面印花效果，以列入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</si>
  <si>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t>
    </r>
    <r>
      <rPr>
        <sz val="12"/>
        <color theme="1"/>
        <rFont val="Times New Roman"/>
        <family val="1"/>
      </rPr>
      <t>#SC-07</t>
    </r>
    <r>
      <rPr>
        <sz val="12"/>
        <color theme="1"/>
        <rFont val="標楷體"/>
        <family val="4"/>
        <charset val="136"/>
      </rPr>
      <t>藍紫上本公司自開發機台塗漆機，是否可做到塗裝行業裝鉓機做的牆面印花效果，以列入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</si>
  <si>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測試富士星光</t>
    </r>
    <r>
      <rPr>
        <sz val="12"/>
        <color theme="1"/>
        <rFont val="Times New Roman"/>
        <family val="1"/>
      </rPr>
      <t>CTP</t>
    </r>
    <r>
      <rPr>
        <sz val="12"/>
        <color theme="1"/>
        <rFont val="標楷體"/>
        <family val="4"/>
        <charset val="136"/>
      </rPr>
      <t>與現用柯達</t>
    </r>
    <r>
      <rPr>
        <sz val="12"/>
        <color theme="1"/>
        <rFont val="Times New Roman"/>
        <family val="1"/>
      </rPr>
      <t>CTP</t>
    </r>
    <r>
      <rPr>
        <sz val="12"/>
        <color theme="1"/>
        <rFont val="標楷體"/>
        <family val="4"/>
        <charset val="136"/>
      </rPr>
      <t>作比較，確認其品質是否可達到本司要求，以降低生產成本。</t>
    </r>
  </si>
  <si>
    <r>
      <rPr>
        <sz val="12"/>
        <color theme="1"/>
        <rFont val="標楷體"/>
        <family val="4"/>
        <charset val="136"/>
      </rPr>
      <t>因現用京鐵</t>
    </r>
    <r>
      <rPr>
        <sz val="12"/>
        <color theme="1"/>
        <rFont val="Times New Roman"/>
        <family val="1"/>
      </rPr>
      <t>PET</t>
    </r>
    <r>
      <rPr>
        <sz val="12"/>
        <color theme="1"/>
        <rFont val="標楷體"/>
        <family val="4"/>
        <charset val="136"/>
      </rPr>
      <t>鍍鋁膜為單一物料，所以測試</t>
    </r>
    <r>
      <rPr>
        <sz val="12"/>
        <color theme="1"/>
        <rFont val="Times New Roman"/>
        <family val="1"/>
      </rPr>
      <t>12μPET</t>
    </r>
    <r>
      <rPr>
        <sz val="12"/>
        <color theme="1"/>
        <rFont val="標楷體"/>
        <family val="4"/>
        <charset val="136"/>
      </rPr>
      <t>鍍鋁膜是否可用於公司產品之上以作後備使用。</t>
    </r>
  </si>
  <si>
    <r>
      <rPr>
        <sz val="12"/>
        <color theme="1"/>
        <rFont val="標楷體"/>
        <family val="4"/>
        <charset val="136"/>
      </rPr>
      <t>測試三豐</t>
    </r>
    <r>
      <rPr>
        <sz val="12"/>
        <color theme="1"/>
        <rFont val="Times New Roman"/>
        <family val="1"/>
      </rPr>
      <t>3mm&amp;5mm45</t>
    </r>
    <r>
      <rPr>
        <sz val="12"/>
        <color theme="1"/>
        <rFont val="標楷體"/>
        <family val="4"/>
        <charset val="136"/>
      </rPr>
      <t>度</t>
    </r>
    <r>
      <rPr>
        <sz val="12"/>
        <color theme="1"/>
        <rFont val="Times New Roman"/>
        <family val="1"/>
      </rPr>
      <t>EVA</t>
    </r>
    <r>
      <rPr>
        <sz val="12"/>
        <color theme="1"/>
        <rFont val="標楷體"/>
        <family val="4"/>
        <charset val="136"/>
      </rPr>
      <t>海綿貼</t>
    </r>
    <r>
      <rPr>
        <sz val="12"/>
        <color theme="1"/>
        <rFont val="Times New Roman"/>
        <family val="1"/>
      </rPr>
      <t>(</t>
    </r>
    <r>
      <rPr>
        <sz val="12"/>
        <color theme="1"/>
        <rFont val="標楷體"/>
        <family val="4"/>
        <charset val="136"/>
      </rPr>
      <t>膠水層分別為＃</t>
    </r>
    <r>
      <rPr>
        <sz val="12"/>
        <color theme="1"/>
        <rFont val="Times New Roman"/>
        <family val="1"/>
      </rPr>
      <t>3295T</t>
    </r>
    <r>
      <rPr>
        <sz val="12"/>
        <color theme="1"/>
        <rFont val="標楷體"/>
        <family val="4"/>
        <charset val="136"/>
      </rPr>
      <t>及</t>
    </r>
    <r>
      <rPr>
        <sz val="12"/>
        <color theme="1"/>
        <rFont val="Times New Roman"/>
        <family val="1"/>
      </rPr>
      <t>3M</t>
    </r>
    <r>
      <rPr>
        <sz val="12"/>
        <color theme="1"/>
        <rFont val="標楷體"/>
        <family val="4"/>
        <charset val="136"/>
      </rPr>
      <t>＃</t>
    </r>
    <r>
      <rPr>
        <sz val="12"/>
        <color theme="1"/>
        <rFont val="Times New Roman"/>
        <family val="1"/>
      </rPr>
      <t>Y9448HK)</t>
    </r>
    <r>
      <rPr>
        <sz val="12"/>
        <color theme="1"/>
        <rFont val="標楷體"/>
        <family val="4"/>
        <charset val="136"/>
      </rPr>
      <t>，確認其品質是否能夠接受使用，以降低成本。</t>
    </r>
  </si>
  <si>
    <r>
      <rPr>
        <sz val="12"/>
        <color theme="1"/>
        <rFont val="標楷體"/>
        <family val="4"/>
        <charset val="136"/>
      </rPr>
      <t>因現時生產</t>
    </r>
    <r>
      <rPr>
        <sz val="12"/>
        <color theme="1"/>
        <rFont val="Times New Roman"/>
        <family val="1"/>
      </rPr>
      <t>BB</t>
    </r>
    <r>
      <rPr>
        <sz val="12"/>
        <color theme="1"/>
        <rFont val="標楷體"/>
        <family val="4"/>
        <charset val="136"/>
      </rPr>
      <t>咀</t>
    </r>
    <r>
      <rPr>
        <sz val="12"/>
        <color theme="1"/>
        <rFont val="Times New Roman"/>
        <family val="1"/>
      </rPr>
      <t>35#0.21mm</t>
    </r>
    <r>
      <rPr>
        <sz val="12"/>
        <color theme="1"/>
        <rFont val="標楷體"/>
        <family val="4"/>
        <charset val="136"/>
      </rPr>
      <t>硬白鋼線屬單一物料，現測試同一供應商提供的</t>
    </r>
    <r>
      <rPr>
        <sz val="12"/>
        <color theme="1"/>
        <rFont val="Times New Roman"/>
        <family val="1"/>
      </rPr>
      <t>35#0.2mm</t>
    </r>
    <r>
      <rPr>
        <sz val="12"/>
        <color theme="1"/>
        <rFont val="標楷體"/>
        <family val="4"/>
        <charset val="136"/>
      </rPr>
      <t>硬白鋼線是否可代替使用。</t>
    </r>
  </si>
  <si>
    <r>
      <rPr>
        <sz val="12"/>
        <color theme="1"/>
        <rFont val="標楷體"/>
        <family val="4"/>
        <charset val="136"/>
      </rPr>
      <t>測試光輝鐵片用作</t>
    </r>
    <r>
      <rPr>
        <sz val="12"/>
        <color theme="1"/>
        <rFont val="Times New Roman"/>
        <family val="1"/>
      </rPr>
      <t>&lt;</t>
    </r>
    <r>
      <rPr>
        <sz val="12"/>
        <color theme="1"/>
        <rFont val="標楷體"/>
        <family val="4"/>
        <charset val="136"/>
      </rPr>
      <t>美麗新世界</t>
    </r>
    <r>
      <rPr>
        <sz val="12"/>
        <color theme="1"/>
        <rFont val="Times New Roman"/>
        <family val="1"/>
      </rPr>
      <t>&gt;( JOB NO</t>
    </r>
    <r>
      <rPr>
        <sz val="12"/>
        <color theme="1"/>
        <rFont val="標楷體"/>
        <family val="4"/>
        <charset val="136"/>
      </rPr>
      <t>：</t>
    </r>
    <r>
      <rPr>
        <sz val="12"/>
        <color theme="1"/>
        <rFont val="Times New Roman"/>
        <family val="1"/>
      </rPr>
      <t>67683)</t>
    </r>
    <r>
      <rPr>
        <sz val="12"/>
        <color theme="1"/>
        <rFont val="標楷體"/>
        <family val="4"/>
        <charset val="136"/>
      </rPr>
      <t>皮殼脊芯，並壓圓脊，以解決現用新旭鐵片壓圓脊出現起骨的品質問題。</t>
    </r>
  </si>
  <si>
    <r>
      <t>8</t>
    </r>
    <r>
      <rPr>
        <sz val="12"/>
        <color theme="1"/>
        <rFont val="標楷體"/>
        <family val="4"/>
        <charset val="136"/>
      </rPr>
      <t>月中</t>
    </r>
  </si>
  <si>
    <r>
      <rPr>
        <sz val="12"/>
        <color theme="1"/>
        <rFont val="標楷體"/>
        <family val="4"/>
        <charset val="136"/>
      </rPr>
      <t>測試公司目前那部</t>
    </r>
    <r>
      <rPr>
        <sz val="12"/>
        <color theme="1"/>
        <rFont val="Times New Roman"/>
        <family val="1"/>
      </rPr>
      <t>Markandy</t>
    </r>
    <r>
      <rPr>
        <sz val="12"/>
        <color theme="1"/>
        <rFont val="標楷體"/>
        <family val="4"/>
        <charset val="136"/>
      </rPr>
      <t>機啤薄</t>
    </r>
    <r>
      <rPr>
        <sz val="12"/>
        <color theme="1"/>
        <rFont val="Times New Roman"/>
        <family val="1"/>
      </rPr>
      <t>PET</t>
    </r>
    <r>
      <rPr>
        <sz val="12"/>
        <color theme="1"/>
        <rFont val="標楷體"/>
        <family val="4"/>
        <charset val="136"/>
      </rPr>
      <t>膠貼紙的能力</t>
    </r>
    <r>
      <rPr>
        <sz val="12"/>
        <color theme="1"/>
        <rFont val="Times New Roman"/>
        <family val="1"/>
      </rPr>
      <t xml:space="preserve"> </t>
    </r>
    <r>
      <rPr>
        <sz val="12"/>
        <color theme="1"/>
        <rFont val="標楷體"/>
        <family val="4"/>
        <charset val="136"/>
      </rPr>
      <t>和</t>
    </r>
    <r>
      <rPr>
        <sz val="12"/>
        <color theme="1"/>
        <rFont val="Times New Roman"/>
        <family val="1"/>
      </rPr>
      <t xml:space="preserve"> </t>
    </r>
    <r>
      <rPr>
        <sz val="12"/>
        <color theme="1"/>
        <rFont val="標楷體"/>
        <family val="4"/>
        <charset val="136"/>
      </rPr>
      <t>自行生產取替外購產品的可行性。</t>
    </r>
  </si>
  <si>
    <r>
      <rPr>
        <sz val="12"/>
        <color theme="1"/>
        <rFont val="標楷體"/>
        <family val="4"/>
        <charset val="136"/>
      </rPr>
      <t>測試以上幾款不同軟質</t>
    </r>
    <r>
      <rPr>
        <sz val="12"/>
        <color theme="1"/>
        <rFont val="Times New Roman"/>
        <family val="1"/>
      </rPr>
      <t>PVC</t>
    </r>
    <r>
      <rPr>
        <sz val="12"/>
        <color theme="1"/>
        <rFont val="標楷體"/>
        <family val="4"/>
        <charset val="136"/>
      </rPr>
      <t>膠料</t>
    </r>
    <r>
      <rPr>
        <sz val="12"/>
        <color theme="1"/>
        <rFont val="Times New Roman"/>
        <family val="1"/>
      </rPr>
      <t>,</t>
    </r>
    <r>
      <rPr>
        <sz val="12"/>
        <color theme="1"/>
        <rFont val="標楷體"/>
        <family val="4"/>
        <charset val="136"/>
      </rPr>
      <t>作</t>
    </r>
    <r>
      <rPr>
        <sz val="12"/>
        <color theme="1"/>
        <rFont val="Times New Roman"/>
        <family val="1"/>
      </rPr>
      <t>DVD</t>
    </r>
    <r>
      <rPr>
        <sz val="12"/>
        <color theme="1"/>
        <rFont val="標楷體"/>
        <family val="4"/>
        <charset val="136"/>
      </rPr>
      <t>盒生產及加燙鐳射標籤的效果</t>
    </r>
    <r>
      <rPr>
        <sz val="12"/>
        <color theme="1"/>
        <rFont val="Times New Roman"/>
        <family val="1"/>
      </rPr>
      <t>.</t>
    </r>
  </si>
  <si>
    <r>
      <t>8</t>
    </r>
    <r>
      <rPr>
        <sz val="12"/>
        <color theme="1"/>
        <rFont val="標楷體"/>
        <family val="4"/>
        <charset val="136"/>
      </rPr>
      <t>月</t>
    </r>
  </si>
  <si>
    <r>
      <rPr>
        <sz val="12"/>
        <color theme="1"/>
        <rFont val="標楷體"/>
        <family val="4"/>
        <charset val="136"/>
      </rPr>
      <t>因此物料單一，故測試</t>
    </r>
    <r>
      <rPr>
        <sz val="12"/>
        <color theme="1"/>
        <rFont val="Times New Roman"/>
        <family val="1"/>
      </rPr>
      <t>HT421A</t>
    </r>
    <r>
      <rPr>
        <sz val="12"/>
        <color theme="1"/>
        <rFont val="標楷體"/>
        <family val="4"/>
        <charset val="136"/>
      </rPr>
      <t>砂帶，確認其品質是否能夠接受使用，以作後備，同時達到降低成本目的。</t>
    </r>
    <r>
      <rPr>
        <sz val="12"/>
        <color theme="1"/>
        <rFont val="Times New Roman"/>
        <family val="1"/>
      </rPr>
      <t xml:space="preserve"> </t>
    </r>
  </si>
  <si>
    <r>
      <rPr>
        <sz val="12"/>
        <color theme="1"/>
        <rFont val="標楷體"/>
        <family val="4"/>
        <charset val="136"/>
      </rPr>
      <t>測試</t>
    </r>
    <r>
      <rPr>
        <sz val="12"/>
        <color theme="1"/>
        <rFont val="Times New Roman"/>
        <family val="1"/>
      </rPr>
      <t>4mm</t>
    </r>
    <r>
      <rPr>
        <sz val="12"/>
        <color theme="1"/>
        <rFont val="標楷體"/>
        <family val="4"/>
        <charset val="136"/>
      </rPr>
      <t>叻色銅雞眼是否可用於公司產品之上，以作後備使用。</t>
    </r>
  </si>
  <si>
    <r>
      <rPr>
        <sz val="12"/>
        <color theme="1"/>
        <rFont val="標楷體"/>
        <family val="4"/>
        <charset val="136"/>
      </rPr>
      <t>測試八寶</t>
    </r>
    <r>
      <rPr>
        <sz val="12"/>
        <color theme="1"/>
        <rFont val="Times New Roman"/>
        <family val="1"/>
      </rPr>
      <t>O</t>
    </r>
    <r>
      <rPr>
        <sz val="12"/>
        <color theme="1"/>
        <rFont val="標楷體"/>
        <family val="4"/>
        <charset val="136"/>
      </rPr>
      <t>－</t>
    </r>
    <r>
      <rPr>
        <sz val="12"/>
        <color theme="1"/>
        <rFont val="Times New Roman"/>
        <family val="1"/>
      </rPr>
      <t>Binding</t>
    </r>
    <r>
      <rPr>
        <sz val="12"/>
        <color theme="1"/>
        <rFont val="標楷體"/>
        <family val="4"/>
        <charset val="136"/>
      </rPr>
      <t>牌</t>
    </r>
    <r>
      <rPr>
        <sz val="12"/>
        <color theme="1"/>
        <rFont val="Times New Roman"/>
        <family val="1"/>
      </rPr>
      <t>#25</t>
    </r>
    <r>
      <rPr>
        <sz val="12"/>
        <color theme="1"/>
        <rFont val="標楷體"/>
        <family val="4"/>
        <charset val="136"/>
      </rPr>
      <t>釘裝鐵線可否用於我司騎馬釘產品之上，以代替</t>
    </r>
    <r>
      <rPr>
        <sz val="12"/>
        <color theme="1"/>
        <rFont val="Times New Roman"/>
        <family val="1"/>
      </rPr>
      <t>LOTTERS 25#</t>
    </r>
    <r>
      <rPr>
        <sz val="12"/>
        <color theme="1"/>
        <rFont val="標楷體"/>
        <family val="4"/>
        <charset val="136"/>
      </rPr>
      <t>釘裝鐵線使用，達到降低成本之目的。</t>
    </r>
    <r>
      <rPr>
        <sz val="12"/>
        <color theme="1"/>
        <rFont val="Times New Roman"/>
        <family val="1"/>
      </rPr>
      <t xml:space="preserve"> </t>
    </r>
  </si>
  <si>
    <r>
      <rPr>
        <sz val="12"/>
        <color theme="1"/>
        <rFont val="標楷體"/>
        <family val="4"/>
        <charset val="136"/>
      </rPr>
      <t>測試現用鴻昌更改膠底及包裝方法的</t>
    </r>
    <r>
      <rPr>
        <sz val="12"/>
        <color theme="1"/>
        <rFont val="Times New Roman"/>
        <family val="1"/>
      </rPr>
      <t>KH001</t>
    </r>
    <r>
      <rPr>
        <sz val="12"/>
        <color theme="1"/>
        <rFont val="標楷體"/>
        <family val="4"/>
        <charset val="136"/>
      </rPr>
      <t>膠掛勾是否與原用膠掛勾質量相同，用於公司公司產品之上。</t>
    </r>
  </si>
  <si>
    <r>
      <rPr>
        <sz val="12"/>
        <color theme="1"/>
        <rFont val="標楷體"/>
        <family val="4"/>
        <charset val="136"/>
      </rPr>
      <t>測試</t>
    </r>
    <r>
      <rPr>
        <sz val="12"/>
        <color theme="1"/>
        <rFont val="Times New Roman"/>
        <family val="1"/>
      </rPr>
      <t>Botac 0.8mm</t>
    </r>
    <r>
      <rPr>
        <sz val="12"/>
        <color theme="1"/>
        <rFont val="標楷體"/>
        <family val="4"/>
        <charset val="136"/>
      </rPr>
      <t>黑色</t>
    </r>
    <r>
      <rPr>
        <sz val="12"/>
        <color theme="1"/>
        <rFont val="Times New Roman"/>
        <family val="1"/>
      </rPr>
      <t>NC</t>
    </r>
    <r>
      <rPr>
        <sz val="12"/>
        <color theme="1"/>
        <rFont val="標楷體"/>
        <family val="4"/>
        <charset val="136"/>
      </rPr>
      <t>線是否可用於公司產品之上，以降低成本及作備使用。</t>
    </r>
  </si>
  <si>
    <r>
      <rPr>
        <sz val="12"/>
        <color theme="1"/>
        <rFont val="標楷體"/>
        <family val="4"/>
        <charset val="136"/>
      </rPr>
      <t>測試台連＃</t>
    </r>
    <r>
      <rPr>
        <sz val="12"/>
        <color theme="1"/>
        <rFont val="Times New Roman"/>
        <family val="1"/>
      </rPr>
      <t>GC03</t>
    </r>
    <r>
      <rPr>
        <sz val="12"/>
        <color theme="1"/>
        <rFont val="標楷體"/>
        <family val="4"/>
        <charset val="136"/>
      </rPr>
      <t>閃金粉（六角五彩），配合我司三種做閃金粉產品的方法（</t>
    </r>
    <r>
      <rPr>
        <sz val="12"/>
        <color theme="1"/>
        <rFont val="Times New Roman"/>
        <family val="1"/>
      </rPr>
      <t>UV</t>
    </r>
    <r>
      <rPr>
        <sz val="12"/>
        <color theme="1"/>
        <rFont val="標楷體"/>
        <family val="4"/>
        <charset val="136"/>
      </rPr>
      <t>溝閃粉、高科技灑閃金粉、膠水灑閃金粉（與＃</t>
    </r>
    <r>
      <rPr>
        <sz val="12"/>
        <color theme="1"/>
        <rFont val="Times New Roman"/>
        <family val="1"/>
      </rPr>
      <t>3021</t>
    </r>
    <r>
      <rPr>
        <sz val="12"/>
        <color theme="1"/>
        <rFont val="標楷體"/>
        <family val="4"/>
        <charset val="136"/>
      </rPr>
      <t>一定比例混合）），確認其效果是否可接受。</t>
    </r>
  </si>
  <si>
    <r>
      <rPr>
        <sz val="12"/>
        <color theme="1"/>
        <rFont val="標楷體"/>
        <family val="4"/>
        <charset val="136"/>
      </rPr>
      <t>測試台連＃</t>
    </r>
    <r>
      <rPr>
        <sz val="12"/>
        <color theme="1"/>
        <rFont val="Times New Roman"/>
        <family val="1"/>
      </rPr>
      <t>3021</t>
    </r>
    <r>
      <rPr>
        <sz val="12"/>
        <color theme="1"/>
        <rFont val="標楷體"/>
        <family val="4"/>
        <charset val="136"/>
      </rPr>
      <t>閃金粉（四角五彩），配合＃</t>
    </r>
    <r>
      <rPr>
        <sz val="12"/>
        <color theme="1"/>
        <rFont val="Times New Roman"/>
        <family val="1"/>
      </rPr>
      <t>GC03</t>
    </r>
    <r>
      <rPr>
        <sz val="12"/>
        <color theme="1"/>
        <rFont val="標楷體"/>
        <family val="4"/>
        <charset val="136"/>
      </rPr>
      <t>閃金粉以一定的比例混合，做膠水灑閃金粉產品，確認其效果是否可接受。</t>
    </r>
  </si>
  <si>
    <r>
      <rPr>
        <sz val="12"/>
        <color theme="1"/>
        <rFont val="標楷體"/>
        <family val="4"/>
        <charset val="136"/>
      </rPr>
      <t>測試國內華光</t>
    </r>
    <r>
      <rPr>
        <sz val="12"/>
        <color theme="1"/>
        <rFont val="Times New Roman"/>
        <family val="1"/>
      </rPr>
      <t>YP-S</t>
    </r>
    <r>
      <rPr>
        <sz val="12"/>
        <color theme="1"/>
        <rFont val="標楷體"/>
        <family val="4"/>
        <charset val="136"/>
      </rPr>
      <t>鋅版與現用富士星光</t>
    </r>
    <r>
      <rPr>
        <sz val="12"/>
        <color theme="1"/>
        <rFont val="Times New Roman"/>
        <family val="1"/>
      </rPr>
      <t>VP</t>
    </r>
    <r>
      <rPr>
        <sz val="12"/>
        <color theme="1"/>
        <rFont val="標楷體"/>
        <family val="4"/>
        <charset val="136"/>
      </rPr>
      <t>鋅版作比較，確認其品質是否可達到本司要求，以降低成本。
測試結果不接受，項目取消</t>
    </r>
  </si>
  <si>
    <r>
      <rPr>
        <sz val="12"/>
        <color theme="1"/>
        <rFont val="標楷體"/>
        <family val="4"/>
        <charset val="136"/>
      </rPr>
      <t>測試華通</t>
    </r>
    <r>
      <rPr>
        <sz val="12"/>
        <color theme="1"/>
        <rFont val="Times New Roman"/>
        <family val="1"/>
      </rPr>
      <t>15μm</t>
    </r>
    <r>
      <rPr>
        <sz val="12"/>
        <color theme="1"/>
        <rFont val="標楷體"/>
        <family val="4"/>
        <charset val="136"/>
      </rPr>
      <t>保鮮紙並與現用</t>
    </r>
    <r>
      <rPr>
        <sz val="12"/>
        <color theme="1"/>
        <rFont val="Times New Roman"/>
        <family val="1"/>
      </rPr>
      <t>Ayida15μm</t>
    </r>
    <r>
      <rPr>
        <sz val="12"/>
        <color theme="1"/>
        <rFont val="標楷體"/>
        <family val="4"/>
        <charset val="136"/>
      </rPr>
      <t>保鮮紙作比較，確認其是否可用於我司手工打包產品之上，達到降低成本的目的。</t>
    </r>
  </si>
  <si>
    <r>
      <rPr>
        <sz val="12"/>
        <color theme="1"/>
        <rFont val="標楷體"/>
        <family val="4"/>
        <charset val="136"/>
      </rPr>
      <t>測試宇獅</t>
    </r>
    <r>
      <rPr>
        <sz val="12"/>
        <color theme="1"/>
        <rFont val="Times New Roman"/>
        <family val="1"/>
      </rPr>
      <t>12μPET</t>
    </r>
    <r>
      <rPr>
        <sz val="12"/>
        <color theme="1"/>
        <rFont val="標楷體"/>
        <family val="4"/>
        <charset val="136"/>
      </rPr>
      <t>鍍鋁膜是否可代替現用京鐵</t>
    </r>
    <r>
      <rPr>
        <sz val="12"/>
        <color theme="1"/>
        <rFont val="Times New Roman"/>
        <family val="1"/>
      </rPr>
      <t>PET</t>
    </r>
    <r>
      <rPr>
        <sz val="12"/>
        <color theme="1"/>
        <rFont val="標楷體"/>
        <family val="4"/>
        <charset val="136"/>
      </rPr>
      <t>鍍鋁膜時經常出現品質問題</t>
    </r>
    <r>
      <rPr>
        <sz val="12"/>
        <color theme="1"/>
        <rFont val="Times New Roman"/>
        <family val="1"/>
      </rPr>
      <t>(</t>
    </r>
    <r>
      <rPr>
        <sz val="12"/>
        <color theme="1"/>
        <rFont val="標楷體"/>
        <family val="4"/>
        <charset val="136"/>
      </rPr>
      <t>起皺、有痕</t>
    </r>
    <r>
      <rPr>
        <sz val="12"/>
        <color theme="1"/>
        <rFont val="Times New Roman"/>
        <family val="1"/>
      </rPr>
      <t>)</t>
    </r>
    <r>
      <rPr>
        <sz val="12"/>
        <color theme="1"/>
        <rFont val="標楷體"/>
        <family val="4"/>
        <charset val="136"/>
      </rPr>
      <t>，用於公司產品之上。</t>
    </r>
  </si>
  <si>
    <r>
      <rPr>
        <sz val="12"/>
        <color theme="1"/>
        <rFont val="標楷體"/>
        <family val="4"/>
        <charset val="136"/>
      </rPr>
      <t>測試長江</t>
    </r>
    <r>
      <rPr>
        <sz val="12"/>
        <color theme="1"/>
        <rFont val="Times New Roman"/>
        <family val="1"/>
      </rPr>
      <t>0.125mm,0.25mm,0.5mm PC</t>
    </r>
    <r>
      <rPr>
        <sz val="12"/>
        <color theme="1"/>
        <rFont val="標楷體"/>
        <family val="4"/>
        <charset val="136"/>
      </rPr>
      <t>鏡是否可改善現用</t>
    </r>
    <r>
      <rPr>
        <sz val="12"/>
        <color theme="1"/>
        <rFont val="Times New Roman"/>
        <family val="1"/>
      </rPr>
      <t>0.188PET</t>
    </r>
    <r>
      <rPr>
        <sz val="12"/>
        <color theme="1"/>
        <rFont val="標楷體"/>
        <family val="4"/>
        <charset val="136"/>
      </rPr>
      <t>鏡表面鍍鋁層腐化現象。</t>
    </r>
  </si>
  <si>
    <r>
      <rPr>
        <sz val="12"/>
        <color theme="1"/>
        <rFont val="標楷體"/>
        <family val="4"/>
        <charset val="136"/>
      </rPr>
      <t>測試藝韜的</t>
    </r>
    <r>
      <rPr>
        <sz val="12"/>
        <color theme="1"/>
        <rFont val="Times New Roman"/>
        <family val="1"/>
      </rPr>
      <t>Ulano(</t>
    </r>
    <r>
      <rPr>
        <sz val="12"/>
        <color theme="1"/>
        <rFont val="標楷體"/>
        <family val="4"/>
        <charset val="136"/>
      </rPr>
      <t>易玲瓏</t>
    </r>
    <r>
      <rPr>
        <sz val="12"/>
        <color theme="1"/>
        <rFont val="Times New Roman"/>
        <family val="1"/>
      </rPr>
      <t>)#CDF/QT-400 400μm</t>
    </r>
    <r>
      <rPr>
        <sz val="12"/>
        <color theme="1"/>
        <rFont val="標楷體"/>
        <family val="4"/>
        <charset val="136"/>
      </rPr>
      <t>厚版感光菲林貼片是否可配合</t>
    </r>
    <r>
      <rPr>
        <sz val="12"/>
        <color theme="1"/>
        <rFont val="Times New Roman"/>
        <family val="1"/>
      </rPr>
      <t>#MP0231</t>
    </r>
    <r>
      <rPr>
        <sz val="12"/>
        <color theme="1"/>
        <rFont val="標楷體"/>
        <family val="4"/>
        <charset val="136"/>
      </rPr>
      <t>泡沫漿進行使用，以列入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</si>
  <si>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測試中丰田</t>
    </r>
    <r>
      <rPr>
        <sz val="12"/>
        <color theme="1"/>
        <rFont val="Times New Roman"/>
        <family val="1"/>
      </rPr>
      <t>#H20C(0.022mm</t>
    </r>
    <r>
      <rPr>
        <sz val="12"/>
        <color theme="1"/>
        <rFont val="標楷體"/>
        <family val="4"/>
        <charset val="136"/>
      </rPr>
      <t>厚</t>
    </r>
    <r>
      <rPr>
        <sz val="12"/>
        <color theme="1"/>
        <rFont val="Times New Roman"/>
        <family val="1"/>
      </rPr>
      <t>)Bopp</t>
    </r>
    <r>
      <rPr>
        <sz val="12"/>
        <color theme="1"/>
        <rFont val="標楷體"/>
        <family val="4"/>
        <charset val="136"/>
      </rPr>
      <t>素面鐳射膜﹐用于我司复合机上做素面鐳射膜紙﹒确認其品質是否達到我司要求﹒</t>
    </r>
  </si>
  <si>
    <r>
      <rPr>
        <sz val="12"/>
        <color theme="1"/>
        <rFont val="標楷體"/>
        <family val="4"/>
        <charset val="136"/>
      </rPr>
      <t>測試新時代透明封箱膠紙</t>
    </r>
    <r>
      <rPr>
        <sz val="12"/>
        <color theme="1"/>
        <rFont val="Times New Roman"/>
        <family val="1"/>
      </rPr>
      <t>(45μm x48mmx 45Y</t>
    </r>
    <r>
      <rPr>
        <sz val="12"/>
        <color theme="1"/>
        <rFont val="標楷體"/>
        <family val="4"/>
        <charset val="136"/>
      </rPr>
      <t>與</t>
    </r>
    <r>
      <rPr>
        <sz val="12"/>
        <color theme="1"/>
        <rFont val="Times New Roman"/>
        <family val="1"/>
      </rPr>
      <t>4 8μmx 48mm x 45Y)</t>
    </r>
    <r>
      <rPr>
        <sz val="12"/>
        <color theme="1"/>
        <rFont val="標楷體"/>
        <family val="4"/>
        <charset val="136"/>
      </rPr>
      <t>的品質是否符合本公司的要求，以達到減低成本和同類物料有多种途徑選擇使用的目的﹒</t>
    </r>
  </si>
  <si>
    <r>
      <rPr>
        <sz val="12"/>
        <color theme="1"/>
        <rFont val="標楷體"/>
        <family val="4"/>
        <charset val="136"/>
      </rPr>
      <t>測試基土博立體造型漆</t>
    </r>
    <r>
      <rPr>
        <sz val="12"/>
        <color theme="1"/>
        <rFont val="Times New Roman"/>
        <family val="1"/>
      </rPr>
      <t>#2045</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</si>
  <si>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測試基土博立體造型漆</t>
    </r>
    <r>
      <rPr>
        <sz val="12"/>
        <color theme="1"/>
        <rFont val="Times New Roman"/>
        <family val="1"/>
      </rPr>
      <t>#3864</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</si>
  <si>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測試基土博立體造型漆</t>
    </r>
    <r>
      <rPr>
        <sz val="12"/>
        <color theme="1"/>
        <rFont val="Times New Roman"/>
        <family val="1"/>
      </rPr>
      <t>#3587</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</si>
  <si>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測試基土博立體造型漆</t>
    </r>
    <r>
      <rPr>
        <sz val="12"/>
        <color theme="1"/>
        <rFont val="Times New Roman"/>
        <family val="1"/>
      </rPr>
      <t>#2298</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</si>
  <si>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測試基土博立體造型漆</t>
    </r>
    <r>
      <rPr>
        <sz val="12"/>
        <color theme="1"/>
        <rFont val="Times New Roman"/>
        <family val="1"/>
      </rPr>
      <t>#1826</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</si>
  <si>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測試基土博立體造型漆</t>
    </r>
    <r>
      <rPr>
        <sz val="12"/>
        <color theme="1"/>
        <rFont val="Times New Roman"/>
        <family val="1"/>
      </rPr>
      <t>#1217</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</si>
  <si>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測試泰聯</t>
    </r>
    <r>
      <rPr>
        <sz val="12"/>
        <color theme="1"/>
        <rFont val="Times New Roman"/>
        <family val="1"/>
      </rPr>
      <t>9in</t>
    </r>
    <r>
      <rPr>
        <sz val="12"/>
        <color theme="1"/>
        <rFont val="標楷體"/>
        <family val="4"/>
        <charset val="136"/>
      </rPr>
      <t>新脊紙用於精裝書產品之品質是否可接受，以解決現用泰聯代理商即將停止生產的現用脊紙。</t>
    </r>
  </si>
  <si>
    <r>
      <rPr>
        <sz val="12"/>
        <color theme="1"/>
        <rFont val="標楷體"/>
        <family val="4"/>
        <charset val="136"/>
      </rPr>
      <t>測試</t>
    </r>
    <r>
      <rPr>
        <sz val="12"/>
        <color theme="1"/>
        <rFont val="Times New Roman"/>
        <family val="1"/>
      </rPr>
      <t>2</t>
    </r>
    <r>
      <rPr>
        <sz val="12"/>
        <color theme="1"/>
        <rFont val="標楷體"/>
        <family val="4"/>
        <charset val="136"/>
      </rPr>
      <t>號噴黑色雞眼是否可以適合公司產品所用，以作後備使用。</t>
    </r>
  </si>
  <si>
    <r>
      <rPr>
        <sz val="12"/>
        <color theme="1"/>
        <rFont val="標楷體"/>
        <family val="4"/>
        <charset val="136"/>
      </rPr>
      <t>測試得寶</t>
    </r>
    <r>
      <rPr>
        <sz val="12"/>
        <color theme="1"/>
        <rFont val="Times New Roman"/>
        <family val="1"/>
      </rPr>
      <t>Hikari#25</t>
    </r>
    <r>
      <rPr>
        <sz val="12"/>
        <color theme="1"/>
        <rFont val="標楷體"/>
        <family val="4"/>
        <charset val="136"/>
      </rPr>
      <t>釘裝鐵線是否可用於我司騎馬釘產品之上，以代替現用</t>
    </r>
    <r>
      <rPr>
        <sz val="12"/>
        <color theme="1"/>
        <rFont val="Times New Roman"/>
        <family val="1"/>
      </rPr>
      <t>Lotters 25#</t>
    </r>
    <r>
      <rPr>
        <sz val="12"/>
        <color theme="1"/>
        <rFont val="標楷體"/>
        <family val="4"/>
        <charset val="136"/>
      </rPr>
      <t>釘裝鐵線使用，達到降低成本之目的。</t>
    </r>
  </si>
  <si>
    <r>
      <rPr>
        <sz val="12"/>
        <color theme="1"/>
        <rFont val="標楷體"/>
        <family val="4"/>
        <charset val="136"/>
      </rPr>
      <t>測試皮爾威</t>
    </r>
    <r>
      <rPr>
        <sz val="12"/>
        <color theme="1"/>
        <rFont val="Times New Roman"/>
        <family val="1"/>
      </rPr>
      <t>17μm</t>
    </r>
    <r>
      <rPr>
        <sz val="12"/>
        <color theme="1"/>
        <rFont val="標楷體"/>
        <family val="4"/>
        <charset val="136"/>
      </rPr>
      <t>保鮮紙並與華通</t>
    </r>
    <r>
      <rPr>
        <sz val="12"/>
        <color theme="1"/>
        <rFont val="Times New Roman"/>
        <family val="1"/>
      </rPr>
      <t>17μm</t>
    </r>
    <r>
      <rPr>
        <sz val="12"/>
        <color theme="1"/>
        <rFont val="標楷體"/>
        <family val="4"/>
        <charset val="136"/>
      </rPr>
      <t>保鮮紙作比較，確認其是否可用於我司，從而降低成本。</t>
    </r>
  </si>
  <si>
    <r>
      <rPr>
        <sz val="12"/>
        <color theme="1"/>
        <rFont val="標楷體"/>
        <family val="4"/>
        <charset val="136"/>
      </rPr>
      <t>測試景生行的透明色玻璃珠是否适合使用，以代替永安</t>
    </r>
    <r>
      <rPr>
        <sz val="12"/>
        <color theme="1"/>
        <rFont val="Times New Roman"/>
        <family val="1"/>
      </rPr>
      <t>#SD-PB-WS1</t>
    </r>
    <r>
      <rPr>
        <sz val="12"/>
        <color theme="1"/>
        <rFont val="標楷體"/>
        <family val="4"/>
        <charset val="136"/>
      </rPr>
      <t>膠珠，及做推廣應用。</t>
    </r>
  </si>
  <si>
    <r>
      <rPr>
        <sz val="12"/>
        <color theme="1"/>
        <rFont val="標楷體"/>
        <family val="4"/>
        <charset val="136"/>
      </rPr>
      <t>測試景生行的黃色玻璃珠是否适合使用，做推廣應用。</t>
    </r>
  </si>
  <si>
    <r>
      <rPr>
        <sz val="12"/>
        <color theme="1"/>
        <rFont val="標楷體"/>
        <family val="4"/>
        <charset val="136"/>
      </rPr>
      <t>測試港田</t>
    </r>
    <r>
      <rPr>
        <sz val="12"/>
        <color theme="1"/>
        <rFont val="Times New Roman"/>
        <family val="1"/>
      </rPr>
      <t>#EBT002N-120</t>
    </r>
    <r>
      <rPr>
        <sz val="12"/>
        <color theme="1"/>
        <rFont val="標楷體"/>
        <family val="4"/>
        <charset val="136"/>
      </rPr>
      <t>度原色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配合不同顏色色種上本司膠蛇機試生產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</si>
  <si>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配合不同顏色色種上本司膠蛇機試生產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</si>
  <si>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#K9834</t>
    </r>
    <r>
      <rPr>
        <sz val="12"/>
        <color theme="1"/>
        <rFont val="標楷體"/>
        <family val="4"/>
        <charset val="136"/>
      </rPr>
      <t>黑色色種，配合港田</t>
    </r>
    <r>
      <rPr>
        <sz val="12"/>
        <color theme="1"/>
        <rFont val="Times New Roman"/>
        <family val="1"/>
      </rPr>
      <t>#EBT002N-120</t>
    </r>
    <r>
      <rPr>
        <sz val="12"/>
        <color theme="1"/>
        <rFont val="標楷體"/>
        <family val="4"/>
        <charset val="136"/>
      </rPr>
      <t>度原色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</si>
  <si>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#K3L17</t>
    </r>
    <r>
      <rPr>
        <sz val="12"/>
        <color theme="1"/>
        <rFont val="標楷體"/>
        <family val="4"/>
        <charset val="136"/>
      </rPr>
      <t>紅色色種，配合港田</t>
    </r>
    <r>
      <rPr>
        <sz val="12"/>
        <color theme="1"/>
        <rFont val="Times New Roman"/>
        <family val="1"/>
      </rPr>
      <t>#EBT002N-120</t>
    </r>
    <r>
      <rPr>
        <sz val="12"/>
        <color theme="1"/>
        <rFont val="標楷體"/>
        <family val="4"/>
        <charset val="136"/>
      </rPr>
      <t>度原色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</si>
  <si>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#K1L82</t>
    </r>
    <r>
      <rPr>
        <sz val="12"/>
        <color theme="1"/>
        <rFont val="標楷體"/>
        <family val="4"/>
        <charset val="136"/>
      </rPr>
      <t>黃色色種，配合港田</t>
    </r>
    <r>
      <rPr>
        <sz val="12"/>
        <color theme="1"/>
        <rFont val="Times New Roman"/>
        <family val="1"/>
      </rPr>
      <t>#EBT002N-120</t>
    </r>
    <r>
      <rPr>
        <sz val="12"/>
        <color theme="1"/>
        <rFont val="標楷體"/>
        <family val="4"/>
        <charset val="136"/>
      </rPr>
      <t>度原色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</si>
  <si>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#K5U11</t>
    </r>
    <r>
      <rPr>
        <sz val="12"/>
        <color theme="1"/>
        <rFont val="標楷體"/>
        <family val="4"/>
        <charset val="136"/>
      </rPr>
      <t>藍色色種，配合美漢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</si>
  <si>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#K3L44</t>
    </r>
    <r>
      <rPr>
        <sz val="12"/>
        <color theme="1"/>
        <rFont val="標楷體"/>
        <family val="4"/>
        <charset val="136"/>
      </rPr>
      <t>粉紅色色種，配合美漢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</si>
  <si>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#K4738</t>
    </r>
    <r>
      <rPr>
        <sz val="12"/>
        <color theme="1"/>
        <rFont val="標楷體"/>
        <family val="4"/>
        <charset val="136"/>
      </rPr>
      <t>紫色色種，配合美漢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</si>
  <si>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#K6K29</t>
    </r>
    <r>
      <rPr>
        <sz val="12"/>
        <color theme="1"/>
        <rFont val="標楷體"/>
        <family val="4"/>
        <charset val="136"/>
      </rPr>
      <t>綠色色種，配合美漢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</si>
  <si>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#K5U48</t>
    </r>
    <r>
      <rPr>
        <sz val="12"/>
        <color theme="1"/>
        <rFont val="標楷體"/>
        <family val="4"/>
        <charset val="136"/>
      </rPr>
      <t>粉藍色色種，配合美漢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</si>
  <si>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測試顏色專業</t>
    </r>
    <r>
      <rPr>
        <sz val="12"/>
        <color theme="1"/>
        <rFont val="Times New Roman"/>
        <family val="1"/>
      </rPr>
      <t>#KPL24</t>
    </r>
    <r>
      <rPr>
        <sz val="12"/>
        <color theme="1"/>
        <rFont val="標楷體"/>
        <family val="4"/>
        <charset val="136"/>
      </rPr>
      <t>珠光紫色色種，配合美漢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膠粒，上本司膠蛇機試做膠蛇，確認廠內自行生產膠蛇的效果是否可接受，減少外購以降低成本。取消原因：部分測試項目經測試不合格已取消，剩下可行的項目會與現時新增項目另外再開單測試。</t>
    </r>
  </si>
  <si>
    <r>
      <rPr>
        <sz val="12"/>
        <color theme="1"/>
        <rFont val="標楷體"/>
        <family val="4"/>
        <charset val="136"/>
      </rPr>
      <t>測試此</t>
    </r>
    <r>
      <rPr>
        <sz val="12"/>
        <color theme="1"/>
        <rFont val="Times New Roman"/>
        <family val="1"/>
      </rPr>
      <t>7×6</t>
    </r>
    <r>
      <rPr>
        <sz val="12"/>
        <color theme="1"/>
        <rFont val="標楷體"/>
        <family val="4"/>
        <charset val="136"/>
      </rPr>
      <t>和</t>
    </r>
    <r>
      <rPr>
        <sz val="12"/>
        <color theme="1"/>
        <rFont val="Times New Roman"/>
        <family val="1"/>
      </rPr>
      <t>6×6</t>
    </r>
    <r>
      <rPr>
        <sz val="12"/>
        <color theme="1"/>
        <rFont val="標楷體"/>
        <family val="4"/>
        <charset val="136"/>
      </rPr>
      <t>兩款撞釘是否可以用於固定指針或者轉輪產品所用，以作後備使用。</t>
    </r>
  </si>
  <si>
    <r>
      <rPr>
        <sz val="12"/>
        <color theme="1"/>
        <rFont val="標楷體"/>
        <family val="4"/>
        <charset val="136"/>
      </rPr>
      <t>測試</t>
    </r>
    <r>
      <rPr>
        <sz val="12"/>
        <color theme="1"/>
        <rFont val="Times New Roman"/>
        <family val="1"/>
      </rPr>
      <t>DDX</t>
    </r>
    <r>
      <rPr>
        <sz val="12"/>
        <color theme="1"/>
        <rFont val="標楷體"/>
        <family val="4"/>
        <charset val="136"/>
      </rPr>
      <t>強力磁膠是否可用於公司磁膠產品之上，以達到降低成本之目的。</t>
    </r>
  </si>
  <si>
    <r>
      <rPr>
        <sz val="12"/>
        <color theme="1"/>
        <rFont val="標楷體"/>
        <family val="4"/>
        <charset val="136"/>
      </rPr>
      <t>劉銀花</t>
    </r>
    <r>
      <rPr>
        <sz val="12"/>
        <color theme="1"/>
        <rFont val="Times New Roman"/>
        <family val="1"/>
      </rPr>
      <t>(LisaLau)</t>
    </r>
  </si>
  <si>
    <r>
      <rPr>
        <sz val="12"/>
        <color theme="1"/>
        <rFont val="標楷體"/>
        <family val="4"/>
        <charset val="136"/>
      </rPr>
      <t>測試</t>
    </r>
    <r>
      <rPr>
        <sz val="12"/>
        <color theme="1"/>
        <rFont val="Times New Roman"/>
        <family val="1"/>
      </rPr>
      <t>JMF</t>
    </r>
    <r>
      <rPr>
        <sz val="12"/>
        <color theme="1"/>
        <rFont val="標楷體"/>
        <family val="4"/>
        <charset val="136"/>
      </rPr>
      <t>強力磁膠是否可用於公司磁膠產品之上，以達到降低成本之目的。</t>
    </r>
  </si>
  <si>
    <r>
      <rPr>
        <sz val="12"/>
        <color theme="1"/>
        <rFont val="標楷體"/>
        <family val="4"/>
        <charset val="136"/>
      </rPr>
      <t>開發新供應商</t>
    </r>
    <r>
      <rPr>
        <sz val="12"/>
        <color theme="1"/>
        <rFont val="Times New Roman"/>
        <family val="1"/>
      </rPr>
      <t>,</t>
    </r>
    <r>
      <rPr>
        <sz val="12"/>
        <color theme="1"/>
        <rFont val="標楷體"/>
        <family val="4"/>
        <charset val="136"/>
      </rPr>
      <t>測試其玻璃粉面可移物料的印刷、啤、分條、標貼、以及用於本公司各種介面上的能力</t>
    </r>
    <r>
      <rPr>
        <sz val="12"/>
        <color theme="1"/>
        <rFont val="Times New Roman"/>
        <family val="1"/>
      </rPr>
      <t>,</t>
    </r>
    <r>
      <rPr>
        <sz val="12"/>
        <color theme="1"/>
        <rFont val="標楷體"/>
        <family val="4"/>
        <charset val="136"/>
      </rPr>
      <t>是否可以代替本公司現用的單一供應商鴻創</t>
    </r>
    <r>
      <rPr>
        <sz val="12"/>
        <color theme="1"/>
        <rFont val="Times New Roman"/>
        <family val="1"/>
      </rPr>
      <t>(CTR)</t>
    </r>
    <r>
      <rPr>
        <sz val="12"/>
        <color theme="1"/>
        <rFont val="標楷體"/>
        <family val="4"/>
        <charset val="136"/>
      </rPr>
      <t>。</t>
    </r>
  </si>
  <si>
    <r>
      <rPr>
        <sz val="12"/>
        <color theme="1"/>
        <rFont val="標楷體"/>
        <family val="4"/>
        <charset val="136"/>
      </rPr>
      <t>測試藝韜的</t>
    </r>
    <r>
      <rPr>
        <sz val="12"/>
        <color theme="1"/>
        <rFont val="Times New Roman"/>
        <family val="1"/>
      </rPr>
      <t>300μm</t>
    </r>
    <r>
      <rPr>
        <sz val="12"/>
        <color theme="1"/>
        <rFont val="標楷體"/>
        <family val="4"/>
        <charset val="136"/>
      </rPr>
      <t>厚感光菲林絲印效果，看其是否可配合公司現有的絲印後加工，做到泡沫印花效果，以及其他後加工，以便提高生產效率</t>
    </r>
    <r>
      <rPr>
        <sz val="12"/>
        <color theme="1"/>
        <rFont val="Times New Roman"/>
        <family val="1"/>
      </rPr>
      <t>.</t>
    </r>
  </si>
  <si>
    <r>
      <rPr>
        <sz val="12"/>
        <color theme="1"/>
        <rFont val="標楷體"/>
        <family val="4"/>
        <charset val="136"/>
      </rPr>
      <t>阮永班</t>
    </r>
  </si>
  <si>
    <r>
      <rPr>
        <sz val="12"/>
        <color theme="1"/>
        <rFont val="標楷體"/>
        <family val="4"/>
        <charset val="136"/>
      </rPr>
      <t>研究銅鋁片產品浮雕效果，測試用絲印或其他方法制作是否可達到類似效果，以及用於公司產品上的可行性，從而增加在同行中的競爭力。</t>
    </r>
  </si>
  <si>
    <r>
      <rPr>
        <sz val="12"/>
        <color theme="1"/>
        <rFont val="標楷體"/>
        <family val="4"/>
        <charset val="136"/>
      </rPr>
      <t>由於現用錦興</t>
    </r>
    <r>
      <rPr>
        <sz val="12"/>
        <color theme="1"/>
        <rFont val="Times New Roman"/>
        <family val="1"/>
      </rPr>
      <t>HK001</t>
    </r>
    <r>
      <rPr>
        <sz val="12"/>
        <color theme="1"/>
        <rFont val="標楷體"/>
        <family val="4"/>
        <charset val="136"/>
      </rPr>
      <t>（</t>
    </r>
    <r>
      <rPr>
        <sz val="12"/>
        <color theme="1"/>
        <rFont val="Times New Roman"/>
        <family val="1"/>
      </rPr>
      <t>3M</t>
    </r>
    <r>
      <rPr>
        <sz val="12"/>
        <color theme="1"/>
        <rFont val="標楷體"/>
        <family val="4"/>
        <charset val="136"/>
      </rPr>
      <t>膠底）未能通過掛勾測試，故現尋找同一供應商不同膠底</t>
    </r>
    <r>
      <rPr>
        <sz val="12"/>
        <color theme="1"/>
        <rFont val="Times New Roman"/>
        <family val="1"/>
      </rPr>
      <t>KH001</t>
    </r>
    <r>
      <rPr>
        <sz val="12"/>
        <color theme="1"/>
        <rFont val="標楷體"/>
        <family val="4"/>
        <charset val="136"/>
      </rPr>
      <t>（</t>
    </r>
    <r>
      <rPr>
        <sz val="12"/>
        <color theme="1"/>
        <rFont val="Times New Roman"/>
        <family val="1"/>
      </rPr>
      <t>3160</t>
    </r>
    <r>
      <rPr>
        <sz val="12"/>
        <color theme="1"/>
        <rFont val="標楷體"/>
        <family val="4"/>
        <charset val="136"/>
      </rPr>
      <t>膠底）膠掛勾測試是否可代替使用</t>
    </r>
    <r>
      <rPr>
        <sz val="12"/>
        <color theme="1"/>
        <rFont val="Times New Roman"/>
        <family val="1"/>
      </rPr>
      <t>,</t>
    </r>
    <r>
      <rPr>
        <sz val="12"/>
        <color theme="1"/>
        <rFont val="標楷體"/>
        <family val="4"/>
        <charset val="136"/>
      </rPr>
      <t>並在包裝方式上是否可改變</t>
    </r>
    <r>
      <rPr>
        <sz val="12"/>
        <color theme="1"/>
        <rFont val="Times New Roman"/>
        <family val="1"/>
      </rPr>
      <t>,</t>
    </r>
    <r>
      <rPr>
        <sz val="12"/>
        <color theme="1"/>
        <rFont val="標楷體"/>
        <family val="4"/>
        <charset val="136"/>
      </rPr>
      <t>以配合我司生產要求</t>
    </r>
    <r>
      <rPr>
        <sz val="12"/>
        <color theme="1"/>
        <rFont val="Times New Roman"/>
        <family val="1"/>
      </rPr>
      <t>.</t>
    </r>
  </si>
  <si>
    <r>
      <rPr>
        <sz val="12"/>
        <color theme="1"/>
        <rFont val="標楷體"/>
        <family val="4"/>
        <charset val="136"/>
      </rPr>
      <t>測試富士星光鋅版焗版油</t>
    </r>
    <r>
      <rPr>
        <sz val="12"/>
        <color theme="1"/>
        <rFont val="Times New Roman"/>
        <family val="1"/>
      </rPr>
      <t>BC-3B,</t>
    </r>
    <r>
      <rPr>
        <sz val="12"/>
        <color theme="1"/>
        <rFont val="標楷體"/>
        <family val="4"/>
        <charset val="136"/>
      </rPr>
      <t>與現用</t>
    </r>
    <r>
      <rPr>
        <sz val="12"/>
        <color theme="1"/>
        <rFont val="Times New Roman"/>
        <family val="1"/>
      </rPr>
      <t>1PAGSA</t>
    </r>
    <r>
      <rPr>
        <sz val="12"/>
        <color theme="1"/>
        <rFont val="標楷體"/>
        <family val="4"/>
        <charset val="136"/>
      </rPr>
      <t>焗版油</t>
    </r>
    <r>
      <rPr>
        <sz val="12"/>
        <color theme="1"/>
        <rFont val="Times New Roman"/>
        <family val="1"/>
      </rPr>
      <t>T-10</t>
    </r>
    <r>
      <rPr>
        <sz val="12"/>
        <color theme="1"/>
        <rFont val="標楷體"/>
        <family val="4"/>
        <charset val="136"/>
      </rPr>
      <t>對比，確認其品質是否可達到本司要求</t>
    </r>
    <r>
      <rPr>
        <sz val="12"/>
        <color theme="1"/>
        <rFont val="Times New Roman"/>
        <family val="1"/>
      </rPr>
      <t>,</t>
    </r>
    <r>
      <rPr>
        <sz val="12"/>
        <color theme="1"/>
        <rFont val="標楷體"/>
        <family val="4"/>
        <charset val="136"/>
      </rPr>
      <t>以降低生產成本。</t>
    </r>
  </si>
  <si>
    <r>
      <rPr>
        <sz val="12"/>
        <color theme="1"/>
        <rFont val="標楷體"/>
        <family val="4"/>
        <charset val="136"/>
      </rPr>
      <t>測試富士星光鋅版保護膠</t>
    </r>
    <r>
      <rPr>
        <sz val="12"/>
        <color theme="1"/>
        <rFont val="Times New Roman"/>
        <family val="1"/>
      </rPr>
      <t>CU-7,</t>
    </r>
    <r>
      <rPr>
        <sz val="12"/>
        <color theme="1"/>
        <rFont val="標楷體"/>
        <family val="4"/>
        <charset val="136"/>
      </rPr>
      <t>與現用</t>
    </r>
    <r>
      <rPr>
        <sz val="12"/>
        <color theme="1"/>
        <rFont val="Times New Roman"/>
        <family val="1"/>
      </rPr>
      <t>HAMMOND</t>
    </r>
    <r>
      <rPr>
        <sz val="12"/>
        <color theme="1"/>
        <rFont val="標楷體"/>
        <family val="4"/>
        <charset val="136"/>
      </rPr>
      <t>保護膠對比，確認其品質是否可達到本司要求</t>
    </r>
    <r>
      <rPr>
        <sz val="12"/>
        <color theme="1"/>
        <rFont val="Times New Roman"/>
        <family val="1"/>
      </rPr>
      <t>,</t>
    </r>
    <r>
      <rPr>
        <sz val="12"/>
        <color theme="1"/>
        <rFont val="標楷體"/>
        <family val="4"/>
        <charset val="136"/>
      </rPr>
      <t>以做後備。</t>
    </r>
  </si>
  <si>
    <r>
      <rPr>
        <sz val="12"/>
        <color theme="1"/>
        <rFont val="標楷體"/>
        <family val="4"/>
        <charset val="136"/>
      </rPr>
      <t>測試富士星光鋅版潔版液</t>
    </r>
    <r>
      <rPr>
        <sz val="12"/>
        <color theme="1"/>
        <rFont val="Times New Roman"/>
        <family val="1"/>
      </rPr>
      <t>MC-K,</t>
    </r>
    <r>
      <rPr>
        <sz val="12"/>
        <color theme="1"/>
        <rFont val="標楷體"/>
        <family val="4"/>
        <charset val="136"/>
      </rPr>
      <t>與現用潔版液</t>
    </r>
    <r>
      <rPr>
        <sz val="12"/>
        <color theme="1"/>
        <rFont val="Times New Roman"/>
        <family val="1"/>
      </rPr>
      <t>PD207</t>
    </r>
    <r>
      <rPr>
        <sz val="12"/>
        <color theme="1"/>
        <rFont val="標楷體"/>
        <family val="4"/>
        <charset val="136"/>
      </rPr>
      <t>對比，確認其品質是否可達到本司要求</t>
    </r>
    <r>
      <rPr>
        <sz val="12"/>
        <color theme="1"/>
        <rFont val="Times New Roman"/>
        <family val="1"/>
      </rPr>
      <t>,</t>
    </r>
    <r>
      <rPr>
        <sz val="12"/>
        <color theme="1"/>
        <rFont val="標楷體"/>
        <family val="4"/>
        <charset val="136"/>
      </rPr>
      <t>以降低生產成本。</t>
    </r>
  </si>
  <si>
    <r>
      <rPr>
        <sz val="12"/>
        <color theme="1"/>
        <rFont val="標楷體"/>
        <family val="4"/>
        <charset val="136"/>
      </rPr>
      <t>測試至豐</t>
    </r>
    <r>
      <rPr>
        <sz val="12"/>
        <color theme="1"/>
        <rFont val="Times New Roman"/>
        <family val="1"/>
      </rPr>
      <t>A=A</t>
    </r>
    <r>
      <rPr>
        <sz val="12"/>
        <color theme="1"/>
        <rFont val="標楷體"/>
        <family val="4"/>
        <charset val="136"/>
      </rPr>
      <t>，</t>
    </r>
    <r>
      <rPr>
        <sz val="12"/>
        <color theme="1"/>
        <rFont val="Times New Roman"/>
        <family val="1"/>
      </rPr>
      <t>B=B</t>
    </r>
    <r>
      <rPr>
        <sz val="12"/>
        <color theme="1"/>
        <rFont val="標楷體"/>
        <family val="4"/>
        <charset val="136"/>
      </rPr>
      <t>，</t>
    </r>
    <r>
      <rPr>
        <sz val="12"/>
        <color theme="1"/>
        <rFont val="Times New Roman"/>
        <family val="1"/>
      </rPr>
      <t>A=B</t>
    </r>
    <r>
      <rPr>
        <sz val="12"/>
        <color theme="1"/>
        <rFont val="標楷體"/>
        <family val="4"/>
        <charset val="136"/>
      </rPr>
      <t>三款紙箱是否能符合公司的使用要求，以達到降低成本之目的。</t>
    </r>
  </si>
  <si>
    <r>
      <rPr>
        <sz val="12"/>
        <color theme="1"/>
        <rFont val="標楷體"/>
        <family val="4"/>
        <charset val="136"/>
      </rPr>
      <t>測試</t>
    </r>
    <r>
      <rPr>
        <sz val="12"/>
        <color theme="1"/>
        <rFont val="Times New Roman"/>
        <family val="1"/>
      </rPr>
      <t>TSI 0.3mm</t>
    </r>
    <r>
      <rPr>
        <sz val="12"/>
        <color theme="1"/>
        <rFont val="標楷體"/>
        <family val="4"/>
        <charset val="136"/>
      </rPr>
      <t>白色靜電貼紙，用於大貨</t>
    </r>
    <r>
      <rPr>
        <sz val="12"/>
        <color theme="1"/>
        <rFont val="Times New Roman"/>
        <family val="1"/>
      </rPr>
      <t>“</t>
    </r>
    <r>
      <rPr>
        <sz val="12"/>
        <color theme="1"/>
        <rFont val="標楷體"/>
        <family val="4"/>
        <charset val="136"/>
      </rPr>
      <t>手換形狀貼紙書</t>
    </r>
    <r>
      <rPr>
        <sz val="12"/>
        <color theme="1"/>
        <rFont val="Times New Roman"/>
        <family val="1"/>
      </rPr>
      <t>” (Job</t>
    </r>
    <r>
      <rPr>
        <sz val="12"/>
        <color theme="1"/>
        <rFont val="標楷體"/>
        <family val="4"/>
        <charset val="136"/>
      </rPr>
      <t>：</t>
    </r>
    <r>
      <rPr>
        <sz val="12"/>
        <color theme="1"/>
        <rFont val="Times New Roman"/>
        <family val="1"/>
      </rPr>
      <t>#75808)</t>
    </r>
    <r>
      <rPr>
        <sz val="12"/>
        <color theme="1"/>
        <rFont val="標楷體"/>
        <family val="4"/>
        <charset val="136"/>
      </rPr>
      <t>，看是否可適合我司大貨生產。</t>
    </r>
  </si>
  <si>
    <r>
      <rPr>
        <sz val="12"/>
        <color theme="1"/>
        <rFont val="標楷體"/>
        <family val="4"/>
        <charset val="136"/>
      </rPr>
      <t>測試茂森</t>
    </r>
    <r>
      <rPr>
        <sz val="12"/>
        <color theme="1"/>
        <rFont val="Times New Roman"/>
        <family val="1"/>
      </rPr>
      <t xml:space="preserve">SUM MS2105 </t>
    </r>
    <r>
      <rPr>
        <sz val="12"/>
        <color theme="1"/>
        <rFont val="標楷體"/>
        <family val="4"/>
        <charset val="136"/>
      </rPr>
      <t>太陽牌減酒精水斗液，确認其品質是否可達到我司現用茂森</t>
    </r>
    <r>
      <rPr>
        <sz val="12"/>
        <color theme="1"/>
        <rFont val="Times New Roman"/>
        <family val="1"/>
      </rPr>
      <t>FT202(Super Fount 100)</t>
    </r>
    <r>
      <rPr>
        <sz val="12"/>
        <color theme="1"/>
        <rFont val="標楷體"/>
        <family val="4"/>
        <charset val="136"/>
      </rPr>
      <t>水斗水的效果，減低加入酒精的份量，降低成本。</t>
    </r>
  </si>
  <si>
    <r>
      <rPr>
        <sz val="12"/>
        <color theme="1"/>
        <rFont val="標楷體"/>
        <family val="4"/>
        <charset val="136"/>
      </rPr>
      <t>史提芬</t>
    </r>
  </si>
  <si>
    <r>
      <rPr>
        <sz val="12"/>
        <color theme="1"/>
        <rFont val="標楷體"/>
        <family val="4"/>
        <charset val="136"/>
      </rPr>
      <t>測試</t>
    </r>
    <r>
      <rPr>
        <sz val="12"/>
        <color theme="1"/>
        <rFont val="Times New Roman"/>
        <family val="1"/>
      </rPr>
      <t>Lotters</t>
    </r>
    <r>
      <rPr>
        <sz val="12"/>
        <color theme="1"/>
        <rFont val="標楷體"/>
        <family val="4"/>
        <charset val="136"/>
      </rPr>
      <t>改良版＃</t>
    </r>
    <r>
      <rPr>
        <sz val="12"/>
        <color theme="1"/>
        <rFont val="Times New Roman"/>
        <family val="1"/>
      </rPr>
      <t>711</t>
    </r>
    <r>
      <rPr>
        <sz val="12"/>
        <color theme="1"/>
        <rFont val="標楷體"/>
        <family val="4"/>
        <charset val="136"/>
      </rPr>
      <t>白色</t>
    </r>
    <r>
      <rPr>
        <sz val="12"/>
        <color theme="1"/>
        <rFont val="Times New Roman"/>
        <family val="1"/>
      </rPr>
      <t>NC</t>
    </r>
    <r>
      <rPr>
        <sz val="12"/>
        <color theme="1"/>
        <rFont val="標楷體"/>
        <family val="4"/>
        <charset val="136"/>
      </rPr>
      <t>線，上</t>
    </r>
    <r>
      <rPr>
        <sz val="12"/>
        <color theme="1"/>
        <rFont val="Times New Roman"/>
        <family val="1"/>
      </rPr>
      <t>wire-o</t>
    </r>
    <r>
      <rPr>
        <sz val="12"/>
        <color theme="1"/>
        <rFont val="標楷體"/>
        <family val="4"/>
        <charset val="136"/>
      </rPr>
      <t>機試生產</t>
    </r>
    <r>
      <rPr>
        <sz val="12"/>
        <color theme="1"/>
        <rFont val="Times New Roman"/>
        <family val="1"/>
      </rPr>
      <t>wire-o(</t>
    </r>
    <r>
      <rPr>
        <sz val="12"/>
        <color theme="1"/>
        <rFont val="標楷體"/>
        <family val="4"/>
        <charset val="136"/>
      </rPr>
      <t>之前</t>
    </r>
    <r>
      <rPr>
        <sz val="12"/>
        <color theme="1"/>
        <rFont val="Times New Roman"/>
        <family val="1"/>
      </rPr>
      <t>Lotters</t>
    </r>
    <r>
      <rPr>
        <sz val="12"/>
        <color theme="1"/>
        <rFont val="標楷體"/>
        <family val="4"/>
        <charset val="136"/>
      </rPr>
      <t>的</t>
    </r>
    <r>
      <rPr>
        <sz val="12"/>
        <color theme="1"/>
        <rFont val="Times New Roman"/>
        <family val="1"/>
      </rPr>
      <t>NC</t>
    </r>
    <r>
      <rPr>
        <sz val="12"/>
        <color theme="1"/>
        <rFont val="標楷體"/>
        <family val="4"/>
        <charset val="136"/>
      </rPr>
      <t>線因質量問題已暫停訂購，現已經改良</t>
    </r>
    <r>
      <rPr>
        <sz val="12"/>
        <color theme="1"/>
        <rFont val="Times New Roman"/>
        <family val="1"/>
      </rPr>
      <t>)</t>
    </r>
    <r>
      <rPr>
        <sz val="12"/>
        <color theme="1"/>
        <rFont val="標楷體"/>
        <family val="4"/>
        <charset val="136"/>
      </rPr>
      <t>，確認其品質是否符合公司要求。</t>
    </r>
  </si>
  <si>
    <r>
      <rPr>
        <sz val="12"/>
        <color theme="1"/>
        <rFont val="標楷體"/>
        <family val="4"/>
        <charset val="136"/>
      </rPr>
      <t>測試</t>
    </r>
    <r>
      <rPr>
        <sz val="12"/>
        <color theme="1"/>
        <rFont val="Times New Roman"/>
        <family val="1"/>
      </rPr>
      <t>Lotters</t>
    </r>
    <r>
      <rPr>
        <sz val="12"/>
        <color theme="1"/>
        <rFont val="標楷體"/>
        <family val="4"/>
        <charset val="136"/>
      </rPr>
      <t>改良版＃</t>
    </r>
    <r>
      <rPr>
        <sz val="12"/>
        <color theme="1"/>
        <rFont val="Times New Roman"/>
        <family val="1"/>
      </rPr>
      <t>712</t>
    </r>
    <r>
      <rPr>
        <sz val="12"/>
        <color theme="1"/>
        <rFont val="標楷體"/>
        <family val="4"/>
        <charset val="136"/>
      </rPr>
      <t>黑色</t>
    </r>
    <r>
      <rPr>
        <sz val="12"/>
        <color theme="1"/>
        <rFont val="Times New Roman"/>
        <family val="1"/>
      </rPr>
      <t>NC</t>
    </r>
    <r>
      <rPr>
        <sz val="12"/>
        <color theme="1"/>
        <rFont val="標楷體"/>
        <family val="4"/>
        <charset val="136"/>
      </rPr>
      <t>線，上</t>
    </r>
    <r>
      <rPr>
        <sz val="12"/>
        <color theme="1"/>
        <rFont val="Times New Roman"/>
        <family val="1"/>
      </rPr>
      <t>wire-o</t>
    </r>
    <r>
      <rPr>
        <sz val="12"/>
        <color theme="1"/>
        <rFont val="標楷體"/>
        <family val="4"/>
        <charset val="136"/>
      </rPr>
      <t>機試生產</t>
    </r>
    <r>
      <rPr>
        <sz val="12"/>
        <color theme="1"/>
        <rFont val="Times New Roman"/>
        <family val="1"/>
      </rPr>
      <t>wire-o(</t>
    </r>
    <r>
      <rPr>
        <sz val="12"/>
        <color theme="1"/>
        <rFont val="標楷體"/>
        <family val="4"/>
        <charset val="136"/>
      </rPr>
      <t>之前</t>
    </r>
    <r>
      <rPr>
        <sz val="12"/>
        <color theme="1"/>
        <rFont val="Times New Roman"/>
        <family val="1"/>
      </rPr>
      <t>Lotters</t>
    </r>
    <r>
      <rPr>
        <sz val="12"/>
        <color theme="1"/>
        <rFont val="標楷體"/>
        <family val="4"/>
        <charset val="136"/>
      </rPr>
      <t>的</t>
    </r>
    <r>
      <rPr>
        <sz val="12"/>
        <color theme="1"/>
        <rFont val="Times New Roman"/>
        <family val="1"/>
      </rPr>
      <t>NC</t>
    </r>
    <r>
      <rPr>
        <sz val="12"/>
        <color theme="1"/>
        <rFont val="標楷體"/>
        <family val="4"/>
        <charset val="136"/>
      </rPr>
      <t>線因質量問題已暫停訂購，現已經改良</t>
    </r>
    <r>
      <rPr>
        <sz val="12"/>
        <color theme="1"/>
        <rFont val="Times New Roman"/>
        <family val="1"/>
      </rPr>
      <t>)</t>
    </r>
    <r>
      <rPr>
        <sz val="12"/>
        <color theme="1"/>
        <rFont val="標楷體"/>
        <family val="4"/>
        <charset val="136"/>
      </rPr>
      <t>，確認其品質是否符合公司要求。</t>
    </r>
  </si>
  <si>
    <r>
      <rPr>
        <sz val="12"/>
        <color theme="1"/>
        <rFont val="標楷體"/>
        <family val="4"/>
        <charset val="136"/>
      </rPr>
      <t>測試</t>
    </r>
    <r>
      <rPr>
        <sz val="12"/>
        <color theme="1"/>
        <rFont val="Times New Roman"/>
        <family val="1"/>
      </rPr>
      <t>Lotters</t>
    </r>
    <r>
      <rPr>
        <sz val="12"/>
        <color theme="1"/>
        <rFont val="標楷體"/>
        <family val="4"/>
        <charset val="136"/>
      </rPr>
      <t>改良版＃</t>
    </r>
    <r>
      <rPr>
        <sz val="12"/>
        <color theme="1"/>
        <rFont val="Times New Roman"/>
        <family val="1"/>
      </rPr>
      <t>860</t>
    </r>
    <r>
      <rPr>
        <sz val="12"/>
        <color theme="1"/>
        <rFont val="標楷體"/>
        <family val="4"/>
        <charset val="136"/>
      </rPr>
      <t>銀色</t>
    </r>
    <r>
      <rPr>
        <sz val="12"/>
        <color theme="1"/>
        <rFont val="Times New Roman"/>
        <family val="1"/>
      </rPr>
      <t>NC</t>
    </r>
    <r>
      <rPr>
        <sz val="12"/>
        <color theme="1"/>
        <rFont val="標楷體"/>
        <family val="4"/>
        <charset val="136"/>
      </rPr>
      <t>線，上</t>
    </r>
    <r>
      <rPr>
        <sz val="12"/>
        <color theme="1"/>
        <rFont val="Times New Roman"/>
        <family val="1"/>
      </rPr>
      <t>wire-o</t>
    </r>
    <r>
      <rPr>
        <sz val="12"/>
        <color theme="1"/>
        <rFont val="標楷體"/>
        <family val="4"/>
        <charset val="136"/>
      </rPr>
      <t>機試生產</t>
    </r>
    <r>
      <rPr>
        <sz val="12"/>
        <color theme="1"/>
        <rFont val="Times New Roman"/>
        <family val="1"/>
      </rPr>
      <t>wire-o(</t>
    </r>
    <r>
      <rPr>
        <sz val="12"/>
        <color theme="1"/>
        <rFont val="標楷體"/>
        <family val="4"/>
        <charset val="136"/>
      </rPr>
      <t>之前</t>
    </r>
    <r>
      <rPr>
        <sz val="12"/>
        <color theme="1"/>
        <rFont val="Times New Roman"/>
        <family val="1"/>
      </rPr>
      <t>Lotters</t>
    </r>
    <r>
      <rPr>
        <sz val="12"/>
        <color theme="1"/>
        <rFont val="標楷體"/>
        <family val="4"/>
        <charset val="136"/>
      </rPr>
      <t>的</t>
    </r>
    <r>
      <rPr>
        <sz val="12"/>
        <color theme="1"/>
        <rFont val="Times New Roman"/>
        <family val="1"/>
      </rPr>
      <t>NC</t>
    </r>
    <r>
      <rPr>
        <sz val="12"/>
        <color theme="1"/>
        <rFont val="標楷體"/>
        <family val="4"/>
        <charset val="136"/>
      </rPr>
      <t>線因質量問題已暫停訂購，現已經改良</t>
    </r>
    <r>
      <rPr>
        <sz val="12"/>
        <color theme="1"/>
        <rFont val="Times New Roman"/>
        <family val="1"/>
      </rPr>
      <t>)</t>
    </r>
    <r>
      <rPr>
        <sz val="12"/>
        <color theme="1"/>
        <rFont val="標楷體"/>
        <family val="4"/>
        <charset val="136"/>
      </rPr>
      <t>，確認其品質是否符合公司要求。</t>
    </r>
  </si>
  <si>
    <r>
      <rPr>
        <sz val="12"/>
        <color theme="1"/>
        <rFont val="標楷體"/>
        <family val="4"/>
        <charset val="136"/>
      </rPr>
      <t>測試</t>
    </r>
    <r>
      <rPr>
        <sz val="12"/>
        <color theme="1"/>
        <rFont val="Times New Roman"/>
        <family val="1"/>
      </rPr>
      <t>Lotters</t>
    </r>
    <r>
      <rPr>
        <sz val="12"/>
        <color theme="1"/>
        <rFont val="標楷體"/>
        <family val="4"/>
        <charset val="136"/>
      </rPr>
      <t>改良版</t>
    </r>
    <r>
      <rPr>
        <sz val="12"/>
        <color theme="1"/>
        <rFont val="Times New Roman"/>
        <family val="1"/>
      </rPr>
      <t>Tinned Wire</t>
    </r>
    <r>
      <rPr>
        <sz val="12"/>
        <color theme="1"/>
        <rFont val="標楷體"/>
        <family val="4"/>
        <charset val="136"/>
      </rPr>
      <t>（原色鍍錫）</t>
    </r>
    <r>
      <rPr>
        <sz val="12"/>
        <color theme="1"/>
        <rFont val="Times New Roman"/>
        <family val="1"/>
      </rPr>
      <t xml:space="preserve"> NC</t>
    </r>
    <r>
      <rPr>
        <sz val="12"/>
        <color theme="1"/>
        <rFont val="標楷體"/>
        <family val="4"/>
        <charset val="136"/>
      </rPr>
      <t>線，上</t>
    </r>
    <r>
      <rPr>
        <sz val="12"/>
        <color theme="1"/>
        <rFont val="Times New Roman"/>
        <family val="1"/>
      </rPr>
      <t>wire-o</t>
    </r>
    <r>
      <rPr>
        <sz val="12"/>
        <color theme="1"/>
        <rFont val="標楷體"/>
        <family val="4"/>
        <charset val="136"/>
      </rPr>
      <t>機試生產</t>
    </r>
    <r>
      <rPr>
        <sz val="12"/>
        <color theme="1"/>
        <rFont val="Times New Roman"/>
        <family val="1"/>
      </rPr>
      <t>wire-o(</t>
    </r>
    <r>
      <rPr>
        <sz val="12"/>
        <color theme="1"/>
        <rFont val="標楷體"/>
        <family val="4"/>
        <charset val="136"/>
      </rPr>
      <t>之前</t>
    </r>
    <r>
      <rPr>
        <sz val="12"/>
        <color theme="1"/>
        <rFont val="Times New Roman"/>
        <family val="1"/>
      </rPr>
      <t>Lotters</t>
    </r>
    <r>
      <rPr>
        <sz val="12"/>
        <color theme="1"/>
        <rFont val="標楷體"/>
        <family val="4"/>
        <charset val="136"/>
      </rPr>
      <t>的</t>
    </r>
    <r>
      <rPr>
        <sz val="12"/>
        <color theme="1"/>
        <rFont val="Times New Roman"/>
        <family val="1"/>
      </rPr>
      <t>NC</t>
    </r>
    <r>
      <rPr>
        <sz val="12"/>
        <color theme="1"/>
        <rFont val="標楷體"/>
        <family val="4"/>
        <charset val="136"/>
      </rPr>
      <t>線因質量問題已暫停訂購，現已經改良</t>
    </r>
    <r>
      <rPr>
        <sz val="12"/>
        <color theme="1"/>
        <rFont val="Times New Roman"/>
        <family val="1"/>
      </rPr>
      <t>)</t>
    </r>
    <r>
      <rPr>
        <sz val="12"/>
        <color theme="1"/>
        <rFont val="標楷體"/>
        <family val="4"/>
        <charset val="136"/>
      </rPr>
      <t>，確認其品質是否符合公司要求。</t>
    </r>
  </si>
  <si>
    <r>
      <rPr>
        <sz val="12"/>
        <color theme="1"/>
        <rFont val="標楷體"/>
        <family val="4"/>
        <charset val="136"/>
      </rPr>
      <t>測試安和</t>
    </r>
    <r>
      <rPr>
        <sz val="12"/>
        <color theme="1"/>
        <rFont val="Times New Roman"/>
        <family val="1"/>
      </rPr>
      <t>#MT-002(0.4mm</t>
    </r>
    <r>
      <rPr>
        <sz val="12"/>
        <color theme="1"/>
        <rFont val="標楷體"/>
        <family val="4"/>
        <charset val="136"/>
      </rPr>
      <t>異性磁膠</t>
    </r>
    <r>
      <rPr>
        <sz val="12"/>
        <color theme="1"/>
        <rFont val="Times New Roman"/>
        <family val="1"/>
      </rPr>
      <t>)</t>
    </r>
    <r>
      <rPr>
        <sz val="12"/>
        <color theme="1"/>
        <rFont val="標楷體"/>
        <family val="4"/>
        <charset val="136"/>
      </rPr>
      <t>、安和</t>
    </r>
    <r>
      <rPr>
        <sz val="12"/>
        <color theme="1"/>
        <rFont val="Times New Roman"/>
        <family val="1"/>
      </rPr>
      <t>#MT-06(0.5mm/1mm/1.5mm/2mm/25mm</t>
    </r>
    <r>
      <rPr>
        <sz val="12"/>
        <color theme="1"/>
        <rFont val="標楷體"/>
        <family val="4"/>
        <charset val="136"/>
      </rPr>
      <t>同性磁膠</t>
    </r>
    <r>
      <rPr>
        <sz val="12"/>
        <color theme="1"/>
        <rFont val="Times New Roman"/>
        <family val="1"/>
      </rPr>
      <t>)</t>
    </r>
    <r>
      <rPr>
        <sz val="12"/>
        <color theme="1"/>
        <rFont val="標楷體"/>
        <family val="4"/>
        <charset val="136"/>
      </rPr>
      <t>和</t>
    </r>
    <r>
      <rPr>
        <sz val="12"/>
        <color theme="1"/>
        <rFont val="Times New Roman"/>
        <family val="1"/>
      </rPr>
      <t>#MT-09(0.5mm/1mm/1.5mm/2mm/25mm</t>
    </r>
    <r>
      <rPr>
        <sz val="12"/>
        <color theme="1"/>
        <rFont val="標楷體"/>
        <family val="4"/>
        <charset val="136"/>
      </rPr>
      <t>異性磁膠</t>
    </r>
    <r>
      <rPr>
        <sz val="12"/>
        <color theme="1"/>
        <rFont val="Times New Roman"/>
        <family val="1"/>
      </rPr>
      <t xml:space="preserve">) </t>
    </r>
    <r>
      <rPr>
        <sz val="12"/>
        <color theme="1"/>
        <rFont val="標楷體"/>
        <family val="4"/>
        <charset val="136"/>
      </rPr>
      <t>是否可用於公司磁膠產品之上，以達到降低成本之目的。</t>
    </r>
  </si>
  <si>
    <r>
      <rPr>
        <sz val="12"/>
        <color theme="1"/>
        <rFont val="標楷體"/>
        <family val="4"/>
        <charset val="136"/>
      </rPr>
      <t>測試紙底白洋布能否代替現用白洋布而使用於</t>
    </r>
    <r>
      <rPr>
        <sz val="12"/>
        <color theme="1"/>
        <rFont val="Times New Roman"/>
        <family val="1"/>
      </rPr>
      <t>UK</t>
    </r>
    <r>
      <rPr>
        <sz val="12"/>
        <color theme="1"/>
        <rFont val="標楷體"/>
        <family val="4"/>
        <charset val="136"/>
      </rPr>
      <t>客人的方脊精裝書之上，以滿足該客人的需要。</t>
    </r>
  </si>
  <si>
    <r>
      <rPr>
        <sz val="12"/>
        <color theme="1"/>
        <rFont val="標楷體"/>
        <family val="4"/>
        <charset val="136"/>
      </rPr>
      <t>測試富士星光</t>
    </r>
    <r>
      <rPr>
        <sz val="12"/>
        <color theme="1"/>
        <rFont val="Times New Roman"/>
        <family val="1"/>
      </rPr>
      <t>0.25mm</t>
    </r>
    <r>
      <rPr>
        <sz val="12"/>
        <color theme="1"/>
        <rFont val="標楷體"/>
        <family val="4"/>
        <charset val="136"/>
      </rPr>
      <t>熱敏陽圖</t>
    </r>
    <r>
      <rPr>
        <sz val="12"/>
        <color theme="1"/>
        <rFont val="Times New Roman"/>
        <family val="1"/>
      </rPr>
      <t>CTP</t>
    </r>
    <r>
      <rPr>
        <sz val="12"/>
        <color theme="1"/>
        <rFont val="標楷體"/>
        <family val="4"/>
        <charset val="136"/>
      </rPr>
      <t>版</t>
    </r>
    <r>
      <rPr>
        <sz val="12"/>
        <color theme="1"/>
        <rFont val="Times New Roman"/>
        <family val="1"/>
      </rPr>
      <t>LH-PA</t>
    </r>
    <r>
      <rPr>
        <sz val="12"/>
        <color theme="1"/>
        <rFont val="標楷體"/>
        <family val="4"/>
        <charset val="136"/>
      </rPr>
      <t>，看其品質是否符合公司生產要求，用於公司生產上。</t>
    </r>
  </si>
  <si>
    <r>
      <rPr>
        <sz val="12"/>
        <color theme="1"/>
        <rFont val="標楷體"/>
        <family val="4"/>
        <charset val="136"/>
      </rPr>
      <t>測試</t>
    </r>
    <r>
      <rPr>
        <sz val="12"/>
        <color theme="1"/>
        <rFont val="Times New Roman"/>
        <family val="1"/>
      </rPr>
      <t>DUCO</t>
    </r>
    <r>
      <rPr>
        <sz val="12"/>
        <color theme="1"/>
        <rFont val="標楷體"/>
        <family val="4"/>
        <charset val="136"/>
      </rPr>
      <t>高峰三款膠布，與現用明治</t>
    </r>
    <r>
      <rPr>
        <sz val="12"/>
        <color theme="1"/>
        <rFont val="Times New Roman"/>
        <family val="1"/>
      </rPr>
      <t>9700A</t>
    </r>
    <r>
      <rPr>
        <sz val="12"/>
        <color theme="1"/>
        <rFont val="標楷體"/>
        <family val="4"/>
        <charset val="136"/>
      </rPr>
      <t>印刷膠布作比較，看其質量是否符合公司生產要求，用於公司生產上。</t>
    </r>
  </si>
  <si>
    <r>
      <rPr>
        <sz val="12"/>
        <color theme="1"/>
        <rFont val="標楷體"/>
        <family val="4"/>
        <charset val="136"/>
      </rPr>
      <t>測試昌茂</t>
    </r>
    <r>
      <rPr>
        <sz val="12"/>
        <color theme="1"/>
        <rFont val="Times New Roman"/>
        <family val="1"/>
      </rPr>
      <t>0.15mm</t>
    </r>
    <r>
      <rPr>
        <sz val="12"/>
        <color theme="1"/>
        <rFont val="標楷體"/>
        <family val="4"/>
        <charset val="136"/>
      </rPr>
      <t>透明靜電貼紙，與現用的金利寶</t>
    </r>
    <r>
      <rPr>
        <sz val="12"/>
        <color theme="1"/>
        <rFont val="Times New Roman"/>
        <family val="1"/>
      </rPr>
      <t>(KIN)</t>
    </r>
    <r>
      <rPr>
        <sz val="12"/>
        <color theme="1"/>
        <rFont val="標楷體"/>
        <family val="4"/>
        <charset val="136"/>
      </rPr>
      <t>靜電貼紙作比較，看是否可適合我司大貨生產。</t>
    </r>
  </si>
  <si>
    <r>
      <rPr>
        <sz val="12"/>
        <color theme="1"/>
        <rFont val="標楷體"/>
        <family val="4"/>
        <charset val="136"/>
      </rPr>
      <t>測試昌茂</t>
    </r>
    <r>
      <rPr>
        <sz val="12"/>
        <color theme="1"/>
        <rFont val="Times New Roman"/>
        <family val="1"/>
      </rPr>
      <t>0.15mm</t>
    </r>
    <r>
      <rPr>
        <sz val="12"/>
        <color theme="1"/>
        <rFont val="標楷體"/>
        <family val="4"/>
        <charset val="136"/>
      </rPr>
      <t>白色靜電貼紙，與現用的金利寶</t>
    </r>
    <r>
      <rPr>
        <sz val="12"/>
        <color theme="1"/>
        <rFont val="Times New Roman"/>
        <family val="1"/>
      </rPr>
      <t>(KIN)</t>
    </r>
    <r>
      <rPr>
        <sz val="12"/>
        <color theme="1"/>
        <rFont val="標楷體"/>
        <family val="4"/>
        <charset val="136"/>
      </rPr>
      <t>靜電貼紙作比較，看是否可適合我司大貨生產。</t>
    </r>
  </si>
  <si>
    <r>
      <rPr>
        <sz val="12"/>
        <color theme="1"/>
        <rFont val="標楷體"/>
        <family val="4"/>
        <charset val="136"/>
      </rPr>
      <t>測試電版科現用物料，並補回測試報告。</t>
    </r>
  </si>
  <si>
    <r>
      <rPr>
        <sz val="12"/>
        <color theme="1"/>
        <rFont val="標楷體"/>
        <family val="4"/>
        <charset val="136"/>
      </rPr>
      <t>測試富益</t>
    </r>
    <r>
      <rPr>
        <sz val="12"/>
        <color theme="1"/>
        <rFont val="Times New Roman"/>
        <family val="1"/>
      </rPr>
      <t>1”</t>
    </r>
    <r>
      <rPr>
        <sz val="12"/>
        <color theme="1"/>
        <rFont val="標楷體"/>
        <family val="4"/>
        <charset val="136"/>
      </rPr>
      <t>閃藍色噴色</t>
    </r>
    <r>
      <rPr>
        <sz val="12"/>
        <color theme="1"/>
        <rFont val="Times New Roman"/>
        <family val="1"/>
      </rPr>
      <t>wire-o</t>
    </r>
    <r>
      <rPr>
        <sz val="12"/>
        <color theme="1"/>
        <rFont val="標楷體"/>
        <family val="4"/>
        <charset val="136"/>
      </rPr>
      <t>，使用於</t>
    </r>
    <r>
      <rPr>
        <sz val="12"/>
        <color theme="1"/>
        <rFont val="Times New Roman"/>
        <family val="1"/>
      </rPr>
      <t xml:space="preserve">Job#103799 </t>
    </r>
    <r>
      <rPr>
        <sz val="12"/>
        <color theme="1"/>
        <rFont val="標楷體"/>
        <family val="4"/>
        <charset val="136"/>
      </rPr>
      <t>魔幻天使，確認其效果是否可接受使用。</t>
    </r>
  </si>
  <si>
    <r>
      <rPr>
        <sz val="12"/>
        <color theme="1"/>
        <rFont val="標楷體"/>
        <family val="4"/>
        <charset val="136"/>
      </rPr>
      <t>測試</t>
    </r>
    <r>
      <rPr>
        <sz val="12"/>
        <color theme="1"/>
        <rFont val="Times New Roman"/>
        <family val="1"/>
      </rPr>
      <t>Bekaert1.10mm</t>
    </r>
    <r>
      <rPr>
        <sz val="12"/>
        <color theme="1"/>
        <rFont val="標楷體"/>
        <family val="4"/>
        <charset val="136"/>
      </rPr>
      <t>黑色</t>
    </r>
    <r>
      <rPr>
        <sz val="12"/>
        <color theme="1"/>
        <rFont val="Times New Roman"/>
        <family val="1"/>
      </rPr>
      <t>911wire-o</t>
    </r>
    <r>
      <rPr>
        <sz val="12"/>
        <color theme="1"/>
        <rFont val="標楷體"/>
        <family val="4"/>
        <charset val="136"/>
      </rPr>
      <t>，上</t>
    </r>
    <r>
      <rPr>
        <sz val="12"/>
        <color theme="1"/>
        <rFont val="Times New Roman"/>
        <family val="1"/>
      </rPr>
      <t>wire-o</t>
    </r>
    <r>
      <rPr>
        <sz val="12"/>
        <color theme="1"/>
        <rFont val="標楷體"/>
        <family val="4"/>
        <charset val="136"/>
      </rPr>
      <t>機試生產</t>
    </r>
    <r>
      <rPr>
        <sz val="12"/>
        <color theme="1"/>
        <rFont val="Times New Roman"/>
        <family val="1"/>
      </rPr>
      <t>3/4”wire-o</t>
    </r>
    <r>
      <rPr>
        <sz val="12"/>
        <color theme="1"/>
        <rFont val="標楷體"/>
        <family val="4"/>
        <charset val="136"/>
      </rPr>
      <t>（現用</t>
    </r>
    <r>
      <rPr>
        <sz val="12"/>
        <color theme="1"/>
        <rFont val="Times New Roman"/>
        <family val="1"/>
      </rPr>
      <t>3/4” wire-o</t>
    </r>
    <r>
      <rPr>
        <sz val="12"/>
        <color theme="1"/>
        <rFont val="標楷體"/>
        <family val="4"/>
        <charset val="136"/>
      </rPr>
      <t>線粗為</t>
    </r>
    <r>
      <rPr>
        <sz val="12"/>
        <color theme="1"/>
        <rFont val="Times New Roman"/>
        <family val="1"/>
      </rPr>
      <t>1.2mm</t>
    </r>
    <r>
      <rPr>
        <sz val="12"/>
        <color theme="1"/>
        <rFont val="標楷體"/>
        <family val="4"/>
        <charset val="136"/>
      </rPr>
      <t>），確認其品質是否能符合本司生產要求，從而降低成本。</t>
    </r>
  </si>
  <si>
    <r>
      <rPr>
        <sz val="12"/>
        <color theme="1"/>
        <rFont val="標楷體"/>
        <family val="4"/>
        <charset val="136"/>
      </rPr>
      <t>測試</t>
    </r>
    <r>
      <rPr>
        <sz val="12"/>
        <color theme="1"/>
        <rFont val="Times New Roman"/>
        <family val="1"/>
      </rPr>
      <t>Bekaert1.15mm</t>
    </r>
    <r>
      <rPr>
        <sz val="12"/>
        <color theme="1"/>
        <rFont val="標楷體"/>
        <family val="4"/>
        <charset val="136"/>
      </rPr>
      <t>黑色</t>
    </r>
    <r>
      <rPr>
        <sz val="12"/>
        <color theme="1"/>
        <rFont val="Times New Roman"/>
        <family val="1"/>
      </rPr>
      <t>911wire-o</t>
    </r>
    <r>
      <rPr>
        <sz val="12"/>
        <color theme="1"/>
        <rFont val="標楷體"/>
        <family val="4"/>
        <charset val="136"/>
      </rPr>
      <t>，上</t>
    </r>
    <r>
      <rPr>
        <sz val="12"/>
        <color theme="1"/>
        <rFont val="Times New Roman"/>
        <family val="1"/>
      </rPr>
      <t>wire-o</t>
    </r>
    <r>
      <rPr>
        <sz val="12"/>
        <color theme="1"/>
        <rFont val="標楷體"/>
        <family val="4"/>
        <charset val="136"/>
      </rPr>
      <t>機試生產</t>
    </r>
    <r>
      <rPr>
        <sz val="12"/>
        <color theme="1"/>
        <rFont val="Times New Roman"/>
        <family val="1"/>
      </rPr>
      <t>3/4”wire-o</t>
    </r>
    <r>
      <rPr>
        <sz val="12"/>
        <color theme="1"/>
        <rFont val="標楷體"/>
        <family val="4"/>
        <charset val="136"/>
      </rPr>
      <t>（現用</t>
    </r>
    <r>
      <rPr>
        <sz val="12"/>
        <color theme="1"/>
        <rFont val="Times New Roman"/>
        <family val="1"/>
      </rPr>
      <t>3/4” wire-o</t>
    </r>
    <r>
      <rPr>
        <sz val="12"/>
        <color theme="1"/>
        <rFont val="標楷體"/>
        <family val="4"/>
        <charset val="136"/>
      </rPr>
      <t>線粗為</t>
    </r>
    <r>
      <rPr>
        <sz val="12"/>
        <color theme="1"/>
        <rFont val="Times New Roman"/>
        <family val="1"/>
      </rPr>
      <t>1.2mm</t>
    </r>
    <r>
      <rPr>
        <sz val="12"/>
        <color theme="1"/>
        <rFont val="標楷體"/>
        <family val="4"/>
        <charset val="136"/>
      </rPr>
      <t>），確認其品質是否能符合本司生產要求，從而降低成本。</t>
    </r>
  </si>
  <si>
    <r>
      <rPr>
        <sz val="12"/>
        <color theme="1"/>
        <rFont val="標楷體"/>
        <family val="4"/>
        <charset val="136"/>
      </rPr>
      <t>測試民全</t>
    </r>
    <r>
      <rPr>
        <sz val="12"/>
        <color theme="1"/>
        <rFont val="Times New Roman"/>
        <family val="1"/>
      </rPr>
      <t>PVC</t>
    </r>
    <r>
      <rPr>
        <sz val="12"/>
        <color theme="1"/>
        <rFont val="標楷體"/>
        <family val="4"/>
        <charset val="136"/>
      </rPr>
      <t>膠掛鉤是否可符合公司的品質要求，從而達到降低成本之目的。</t>
    </r>
  </si>
  <si>
    <r>
      <rPr>
        <sz val="12"/>
        <color theme="1"/>
        <rFont val="標楷體"/>
        <family val="4"/>
        <charset val="136"/>
      </rPr>
      <t>測試傑深的美國硅膠版</t>
    </r>
    <r>
      <rPr>
        <sz val="12"/>
        <color theme="1"/>
        <rFont val="Times New Roman"/>
        <family val="1"/>
      </rPr>
      <t>70</t>
    </r>
    <r>
      <rPr>
        <sz val="12"/>
        <color theme="1"/>
        <rFont val="標楷體"/>
        <family val="4"/>
        <charset val="136"/>
      </rPr>
      <t>度</t>
    </r>
    <r>
      <rPr>
        <sz val="12"/>
        <color theme="1"/>
        <rFont val="Times New Roman"/>
        <family val="1"/>
      </rPr>
      <t>3mm</t>
    </r>
    <r>
      <rPr>
        <sz val="12"/>
        <color theme="1"/>
        <rFont val="標楷體"/>
        <family val="4"/>
        <charset val="136"/>
      </rPr>
      <t>膠版是否可配合</t>
    </r>
    <r>
      <rPr>
        <sz val="12"/>
        <color theme="1"/>
        <rFont val="Times New Roman"/>
        <family val="1"/>
      </rPr>
      <t>NG0026</t>
    </r>
    <r>
      <rPr>
        <sz val="12"/>
        <color theme="1"/>
        <rFont val="標楷體"/>
        <family val="4"/>
        <charset val="136"/>
      </rPr>
      <t>透明粘漿進行燙金使用，以列入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</si>
  <si>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膠粒，配合不同顏色色種上本司膠蛇機試生產膠蛇，確認廠內自行生產膠蛇的效果是否可接受，減少外購以降低成本。</t>
    </r>
  </si>
  <si>
    <r>
      <rPr>
        <sz val="12"/>
        <color theme="1"/>
        <rFont val="標楷體"/>
        <family val="4"/>
        <charset val="136"/>
      </rPr>
      <t>測試恆方大＃</t>
    </r>
    <r>
      <rPr>
        <sz val="12"/>
        <color theme="1"/>
        <rFont val="Times New Roman"/>
        <family val="1"/>
      </rPr>
      <t>BJ-31697</t>
    </r>
    <r>
      <rPr>
        <sz val="12"/>
        <color theme="1"/>
        <rFont val="標楷體"/>
        <family val="4"/>
        <charset val="136"/>
      </rPr>
      <t>白色膠粒，不用溝色種而直接上本司膠蛇機試做膠蛇，確認廠內自行生產膠蛇的效果是否可接受，減少外購及降低成本。</t>
    </r>
  </si>
  <si>
    <r>
      <rPr>
        <sz val="12"/>
        <color theme="1"/>
        <rFont val="標楷體"/>
        <family val="4"/>
        <charset val="136"/>
      </rPr>
      <t>測試恆方大＃</t>
    </r>
    <r>
      <rPr>
        <sz val="12"/>
        <color theme="1"/>
        <rFont val="Times New Roman"/>
        <family val="1"/>
      </rPr>
      <t>BJ-1800</t>
    </r>
    <r>
      <rPr>
        <sz val="12"/>
        <color theme="1"/>
        <rFont val="標楷體"/>
        <family val="4"/>
        <charset val="136"/>
      </rPr>
      <t>黑色膠粒，不用溝色種而直接上本司膠蛇機試做膠蛇，確認廠內自行生產膠蛇的效果是否可接受，減少外購及降低成本。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</si>
  <si>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#K9834</t>
    </r>
    <r>
      <rPr>
        <sz val="12"/>
        <color theme="1"/>
        <rFont val="標楷體"/>
        <family val="4"/>
        <charset val="136"/>
      </rPr>
      <t>黑色色種，配合美漢＃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</si>
  <si>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#K3L17</t>
    </r>
    <r>
      <rPr>
        <sz val="12"/>
        <color theme="1"/>
        <rFont val="標楷體"/>
        <family val="4"/>
        <charset val="136"/>
      </rPr>
      <t>紅色色種，配合美漢＃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</si>
  <si>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#K3M64</t>
    </r>
    <r>
      <rPr>
        <sz val="12"/>
        <color theme="1"/>
        <rFont val="標楷體"/>
        <family val="4"/>
        <charset val="136"/>
      </rPr>
      <t>粉紅色色種，配合美漢＃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</si>
  <si>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#K1L82</t>
    </r>
    <r>
      <rPr>
        <sz val="12"/>
        <color theme="1"/>
        <rFont val="標楷體"/>
        <family val="4"/>
        <charset val="136"/>
      </rPr>
      <t>黃色色種，配合美漢＃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</si>
  <si>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#K5V77</t>
    </r>
    <r>
      <rPr>
        <sz val="12"/>
        <color theme="1"/>
        <rFont val="標楷體"/>
        <family val="4"/>
        <charset val="136"/>
      </rPr>
      <t>藍色色種，配合美漢＃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</si>
  <si>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#K5W29</t>
    </r>
    <r>
      <rPr>
        <sz val="12"/>
        <color theme="1"/>
        <rFont val="標楷體"/>
        <family val="4"/>
        <charset val="136"/>
      </rPr>
      <t>粉藍色色種，配合美漢＃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</si>
  <si>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#K6M05</t>
    </r>
    <r>
      <rPr>
        <sz val="12"/>
        <color theme="1"/>
        <rFont val="標楷體"/>
        <family val="4"/>
        <charset val="136"/>
      </rPr>
      <t>綠色色種，配合美漢＃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</si>
  <si>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#K4738</t>
    </r>
    <r>
      <rPr>
        <sz val="12"/>
        <color theme="1"/>
        <rFont val="標楷體"/>
        <family val="4"/>
        <charset val="136"/>
      </rPr>
      <t>紫色色種，配合美漢＃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</si>
  <si>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測試顏色專業</t>
    </r>
    <r>
      <rPr>
        <sz val="12"/>
        <color theme="1"/>
        <rFont val="Times New Roman"/>
        <family val="1"/>
      </rPr>
      <t>#KPL24</t>
    </r>
    <r>
      <rPr>
        <sz val="12"/>
        <color theme="1"/>
        <rFont val="標楷體"/>
        <family val="4"/>
        <charset val="136"/>
      </rPr>
      <t>珠光紫色色種，配合美漢＃</t>
    </r>
    <r>
      <rPr>
        <sz val="12"/>
        <color theme="1"/>
        <rFont val="Times New Roman"/>
        <family val="1"/>
      </rPr>
      <t>TBM102</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膠粒，上本司膠蛇機試做膠蛇，確認廠內自行生產膠蛇的效果是否可接受，減少外購及降低成本。</t>
    </r>
  </si>
  <si>
    <r>
      <rPr>
        <sz val="12"/>
        <color theme="1"/>
        <rFont val="標楷體"/>
        <family val="4"/>
        <charset val="136"/>
      </rPr>
      <t>測試保華的特制絲印用毛刷刮刀是否可配合</t>
    </r>
    <r>
      <rPr>
        <sz val="12"/>
        <color theme="1"/>
        <rFont val="Times New Roman"/>
        <family val="1"/>
      </rPr>
      <t>#HD0138</t>
    </r>
    <r>
      <rPr>
        <sz val="12"/>
        <color theme="1"/>
        <rFont val="標楷體"/>
        <family val="4"/>
        <charset val="136"/>
      </rPr>
      <t>立体直角透明漿進行使用，以列入</t>
    </r>
    <r>
      <rPr>
        <sz val="12"/>
        <color theme="1"/>
        <rFont val="Times New Roman"/>
        <family val="1"/>
      </rPr>
      <t>Leo Touch</t>
    </r>
    <r>
      <rPr>
        <sz val="12"/>
        <color theme="1"/>
        <rFont val="標楷體"/>
        <family val="4"/>
        <charset val="136"/>
      </rPr>
      <t>中推廣。</t>
    </r>
    <r>
      <rPr>
        <sz val="12"/>
        <color theme="1"/>
        <rFont val="Times New Roman"/>
        <family val="1"/>
      </rPr>
      <t>2007</t>
    </r>
    <r>
      <rPr>
        <sz val="12"/>
        <color theme="1"/>
        <rFont val="標楷體"/>
        <family val="4"/>
        <charset val="136"/>
      </rPr>
      <t>年</t>
    </r>
    <r>
      <rPr>
        <sz val="12"/>
        <color theme="1"/>
        <rFont val="Times New Roman"/>
        <family val="1"/>
      </rPr>
      <t>6</t>
    </r>
    <r>
      <rPr>
        <sz val="12"/>
        <color theme="1"/>
        <rFont val="標楷體"/>
        <family val="4"/>
        <charset val="136"/>
      </rPr>
      <t>月</t>
    </r>
    <r>
      <rPr>
        <sz val="12"/>
        <color theme="1"/>
        <rFont val="Times New Roman"/>
        <family val="1"/>
      </rPr>
      <t>12</t>
    </r>
    <r>
      <rPr>
        <sz val="12"/>
        <color theme="1"/>
        <rFont val="標楷體"/>
        <family val="4"/>
        <charset val="136"/>
      </rPr>
      <t>日取消，己被</t>
    </r>
    <r>
      <rPr>
        <sz val="12"/>
        <color theme="1"/>
        <rFont val="Times New Roman"/>
        <family val="1"/>
      </rPr>
      <t>MIS-061219</t>
    </r>
    <r>
      <rPr>
        <sz val="12"/>
        <color theme="1"/>
        <rFont val="標楷體"/>
        <family val="4"/>
        <charset val="136"/>
      </rPr>
      <t>測試單取代</t>
    </r>
  </si>
  <si>
    <r>
      <rPr>
        <sz val="12"/>
        <color theme="1"/>
        <rFont val="標楷體"/>
        <family val="4"/>
        <charset val="136"/>
      </rPr>
      <t>測試精利</t>
    </r>
    <r>
      <rPr>
        <sz val="12"/>
        <color theme="1"/>
        <rFont val="Times New Roman"/>
        <family val="1"/>
      </rPr>
      <t>BSD#25</t>
    </r>
    <r>
      <rPr>
        <sz val="12"/>
        <color theme="1"/>
        <rFont val="標楷體"/>
        <family val="4"/>
        <charset val="136"/>
      </rPr>
      <t>騎馬釘鐵線是否可用於我司騎馬釘產品之上，以達到降低成本之目的。</t>
    </r>
  </si>
  <si>
    <r>
      <rPr>
        <sz val="12"/>
        <color theme="1"/>
        <rFont val="標楷體"/>
        <family val="4"/>
        <charset val="136"/>
      </rPr>
      <t>測試新東輝</t>
    </r>
    <r>
      <rPr>
        <sz val="12"/>
        <color theme="1"/>
        <rFont val="Times New Roman"/>
        <family val="1"/>
      </rPr>
      <t>SS4#25</t>
    </r>
    <r>
      <rPr>
        <sz val="12"/>
        <color theme="1"/>
        <rFont val="標楷體"/>
        <family val="4"/>
        <charset val="136"/>
      </rPr>
      <t>騎馬釘鐵線是否可用於我司騎馬釘產品之上，以達到降低成本之目的。</t>
    </r>
  </si>
  <si>
    <r>
      <rPr>
        <sz val="12"/>
        <color theme="1"/>
        <rFont val="標楷體"/>
        <family val="4"/>
        <charset val="136"/>
      </rPr>
      <t>測試恆方大</t>
    </r>
    <r>
      <rPr>
        <sz val="12"/>
        <color theme="1"/>
        <rFont val="Times New Roman"/>
        <family val="1"/>
      </rPr>
      <t>#TE-1301B1107</t>
    </r>
    <r>
      <rPr>
        <sz val="12"/>
        <color theme="1"/>
        <rFont val="標楷體"/>
        <family val="4"/>
        <charset val="136"/>
      </rPr>
      <t>原色</t>
    </r>
    <r>
      <rPr>
        <sz val="12"/>
        <color theme="1"/>
        <rFont val="Times New Roman"/>
        <family val="1"/>
      </rPr>
      <t>PVC(</t>
    </r>
    <r>
      <rPr>
        <sz val="12"/>
        <color theme="1"/>
        <rFont val="標楷體"/>
        <family val="4"/>
        <charset val="136"/>
      </rPr>
      <t>透明</t>
    </r>
    <r>
      <rPr>
        <sz val="12"/>
        <color theme="1"/>
        <rFont val="Times New Roman"/>
        <family val="1"/>
      </rPr>
      <t>)</t>
    </r>
    <r>
      <rPr>
        <sz val="12"/>
        <color theme="1"/>
        <rFont val="標楷體"/>
        <family val="4"/>
        <charset val="136"/>
      </rPr>
      <t>膠粒，上本司膠蛇機試生產膠蛇，確認廠內自行生產膠蛇的效果是否可接受，減少外購以降低成本。</t>
    </r>
  </si>
  <si>
    <r>
      <rPr>
        <sz val="12"/>
        <color theme="1"/>
        <rFont val="標楷體"/>
        <family val="4"/>
        <charset val="136"/>
      </rPr>
      <t>測試永大</t>
    </r>
    <r>
      <rPr>
        <sz val="12"/>
        <color theme="1"/>
        <rFont val="Times New Roman"/>
        <family val="1"/>
      </rPr>
      <t>DS19</t>
    </r>
    <r>
      <rPr>
        <sz val="12"/>
        <color theme="1"/>
        <rFont val="標楷體"/>
        <family val="4"/>
        <charset val="136"/>
      </rPr>
      <t>雙面膠紙是否可替代現用</t>
    </r>
    <r>
      <rPr>
        <sz val="12"/>
        <color theme="1"/>
        <rFont val="Times New Roman"/>
        <family val="1"/>
      </rPr>
      <t>3M9448HKB</t>
    </r>
    <r>
      <rPr>
        <sz val="12"/>
        <color theme="1"/>
        <rFont val="標楷體"/>
        <family val="4"/>
        <charset val="136"/>
      </rPr>
      <t>雙面膠紙而用於滾筒切紙的駁接工藝之上，以達到降低成本與同種物料有多種選擇途徑之目的。</t>
    </r>
  </si>
  <si>
    <r>
      <rPr>
        <sz val="12"/>
        <color theme="1"/>
        <rFont val="標楷體"/>
        <family val="4"/>
        <charset val="136"/>
      </rPr>
      <t>開發無水印刷技術，測試東麗無水印刷鋅版，用於無水印刷技術開發的新物料，看其是否可配合無水印刷技術應用於生產上。</t>
    </r>
  </si>
  <si>
    <r>
      <rPr>
        <sz val="12"/>
        <color theme="1"/>
        <rFont val="標楷體"/>
        <family val="4"/>
        <charset val="136"/>
      </rPr>
      <t>測試益盛</t>
    </r>
    <r>
      <rPr>
        <sz val="12"/>
        <color theme="1"/>
        <rFont val="Times New Roman"/>
        <family val="1"/>
      </rPr>
      <t>63T</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</si>
  <si>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測試益盛</t>
    </r>
    <r>
      <rPr>
        <sz val="12"/>
        <color theme="1"/>
        <rFont val="Times New Roman"/>
        <family val="1"/>
      </rPr>
      <t>685</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</si>
  <si>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測試藍英</t>
    </r>
    <r>
      <rPr>
        <sz val="12"/>
        <color theme="1"/>
        <rFont val="Times New Roman"/>
        <family val="1"/>
      </rPr>
      <t>EG120</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</si>
  <si>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測試積水</t>
    </r>
    <r>
      <rPr>
        <sz val="12"/>
        <color theme="1"/>
        <rFont val="Times New Roman"/>
        <family val="1"/>
      </rPr>
      <t>5762</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</si>
  <si>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t>
    </r>
    <r>
      <rPr>
        <sz val="12"/>
        <color theme="1"/>
        <rFont val="Times New Roman"/>
        <family val="1"/>
      </rPr>
      <t>KOYO#516</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</si>
  <si>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測試金獅雙面膠紙是否可用於我司紙張與吸塑的粘貼工藝之上，達至克服現用雙面膠紙粘性不穩定，粘貼不牢固與粘貼後出現離層等不良現象之目的。</t>
    </r>
  </si>
  <si>
    <r>
      <rPr>
        <sz val="12"/>
        <color theme="1"/>
        <rFont val="標楷體"/>
        <family val="4"/>
        <charset val="136"/>
      </rPr>
      <t>測試永大</t>
    </r>
    <r>
      <rPr>
        <sz val="12"/>
        <color theme="1"/>
        <rFont val="Times New Roman"/>
        <family val="1"/>
      </rPr>
      <t>DS12</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</si>
  <si>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測試永大</t>
    </r>
    <r>
      <rPr>
        <sz val="12"/>
        <color theme="1"/>
        <rFont val="Times New Roman"/>
        <family val="1"/>
      </rPr>
      <t>DS14</t>
    </r>
    <r>
      <rPr>
        <sz val="12"/>
        <color theme="1"/>
        <rFont val="標楷體"/>
        <family val="4"/>
        <charset val="136"/>
      </rPr>
      <t>雙面膠紙是否可用於我司紙張與吸塑的粘貼工藝之上，達至克服現用雙面膠紙粘性不穩定，粘貼不牢固與粘貼後出現離層等不良現象之目的。</t>
    </r>
  </si>
  <si>
    <r>
      <rPr>
        <sz val="12"/>
        <color theme="1"/>
        <rFont val="標楷體"/>
        <family val="4"/>
        <charset val="136"/>
      </rPr>
      <t>測試康利＃</t>
    </r>
    <r>
      <rPr>
        <sz val="12"/>
        <color theme="1"/>
        <rFont val="Times New Roman"/>
        <family val="1"/>
      </rPr>
      <t>888410</t>
    </r>
    <r>
      <rPr>
        <sz val="12"/>
        <color theme="1"/>
        <rFont val="標楷體"/>
        <family val="4"/>
        <charset val="136"/>
      </rPr>
      <t>硅橡筋是否能配合硅橡筋處理劑</t>
    </r>
    <r>
      <rPr>
        <sz val="12"/>
        <color theme="1"/>
        <rFont val="Times New Roman"/>
        <family val="1"/>
      </rPr>
      <t>#CL14</t>
    </r>
    <r>
      <rPr>
        <sz val="12"/>
        <color theme="1"/>
        <rFont val="標楷體"/>
        <family val="4"/>
        <charset val="136"/>
      </rPr>
      <t>及現用雙面膠使用，粘牢於（書名：青春旋律</t>
    </r>
    <r>
      <rPr>
        <sz val="12"/>
        <color theme="1"/>
        <rFont val="Times New Roman"/>
        <family val="1"/>
      </rPr>
      <t>-</t>
    </r>
    <r>
      <rPr>
        <sz val="12"/>
        <color theme="1"/>
        <rFont val="標楷體"/>
        <family val="4"/>
        <charset val="136"/>
      </rPr>
      <t>標准版；工程單號：</t>
    </r>
    <r>
      <rPr>
        <sz val="12"/>
        <color theme="1"/>
        <rFont val="Times New Roman"/>
        <family val="1"/>
      </rPr>
      <t>S0603354</t>
    </r>
    <r>
      <rPr>
        <sz val="12"/>
        <color theme="1"/>
        <rFont val="標楷體"/>
        <family val="4"/>
        <charset val="136"/>
      </rPr>
      <t>）後皮殼，以配合大貨生產。</t>
    </r>
  </si>
  <si>
    <r>
      <rPr>
        <sz val="12"/>
        <color theme="1"/>
        <rFont val="標楷體"/>
        <family val="4"/>
        <charset val="136"/>
      </rPr>
      <t>測試所提供的硅橡筋處理劑</t>
    </r>
    <r>
      <rPr>
        <sz val="12"/>
        <color theme="1"/>
        <rFont val="Times New Roman"/>
        <family val="1"/>
      </rPr>
      <t>#CL14</t>
    </r>
    <r>
      <rPr>
        <sz val="12"/>
        <color theme="1"/>
        <rFont val="標楷體"/>
        <family val="4"/>
        <charset val="136"/>
      </rPr>
      <t>是否能配合硅橡筋及現用雙面膠使用，粘牢於（書名：青春旋律</t>
    </r>
    <r>
      <rPr>
        <sz val="12"/>
        <color theme="1"/>
        <rFont val="Times New Roman"/>
        <family val="1"/>
      </rPr>
      <t>-</t>
    </r>
    <r>
      <rPr>
        <sz val="12"/>
        <color theme="1"/>
        <rFont val="標楷體"/>
        <family val="4"/>
        <charset val="136"/>
      </rPr>
      <t>標准版；工程單號：</t>
    </r>
    <r>
      <rPr>
        <sz val="12"/>
        <color theme="1"/>
        <rFont val="Times New Roman"/>
        <family val="1"/>
      </rPr>
      <t>S0603354</t>
    </r>
    <r>
      <rPr>
        <sz val="12"/>
        <color theme="1"/>
        <rFont val="標楷體"/>
        <family val="4"/>
        <charset val="136"/>
      </rPr>
      <t>）後皮殼，以配合大貨生產。</t>
    </r>
  </si>
  <si>
    <r>
      <rPr>
        <sz val="12"/>
        <color theme="1"/>
        <rFont val="標楷體"/>
        <family val="4"/>
        <charset val="136"/>
      </rPr>
      <t>測試中豐田</t>
    </r>
    <r>
      <rPr>
        <sz val="12"/>
        <color theme="1"/>
        <rFont val="Times New Roman"/>
        <family val="1"/>
      </rPr>
      <t>22Mic OPP</t>
    </r>
    <r>
      <rPr>
        <sz val="12"/>
        <color theme="1"/>
        <rFont val="標楷體"/>
        <family val="4"/>
        <charset val="136"/>
      </rPr>
      <t>素面鐳射膜，確認其品質是否可代替現有的</t>
    </r>
    <r>
      <rPr>
        <sz val="12"/>
        <color theme="1"/>
        <rFont val="Times New Roman"/>
        <family val="1"/>
      </rPr>
      <t>K</t>
    </r>
    <r>
      <rPr>
        <sz val="12"/>
        <color theme="1"/>
        <rFont val="標楷體"/>
        <family val="4"/>
        <charset val="136"/>
      </rPr>
      <t>－</t>
    </r>
    <r>
      <rPr>
        <sz val="12"/>
        <color theme="1"/>
        <rFont val="Times New Roman"/>
        <family val="1"/>
      </rPr>
      <t xml:space="preserve">LASER PET </t>
    </r>
    <r>
      <rPr>
        <sz val="12"/>
        <color theme="1"/>
        <rFont val="標楷體"/>
        <family val="4"/>
        <charset val="136"/>
      </rPr>
      <t>鐳射</t>
    </r>
    <r>
      <rPr>
        <sz val="12"/>
        <color theme="1"/>
        <rFont val="Times New Roman"/>
        <family val="1"/>
      </rPr>
      <t xml:space="preserve">       </t>
    </r>
    <r>
      <rPr>
        <sz val="12"/>
        <color theme="1"/>
        <rFont val="標楷體"/>
        <family val="4"/>
        <charset val="136"/>
      </rPr>
      <t>膜，以減低大貨成本及縮短交貨期。</t>
    </r>
  </si>
  <si>
    <r>
      <rPr>
        <sz val="12"/>
        <color theme="1"/>
        <rFont val="標楷體"/>
        <family val="4"/>
        <charset val="136"/>
      </rPr>
      <t>測試山特維克特殊啤線（壓痕線）用於試啤膠盒及</t>
    </r>
    <r>
      <rPr>
        <sz val="12"/>
        <color theme="1"/>
        <rFont val="Times New Roman"/>
        <family val="1"/>
      </rPr>
      <t>Pop-up Lenticular</t>
    </r>
    <r>
      <rPr>
        <sz val="12"/>
        <color theme="1"/>
        <rFont val="標楷體"/>
        <family val="4"/>
        <charset val="136"/>
      </rPr>
      <t>產品，以提高產品品質。</t>
    </r>
  </si>
  <si>
    <r>
      <t>8</t>
    </r>
    <r>
      <rPr>
        <sz val="12"/>
        <color theme="1"/>
        <rFont val="標楷體"/>
        <family val="4"/>
        <charset val="136"/>
      </rPr>
      <t>月初</t>
    </r>
  </si>
  <si>
    <r>
      <rPr>
        <sz val="12"/>
        <color theme="1"/>
        <rFont val="標楷體"/>
        <family val="4"/>
        <charset val="136"/>
      </rPr>
      <t>測試華通特殊啤線（壓痕線）用於試啤膠盒及</t>
    </r>
    <r>
      <rPr>
        <sz val="12"/>
        <color theme="1"/>
        <rFont val="Times New Roman"/>
        <family val="1"/>
      </rPr>
      <t>Pop-up Lenticular</t>
    </r>
    <r>
      <rPr>
        <sz val="12"/>
        <color theme="1"/>
        <rFont val="標楷體"/>
        <family val="4"/>
        <charset val="136"/>
      </rPr>
      <t>產品，以提高產品品質。</t>
    </r>
  </si>
  <si>
    <r>
      <rPr>
        <sz val="12"/>
        <color theme="1"/>
        <rFont val="標楷體"/>
        <family val="4"/>
        <charset val="136"/>
      </rPr>
      <t>測試</t>
    </r>
    <r>
      <rPr>
        <sz val="12"/>
        <color theme="1"/>
        <rFont val="Times New Roman"/>
        <family val="1"/>
      </rPr>
      <t>Lotters</t>
    </r>
    <r>
      <rPr>
        <sz val="12"/>
        <color theme="1"/>
        <rFont val="標楷體"/>
        <family val="4"/>
        <charset val="136"/>
      </rPr>
      <t>第二次改良版＃</t>
    </r>
    <r>
      <rPr>
        <sz val="12"/>
        <color theme="1"/>
        <rFont val="Times New Roman"/>
        <family val="1"/>
      </rPr>
      <t>711</t>
    </r>
    <r>
      <rPr>
        <sz val="12"/>
        <color theme="1"/>
        <rFont val="標楷體"/>
        <family val="4"/>
        <charset val="136"/>
      </rPr>
      <t>白色及</t>
    </r>
    <r>
      <rPr>
        <sz val="12"/>
        <color theme="1"/>
        <rFont val="Times New Roman"/>
        <family val="1"/>
      </rPr>
      <t>#712</t>
    </r>
    <r>
      <rPr>
        <sz val="12"/>
        <color theme="1"/>
        <rFont val="標楷體"/>
        <family val="4"/>
        <charset val="136"/>
      </rPr>
      <t>黑色</t>
    </r>
    <r>
      <rPr>
        <sz val="12"/>
        <color theme="1"/>
        <rFont val="Times New Roman"/>
        <family val="1"/>
      </rPr>
      <t>NC</t>
    </r>
    <r>
      <rPr>
        <sz val="12"/>
        <color theme="1"/>
        <rFont val="標楷體"/>
        <family val="4"/>
        <charset val="136"/>
      </rPr>
      <t>線，上</t>
    </r>
    <r>
      <rPr>
        <sz val="12"/>
        <color theme="1"/>
        <rFont val="Times New Roman"/>
        <family val="1"/>
      </rPr>
      <t>wire-o</t>
    </r>
    <r>
      <rPr>
        <sz val="12"/>
        <color theme="1"/>
        <rFont val="標楷體"/>
        <family val="4"/>
        <charset val="136"/>
      </rPr>
      <t>機試生產</t>
    </r>
    <r>
      <rPr>
        <sz val="12"/>
        <color theme="1"/>
        <rFont val="Times New Roman"/>
        <family val="1"/>
      </rPr>
      <t>wire-o(</t>
    </r>
    <r>
      <rPr>
        <sz val="12"/>
        <color theme="1"/>
        <rFont val="標楷體"/>
        <family val="4"/>
        <charset val="136"/>
      </rPr>
      <t>之前</t>
    </r>
    <r>
      <rPr>
        <sz val="12"/>
        <color theme="1"/>
        <rFont val="Times New Roman"/>
        <family val="1"/>
      </rPr>
      <t>Lotters</t>
    </r>
    <r>
      <rPr>
        <sz val="12"/>
        <color theme="1"/>
        <rFont val="標楷體"/>
        <family val="4"/>
        <charset val="136"/>
      </rPr>
      <t>的</t>
    </r>
    <r>
      <rPr>
        <sz val="12"/>
        <color theme="1"/>
        <rFont val="Times New Roman"/>
        <family val="1"/>
      </rPr>
      <t>NC</t>
    </r>
    <r>
      <rPr>
        <sz val="12"/>
        <color theme="1"/>
        <rFont val="標楷體"/>
        <family val="4"/>
        <charset val="136"/>
      </rPr>
      <t>線因質量問題已暫停訂購，現已經改良</t>
    </r>
    <r>
      <rPr>
        <sz val="12"/>
        <color theme="1"/>
        <rFont val="Times New Roman"/>
        <family val="1"/>
      </rPr>
      <t>)</t>
    </r>
    <r>
      <rPr>
        <sz val="12"/>
        <color theme="1"/>
        <rFont val="標楷體"/>
        <family val="4"/>
        <charset val="136"/>
      </rPr>
      <t>，確認其品質是否符合公司要求。</t>
    </r>
  </si>
  <si>
    <r>
      <rPr>
        <sz val="12"/>
        <color theme="1"/>
        <rFont val="標楷體"/>
        <family val="4"/>
        <charset val="136"/>
      </rPr>
      <t>測試</t>
    </r>
    <r>
      <rPr>
        <sz val="12"/>
        <color theme="1"/>
        <rFont val="Times New Roman"/>
        <family val="1"/>
      </rPr>
      <t>Lotters</t>
    </r>
    <r>
      <rPr>
        <sz val="12"/>
        <color theme="1"/>
        <rFont val="標楷體"/>
        <family val="4"/>
        <charset val="136"/>
      </rPr>
      <t>第二次改良版＃</t>
    </r>
    <r>
      <rPr>
        <sz val="12"/>
        <color theme="1"/>
        <rFont val="Times New Roman"/>
        <family val="1"/>
      </rPr>
      <t>860</t>
    </r>
    <r>
      <rPr>
        <sz val="12"/>
        <color theme="1"/>
        <rFont val="標楷體"/>
        <family val="4"/>
        <charset val="136"/>
      </rPr>
      <t>銀色</t>
    </r>
    <r>
      <rPr>
        <sz val="12"/>
        <color theme="1"/>
        <rFont val="Times New Roman"/>
        <family val="1"/>
      </rPr>
      <t>NC</t>
    </r>
    <r>
      <rPr>
        <sz val="12"/>
        <color theme="1"/>
        <rFont val="標楷體"/>
        <family val="4"/>
        <charset val="136"/>
      </rPr>
      <t>線，上</t>
    </r>
    <r>
      <rPr>
        <sz val="12"/>
        <color theme="1"/>
        <rFont val="Times New Roman"/>
        <family val="1"/>
      </rPr>
      <t>wire-o</t>
    </r>
    <r>
      <rPr>
        <sz val="12"/>
        <color theme="1"/>
        <rFont val="標楷體"/>
        <family val="4"/>
        <charset val="136"/>
      </rPr>
      <t>機試生產</t>
    </r>
    <r>
      <rPr>
        <sz val="12"/>
        <color theme="1"/>
        <rFont val="Times New Roman"/>
        <family val="1"/>
      </rPr>
      <t>wire-o(</t>
    </r>
    <r>
      <rPr>
        <sz val="12"/>
        <color theme="1"/>
        <rFont val="標楷體"/>
        <family val="4"/>
        <charset val="136"/>
      </rPr>
      <t>之前</t>
    </r>
    <r>
      <rPr>
        <sz val="12"/>
        <color theme="1"/>
        <rFont val="Times New Roman"/>
        <family val="1"/>
      </rPr>
      <t>Lotters</t>
    </r>
    <r>
      <rPr>
        <sz val="12"/>
        <color theme="1"/>
        <rFont val="標楷體"/>
        <family val="4"/>
        <charset val="136"/>
      </rPr>
      <t>的</t>
    </r>
    <r>
      <rPr>
        <sz val="12"/>
        <color theme="1"/>
        <rFont val="Times New Roman"/>
        <family val="1"/>
      </rPr>
      <t>NC</t>
    </r>
    <r>
      <rPr>
        <sz val="12"/>
        <color theme="1"/>
        <rFont val="標楷體"/>
        <family val="4"/>
        <charset val="136"/>
      </rPr>
      <t>線因質量問題已暫停訂購，現已經改良</t>
    </r>
    <r>
      <rPr>
        <sz val="12"/>
        <color theme="1"/>
        <rFont val="Times New Roman"/>
        <family val="1"/>
      </rPr>
      <t>)</t>
    </r>
    <r>
      <rPr>
        <sz val="12"/>
        <color theme="1"/>
        <rFont val="標楷體"/>
        <family val="4"/>
        <charset val="136"/>
      </rPr>
      <t>，確認其品質是否符合公司要求。</t>
    </r>
  </si>
  <si>
    <r>
      <rPr>
        <sz val="12"/>
        <color theme="1"/>
        <rFont val="標楷體"/>
        <family val="4"/>
        <charset val="136"/>
      </rPr>
      <t>測試</t>
    </r>
    <r>
      <rPr>
        <sz val="12"/>
        <color theme="1"/>
        <rFont val="Times New Roman"/>
        <family val="1"/>
      </rPr>
      <t>63T 45</t>
    </r>
    <r>
      <rPr>
        <sz val="12"/>
        <color theme="1"/>
        <rFont val="標楷體"/>
        <family val="4"/>
        <charset val="136"/>
      </rPr>
      <t>度白</t>
    </r>
    <r>
      <rPr>
        <sz val="12"/>
        <color theme="1"/>
        <rFont val="Times New Roman"/>
        <family val="1"/>
      </rPr>
      <t>EVA</t>
    </r>
    <r>
      <rPr>
        <sz val="12"/>
        <color theme="1"/>
        <rFont val="標楷體"/>
        <family val="4"/>
        <charset val="136"/>
      </rPr>
      <t>雙面海綿貼可否替代現用</t>
    </r>
    <r>
      <rPr>
        <sz val="12"/>
        <color theme="1"/>
        <rFont val="Times New Roman"/>
        <family val="1"/>
      </rPr>
      <t>3M 45</t>
    </r>
    <r>
      <rPr>
        <sz val="12"/>
        <color theme="1"/>
        <rFont val="標楷體"/>
        <family val="4"/>
        <charset val="136"/>
      </rPr>
      <t>度白</t>
    </r>
    <r>
      <rPr>
        <sz val="12"/>
        <color theme="1"/>
        <rFont val="Times New Roman"/>
        <family val="1"/>
      </rPr>
      <t>EVA</t>
    </r>
    <r>
      <rPr>
        <sz val="12"/>
        <color theme="1"/>
        <rFont val="標楷體"/>
        <family val="4"/>
        <charset val="136"/>
      </rPr>
      <t>雙面海棉貼使用，以達到降低生產成本與解決現用海棉貼存在移位等不良品質問題之目的。</t>
    </r>
  </si>
  <si>
    <r>
      <rPr>
        <sz val="12"/>
        <color theme="1"/>
        <rFont val="標楷體"/>
        <family val="4"/>
        <charset val="136"/>
      </rPr>
      <t>測試恆輝真皮皮料是否可配合國外生產之竹脊書的制作工藝。</t>
    </r>
  </si>
  <si>
    <r>
      <rPr>
        <sz val="12"/>
        <color theme="1"/>
        <rFont val="標楷體"/>
        <family val="4"/>
        <charset val="136"/>
      </rPr>
      <t>測試用景達</t>
    </r>
    <r>
      <rPr>
        <sz val="12"/>
        <color theme="1"/>
        <rFont val="Times New Roman"/>
        <family val="1"/>
      </rPr>
      <t>GP2106</t>
    </r>
    <r>
      <rPr>
        <sz val="12"/>
        <color theme="1"/>
        <rFont val="標楷體"/>
        <family val="4"/>
        <charset val="136"/>
      </rPr>
      <t>快干型開油水是否可以解決</t>
    </r>
    <r>
      <rPr>
        <sz val="12"/>
        <color theme="1"/>
        <rFont val="Times New Roman"/>
        <family val="1"/>
      </rPr>
      <t>#120</t>
    </r>
    <r>
      <rPr>
        <sz val="12"/>
        <color theme="1"/>
        <rFont val="標楷體"/>
        <family val="4"/>
        <charset val="136"/>
      </rPr>
      <t>珍珠油墨絲印於花紙出現的紅點浮出現象。</t>
    </r>
  </si>
  <si>
    <r>
      <rPr>
        <sz val="12"/>
        <color theme="1"/>
        <rFont val="標楷體"/>
        <family val="4"/>
        <charset val="136"/>
      </rPr>
      <t>測試富士星光鋅版顯影液</t>
    </r>
    <r>
      <rPr>
        <sz val="12"/>
        <color theme="1"/>
        <rFont val="Times New Roman"/>
        <family val="1"/>
      </rPr>
      <t>LH-D2WSA</t>
    </r>
    <r>
      <rPr>
        <sz val="12"/>
        <color theme="1"/>
        <rFont val="標楷體"/>
        <family val="4"/>
        <charset val="136"/>
      </rPr>
      <t>、补充液</t>
    </r>
    <r>
      <rPr>
        <sz val="12"/>
        <color theme="1"/>
        <rFont val="Times New Roman"/>
        <family val="1"/>
      </rPr>
      <t>LH-D2RWSA</t>
    </r>
    <r>
      <rPr>
        <sz val="12"/>
        <color theme="1"/>
        <rFont val="標楷體"/>
        <family val="4"/>
        <charset val="136"/>
      </rPr>
      <t>、保护胶</t>
    </r>
    <r>
      <rPr>
        <sz val="12"/>
        <color theme="1"/>
        <rFont val="Times New Roman"/>
        <family val="1"/>
      </rPr>
      <t>FN-6A</t>
    </r>
    <r>
      <rPr>
        <sz val="12"/>
        <color theme="1"/>
        <rFont val="標楷體"/>
        <family val="4"/>
        <charset val="136"/>
      </rPr>
      <t>與現用比較，看其質量是否可配合制版生產。</t>
    </r>
  </si>
  <si>
    <r>
      <rPr>
        <sz val="12"/>
        <color theme="1"/>
        <rFont val="標楷體"/>
        <family val="4"/>
        <charset val="136"/>
      </rPr>
      <t>測試大鵬</t>
    </r>
    <r>
      <rPr>
        <sz val="12"/>
        <color theme="1"/>
        <rFont val="Times New Roman"/>
        <family val="1"/>
      </rPr>
      <t>#2085</t>
    </r>
    <r>
      <rPr>
        <sz val="12"/>
        <color theme="1"/>
        <rFont val="標楷體"/>
        <family val="4"/>
        <charset val="136"/>
      </rPr>
      <t>底油﹐上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</si>
  <si>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測試柯達</t>
    </r>
    <r>
      <rPr>
        <sz val="12"/>
        <color theme="1"/>
        <rFont val="Times New Roman"/>
        <family val="1"/>
      </rPr>
      <t>Thermal 182 RTU</t>
    </r>
    <r>
      <rPr>
        <sz val="12"/>
        <color theme="1"/>
        <rFont val="標楷體"/>
        <family val="4"/>
        <charset val="136"/>
      </rPr>
      <t>顯影液，與現用柯達</t>
    </r>
    <r>
      <rPr>
        <sz val="12"/>
        <color theme="1"/>
        <rFont val="Times New Roman"/>
        <family val="1"/>
      </rPr>
      <t>9259300</t>
    </r>
    <r>
      <rPr>
        <sz val="12"/>
        <color theme="1"/>
        <rFont val="標楷體"/>
        <family val="4"/>
        <charset val="136"/>
      </rPr>
      <t>顯影液作比較，看其品質是否符合公司生產要求，用於公司大貨生產上。</t>
    </r>
  </si>
  <si>
    <r>
      <rPr>
        <sz val="12"/>
        <color theme="1"/>
        <rFont val="標楷體"/>
        <family val="4"/>
        <charset val="136"/>
      </rPr>
      <t>測試</t>
    </r>
    <r>
      <rPr>
        <sz val="12"/>
        <color theme="1"/>
        <rFont val="Times New Roman"/>
        <family val="1"/>
      </rPr>
      <t>Hallmark</t>
    </r>
    <r>
      <rPr>
        <sz val="12"/>
        <color theme="1"/>
        <rFont val="標楷體"/>
        <family val="4"/>
        <charset val="136"/>
      </rPr>
      <t>客人指定的四款閃金粉，配合＃</t>
    </r>
    <r>
      <rPr>
        <sz val="12"/>
        <color theme="1"/>
        <rFont val="Times New Roman"/>
        <family val="1"/>
      </rPr>
      <t>NG0165</t>
    </r>
    <r>
      <rPr>
        <sz val="12"/>
        <color theme="1"/>
        <rFont val="標楷體"/>
        <family val="4"/>
        <charset val="136"/>
      </rPr>
      <t>植毛膠用於</t>
    </r>
    <r>
      <rPr>
        <sz val="12"/>
        <color theme="1"/>
        <rFont val="Times New Roman"/>
        <family val="1"/>
      </rPr>
      <t>Hallmark FD KC</t>
    </r>
    <r>
      <rPr>
        <sz val="12"/>
        <color theme="1"/>
        <rFont val="標楷體"/>
        <family val="4"/>
        <charset val="136"/>
      </rPr>
      <t>咭灑閃金粉操作，確定其品質是否接受。</t>
    </r>
  </si>
  <si>
    <r>
      <rPr>
        <sz val="12"/>
        <color theme="1"/>
        <rFont val="標楷體"/>
        <family val="4"/>
        <charset val="136"/>
      </rPr>
      <t>測試</t>
    </r>
    <r>
      <rPr>
        <sz val="12"/>
        <color theme="1"/>
        <rFont val="Times New Roman"/>
        <family val="1"/>
      </rPr>
      <t>Wolsternholme # Rich Gold(</t>
    </r>
    <r>
      <rPr>
        <sz val="12"/>
        <color theme="1"/>
        <rFont val="標楷體"/>
        <family val="4"/>
        <charset val="136"/>
      </rPr>
      <t>青金</t>
    </r>
    <r>
      <rPr>
        <sz val="12"/>
        <color theme="1"/>
        <rFont val="Times New Roman"/>
        <family val="1"/>
      </rPr>
      <t>)</t>
    </r>
    <r>
      <rPr>
        <sz val="12"/>
        <color theme="1"/>
        <rFont val="標楷體"/>
        <family val="4"/>
        <charset val="136"/>
      </rPr>
      <t>、</t>
    </r>
    <r>
      <rPr>
        <sz val="12"/>
        <color theme="1"/>
        <rFont val="Times New Roman"/>
        <family val="1"/>
      </rPr>
      <t>Pale Gold (</t>
    </r>
    <r>
      <rPr>
        <sz val="12"/>
        <color theme="1"/>
        <rFont val="標楷體"/>
        <family val="4"/>
        <charset val="136"/>
      </rPr>
      <t>紅金</t>
    </r>
    <r>
      <rPr>
        <sz val="12"/>
        <color theme="1"/>
        <rFont val="Times New Roman"/>
        <family val="1"/>
      </rPr>
      <t>)</t>
    </r>
    <r>
      <rPr>
        <sz val="12"/>
        <color theme="1"/>
        <rFont val="標楷體"/>
        <family val="4"/>
        <charset val="136"/>
      </rPr>
      <t>﹐上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t>
    </r>
    <r>
      <rPr>
        <sz val="12"/>
        <color theme="1"/>
        <rFont val="Times New Roman"/>
        <family val="1"/>
      </rPr>
      <t>Wolsternholme#6511</t>
    </r>
    <r>
      <rPr>
        <sz val="12"/>
        <color theme="1"/>
        <rFont val="標楷體"/>
        <family val="4"/>
        <charset val="136"/>
      </rPr>
      <t>底油生產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﹔确認品質是否符合各客戶要求﹒</t>
    </r>
  </si>
  <si>
    <r>
      <rPr>
        <sz val="12"/>
        <color theme="1"/>
        <rFont val="標楷體"/>
        <family val="4"/>
        <charset val="136"/>
      </rPr>
      <t>測試大鵬</t>
    </r>
    <r>
      <rPr>
        <sz val="12"/>
        <color theme="1"/>
        <rFont val="Times New Roman"/>
        <family val="1"/>
      </rPr>
      <t>#004006 Rich Pale Gold(</t>
    </r>
    <r>
      <rPr>
        <sz val="12"/>
        <color theme="1"/>
        <rFont val="標楷體"/>
        <family val="4"/>
        <charset val="136"/>
      </rPr>
      <t>青紅金</t>
    </r>
    <r>
      <rPr>
        <sz val="12"/>
        <color theme="1"/>
        <rFont val="Times New Roman"/>
        <family val="1"/>
      </rPr>
      <t>)</t>
    </r>
    <r>
      <rPr>
        <sz val="12"/>
        <color theme="1"/>
        <rFont val="標楷體"/>
        <family val="4"/>
        <charset val="136"/>
      </rPr>
      <t>﹐上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操作﹐配合大鵬</t>
    </r>
    <r>
      <rPr>
        <sz val="12"/>
        <color theme="1"/>
        <rFont val="Times New Roman"/>
        <family val="1"/>
      </rPr>
      <t>#2085</t>
    </r>
    <r>
      <rPr>
        <sz val="12"/>
        <color theme="1"/>
        <rFont val="標楷體"/>
        <family val="4"/>
        <charset val="136"/>
      </rPr>
      <t>底油生產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﹔确認品質是否符合各客戶要求﹒</t>
    </r>
  </si>
  <si>
    <r>
      <rPr>
        <sz val="12"/>
        <color theme="1"/>
        <rFont val="標楷體"/>
        <family val="4"/>
        <charset val="136"/>
      </rPr>
      <t>測試</t>
    </r>
    <r>
      <rPr>
        <sz val="12"/>
        <color theme="1"/>
        <rFont val="Times New Roman"/>
        <family val="1"/>
      </rPr>
      <t>Merck Pear#153(</t>
    </r>
    <r>
      <rPr>
        <sz val="12"/>
        <color theme="1"/>
        <rFont val="標楷體"/>
        <family val="4"/>
        <charset val="136"/>
      </rPr>
      <t>珍珠粉</t>
    </r>
    <r>
      <rPr>
        <sz val="12"/>
        <color theme="1"/>
        <rFont val="Times New Roman"/>
        <family val="1"/>
      </rPr>
      <t>)</t>
    </r>
    <r>
      <rPr>
        <sz val="12"/>
        <color theme="1"/>
        <rFont val="標楷體"/>
        <family val="4"/>
        <charset val="136"/>
      </rPr>
      <t>﹐上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操作﹐配合大鵬</t>
    </r>
    <r>
      <rPr>
        <sz val="12"/>
        <color theme="1"/>
        <rFont val="Times New Roman"/>
        <family val="1"/>
      </rPr>
      <t>#2095</t>
    </r>
    <r>
      <rPr>
        <sz val="12"/>
        <color theme="1"/>
        <rFont val="標楷體"/>
        <family val="4"/>
        <charset val="136"/>
      </rPr>
      <t>底油生產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﹔确認品質是否符合各客戶要求﹒</t>
    </r>
  </si>
  <si>
    <r>
      <rPr>
        <sz val="12"/>
        <color theme="1"/>
        <rFont val="標楷體"/>
        <family val="4"/>
        <charset val="136"/>
      </rPr>
      <t>測試大鵬</t>
    </r>
    <r>
      <rPr>
        <sz val="12"/>
        <color theme="1"/>
        <rFont val="Times New Roman"/>
        <family val="1"/>
      </rPr>
      <t># 2079~500S</t>
    </r>
    <r>
      <rPr>
        <sz val="12"/>
        <color theme="1"/>
        <rFont val="標楷體"/>
        <family val="4"/>
        <charset val="136"/>
      </rPr>
      <t>底油﹐上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</si>
  <si>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測試大鵬</t>
    </r>
    <r>
      <rPr>
        <sz val="12"/>
        <color theme="1"/>
        <rFont val="Times New Roman"/>
        <family val="1"/>
      </rPr>
      <t># K-6511</t>
    </r>
    <r>
      <rPr>
        <sz val="12"/>
        <color theme="1"/>
        <rFont val="標楷體"/>
        <family val="4"/>
        <charset val="136"/>
      </rPr>
      <t>底油﹐上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</si>
  <si>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測試大鵬</t>
    </r>
    <r>
      <rPr>
        <sz val="12"/>
        <color theme="1"/>
        <rFont val="Times New Roman"/>
        <family val="1"/>
      </rPr>
      <t>#2079</t>
    </r>
    <r>
      <rPr>
        <sz val="12"/>
        <color theme="1"/>
        <rFont val="標楷體"/>
        <family val="4"/>
        <charset val="136"/>
      </rPr>
      <t>底油﹐上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</si>
  <si>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測試大鵬</t>
    </r>
    <r>
      <rPr>
        <sz val="12"/>
        <color theme="1"/>
        <rFont val="Times New Roman"/>
        <family val="1"/>
      </rPr>
      <t>#2096</t>
    </r>
    <r>
      <rPr>
        <sz val="12"/>
        <color theme="1"/>
        <rFont val="標楷體"/>
        <family val="4"/>
        <charset val="136"/>
      </rPr>
      <t>底油﹐上</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操作﹐配合不同顏色的金粉及珠光粉生產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t>
    </r>
  </si>
  <si>
    <r>
      <rPr>
        <sz val="12"/>
        <color theme="1"/>
        <rFont val="標楷體"/>
        <family val="4"/>
        <charset val="136"/>
      </rPr>
      <t>測試用歐雅森提供的</t>
    </r>
    <r>
      <rPr>
        <sz val="12"/>
        <color theme="1"/>
        <rFont val="Times New Roman"/>
        <family val="1"/>
      </rPr>
      <t>B16-60</t>
    </r>
    <r>
      <rPr>
        <sz val="12"/>
        <color theme="1"/>
        <rFont val="標楷體"/>
        <family val="4"/>
        <charset val="136"/>
      </rPr>
      <t>夏威夷海灘可否做到浮雕牆衣效果，並列於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</si>
  <si>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測試用歐雅森提供的</t>
    </r>
    <r>
      <rPr>
        <sz val="12"/>
        <color theme="1"/>
        <rFont val="Times New Roman"/>
        <family val="1"/>
      </rPr>
      <t>D48-01</t>
    </r>
    <r>
      <rPr>
        <sz val="12"/>
        <color theme="1"/>
        <rFont val="標楷體"/>
        <family val="4"/>
        <charset val="136"/>
      </rPr>
      <t>陽春白雪可否做到浮雕牆衣效果，並列於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</si>
  <si>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測試用歐雅森提供的</t>
    </r>
    <r>
      <rPr>
        <sz val="12"/>
        <color theme="1"/>
        <rFont val="Times New Roman"/>
        <family val="1"/>
      </rPr>
      <t>E39-01</t>
    </r>
    <r>
      <rPr>
        <sz val="12"/>
        <color theme="1"/>
        <rFont val="標楷體"/>
        <family val="4"/>
        <charset val="136"/>
      </rPr>
      <t>灰珊瑚可否做到浮雕牆衣效果，並列於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</si>
  <si>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測試用歐雅森提供的</t>
    </r>
    <r>
      <rPr>
        <sz val="12"/>
        <color theme="1"/>
        <rFont val="Times New Roman"/>
        <family val="1"/>
      </rPr>
      <t>E58-47</t>
    </r>
    <r>
      <rPr>
        <sz val="12"/>
        <color theme="1"/>
        <rFont val="標楷體"/>
        <family val="4"/>
        <charset val="136"/>
      </rPr>
      <t>夢駝鈴可否做到浮雕牆衣效果，並列於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</si>
  <si>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測試橋興達</t>
    </r>
    <r>
      <rPr>
        <sz val="12"/>
        <color theme="1"/>
        <rFont val="Times New Roman"/>
        <family val="1"/>
      </rPr>
      <t>PP</t>
    </r>
    <r>
      <rPr>
        <sz val="12"/>
        <color theme="1"/>
        <rFont val="標楷體"/>
        <family val="4"/>
        <charset val="136"/>
      </rPr>
      <t>打包帶的品質是否符合我司的使用要求，並確認其是否可以取代品質不夠穩定的現用</t>
    </r>
    <r>
      <rPr>
        <sz val="12"/>
        <color theme="1"/>
        <rFont val="Times New Roman"/>
        <family val="1"/>
      </rPr>
      <t>PP</t>
    </r>
    <r>
      <rPr>
        <sz val="12"/>
        <color theme="1"/>
        <rFont val="標楷體"/>
        <family val="4"/>
        <charset val="136"/>
      </rPr>
      <t>打包帶使用，以達到降低生產成本與解決工場存在的問題之目的。</t>
    </r>
  </si>
  <si>
    <r>
      <rPr>
        <sz val="12"/>
        <color theme="1"/>
        <rFont val="標楷體"/>
        <family val="4"/>
        <charset val="136"/>
      </rPr>
      <t>測試錦豐行已通過</t>
    </r>
    <r>
      <rPr>
        <sz val="12"/>
        <color theme="1"/>
        <rFont val="Times New Roman"/>
        <family val="1"/>
      </rPr>
      <t>phthalates</t>
    </r>
    <r>
      <rPr>
        <sz val="12"/>
        <color theme="1"/>
        <rFont val="標楷體"/>
        <family val="4"/>
        <charset val="136"/>
      </rPr>
      <t>測試的</t>
    </r>
    <r>
      <rPr>
        <sz val="12"/>
        <color theme="1"/>
        <rFont val="Times New Roman"/>
        <family val="1"/>
      </rPr>
      <t>A301-LV 1mm</t>
    </r>
    <r>
      <rPr>
        <sz val="12"/>
        <color theme="1"/>
        <rFont val="標楷體"/>
        <family val="4"/>
        <charset val="136"/>
      </rPr>
      <t>透明軟</t>
    </r>
    <r>
      <rPr>
        <sz val="12"/>
        <color theme="1"/>
        <rFont val="Times New Roman"/>
        <family val="1"/>
      </rPr>
      <t>PVC</t>
    </r>
    <r>
      <rPr>
        <sz val="12"/>
        <color theme="1"/>
        <rFont val="標楷體"/>
        <family val="4"/>
        <charset val="136"/>
      </rPr>
      <t>膠片用於做壓花效果，看是否可接受，以滿足客人的要求。</t>
    </r>
  </si>
  <si>
    <r>
      <rPr>
        <sz val="12"/>
        <color theme="1"/>
        <rFont val="標楷體"/>
        <family val="4"/>
        <charset val="136"/>
      </rPr>
      <t>測試永大透明封箱膠紙是否可以用於我司產品的封箱工藝之上，以緩解因現用物料價格上升帶來的壓力，從而達到降低生產成本之目的。</t>
    </r>
  </si>
  <si>
    <r>
      <rPr>
        <sz val="12"/>
        <color theme="1"/>
        <rFont val="標楷體"/>
        <family val="4"/>
        <charset val="136"/>
      </rPr>
      <t>測試宏塑透明封箱膠紙是否可以用於我司產品的封箱工藝之上，以緩解因現用物料價格上升帶來的壓力，從而達到降低生產成本之目的。</t>
    </r>
  </si>
  <si>
    <r>
      <rPr>
        <sz val="12"/>
        <color theme="1"/>
        <rFont val="標楷體"/>
        <family val="4"/>
        <charset val="136"/>
      </rPr>
      <t>測試用歐雅森提供的輥刷來生產彩色纖維浮雕牆衣，並列於</t>
    </r>
    <r>
      <rPr>
        <sz val="12"/>
        <color theme="1"/>
        <rFont val="Times New Roman"/>
        <family val="1"/>
      </rPr>
      <t>Leo Touch</t>
    </r>
    <r>
      <rPr>
        <sz val="12"/>
        <color theme="1"/>
        <rFont val="標楷體"/>
        <family val="4"/>
        <charset val="136"/>
      </rPr>
      <t>中推廣。</t>
    </r>
  </si>
  <si>
    <r>
      <rPr>
        <sz val="12"/>
        <color theme="1"/>
        <rFont val="標楷體"/>
        <family val="4"/>
        <charset val="136"/>
      </rPr>
      <t>測試</t>
    </r>
    <r>
      <rPr>
        <sz val="12"/>
        <color theme="1"/>
        <rFont val="Times New Roman"/>
        <family val="1"/>
      </rPr>
      <t>Hallmark</t>
    </r>
    <r>
      <rPr>
        <sz val="12"/>
        <color theme="1"/>
        <rFont val="標楷體"/>
        <family val="4"/>
        <charset val="136"/>
      </rPr>
      <t>客人指定的信達</t>
    </r>
    <r>
      <rPr>
        <sz val="12"/>
        <color theme="1"/>
        <rFont val="Times New Roman"/>
        <family val="1"/>
      </rPr>
      <t>0.025mmLDPE</t>
    </r>
    <r>
      <rPr>
        <sz val="12"/>
        <color theme="1"/>
        <rFont val="標楷體"/>
        <family val="4"/>
        <charset val="136"/>
      </rPr>
      <t>菲林，確認其品質是否可以為客人所接受，從而達到更好地滿足客人需要之目的。</t>
    </r>
    <r>
      <rPr>
        <sz val="12"/>
        <color theme="1"/>
        <rFont val="Times New Roman"/>
        <family val="1"/>
      </rPr>
      <t xml:space="preserve"> </t>
    </r>
  </si>
  <si>
    <r>
      <rPr>
        <sz val="12"/>
        <color theme="1"/>
        <rFont val="標楷體"/>
        <family val="4"/>
        <charset val="136"/>
      </rPr>
      <t>測試正業紙箱</t>
    </r>
    <r>
      <rPr>
        <sz val="12"/>
        <color theme="1"/>
        <rFont val="Times New Roman"/>
        <family val="1"/>
      </rPr>
      <t>A=A</t>
    </r>
    <r>
      <rPr>
        <sz val="12"/>
        <color theme="1"/>
        <rFont val="標楷體"/>
        <family val="4"/>
        <charset val="136"/>
      </rPr>
      <t>的品質是否可以符合我司的要求，並確認其可否為我司所接受使用，以達至更好地滿足公司生產高峰期的需要與降低生產成本之目的。</t>
    </r>
  </si>
  <si>
    <r>
      <rPr>
        <sz val="12"/>
        <color theme="1"/>
        <rFont val="標楷體"/>
        <family val="4"/>
        <charset val="136"/>
      </rPr>
      <t>測試正業紙箱</t>
    </r>
    <r>
      <rPr>
        <sz val="12"/>
        <color theme="1"/>
        <rFont val="Times New Roman"/>
        <family val="1"/>
      </rPr>
      <t>A=B</t>
    </r>
    <r>
      <rPr>
        <sz val="12"/>
        <color theme="1"/>
        <rFont val="標楷體"/>
        <family val="4"/>
        <charset val="136"/>
      </rPr>
      <t>的品質是否可以符合我司的要求，並確認其可否為我司所接受使用，以達至更好地滿足公司生產高峰期的需要與降低生產成本之目的。</t>
    </r>
  </si>
  <si>
    <r>
      <rPr>
        <sz val="12"/>
        <color theme="1"/>
        <rFont val="標楷體"/>
        <family val="4"/>
        <charset val="136"/>
      </rPr>
      <t>測試正業紙箱</t>
    </r>
    <r>
      <rPr>
        <sz val="12"/>
        <color theme="1"/>
        <rFont val="Times New Roman"/>
        <family val="1"/>
      </rPr>
      <t>B=B</t>
    </r>
    <r>
      <rPr>
        <sz val="12"/>
        <color theme="1"/>
        <rFont val="標楷體"/>
        <family val="4"/>
        <charset val="136"/>
      </rPr>
      <t>的品質是否可以符合我司的要求，並確認其可否為我司所接受使用，以達至更好地滿足公司生產高峰期的需要與降低生產成本之目的。</t>
    </r>
  </si>
  <si>
    <r>
      <rPr>
        <sz val="12"/>
        <color theme="1"/>
        <rFont val="標楷體"/>
        <family val="4"/>
        <charset val="136"/>
      </rPr>
      <t>測試寶中寶透明靜電貼紙</t>
    </r>
    <r>
      <rPr>
        <sz val="12"/>
        <color theme="1"/>
        <rFont val="Times New Roman"/>
        <family val="1"/>
      </rPr>
      <t>(</t>
    </r>
    <r>
      <rPr>
        <sz val="12"/>
        <color theme="1"/>
        <rFont val="標楷體"/>
        <family val="4"/>
        <charset val="136"/>
      </rPr>
      <t>通過</t>
    </r>
    <r>
      <rPr>
        <sz val="12"/>
        <color theme="1"/>
        <rFont val="Times New Roman"/>
        <family val="1"/>
      </rPr>
      <t>TUV</t>
    </r>
    <r>
      <rPr>
        <sz val="12"/>
        <color theme="1"/>
        <rFont val="標楷體"/>
        <family val="4"/>
        <charset val="136"/>
      </rPr>
      <t>型</t>
    </r>
    <r>
      <rPr>
        <sz val="12"/>
        <color theme="1"/>
        <rFont val="Times New Roman"/>
        <family val="1"/>
      </rPr>
      <t>)</t>
    </r>
    <r>
      <rPr>
        <sz val="12"/>
        <color theme="1"/>
        <rFont val="標楷體"/>
        <family val="4"/>
        <charset val="136"/>
      </rPr>
      <t>，其可提供通過</t>
    </r>
    <r>
      <rPr>
        <sz val="12"/>
        <color theme="1"/>
        <rFont val="Times New Roman"/>
        <family val="1"/>
      </rPr>
      <t>Phthalate</t>
    </r>
    <r>
      <rPr>
        <sz val="12"/>
        <color theme="1"/>
        <rFont val="標楷體"/>
        <family val="4"/>
        <charset val="136"/>
      </rPr>
      <t>含量的測試報告，以滿足部分客人的要求。</t>
    </r>
  </si>
  <si>
    <r>
      <rPr>
        <sz val="12"/>
        <color theme="1"/>
        <rFont val="標楷體"/>
        <family val="4"/>
        <charset val="136"/>
      </rPr>
      <t>測試寶中寶透明靜電貼紙</t>
    </r>
    <r>
      <rPr>
        <sz val="12"/>
        <color theme="1"/>
        <rFont val="Times New Roman"/>
        <family val="1"/>
      </rPr>
      <t>(</t>
    </r>
    <r>
      <rPr>
        <sz val="12"/>
        <color theme="1"/>
        <rFont val="標楷體"/>
        <family val="4"/>
        <charset val="136"/>
      </rPr>
      <t>普通型</t>
    </r>
    <r>
      <rPr>
        <sz val="12"/>
        <color theme="1"/>
        <rFont val="Times New Roman"/>
        <family val="1"/>
      </rPr>
      <t>)</t>
    </r>
    <r>
      <rPr>
        <sz val="12"/>
        <color theme="1"/>
        <rFont val="標楷體"/>
        <family val="4"/>
        <charset val="136"/>
      </rPr>
      <t>，與現用的金利寶作比較，以降低生產成本。</t>
    </r>
  </si>
  <si>
    <r>
      <rPr>
        <sz val="12"/>
        <color theme="1"/>
        <rFont val="標楷體"/>
        <family val="4"/>
        <charset val="136"/>
      </rPr>
      <t>測試</t>
    </r>
    <r>
      <rPr>
        <sz val="12"/>
        <color theme="1"/>
        <rFont val="Times New Roman"/>
        <family val="1"/>
      </rPr>
      <t>#S-08</t>
    </r>
    <r>
      <rPr>
        <sz val="12"/>
        <color theme="1"/>
        <rFont val="標楷體"/>
        <family val="4"/>
        <charset val="136"/>
      </rPr>
      <t>閃光銀上本公司自開發機台塗漆機，是否可做到塗裝行業裝鉓機做的牆面印花效果，以列入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</si>
  <si>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t>
    </r>
    <r>
      <rPr>
        <sz val="12"/>
        <color theme="1"/>
        <rFont val="Times New Roman"/>
        <family val="1"/>
      </rPr>
      <t># G-02</t>
    </r>
    <r>
      <rPr>
        <sz val="12"/>
        <color theme="1"/>
        <rFont val="標楷體"/>
        <family val="4"/>
        <charset val="136"/>
      </rPr>
      <t>紅光金上本公司自開發機台塗漆機，是否可做到塗裝行業裝鉓機做的牆面印花效果，以列入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</si>
  <si>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t>
    </r>
    <r>
      <rPr>
        <sz val="12"/>
        <color theme="1"/>
        <rFont val="Times New Roman"/>
        <family val="1"/>
      </rPr>
      <t># IF-01</t>
    </r>
    <r>
      <rPr>
        <sz val="12"/>
        <color theme="1"/>
        <rFont val="標楷體"/>
        <family val="4"/>
        <charset val="136"/>
      </rPr>
      <t>藍干涉光上本公司自開發機台塗漆機，是否可做到塗裝行業裝鉓機做的牆面印花效果，以列入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</si>
  <si>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t>
    </r>
    <r>
      <rPr>
        <sz val="12"/>
        <color theme="1"/>
        <rFont val="Times New Roman"/>
        <family val="1"/>
      </rPr>
      <t># BP-01</t>
    </r>
    <r>
      <rPr>
        <sz val="12"/>
        <color theme="1"/>
        <rFont val="標楷體"/>
        <family val="4"/>
        <charset val="136"/>
      </rPr>
      <t>黑珍珠上本公司自開發機台塗漆機，是否可做到塗裝行業裝鉓機做的牆面印花效果，以列入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</si>
  <si>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t>
    </r>
    <r>
      <rPr>
        <sz val="12"/>
        <color theme="1"/>
        <rFont val="Times New Roman"/>
        <family val="1"/>
      </rPr>
      <t># IF-06</t>
    </r>
    <r>
      <rPr>
        <sz val="12"/>
        <color theme="1"/>
        <rFont val="標楷體"/>
        <family val="4"/>
        <charset val="136"/>
      </rPr>
      <t>綠金珠上本公司自開發機台塗漆機，是否可做到塗裝行業裝鉓機做的牆面印花效果，以列入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</si>
  <si>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t>
    </r>
    <r>
      <rPr>
        <sz val="12"/>
        <color theme="1"/>
        <rFont val="Times New Roman"/>
        <family val="1"/>
      </rPr>
      <t># SC-07</t>
    </r>
    <r>
      <rPr>
        <sz val="12"/>
        <color theme="1"/>
        <rFont val="標楷體"/>
        <family val="4"/>
        <charset val="136"/>
      </rPr>
      <t>藍紫上本公司自開發機台塗漆機，是否可做到塗裝行業裝鉓機做的牆面印花效果，以列入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</si>
  <si>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測試基土博立體造型漆</t>
    </r>
    <r>
      <rPr>
        <sz val="12"/>
        <color theme="1"/>
        <rFont val="Times New Roman"/>
        <family val="1"/>
      </rPr>
      <t>#2045</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</si>
  <si>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測試基土博立體造型漆</t>
    </r>
    <r>
      <rPr>
        <sz val="12"/>
        <color theme="1"/>
        <rFont val="Times New Roman"/>
        <family val="1"/>
      </rPr>
      <t>#3864</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</si>
  <si>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測試基土博立體造型漆</t>
    </r>
    <r>
      <rPr>
        <sz val="12"/>
        <color theme="1"/>
        <rFont val="Times New Roman"/>
        <family val="1"/>
      </rPr>
      <t>#3587</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</si>
  <si>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測試基土博立體造型漆</t>
    </r>
    <r>
      <rPr>
        <sz val="12"/>
        <color theme="1"/>
        <rFont val="Times New Roman"/>
        <family val="1"/>
      </rPr>
      <t>#2298</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</si>
  <si>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測試基土博立體造型漆</t>
    </r>
    <r>
      <rPr>
        <sz val="12"/>
        <color theme="1"/>
        <rFont val="Times New Roman"/>
        <family val="1"/>
      </rPr>
      <t>#1826</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</si>
  <si>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測試基土博立體造型漆</t>
    </r>
    <r>
      <rPr>
        <sz val="12"/>
        <color theme="1"/>
        <rFont val="Times New Roman"/>
        <family val="1"/>
      </rPr>
      <t>#1217</t>
    </r>
    <r>
      <rPr>
        <sz val="12"/>
        <color theme="1"/>
        <rFont val="標楷體"/>
        <family val="4"/>
        <charset val="136"/>
      </rPr>
      <t>用隨手塗的方法做於紙面是否可做到塗裝行業的拉毛效果，以列入</t>
    </r>
    <r>
      <rPr>
        <sz val="12"/>
        <color theme="1"/>
        <rFont val="Times New Roman"/>
        <family val="1"/>
      </rPr>
      <t>Leo Touch</t>
    </r>
    <r>
      <rPr>
        <sz val="12"/>
        <color theme="1"/>
        <rFont val="標楷體"/>
        <family val="4"/>
        <charset val="136"/>
      </rPr>
      <t>內並做推介。</t>
    </r>
  </si>
  <si>
    <r>
      <rPr>
        <sz val="12"/>
        <color theme="1"/>
        <rFont val="標楷體"/>
        <family val="4"/>
        <charset val="136"/>
      </rPr>
      <t>測試鑫榮</t>
    </r>
    <r>
      <rPr>
        <sz val="12"/>
        <color theme="1"/>
        <rFont val="Times New Roman"/>
        <family val="1"/>
      </rPr>
      <t>#XR-101A(PP</t>
    </r>
    <r>
      <rPr>
        <sz val="12"/>
        <color theme="1"/>
        <rFont val="標楷體"/>
        <family val="4"/>
        <charset val="136"/>
      </rPr>
      <t>合成仿紙預塗膜</t>
    </r>
    <r>
      <rPr>
        <sz val="12"/>
        <color theme="1"/>
        <rFont val="Times New Roman"/>
        <family val="1"/>
      </rPr>
      <t>)</t>
    </r>
    <r>
      <rPr>
        <sz val="12"/>
        <color theme="1"/>
        <rFont val="標楷體"/>
        <family val="4"/>
        <charset val="136"/>
      </rPr>
      <t>與</t>
    </r>
    <r>
      <rPr>
        <sz val="12"/>
        <color theme="1"/>
        <rFont val="Times New Roman"/>
        <family val="1"/>
      </rPr>
      <t>PET</t>
    </r>
    <r>
      <rPr>
        <sz val="12"/>
        <color theme="1"/>
        <rFont val="標楷體"/>
        <family val="4"/>
        <charset val="136"/>
      </rPr>
      <t>光柵片復合，確認其效果能否解決現時光柵片裱紙及印白墨後出現彎曲、爆裂及透底等問題。</t>
    </r>
  </si>
  <si>
    <r>
      <rPr>
        <sz val="12"/>
        <color theme="1"/>
        <rFont val="標楷體"/>
        <family val="4"/>
        <charset val="136"/>
      </rPr>
      <t>測試保華的特制絲印用毛刷刮刀是否可配合</t>
    </r>
    <r>
      <rPr>
        <sz val="12"/>
        <color theme="1"/>
        <rFont val="Times New Roman"/>
        <family val="1"/>
      </rPr>
      <t>#HD0138</t>
    </r>
    <r>
      <rPr>
        <sz val="12"/>
        <color theme="1"/>
        <rFont val="標楷體"/>
        <family val="4"/>
        <charset val="136"/>
      </rPr>
      <t>立体直角透明漿進行使用，以列入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</si>
  <si>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測試金星免酒精潤版液</t>
    </r>
    <r>
      <rPr>
        <sz val="12"/>
        <color theme="1"/>
        <rFont val="Times New Roman"/>
        <family val="1"/>
      </rPr>
      <t>FS30032-25</t>
    </r>
    <r>
      <rPr>
        <sz val="12"/>
        <color theme="1"/>
        <rFont val="標楷體"/>
        <family val="4"/>
        <charset val="136"/>
      </rPr>
      <t>配合現時</t>
    </r>
    <r>
      <rPr>
        <sz val="12"/>
        <color theme="1"/>
        <rFont val="Times New Roman"/>
        <family val="1"/>
      </rPr>
      <t>FM</t>
    </r>
    <r>
      <rPr>
        <sz val="12"/>
        <color theme="1"/>
        <rFont val="標楷體"/>
        <family val="4"/>
        <charset val="136"/>
      </rPr>
      <t>印刷，並與現時的潤版液</t>
    </r>
    <r>
      <rPr>
        <sz val="12"/>
        <color theme="1"/>
        <rFont val="Times New Roman"/>
        <family val="1"/>
      </rPr>
      <t>MS-2105</t>
    </r>
    <r>
      <rPr>
        <sz val="12"/>
        <color theme="1"/>
        <rFont val="標楷體"/>
        <family val="4"/>
        <charset val="136"/>
      </rPr>
      <t>比較，找出適合現時</t>
    </r>
    <r>
      <rPr>
        <sz val="12"/>
        <color theme="1"/>
        <rFont val="Times New Roman"/>
        <family val="1"/>
      </rPr>
      <t>FM</t>
    </r>
    <r>
      <rPr>
        <sz val="12"/>
        <color theme="1"/>
        <rFont val="標楷體"/>
        <family val="4"/>
        <charset val="136"/>
      </rPr>
      <t>油墨印刷的潤版液</t>
    </r>
    <r>
      <rPr>
        <sz val="12"/>
        <color theme="1"/>
        <rFont val="Times New Roman"/>
        <family val="1"/>
      </rPr>
      <t>.</t>
    </r>
  </si>
  <si>
    <r>
      <rPr>
        <sz val="12"/>
        <color theme="1"/>
        <rFont val="標楷體"/>
        <family val="4"/>
        <charset val="136"/>
      </rPr>
      <t>測試毅興行</t>
    </r>
    <r>
      <rPr>
        <sz val="12"/>
        <color theme="1"/>
        <rFont val="Times New Roman"/>
        <family val="1"/>
      </rPr>
      <t>#K6P10</t>
    </r>
    <r>
      <rPr>
        <sz val="12"/>
        <color theme="1"/>
        <rFont val="標楷體"/>
        <family val="4"/>
        <charset val="136"/>
      </rPr>
      <t>螢光綠色色種，配合美漢原色</t>
    </r>
    <r>
      <rPr>
        <sz val="12"/>
        <color theme="1"/>
        <rFont val="Times New Roman"/>
        <family val="1"/>
      </rPr>
      <t>PVC</t>
    </r>
    <r>
      <rPr>
        <sz val="12"/>
        <color theme="1"/>
        <rFont val="標楷體"/>
        <family val="4"/>
        <charset val="136"/>
      </rPr>
      <t>膠粒，上本司膠蛇機試生產膠蛇，確認本司自制螢光色膠蛇是否可行，避免外購及降低成本。</t>
    </r>
  </si>
  <si>
    <r>
      <rPr>
        <sz val="12"/>
        <color theme="1"/>
        <rFont val="標楷體"/>
        <family val="4"/>
        <charset val="136"/>
      </rPr>
      <t>測試毅興行</t>
    </r>
    <r>
      <rPr>
        <sz val="12"/>
        <color theme="1"/>
        <rFont val="Times New Roman"/>
        <family val="1"/>
      </rPr>
      <t>#K2717</t>
    </r>
    <r>
      <rPr>
        <sz val="12"/>
        <color theme="1"/>
        <rFont val="標楷體"/>
        <family val="4"/>
        <charset val="136"/>
      </rPr>
      <t>螢光橙色色種，配合美漢原色</t>
    </r>
    <r>
      <rPr>
        <sz val="12"/>
        <color theme="1"/>
        <rFont val="Times New Roman"/>
        <family val="1"/>
      </rPr>
      <t>PVC</t>
    </r>
    <r>
      <rPr>
        <sz val="12"/>
        <color theme="1"/>
        <rFont val="標楷體"/>
        <family val="4"/>
        <charset val="136"/>
      </rPr>
      <t>膠粒，上本司膠蛇機試生產膠蛇，確認本司自制螢光色膠蛇是否可行，避免外購及降低成本。</t>
    </r>
  </si>
  <si>
    <r>
      <rPr>
        <sz val="12"/>
        <color theme="1"/>
        <rFont val="標楷體"/>
        <family val="4"/>
        <charset val="136"/>
      </rPr>
      <t>針對客戶飛龍工程系列產品指定物料，測試</t>
    </r>
    <r>
      <rPr>
        <sz val="12"/>
        <color theme="1"/>
        <rFont val="Times New Roman"/>
        <family val="1"/>
      </rPr>
      <t>CB1017 Fluorescent Magenta</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</si>
  <si>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CB1037 Fluorescent Violet</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</si>
  <si>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CB1440 Violet</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</si>
  <si>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CB2065 Fluorescent Blue</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</si>
  <si>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CB2441 Blue #1</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</si>
  <si>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CB2442 Blue #2</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</si>
  <si>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CB2443 Marine</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</si>
  <si>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CB3443 Green</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</si>
  <si>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CB4037 Fluorescent Yellow</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</si>
  <si>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CB4041 Fluorescent Lemon</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</si>
  <si>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CB4449 Yellow</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</si>
  <si>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CB5018 Fluorescent Orange</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</si>
  <si>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CB6055 Fluorescent Pink</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</si>
  <si>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CB6446 Scarlet</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</si>
  <si>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CB6447 Red</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</si>
  <si>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針對客戶飛龍工程系列產品指定物料，測試</t>
    </r>
    <r>
      <rPr>
        <sz val="12"/>
        <color theme="1"/>
        <rFont val="Times New Roman"/>
        <family val="1"/>
      </rPr>
      <t>CB8394 Black</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比例）灑閃金粉效果，看其是否適合使用。由於需重新測試，故取消此單號</t>
    </r>
    <r>
      <rPr>
        <sz val="12"/>
        <color theme="1"/>
        <rFont val="Times New Roman"/>
        <family val="1"/>
      </rPr>
      <t>-23/11/2007</t>
    </r>
  </si>
  <si>
    <r>
      <rPr>
        <sz val="12"/>
        <color theme="1"/>
        <rFont val="標楷體"/>
        <family val="4"/>
        <charset val="136"/>
      </rPr>
      <t>針對大貨</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和</t>
    </r>
    <r>
      <rPr>
        <sz val="12"/>
        <color theme="1"/>
        <rFont val="Times New Roman"/>
        <family val="1"/>
      </rPr>
      <t>&lt;&lt;KC</t>
    </r>
    <r>
      <rPr>
        <sz val="12"/>
        <color theme="1"/>
        <rFont val="標楷體"/>
        <family val="4"/>
        <charset val="136"/>
      </rPr>
      <t>甜心媽媽咭</t>
    </r>
    <r>
      <rPr>
        <sz val="12"/>
        <color theme="1"/>
        <rFont val="Times New Roman"/>
        <family val="1"/>
      </rPr>
      <t>&gt;&gt;</t>
    </r>
    <r>
      <rPr>
        <sz val="12"/>
        <color theme="1"/>
        <rFont val="標楷體"/>
        <family val="4"/>
        <charset val="136"/>
      </rPr>
      <t>使用的</t>
    </r>
    <r>
      <rPr>
        <sz val="12"/>
        <color theme="1"/>
        <rFont val="Times New Roman"/>
        <family val="1"/>
      </rPr>
      <t>630R</t>
    </r>
    <r>
      <rPr>
        <sz val="12"/>
        <color theme="1"/>
        <rFont val="標楷體"/>
        <family val="4"/>
        <charset val="136"/>
      </rPr>
      <t>珍珠粉缺貨問題，測試冠星的</t>
    </r>
    <r>
      <rPr>
        <sz val="12"/>
        <color theme="1"/>
        <rFont val="Times New Roman"/>
        <family val="1"/>
      </rPr>
      <t>Iriodin225</t>
    </r>
    <r>
      <rPr>
        <sz val="12"/>
        <color theme="1"/>
        <rFont val="標楷體"/>
        <family val="4"/>
        <charset val="136"/>
      </rPr>
      <t>珍珠熒光藍珍珠粉配合現用的</t>
    </r>
    <r>
      <rPr>
        <sz val="12"/>
        <color theme="1"/>
        <rFont val="Times New Roman"/>
        <family val="1"/>
      </rPr>
      <t>#GP-1090</t>
    </r>
    <r>
      <rPr>
        <sz val="12"/>
        <color theme="1"/>
        <rFont val="標楷體"/>
        <family val="4"/>
        <charset val="136"/>
      </rPr>
      <t>光油調配成珍珠油墨是否適合可用，以尋找代替品並解決供應商單一的問題。</t>
    </r>
  </si>
  <si>
    <r>
      <rPr>
        <sz val="12"/>
        <color theme="1"/>
        <rFont val="標楷體"/>
        <family val="4"/>
        <charset val="136"/>
      </rPr>
      <t>研發科</t>
    </r>
  </si>
  <si>
    <r>
      <rPr>
        <sz val="12"/>
        <color theme="1"/>
        <rFont val="標楷體"/>
        <family val="4"/>
        <charset val="136"/>
      </rPr>
      <t>針對大貨</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和</t>
    </r>
    <r>
      <rPr>
        <sz val="12"/>
        <color theme="1"/>
        <rFont val="Times New Roman"/>
        <family val="1"/>
      </rPr>
      <t>&lt;&lt;KC</t>
    </r>
    <r>
      <rPr>
        <sz val="12"/>
        <color theme="1"/>
        <rFont val="標楷體"/>
        <family val="4"/>
        <charset val="136"/>
      </rPr>
      <t>甜心媽媽咭</t>
    </r>
    <r>
      <rPr>
        <sz val="12"/>
        <color theme="1"/>
        <rFont val="Times New Roman"/>
        <family val="1"/>
      </rPr>
      <t>&gt;&gt;</t>
    </r>
    <r>
      <rPr>
        <sz val="12"/>
        <color theme="1"/>
        <rFont val="標楷體"/>
        <family val="4"/>
        <charset val="136"/>
      </rPr>
      <t>使用的</t>
    </r>
    <r>
      <rPr>
        <sz val="12"/>
        <color theme="1"/>
        <rFont val="Times New Roman"/>
        <family val="1"/>
      </rPr>
      <t>630R</t>
    </r>
    <r>
      <rPr>
        <sz val="12"/>
        <color theme="1"/>
        <rFont val="標楷體"/>
        <family val="4"/>
        <charset val="136"/>
      </rPr>
      <t>珍珠粉缺貨問題，測試冠星的</t>
    </r>
    <r>
      <rPr>
        <sz val="12"/>
        <color theme="1"/>
        <rFont val="Times New Roman"/>
        <family val="1"/>
      </rPr>
      <t>Iriodin205</t>
    </r>
    <r>
      <rPr>
        <sz val="12"/>
        <color theme="1"/>
        <rFont val="標楷體"/>
        <family val="4"/>
        <charset val="136"/>
      </rPr>
      <t>珍珠金黃珍珠粉配合現用的</t>
    </r>
    <r>
      <rPr>
        <sz val="12"/>
        <color theme="1"/>
        <rFont val="Times New Roman"/>
        <family val="1"/>
      </rPr>
      <t>#GP-1090</t>
    </r>
    <r>
      <rPr>
        <sz val="12"/>
        <color theme="1"/>
        <rFont val="標楷體"/>
        <family val="4"/>
        <charset val="136"/>
      </rPr>
      <t>光油調配成珍珠油墨是否適合可用，以尋找代替品並解決供應商單一的問題。</t>
    </r>
  </si>
  <si>
    <r>
      <rPr>
        <sz val="12"/>
        <color theme="1"/>
        <rFont val="標楷體"/>
        <family val="4"/>
        <charset val="136"/>
      </rPr>
      <t>針對大貨</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和</t>
    </r>
    <r>
      <rPr>
        <sz val="12"/>
        <color theme="1"/>
        <rFont val="Times New Roman"/>
        <family val="1"/>
      </rPr>
      <t>&lt;&lt;KC</t>
    </r>
    <r>
      <rPr>
        <sz val="12"/>
        <color theme="1"/>
        <rFont val="標楷體"/>
        <family val="4"/>
        <charset val="136"/>
      </rPr>
      <t>甜心媽媽咭</t>
    </r>
    <r>
      <rPr>
        <sz val="12"/>
        <color theme="1"/>
        <rFont val="Times New Roman"/>
        <family val="1"/>
      </rPr>
      <t>&gt;&gt;</t>
    </r>
    <r>
      <rPr>
        <sz val="12"/>
        <color theme="1"/>
        <rFont val="標楷體"/>
        <family val="4"/>
        <charset val="136"/>
      </rPr>
      <t>使用的</t>
    </r>
    <r>
      <rPr>
        <sz val="12"/>
        <color theme="1"/>
        <rFont val="Times New Roman"/>
        <family val="1"/>
      </rPr>
      <t>630R</t>
    </r>
    <r>
      <rPr>
        <sz val="12"/>
        <color theme="1"/>
        <rFont val="標楷體"/>
        <family val="4"/>
        <charset val="136"/>
      </rPr>
      <t>珍珠粉缺貨問題，測試冠星的</t>
    </r>
    <r>
      <rPr>
        <sz val="12"/>
        <color theme="1"/>
        <rFont val="Times New Roman"/>
        <family val="1"/>
      </rPr>
      <t>Iriodin215</t>
    </r>
    <r>
      <rPr>
        <sz val="12"/>
        <color theme="1"/>
        <rFont val="標楷體"/>
        <family val="4"/>
        <charset val="136"/>
      </rPr>
      <t>珍珠粉紅珍珠粉配合現用的</t>
    </r>
    <r>
      <rPr>
        <sz val="12"/>
        <color theme="1"/>
        <rFont val="Times New Roman"/>
        <family val="1"/>
      </rPr>
      <t>#GP-1090</t>
    </r>
    <r>
      <rPr>
        <sz val="12"/>
        <color theme="1"/>
        <rFont val="標楷體"/>
        <family val="4"/>
        <charset val="136"/>
      </rPr>
      <t>光油調配成珍珠油墨是否適合可用，以尋找代替品並解決供應商單一的問題。</t>
    </r>
  </si>
  <si>
    <r>
      <rPr>
        <sz val="12"/>
        <color theme="1"/>
        <rFont val="標楷體"/>
        <family val="4"/>
        <charset val="136"/>
      </rPr>
      <t>針對大貨</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和</t>
    </r>
    <r>
      <rPr>
        <sz val="12"/>
        <color theme="1"/>
        <rFont val="Times New Roman"/>
        <family val="1"/>
      </rPr>
      <t>&lt;&lt;KC</t>
    </r>
    <r>
      <rPr>
        <sz val="12"/>
        <color theme="1"/>
        <rFont val="標楷體"/>
        <family val="4"/>
        <charset val="136"/>
      </rPr>
      <t>甜心媽媽咭</t>
    </r>
    <r>
      <rPr>
        <sz val="12"/>
        <color theme="1"/>
        <rFont val="Times New Roman"/>
        <family val="1"/>
      </rPr>
      <t>&gt;&gt;</t>
    </r>
    <r>
      <rPr>
        <sz val="12"/>
        <color theme="1"/>
        <rFont val="標楷體"/>
        <family val="4"/>
        <charset val="136"/>
      </rPr>
      <t>使用的</t>
    </r>
    <r>
      <rPr>
        <sz val="12"/>
        <color theme="1"/>
        <rFont val="Times New Roman"/>
        <family val="1"/>
      </rPr>
      <t>630R</t>
    </r>
    <r>
      <rPr>
        <sz val="12"/>
        <color theme="1"/>
        <rFont val="標楷體"/>
        <family val="4"/>
        <charset val="136"/>
      </rPr>
      <t>珍珠粉缺貨問題，測試冠星的</t>
    </r>
    <r>
      <rPr>
        <sz val="12"/>
        <color theme="1"/>
        <rFont val="Times New Roman"/>
        <family val="1"/>
      </rPr>
      <t>Iriodin235</t>
    </r>
    <r>
      <rPr>
        <sz val="12"/>
        <color theme="1"/>
        <rFont val="標楷體"/>
        <family val="4"/>
        <charset val="136"/>
      </rPr>
      <t>珍珠黃綠珍珠粉配合現用的</t>
    </r>
    <r>
      <rPr>
        <sz val="12"/>
        <color theme="1"/>
        <rFont val="Times New Roman"/>
        <family val="1"/>
      </rPr>
      <t>#GP-1090</t>
    </r>
    <r>
      <rPr>
        <sz val="12"/>
        <color theme="1"/>
        <rFont val="標楷體"/>
        <family val="4"/>
        <charset val="136"/>
      </rPr>
      <t>光油調配成珍珠油墨是否適合可用，以尋找代替品並解決供應商單一的問題。</t>
    </r>
  </si>
  <si>
    <r>
      <rPr>
        <sz val="12"/>
        <color theme="1"/>
        <rFont val="標楷體"/>
        <family val="4"/>
        <charset val="136"/>
      </rPr>
      <t>針對大貨</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和</t>
    </r>
    <r>
      <rPr>
        <sz val="12"/>
        <color theme="1"/>
        <rFont val="Times New Roman"/>
        <family val="1"/>
      </rPr>
      <t>&lt;&lt;KC</t>
    </r>
    <r>
      <rPr>
        <sz val="12"/>
        <color theme="1"/>
        <rFont val="標楷體"/>
        <family val="4"/>
        <charset val="136"/>
      </rPr>
      <t>甜心媽媽咭</t>
    </r>
    <r>
      <rPr>
        <sz val="12"/>
        <color theme="1"/>
        <rFont val="Times New Roman"/>
        <family val="1"/>
      </rPr>
      <t>&gt;&gt;</t>
    </r>
    <r>
      <rPr>
        <sz val="12"/>
        <color theme="1"/>
        <rFont val="標楷體"/>
        <family val="4"/>
        <charset val="136"/>
      </rPr>
      <t>使用的</t>
    </r>
    <r>
      <rPr>
        <sz val="12"/>
        <color theme="1"/>
        <rFont val="Times New Roman"/>
        <family val="1"/>
      </rPr>
      <t>630R</t>
    </r>
    <r>
      <rPr>
        <sz val="12"/>
        <color theme="1"/>
        <rFont val="標楷體"/>
        <family val="4"/>
        <charset val="136"/>
      </rPr>
      <t>珍珠粉缺貨問題，測試冠星的</t>
    </r>
    <r>
      <rPr>
        <sz val="12"/>
        <color theme="1"/>
        <rFont val="Times New Roman"/>
        <family val="1"/>
      </rPr>
      <t>Iriodin123</t>
    </r>
    <r>
      <rPr>
        <sz val="12"/>
        <color theme="1"/>
        <rFont val="標楷體"/>
        <family val="4"/>
        <charset val="136"/>
      </rPr>
      <t>珍珠白珍珠粉配合現用的</t>
    </r>
    <r>
      <rPr>
        <sz val="12"/>
        <color theme="1"/>
        <rFont val="Times New Roman"/>
        <family val="1"/>
      </rPr>
      <t>#GP-1090</t>
    </r>
    <r>
      <rPr>
        <sz val="12"/>
        <color theme="1"/>
        <rFont val="標楷體"/>
        <family val="4"/>
        <charset val="136"/>
      </rPr>
      <t>光油調配成珍珠油墨是否適合可用，以尋找代替品並解決供應商單一的問題。</t>
    </r>
  </si>
  <si>
    <r>
      <rPr>
        <sz val="12"/>
        <color theme="1"/>
        <rFont val="標楷體"/>
        <family val="4"/>
        <charset val="136"/>
      </rPr>
      <t>針對大貨</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和</t>
    </r>
    <r>
      <rPr>
        <sz val="12"/>
        <color theme="1"/>
        <rFont val="Times New Roman"/>
        <family val="1"/>
      </rPr>
      <t>&lt;&lt;KC</t>
    </r>
    <r>
      <rPr>
        <sz val="12"/>
        <color theme="1"/>
        <rFont val="標楷體"/>
        <family val="4"/>
        <charset val="136"/>
      </rPr>
      <t>甜心媽媽咭</t>
    </r>
    <r>
      <rPr>
        <sz val="12"/>
        <color theme="1"/>
        <rFont val="Times New Roman"/>
        <family val="1"/>
      </rPr>
      <t>&gt;&gt;</t>
    </r>
    <r>
      <rPr>
        <sz val="12"/>
        <color theme="1"/>
        <rFont val="標楷體"/>
        <family val="4"/>
        <charset val="136"/>
      </rPr>
      <t>使用的</t>
    </r>
    <r>
      <rPr>
        <sz val="12"/>
        <color theme="1"/>
        <rFont val="Times New Roman"/>
        <family val="1"/>
      </rPr>
      <t>630R</t>
    </r>
    <r>
      <rPr>
        <sz val="12"/>
        <color theme="1"/>
        <rFont val="標楷體"/>
        <family val="4"/>
        <charset val="136"/>
      </rPr>
      <t>珍珠粉缺貨問題，測試冠星的</t>
    </r>
    <r>
      <rPr>
        <sz val="12"/>
        <color theme="1"/>
        <rFont val="Times New Roman"/>
        <family val="1"/>
      </rPr>
      <t>Iriodin6103</t>
    </r>
    <r>
      <rPr>
        <sz val="12"/>
        <color theme="1"/>
        <rFont val="標楷體"/>
        <family val="4"/>
        <charset val="136"/>
      </rPr>
      <t>冰白珍珠粉配合現用的</t>
    </r>
    <r>
      <rPr>
        <sz val="12"/>
        <color theme="1"/>
        <rFont val="Times New Roman"/>
        <family val="1"/>
      </rPr>
      <t>#GP-1090</t>
    </r>
    <r>
      <rPr>
        <sz val="12"/>
        <color theme="1"/>
        <rFont val="標楷體"/>
        <family val="4"/>
        <charset val="136"/>
      </rPr>
      <t>光油調配成珍珠油墨是否適合可用，以尋找代替品並解決供應商單一的問題。</t>
    </r>
  </si>
  <si>
    <r>
      <rPr>
        <sz val="12"/>
        <color theme="1"/>
        <rFont val="標楷體"/>
        <family val="4"/>
        <charset val="136"/>
      </rPr>
      <t>測試富士</t>
    </r>
    <r>
      <rPr>
        <sz val="12"/>
        <color theme="1"/>
        <rFont val="Times New Roman"/>
        <family val="1"/>
      </rPr>
      <t>DP-4A PS</t>
    </r>
    <r>
      <rPr>
        <sz val="12"/>
        <color theme="1"/>
        <rFont val="標楷體"/>
        <family val="4"/>
        <charset val="136"/>
      </rPr>
      <t>版顯影液</t>
    </r>
    <r>
      <rPr>
        <sz val="12"/>
        <color theme="1"/>
        <rFont val="Times New Roman"/>
        <family val="1"/>
      </rPr>
      <t>(</t>
    </r>
    <r>
      <rPr>
        <sz val="12"/>
        <color theme="1"/>
        <rFont val="標楷體"/>
        <family val="4"/>
        <charset val="136"/>
      </rPr>
      <t>國內</t>
    </r>
    <r>
      <rPr>
        <sz val="12"/>
        <color theme="1"/>
        <rFont val="Times New Roman"/>
        <family val="1"/>
      </rPr>
      <t>)</t>
    </r>
    <r>
      <rPr>
        <sz val="12"/>
        <color theme="1"/>
        <rFont val="標楷體"/>
        <family val="4"/>
        <charset val="136"/>
      </rPr>
      <t>與現用富士</t>
    </r>
    <r>
      <rPr>
        <sz val="12"/>
        <color theme="1"/>
        <rFont val="Times New Roman"/>
        <family val="1"/>
      </rPr>
      <t>DP-4(</t>
    </r>
    <r>
      <rPr>
        <sz val="12"/>
        <color theme="1"/>
        <rFont val="標楷體"/>
        <family val="4"/>
        <charset val="136"/>
      </rPr>
      <t>進口</t>
    </r>
    <r>
      <rPr>
        <sz val="12"/>
        <color theme="1"/>
        <rFont val="Times New Roman"/>
        <family val="1"/>
      </rPr>
      <t>)</t>
    </r>
    <r>
      <rPr>
        <sz val="12"/>
        <color theme="1"/>
        <rFont val="標楷體"/>
        <family val="4"/>
        <charset val="136"/>
      </rPr>
      <t>作比較，看其質量是否符合公司生產要求，用於大貨生產上，以隆低生產成本。</t>
    </r>
  </si>
  <si>
    <r>
      <rPr>
        <sz val="12"/>
        <color theme="1"/>
        <rFont val="標楷體"/>
        <family val="4"/>
        <charset val="136"/>
      </rPr>
      <t>測試金利寶</t>
    </r>
    <r>
      <rPr>
        <sz val="12"/>
        <color theme="1"/>
        <rFont val="Times New Roman"/>
        <family val="1"/>
      </rPr>
      <t>0.015mm</t>
    </r>
    <r>
      <rPr>
        <sz val="12"/>
        <color theme="1"/>
        <rFont val="標楷體"/>
        <family val="4"/>
        <charset val="136"/>
      </rPr>
      <t>透明靜電貼紙</t>
    </r>
    <r>
      <rPr>
        <sz val="12"/>
        <color theme="1"/>
        <rFont val="Times New Roman"/>
        <family val="1"/>
      </rPr>
      <t>(</t>
    </r>
    <r>
      <rPr>
        <sz val="12"/>
        <color theme="1"/>
        <rFont val="標楷體"/>
        <family val="4"/>
        <charset val="136"/>
      </rPr>
      <t>其可以提供產品通過</t>
    </r>
    <r>
      <rPr>
        <sz val="12"/>
        <color theme="1"/>
        <rFont val="Times New Roman"/>
        <family val="1"/>
      </rPr>
      <t>ROHS</t>
    </r>
    <r>
      <rPr>
        <sz val="12"/>
        <color theme="1"/>
        <rFont val="標楷體"/>
        <family val="4"/>
        <charset val="136"/>
      </rPr>
      <t>的測試報告</t>
    </r>
    <r>
      <rPr>
        <sz val="12"/>
        <color theme="1"/>
        <rFont val="Times New Roman"/>
        <family val="1"/>
      </rPr>
      <t>)</t>
    </r>
    <r>
      <rPr>
        <sz val="12"/>
        <color theme="1"/>
        <rFont val="標楷體"/>
        <family val="4"/>
        <charset val="136"/>
      </rPr>
      <t>，看是否符合公司使用要求，以滿足部份客人的使用要求。</t>
    </r>
  </si>
  <si>
    <r>
      <rPr>
        <sz val="12"/>
        <color theme="1"/>
        <rFont val="標楷體"/>
        <family val="4"/>
        <charset val="136"/>
      </rPr>
      <t>測試遠華</t>
    </r>
    <r>
      <rPr>
        <sz val="12"/>
        <color theme="1"/>
        <rFont val="Times New Roman"/>
        <family val="1"/>
      </rPr>
      <t>#MKE088</t>
    </r>
    <r>
      <rPr>
        <sz val="12"/>
        <color theme="1"/>
        <rFont val="標楷體"/>
        <family val="4"/>
        <charset val="136"/>
      </rPr>
      <t>酒紅色色種，配合美漢原色</t>
    </r>
    <r>
      <rPr>
        <sz val="12"/>
        <color theme="1"/>
        <rFont val="Times New Roman"/>
        <family val="1"/>
      </rPr>
      <t>PVC</t>
    </r>
    <r>
      <rPr>
        <sz val="12"/>
        <color theme="1"/>
        <rFont val="標楷體"/>
        <family val="4"/>
        <charset val="136"/>
      </rPr>
      <t>膠粒，上本司膠蛇機試生產膠蛇，確認本司自制酒紅色膠蛇是否可行，避免外購及降低成本。</t>
    </r>
  </si>
  <si>
    <r>
      <rPr>
        <sz val="12"/>
        <color theme="1"/>
        <rFont val="標楷體"/>
        <family val="4"/>
        <charset val="136"/>
      </rPr>
      <t>測試遠華</t>
    </r>
    <r>
      <rPr>
        <sz val="12"/>
        <color theme="1"/>
        <rFont val="Times New Roman"/>
        <family val="1"/>
      </rPr>
      <t>#MKE093</t>
    </r>
    <r>
      <rPr>
        <sz val="12"/>
        <color theme="1"/>
        <rFont val="標楷體"/>
        <family val="4"/>
        <charset val="136"/>
      </rPr>
      <t>透明黃色色種，配合美漢原色</t>
    </r>
    <r>
      <rPr>
        <sz val="12"/>
        <color theme="1"/>
        <rFont val="Times New Roman"/>
        <family val="1"/>
      </rPr>
      <t>PVC</t>
    </r>
    <r>
      <rPr>
        <sz val="12"/>
        <color theme="1"/>
        <rFont val="標楷體"/>
        <family val="4"/>
        <charset val="136"/>
      </rPr>
      <t>膠粒，上本司膠蛇機試生產膠蛇，確認本司自制酒紅色膠蛇是否可行，避免外購及降低成本。</t>
    </r>
  </si>
  <si>
    <r>
      <rPr>
        <sz val="12"/>
        <color theme="1"/>
        <rFont val="標楷體"/>
        <family val="4"/>
        <charset val="136"/>
      </rPr>
      <t>針對現時用於</t>
    </r>
    <r>
      <rPr>
        <sz val="12"/>
        <color theme="1"/>
        <rFont val="Times New Roman"/>
        <family val="1"/>
      </rPr>
      <t>FD</t>
    </r>
    <r>
      <rPr>
        <sz val="12"/>
        <color theme="1"/>
        <rFont val="標楷體"/>
        <family val="4"/>
        <charset val="136"/>
      </rPr>
      <t>咭之閃粉貨期較長及價格較高，故測試美國</t>
    </r>
    <r>
      <rPr>
        <sz val="12"/>
        <color theme="1"/>
        <rFont val="Times New Roman"/>
        <family val="1"/>
      </rPr>
      <t>,</t>
    </r>
    <r>
      <rPr>
        <sz val="12"/>
        <color theme="1"/>
        <rFont val="標楷體"/>
        <family val="4"/>
        <charset val="136"/>
      </rPr>
      <t>日本</t>
    </r>
    <r>
      <rPr>
        <sz val="12"/>
        <color theme="1"/>
        <rFont val="Times New Roman"/>
        <family val="1"/>
      </rPr>
      <t>,</t>
    </r>
    <r>
      <rPr>
        <sz val="12"/>
        <color theme="1"/>
        <rFont val="標楷體"/>
        <family val="4"/>
        <charset val="136"/>
      </rPr>
      <t>台灣等系列閃粉配合我司絲印膠水＃</t>
    </r>
    <r>
      <rPr>
        <sz val="12"/>
        <color theme="1"/>
        <rFont val="Times New Roman"/>
        <family val="1"/>
      </rPr>
      <t>NG0165</t>
    </r>
    <r>
      <rPr>
        <sz val="12"/>
        <color theme="1"/>
        <rFont val="標楷體"/>
        <family val="4"/>
        <charset val="136"/>
      </rPr>
      <t>灑金粉的方法，確認其效果是否可接受</t>
    </r>
    <r>
      <rPr>
        <sz val="12"/>
        <color theme="1"/>
        <rFont val="Times New Roman"/>
        <family val="1"/>
      </rPr>
      <t>.</t>
    </r>
  </si>
  <si>
    <r>
      <rPr>
        <sz val="12"/>
        <color theme="1"/>
        <rFont val="標楷體"/>
        <family val="4"/>
        <charset val="136"/>
      </rPr>
      <t>針對現時用於</t>
    </r>
    <r>
      <rPr>
        <sz val="12"/>
        <color theme="1"/>
        <rFont val="Times New Roman"/>
        <family val="1"/>
      </rPr>
      <t>FD</t>
    </r>
    <r>
      <rPr>
        <sz val="12"/>
        <color theme="1"/>
        <rFont val="標楷體"/>
        <family val="4"/>
        <charset val="136"/>
      </rPr>
      <t>咭之閃粉貨期較長及價格較高，故測試國產系列閃粉配合我司絲印膠水＃</t>
    </r>
    <r>
      <rPr>
        <sz val="12"/>
        <color theme="1"/>
        <rFont val="Times New Roman"/>
        <family val="1"/>
      </rPr>
      <t>NG0165</t>
    </r>
    <r>
      <rPr>
        <sz val="12"/>
        <color theme="1"/>
        <rFont val="標楷體"/>
        <family val="4"/>
        <charset val="136"/>
      </rPr>
      <t>灑金粉的方法，確認其效果是否可接受</t>
    </r>
    <r>
      <rPr>
        <sz val="12"/>
        <color theme="1"/>
        <rFont val="Times New Roman"/>
        <family val="1"/>
      </rPr>
      <t>.</t>
    </r>
  </si>
  <si>
    <r>
      <rPr>
        <sz val="12"/>
        <color theme="1"/>
        <rFont val="標楷體"/>
        <family val="4"/>
        <charset val="136"/>
      </rPr>
      <t>針對現時用於</t>
    </r>
    <r>
      <rPr>
        <sz val="12"/>
        <color theme="1"/>
        <rFont val="Times New Roman"/>
        <family val="1"/>
      </rPr>
      <t>FD</t>
    </r>
    <r>
      <rPr>
        <sz val="12"/>
        <color theme="1"/>
        <rFont val="標楷體"/>
        <family val="4"/>
        <charset val="136"/>
      </rPr>
      <t>咭之閃粉貨期較長及價格較高，故測試泰珠系列閃粉配合我司絲印膠水＃</t>
    </r>
    <r>
      <rPr>
        <sz val="12"/>
        <color theme="1"/>
        <rFont val="Times New Roman"/>
        <family val="1"/>
      </rPr>
      <t>NG0165</t>
    </r>
    <r>
      <rPr>
        <sz val="12"/>
        <color theme="1"/>
        <rFont val="標楷體"/>
        <family val="4"/>
        <charset val="136"/>
      </rPr>
      <t>灑金粉的方法，確認其效果是否可接受</t>
    </r>
    <r>
      <rPr>
        <sz val="12"/>
        <color theme="1"/>
        <rFont val="Times New Roman"/>
        <family val="1"/>
      </rPr>
      <t>.</t>
    </r>
  </si>
  <si>
    <r>
      <rPr>
        <sz val="12"/>
        <color theme="1"/>
        <rFont val="標楷體"/>
        <family val="4"/>
        <charset val="136"/>
      </rPr>
      <t>測試益高</t>
    </r>
    <r>
      <rPr>
        <sz val="12"/>
        <color theme="1"/>
        <rFont val="Times New Roman"/>
        <family val="1"/>
      </rPr>
      <t>#XR-600</t>
    </r>
    <r>
      <rPr>
        <sz val="12"/>
        <color theme="1"/>
        <rFont val="標楷體"/>
        <family val="4"/>
        <charset val="136"/>
      </rPr>
      <t>雙面膠紙是否可以替代現用益盛</t>
    </r>
    <r>
      <rPr>
        <sz val="12"/>
        <color theme="1"/>
        <rFont val="Times New Roman"/>
        <family val="1"/>
      </rPr>
      <t>#100</t>
    </r>
    <r>
      <rPr>
        <sz val="12"/>
        <color theme="1"/>
        <rFont val="標楷體"/>
        <family val="4"/>
        <charset val="136"/>
      </rPr>
      <t>雙面膠用於裱合光柵片，以解決現用物料起泡、起皺、發黃等不良現象。同時，新物料在長度方面增至</t>
    </r>
    <r>
      <rPr>
        <sz val="12"/>
        <color theme="1"/>
        <rFont val="Times New Roman"/>
        <family val="1"/>
      </rPr>
      <t>200</t>
    </r>
    <r>
      <rPr>
        <sz val="12"/>
        <color theme="1"/>
        <rFont val="標楷體"/>
        <family val="4"/>
        <charset val="136"/>
      </rPr>
      <t>米，生產時可減少換料次數，從而達到提升工作效率之目的。</t>
    </r>
  </si>
  <si>
    <r>
      <rPr>
        <sz val="12"/>
        <color theme="1"/>
        <rFont val="標楷體"/>
        <family val="4"/>
        <charset val="136"/>
      </rPr>
      <t>梁賢</t>
    </r>
  </si>
  <si>
    <r>
      <rPr>
        <sz val="12"/>
        <color theme="1"/>
        <rFont val="標楷體"/>
        <family val="4"/>
        <charset val="136"/>
      </rPr>
      <t>測試</t>
    </r>
    <r>
      <rPr>
        <sz val="12"/>
        <color theme="1"/>
        <rFont val="Times New Roman"/>
        <family val="1"/>
      </rPr>
      <t>DUCO Super Flex</t>
    </r>
    <r>
      <rPr>
        <sz val="12"/>
        <color theme="1"/>
        <rFont val="標楷體"/>
        <family val="4"/>
        <charset val="136"/>
      </rPr>
      <t>超級柔軟橡皮布，與現用</t>
    </r>
    <r>
      <rPr>
        <sz val="12"/>
        <color theme="1"/>
        <rFont val="Times New Roman"/>
        <family val="1"/>
      </rPr>
      <t>UV SB14</t>
    </r>
    <r>
      <rPr>
        <sz val="12"/>
        <color theme="1"/>
        <rFont val="標楷體"/>
        <family val="4"/>
        <charset val="136"/>
      </rPr>
      <t>橡皮布作比較，看其質量是否符合公司生產要求，配合公司印刷機台生產。</t>
    </r>
  </si>
  <si>
    <r>
      <rPr>
        <sz val="12"/>
        <color theme="1"/>
        <rFont val="標楷體"/>
        <family val="4"/>
        <charset val="136"/>
      </rPr>
      <t>針對現時用於</t>
    </r>
    <r>
      <rPr>
        <sz val="12"/>
        <color theme="1"/>
        <rFont val="Times New Roman"/>
        <family val="1"/>
      </rPr>
      <t>H/M FD</t>
    </r>
    <r>
      <rPr>
        <sz val="12"/>
        <color theme="1"/>
        <rFont val="標楷體"/>
        <family val="4"/>
        <charset val="136"/>
      </rPr>
      <t>咭之閃粉貨期較長及價格較高，故測試此系列閃粉效果是否可替代現用之閃粉用於大貨生產。</t>
    </r>
  </si>
  <si>
    <r>
      <t xml:space="preserve"> </t>
    </r>
    <r>
      <rPr>
        <sz val="12"/>
        <color theme="1"/>
        <rFont val="標楷體"/>
        <family val="4"/>
        <charset val="136"/>
      </rPr>
      <t>夏水蓮</t>
    </r>
  </si>
  <si>
    <r>
      <rPr>
        <sz val="12"/>
        <color theme="1"/>
        <rFont val="標楷體"/>
        <family val="4"/>
        <charset val="136"/>
      </rPr>
      <t>研究現用錦興絲帶夾於書內文出現掉色而污染內文之個案，測試金盛絲帶是否可以克服現用物料的不良，以達到為工場生產解決問題、完善我司關於絲帶來料測試標准與指引采購方向之目的。</t>
    </r>
  </si>
  <si>
    <r>
      <rPr>
        <sz val="12"/>
        <color theme="1"/>
        <rFont val="標楷體"/>
        <family val="4"/>
        <charset val="136"/>
      </rPr>
      <t>研究現用錦興絲帶夾於書內文出現掉色而污染內文之個案，測試粵冠絲帶是否可以克服現用物料的不良，以達到為工場生產解決問題、完善我司關於絲帶來料測試標准與指引采購方向之目的。</t>
    </r>
  </si>
  <si>
    <r>
      <rPr>
        <sz val="12"/>
        <color theme="1"/>
        <rFont val="標楷體"/>
        <family val="4"/>
        <charset val="136"/>
      </rPr>
      <t>研究現用專色</t>
    </r>
    <r>
      <rPr>
        <sz val="12"/>
        <color theme="1"/>
        <rFont val="Times New Roman"/>
        <family val="1"/>
      </rPr>
      <t>PVC</t>
    </r>
    <r>
      <rPr>
        <sz val="12"/>
        <color theme="1"/>
        <rFont val="標楷體"/>
        <family val="4"/>
        <charset val="136"/>
      </rPr>
      <t>窩片</t>
    </r>
    <r>
      <rPr>
        <sz val="12"/>
        <color theme="1"/>
        <rFont val="Times New Roman"/>
        <family val="1"/>
      </rPr>
      <t>(</t>
    </r>
    <r>
      <rPr>
        <sz val="12"/>
        <color theme="1"/>
        <rFont val="標楷體"/>
        <family val="4"/>
        <charset val="136"/>
      </rPr>
      <t>雙面鍍色</t>
    </r>
    <r>
      <rPr>
        <sz val="12"/>
        <color theme="1"/>
        <rFont val="Times New Roman"/>
        <family val="1"/>
      </rPr>
      <t>)</t>
    </r>
    <r>
      <rPr>
        <sz val="12"/>
        <color theme="1"/>
        <rFont val="標楷體"/>
        <family val="4"/>
        <charset val="136"/>
      </rPr>
      <t>粘貼於紙袋面</t>
    </r>
    <r>
      <rPr>
        <sz val="12"/>
        <color theme="1"/>
        <rFont val="Times New Roman"/>
        <family val="1"/>
      </rPr>
      <t>(</t>
    </r>
    <r>
      <rPr>
        <sz val="12"/>
        <color theme="1"/>
        <rFont val="標楷體"/>
        <family val="4"/>
        <charset val="136"/>
      </rPr>
      <t>有過膠</t>
    </r>
    <r>
      <rPr>
        <sz val="12"/>
        <color theme="1"/>
        <rFont val="Times New Roman"/>
        <family val="1"/>
      </rPr>
      <t>)</t>
    </r>
    <r>
      <rPr>
        <sz val="12"/>
        <color theme="1"/>
        <rFont val="標楷體"/>
        <family val="4"/>
        <charset val="136"/>
      </rPr>
      <t>做</t>
    </r>
    <r>
      <rPr>
        <sz val="12"/>
        <color theme="1"/>
        <rFont val="Times New Roman"/>
        <family val="1"/>
      </rPr>
      <t xml:space="preserve"> “</t>
    </r>
    <r>
      <rPr>
        <sz val="12"/>
        <color theme="1"/>
        <rFont val="標楷體"/>
        <family val="4"/>
        <charset val="136"/>
      </rPr>
      <t>鏟力</t>
    </r>
    <r>
      <rPr>
        <sz val="12"/>
        <color theme="1"/>
        <rFont val="Times New Roman"/>
        <family val="1"/>
      </rPr>
      <t>”</t>
    </r>
    <r>
      <rPr>
        <sz val="12"/>
        <color theme="1"/>
        <rFont val="標楷體"/>
        <family val="4"/>
        <charset val="136"/>
      </rPr>
      <t>測試結果不能通過</t>
    </r>
    <r>
      <rPr>
        <sz val="12"/>
        <color theme="1"/>
        <rFont val="Times New Roman"/>
        <family val="1"/>
      </rPr>
      <t>(</t>
    </r>
    <r>
      <rPr>
        <sz val="12"/>
        <color theme="1"/>
        <rFont val="標楷體"/>
        <family val="4"/>
        <charset val="136"/>
      </rPr>
      <t>窩片表面易脫色</t>
    </r>
    <r>
      <rPr>
        <sz val="12"/>
        <color theme="1"/>
        <rFont val="Times New Roman"/>
        <family val="1"/>
      </rPr>
      <t>)</t>
    </r>
    <r>
      <rPr>
        <sz val="12"/>
        <color theme="1"/>
        <rFont val="標楷體"/>
        <family val="4"/>
        <charset val="136"/>
      </rPr>
      <t>，測試新開發的專色</t>
    </r>
    <r>
      <rPr>
        <sz val="12"/>
        <color theme="1"/>
        <rFont val="Times New Roman"/>
        <family val="1"/>
      </rPr>
      <t>PVC</t>
    </r>
    <r>
      <rPr>
        <sz val="12"/>
        <color theme="1"/>
        <rFont val="標楷體"/>
        <family val="4"/>
        <charset val="136"/>
      </rPr>
      <t>窩片</t>
    </r>
    <r>
      <rPr>
        <sz val="12"/>
        <color theme="1"/>
        <rFont val="Times New Roman"/>
        <family val="1"/>
      </rPr>
      <t>(</t>
    </r>
    <r>
      <rPr>
        <sz val="12"/>
        <color theme="1"/>
        <rFont val="標楷體"/>
        <family val="4"/>
        <charset val="136"/>
      </rPr>
      <t>單面鍍色</t>
    </r>
    <r>
      <rPr>
        <sz val="12"/>
        <color theme="1"/>
        <rFont val="Times New Roman"/>
        <family val="1"/>
      </rPr>
      <t>)</t>
    </r>
    <r>
      <rPr>
        <sz val="12"/>
        <color theme="1"/>
        <rFont val="標楷體"/>
        <family val="4"/>
        <charset val="136"/>
      </rPr>
      <t>，以解決現用物料存在的品質問題。</t>
    </r>
  </si>
  <si>
    <r>
      <rPr>
        <sz val="12"/>
        <color theme="1"/>
        <rFont val="標楷體"/>
        <family val="4"/>
        <charset val="136"/>
      </rPr>
      <t>測試</t>
    </r>
    <r>
      <rPr>
        <sz val="12"/>
        <color theme="1"/>
        <rFont val="Times New Roman"/>
        <family val="1"/>
      </rPr>
      <t>Sandvik 100</t>
    </r>
    <r>
      <rPr>
        <sz val="12"/>
        <color theme="1"/>
        <rFont val="標楷體"/>
        <family val="4"/>
        <charset val="136"/>
      </rPr>
      <t>齒</t>
    </r>
    <r>
      <rPr>
        <sz val="12"/>
        <color theme="1"/>
        <rFont val="Times New Roman"/>
        <family val="1"/>
      </rPr>
      <t>0.25mm</t>
    </r>
    <r>
      <rPr>
        <sz val="12"/>
        <color theme="1"/>
        <rFont val="標楷體"/>
        <family val="4"/>
        <charset val="136"/>
      </rPr>
      <t>淺齒針齒刀用於啤光柵</t>
    </r>
    <r>
      <rPr>
        <sz val="12"/>
        <color theme="1"/>
        <rFont val="Times New Roman"/>
        <family val="1"/>
      </rPr>
      <t>CD</t>
    </r>
    <r>
      <rPr>
        <sz val="12"/>
        <color theme="1"/>
        <rFont val="標楷體"/>
        <family val="4"/>
        <charset val="136"/>
      </rPr>
      <t>盒，以期在外觀和耐用性方面超越客人樣辦</t>
    </r>
    <r>
      <rPr>
        <sz val="12"/>
        <color theme="1"/>
        <rFont val="Times New Roman"/>
        <family val="1"/>
      </rPr>
      <t>.</t>
    </r>
  </si>
  <si>
    <r>
      <rPr>
        <sz val="12"/>
        <color theme="1"/>
        <rFont val="標楷體"/>
        <family val="4"/>
        <charset val="136"/>
      </rPr>
      <t>測試阪田背印防止劑，看其質量是否符合公司生產要求，配合印刷用於公司大貨生產上。</t>
    </r>
  </si>
  <si>
    <r>
      <rPr>
        <sz val="12"/>
        <color theme="1"/>
        <rFont val="標楷體"/>
        <family val="4"/>
        <charset val="136"/>
      </rPr>
      <t>測試江門豪麗＃</t>
    </r>
    <r>
      <rPr>
        <sz val="12"/>
        <color theme="1"/>
        <rFont val="Times New Roman"/>
        <family val="1"/>
      </rPr>
      <t>13330</t>
    </r>
    <r>
      <rPr>
        <sz val="12"/>
        <color theme="1"/>
        <rFont val="標楷體"/>
        <family val="4"/>
        <charset val="136"/>
      </rPr>
      <t>裝飾紙物料是否合乎要求，以確認其可用性，及推廣用於公司產品。</t>
    </r>
  </si>
  <si>
    <r>
      <rPr>
        <sz val="12"/>
        <color theme="1"/>
        <rFont val="標楷體"/>
        <family val="4"/>
        <charset val="136"/>
      </rPr>
      <t>測試江門豪麗＃</t>
    </r>
    <r>
      <rPr>
        <sz val="12"/>
        <color theme="1"/>
        <rFont val="Times New Roman"/>
        <family val="1"/>
      </rPr>
      <t>18120</t>
    </r>
    <r>
      <rPr>
        <sz val="12"/>
        <color theme="1"/>
        <rFont val="標楷體"/>
        <family val="4"/>
        <charset val="136"/>
      </rPr>
      <t>裝飾紙物料是否合乎要求，以確認其可用性，及推廣用於公司產品。</t>
    </r>
  </si>
  <si>
    <r>
      <rPr>
        <sz val="12"/>
        <color theme="1"/>
        <rFont val="標楷體"/>
        <family val="4"/>
        <charset val="136"/>
      </rPr>
      <t>測試江門豪麗＃</t>
    </r>
    <r>
      <rPr>
        <sz val="12"/>
        <color theme="1"/>
        <rFont val="Times New Roman"/>
        <family val="1"/>
      </rPr>
      <t>38238</t>
    </r>
    <r>
      <rPr>
        <sz val="12"/>
        <color theme="1"/>
        <rFont val="標楷體"/>
        <family val="4"/>
        <charset val="136"/>
      </rPr>
      <t>裝飾紙物料是否合乎要求，以確認其可用性，及推廣用於公司產品。</t>
    </r>
  </si>
  <si>
    <r>
      <rPr>
        <sz val="12"/>
        <color theme="1"/>
        <rFont val="標楷體"/>
        <family val="4"/>
        <charset val="136"/>
      </rPr>
      <t>測試江門豪麗＃</t>
    </r>
    <r>
      <rPr>
        <sz val="12"/>
        <color theme="1"/>
        <rFont val="Times New Roman"/>
        <family val="1"/>
      </rPr>
      <t>T21381</t>
    </r>
    <r>
      <rPr>
        <sz val="12"/>
        <color theme="1"/>
        <rFont val="標楷體"/>
        <family val="4"/>
        <charset val="136"/>
      </rPr>
      <t>裝飾紙物料是否合乎要求，以確認其可用性，及推廣用於公司產品。</t>
    </r>
  </si>
  <si>
    <r>
      <rPr>
        <sz val="12"/>
        <color theme="1"/>
        <rFont val="標楷體"/>
        <family val="4"/>
        <charset val="136"/>
      </rPr>
      <t>測試偉廷</t>
    </r>
    <r>
      <rPr>
        <sz val="12"/>
        <color theme="1"/>
        <rFont val="Times New Roman"/>
        <family val="1"/>
      </rPr>
      <t># WT-501</t>
    </r>
    <r>
      <rPr>
        <sz val="12"/>
        <color theme="1"/>
        <rFont val="標楷體"/>
        <family val="4"/>
        <charset val="136"/>
      </rPr>
      <t>合成仿紙預塗鍍鋁膜與</t>
    </r>
    <r>
      <rPr>
        <sz val="12"/>
        <color theme="1"/>
        <rFont val="Times New Roman"/>
        <family val="1"/>
      </rPr>
      <t>PET</t>
    </r>
    <r>
      <rPr>
        <sz val="12"/>
        <color theme="1"/>
        <rFont val="標楷體"/>
        <family val="4"/>
        <charset val="136"/>
      </rPr>
      <t>光柵片復合，確認其效果能否解決現時柵片吊牌背面可以用水筆寫字及裱紙後出現彎曲、爆裂及透底等問題。</t>
    </r>
  </si>
  <si>
    <r>
      <rPr>
        <sz val="12"/>
        <color theme="1"/>
        <rFont val="標楷體"/>
        <family val="4"/>
        <charset val="136"/>
      </rPr>
      <t>測試寶柏</t>
    </r>
    <r>
      <rPr>
        <sz val="12"/>
        <color theme="1"/>
        <rFont val="Times New Roman"/>
        <family val="1"/>
      </rPr>
      <t>0.025 mm LDPE</t>
    </r>
    <r>
      <rPr>
        <sz val="12"/>
        <color theme="1"/>
        <rFont val="標楷體"/>
        <family val="4"/>
        <charset val="136"/>
      </rPr>
      <t>膜是否可以克服現用物料易起皺、駁口多等品質不良現象，同時此新物料在長度方面可做到</t>
    </r>
    <r>
      <rPr>
        <sz val="12"/>
        <color theme="1"/>
        <rFont val="Times New Roman"/>
        <family val="1"/>
      </rPr>
      <t>2000m</t>
    </r>
    <r>
      <rPr>
        <sz val="12"/>
        <color theme="1"/>
        <rFont val="標楷體"/>
        <family val="4"/>
        <charset val="136"/>
      </rPr>
      <t>，可以減少工場停機換料的時間，從而達到解決工場所存在問題、提高工作效率與降低生產成本之目的。</t>
    </r>
  </si>
  <si>
    <r>
      <rPr>
        <sz val="12"/>
        <color theme="1"/>
        <rFont val="標楷體"/>
        <family val="4"/>
        <charset val="136"/>
      </rPr>
      <t>測試阿克蘇乳膠膠漆，看是否可以取代不再出產的舊型號乳膠膠漆。</t>
    </r>
  </si>
  <si>
    <r>
      <rPr>
        <sz val="12"/>
        <color theme="1"/>
        <rFont val="標楷體"/>
        <family val="4"/>
        <charset val="136"/>
      </rPr>
      <t>試用富士免處理版材</t>
    </r>
    <r>
      <rPr>
        <sz val="12"/>
        <color theme="1"/>
        <rFont val="Times New Roman"/>
        <family val="1"/>
      </rPr>
      <t>Pro-T,</t>
    </r>
    <r>
      <rPr>
        <sz val="12"/>
        <color theme="1"/>
        <rFont val="標楷體"/>
        <family val="4"/>
        <charset val="136"/>
      </rPr>
      <t>觀察其品質是否符合本司要求。</t>
    </r>
  </si>
  <si>
    <r>
      <rPr>
        <sz val="12"/>
        <color theme="1"/>
        <rFont val="標楷體"/>
        <family val="4"/>
        <charset val="136"/>
      </rPr>
      <t>測試金利寶透明靜電貼紙</t>
    </r>
    <r>
      <rPr>
        <sz val="12"/>
        <color theme="1"/>
        <rFont val="Times New Roman"/>
        <family val="1"/>
      </rPr>
      <t>(</t>
    </r>
    <r>
      <rPr>
        <sz val="12"/>
        <color theme="1"/>
        <rFont val="標楷體"/>
        <family val="4"/>
        <charset val="136"/>
      </rPr>
      <t>可通過</t>
    </r>
    <r>
      <rPr>
        <sz val="12"/>
        <color theme="1"/>
        <rFont val="Times New Roman"/>
        <family val="1"/>
      </rPr>
      <t>PHTHALATE</t>
    </r>
    <r>
      <rPr>
        <sz val="12"/>
        <color theme="1"/>
        <rFont val="標楷體"/>
        <family val="4"/>
        <charset val="136"/>
      </rPr>
      <t>型</t>
    </r>
    <r>
      <rPr>
        <sz val="12"/>
        <color theme="1"/>
        <rFont val="Times New Roman"/>
        <family val="1"/>
      </rPr>
      <t>)</t>
    </r>
    <r>
      <rPr>
        <sz val="12"/>
        <color theme="1"/>
        <rFont val="標楷體"/>
        <family val="4"/>
        <charset val="136"/>
      </rPr>
      <t>是否可達到公司品質要求，以滿足部分客人的需要。</t>
    </r>
  </si>
  <si>
    <r>
      <rPr>
        <sz val="12"/>
        <color theme="1"/>
        <rFont val="標楷體"/>
        <family val="4"/>
        <charset val="136"/>
      </rPr>
      <t>測試昌茂透明靜電貼紙</t>
    </r>
    <r>
      <rPr>
        <sz val="12"/>
        <color theme="1"/>
        <rFont val="Times New Roman"/>
        <family val="1"/>
      </rPr>
      <t>(</t>
    </r>
    <r>
      <rPr>
        <sz val="12"/>
        <color theme="1"/>
        <rFont val="標楷體"/>
        <family val="4"/>
        <charset val="136"/>
      </rPr>
      <t>可通過</t>
    </r>
    <r>
      <rPr>
        <sz val="12"/>
        <color theme="1"/>
        <rFont val="Times New Roman"/>
        <family val="1"/>
      </rPr>
      <t>PHTHALATE</t>
    </r>
    <r>
      <rPr>
        <sz val="12"/>
        <color theme="1"/>
        <rFont val="標楷體"/>
        <family val="4"/>
        <charset val="136"/>
      </rPr>
      <t>型</t>
    </r>
    <r>
      <rPr>
        <sz val="12"/>
        <color theme="1"/>
        <rFont val="Times New Roman"/>
        <family val="1"/>
      </rPr>
      <t>)</t>
    </r>
    <r>
      <rPr>
        <sz val="12"/>
        <color theme="1"/>
        <rFont val="標楷體"/>
        <family val="4"/>
        <charset val="136"/>
      </rPr>
      <t>是否可達到公司品質要求，以滿足部分客人的需要。</t>
    </r>
  </si>
  <si>
    <r>
      <rPr>
        <sz val="12"/>
        <color theme="1"/>
        <rFont val="標楷體"/>
        <family val="4"/>
        <charset val="136"/>
      </rPr>
      <t>測試坤宇達</t>
    </r>
    <r>
      <rPr>
        <sz val="12"/>
        <color theme="1"/>
        <rFont val="Times New Roman"/>
        <family val="1"/>
      </rPr>
      <t>TF-32</t>
    </r>
    <r>
      <rPr>
        <sz val="12"/>
        <color theme="1"/>
        <rFont val="標楷體"/>
        <family val="4"/>
        <charset val="136"/>
      </rPr>
      <t>（</t>
    </r>
    <r>
      <rPr>
        <sz val="12"/>
        <color theme="1"/>
        <rFont val="Times New Roman"/>
        <family val="1"/>
      </rPr>
      <t>180#</t>
    </r>
    <r>
      <rPr>
        <sz val="12"/>
        <color theme="1"/>
        <rFont val="標楷體"/>
        <family val="4"/>
        <charset val="136"/>
      </rPr>
      <t>，</t>
    </r>
    <r>
      <rPr>
        <sz val="12"/>
        <color theme="1"/>
        <rFont val="Times New Roman"/>
        <family val="1"/>
      </rPr>
      <t>240#</t>
    </r>
    <r>
      <rPr>
        <sz val="12"/>
        <color theme="1"/>
        <rFont val="標楷體"/>
        <family val="4"/>
        <charset val="136"/>
      </rPr>
      <t>，</t>
    </r>
    <r>
      <rPr>
        <sz val="12"/>
        <color theme="1"/>
        <rFont val="Times New Roman"/>
        <family val="1"/>
      </rPr>
      <t>320#</t>
    </r>
    <r>
      <rPr>
        <sz val="12"/>
        <color theme="1"/>
        <rFont val="標楷體"/>
        <family val="4"/>
        <charset val="136"/>
      </rPr>
      <t>，</t>
    </r>
    <r>
      <rPr>
        <sz val="12"/>
        <color theme="1"/>
        <rFont val="Times New Roman"/>
        <family val="1"/>
      </rPr>
      <t>400#</t>
    </r>
    <r>
      <rPr>
        <sz val="12"/>
        <color theme="1"/>
        <rFont val="標楷體"/>
        <family val="4"/>
        <charset val="136"/>
      </rPr>
      <t>）砂帶是否可以使用於我司燙金邊產品之上，以達到降低生產成本與改善工場所存在的問題之目的。</t>
    </r>
  </si>
  <si>
    <r>
      <rPr>
        <sz val="12"/>
        <color theme="1"/>
        <rFont val="標楷體"/>
        <family val="4"/>
        <charset val="136"/>
      </rPr>
      <t>測試鑫榮</t>
    </r>
    <r>
      <rPr>
        <sz val="12"/>
        <color theme="1"/>
        <rFont val="Times New Roman"/>
        <family val="1"/>
      </rPr>
      <t>XR-1060A</t>
    </r>
    <r>
      <rPr>
        <sz val="12"/>
        <color theme="1"/>
        <rFont val="標楷體"/>
        <family val="4"/>
        <charset val="136"/>
      </rPr>
      <t>環保合成紙與</t>
    </r>
    <r>
      <rPr>
        <sz val="12"/>
        <color theme="1"/>
        <rFont val="Times New Roman"/>
        <family val="1"/>
      </rPr>
      <t>PET</t>
    </r>
    <r>
      <rPr>
        <sz val="12"/>
        <color theme="1"/>
        <rFont val="標楷體"/>
        <family val="4"/>
        <charset val="136"/>
      </rPr>
      <t>光柵片復合，確認其效果能否解決現時光柵片吊牌背面可以用水筆寫字及裱紙後出現彎曲、爆裂及透底等問題。</t>
    </r>
    <r>
      <rPr>
        <sz val="12"/>
        <color theme="1"/>
        <rFont val="Times New Roman"/>
        <family val="1"/>
      </rPr>
      <t>14 Jul 2008</t>
    </r>
    <r>
      <rPr>
        <sz val="12"/>
        <color theme="1"/>
        <rFont val="標楷體"/>
        <family val="4"/>
        <charset val="136"/>
      </rPr>
      <t>更改單號為</t>
    </r>
    <r>
      <rPr>
        <sz val="12"/>
        <color theme="1"/>
        <rFont val="Times New Roman"/>
        <family val="1"/>
      </rPr>
      <t>P-MIS-070802</t>
    </r>
  </si>
  <si>
    <r>
      <rPr>
        <sz val="12"/>
        <color theme="1"/>
        <rFont val="標楷體"/>
        <family val="4"/>
        <charset val="136"/>
      </rPr>
      <t>測試永安＃</t>
    </r>
    <r>
      <rPr>
        <sz val="12"/>
        <color theme="1"/>
        <rFont val="Times New Roman"/>
        <family val="1"/>
      </rPr>
      <t>1</t>
    </r>
    <r>
      <rPr>
        <sz val="12"/>
        <color theme="1"/>
        <rFont val="標楷體"/>
        <family val="4"/>
        <charset val="136"/>
      </rPr>
      <t>閃粉效果，與新供應商提供的閃粉效果做比較。以解決現時供應商單一，和降低我司貨源不足及供方抬價風險。</t>
    </r>
  </si>
  <si>
    <r>
      <rPr>
        <sz val="12"/>
        <color theme="1"/>
        <rFont val="標楷體"/>
        <family val="4"/>
        <charset val="136"/>
      </rPr>
      <t>測試＃</t>
    </r>
    <r>
      <rPr>
        <sz val="12"/>
        <color theme="1"/>
        <rFont val="Times New Roman"/>
        <family val="1"/>
      </rPr>
      <t>1-HSD</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</si>
  <si>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t>
    </r>
    <r>
      <rPr>
        <sz val="12"/>
        <color theme="1"/>
        <rFont val="Times New Roman"/>
        <family val="1"/>
      </rPr>
      <t>B0100</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</si>
  <si>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測試永安＃</t>
    </r>
    <r>
      <rPr>
        <sz val="12"/>
        <color theme="1"/>
        <rFont val="Times New Roman"/>
        <family val="1"/>
      </rPr>
      <t>2</t>
    </r>
    <r>
      <rPr>
        <sz val="12"/>
        <color theme="1"/>
        <rFont val="標楷體"/>
        <family val="4"/>
        <charset val="136"/>
      </rPr>
      <t>閃粉效果，與新供應商提供的閃粉效果做比較。以解決現時供應商單一，和降低我司貨源不足及供方抬價風險。</t>
    </r>
  </si>
  <si>
    <r>
      <rPr>
        <sz val="12"/>
        <color theme="1"/>
        <rFont val="標楷體"/>
        <family val="4"/>
        <charset val="136"/>
      </rPr>
      <t>測試＃</t>
    </r>
    <r>
      <rPr>
        <sz val="12"/>
        <color theme="1"/>
        <rFont val="Times New Roman"/>
        <family val="1"/>
      </rPr>
      <t>2-HSD</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</si>
  <si>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測試永安＃</t>
    </r>
    <r>
      <rPr>
        <sz val="12"/>
        <color theme="1"/>
        <rFont val="Times New Roman"/>
        <family val="1"/>
      </rPr>
      <t>332</t>
    </r>
    <r>
      <rPr>
        <sz val="12"/>
        <color theme="1"/>
        <rFont val="標楷體"/>
        <family val="4"/>
        <charset val="136"/>
      </rPr>
      <t>閃粉效果，與新供應商提供的閃粉效果做比較。以解決現時供應商單一，和降低我司貨源不足及供方抬價風險。</t>
    </r>
  </si>
  <si>
    <r>
      <rPr>
        <sz val="12"/>
        <color theme="1"/>
        <rFont val="標楷體"/>
        <family val="4"/>
        <charset val="136"/>
      </rPr>
      <t>測試＃</t>
    </r>
    <r>
      <rPr>
        <sz val="12"/>
        <color theme="1"/>
        <rFont val="Times New Roman"/>
        <family val="1"/>
      </rPr>
      <t>332-HSD</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</si>
  <si>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測試永安＃</t>
    </r>
    <r>
      <rPr>
        <sz val="12"/>
        <color theme="1"/>
        <rFont val="Times New Roman"/>
        <family val="1"/>
      </rPr>
      <t>5</t>
    </r>
    <r>
      <rPr>
        <sz val="12"/>
        <color theme="1"/>
        <rFont val="標楷體"/>
        <family val="4"/>
        <charset val="136"/>
      </rPr>
      <t>閃粉效果，與新供應商提供的閃粉效果做比較。以解決現時供應商單一，和降低我司貨源不足及供方抬價風險。</t>
    </r>
  </si>
  <si>
    <r>
      <rPr>
        <sz val="12"/>
        <color theme="1"/>
        <rFont val="標楷體"/>
        <family val="4"/>
        <charset val="136"/>
      </rPr>
      <t>測試＃</t>
    </r>
    <r>
      <rPr>
        <sz val="12"/>
        <color theme="1"/>
        <rFont val="Times New Roman"/>
        <family val="1"/>
      </rPr>
      <t>B0206</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</si>
  <si>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t>
    </r>
    <r>
      <rPr>
        <sz val="12"/>
        <color theme="1"/>
        <rFont val="Times New Roman"/>
        <family val="1"/>
      </rPr>
      <t>B0301</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</si>
  <si>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t>
    </r>
    <r>
      <rPr>
        <sz val="12"/>
        <color theme="1"/>
        <rFont val="Times New Roman"/>
        <family val="1"/>
      </rPr>
      <t>B0302</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</si>
  <si>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t>
    </r>
    <r>
      <rPr>
        <sz val="12"/>
        <color theme="1"/>
        <rFont val="Times New Roman"/>
        <family val="1"/>
      </rPr>
      <t>GC02</t>
    </r>
    <r>
      <rPr>
        <sz val="12"/>
        <color theme="1"/>
        <rFont val="標楷體"/>
        <family val="4"/>
        <charset val="136"/>
      </rPr>
      <t>閃粉效果是否可替代現用閃粉用於大貨生產。由於現時我司閃粉供應商基本是單一的，故需尋找後備供應商，以降低我司貨源不足及供方抬價風險。</t>
    </r>
  </si>
  <si>
    <r>
      <rPr>
        <sz val="12"/>
        <color theme="1"/>
        <rFont val="標楷體"/>
        <family val="4"/>
        <charset val="136"/>
      </rPr>
      <t>測試默克＃</t>
    </r>
    <r>
      <rPr>
        <sz val="12"/>
        <color theme="1"/>
        <rFont val="Times New Roman"/>
        <family val="1"/>
      </rPr>
      <t>T10-03</t>
    </r>
    <r>
      <rPr>
        <sz val="12"/>
        <color theme="1"/>
        <rFont val="標楷體"/>
        <family val="4"/>
        <charset val="136"/>
      </rPr>
      <t>珠光粉，使用景達＃</t>
    </r>
    <r>
      <rPr>
        <sz val="12"/>
        <color theme="1"/>
        <rFont val="Times New Roman"/>
        <family val="1"/>
      </rPr>
      <t>GP1090</t>
    </r>
    <r>
      <rPr>
        <sz val="12"/>
        <color theme="1"/>
        <rFont val="標楷體"/>
        <family val="4"/>
        <charset val="136"/>
      </rPr>
      <t>光油進行調配，經絲印後是否可達到防偽行業光學變色效果。</t>
    </r>
  </si>
  <si>
    <r>
      <rPr>
        <sz val="12"/>
        <color theme="1"/>
        <rFont val="標楷體"/>
        <family val="4"/>
        <charset val="136"/>
      </rPr>
      <t>測試橋興達機用</t>
    </r>
    <r>
      <rPr>
        <sz val="12"/>
        <color theme="1"/>
        <rFont val="Times New Roman"/>
        <family val="1"/>
      </rPr>
      <t>PP</t>
    </r>
    <r>
      <rPr>
        <sz val="12"/>
        <color theme="1"/>
        <rFont val="標楷體"/>
        <family val="4"/>
        <charset val="136"/>
      </rPr>
      <t>打包帶的品質是否符合我司的使用要求，並確認其是否可以取代現用品質不夠穩定的機用</t>
    </r>
    <r>
      <rPr>
        <sz val="12"/>
        <color theme="1"/>
        <rFont val="Times New Roman"/>
        <family val="1"/>
      </rPr>
      <t>PP</t>
    </r>
    <r>
      <rPr>
        <sz val="12"/>
        <color theme="1"/>
        <rFont val="標楷體"/>
        <family val="4"/>
        <charset val="136"/>
      </rPr>
      <t>打包帶，以達到降低生產成本、解決工場存在的問題與為單一物料尋找後備之目的。</t>
    </r>
  </si>
  <si>
    <r>
      <rPr>
        <sz val="12"/>
        <color theme="1"/>
        <rFont val="標楷體"/>
        <family val="4"/>
        <charset val="136"/>
      </rPr>
      <t>測試鴻源彩藍色蛇仔（</t>
    </r>
    <r>
      <rPr>
        <sz val="12"/>
        <color theme="1"/>
        <rFont val="Times New Roman"/>
        <family val="1"/>
      </rPr>
      <t>1”</t>
    </r>
    <r>
      <rPr>
        <sz val="12"/>
        <color theme="1"/>
        <rFont val="標楷體"/>
        <family val="4"/>
        <charset val="136"/>
      </rPr>
      <t>），現時有部分顏色及尺寸膠蛇仍需外購</t>
    </r>
    <r>
      <rPr>
        <sz val="12"/>
        <color theme="1"/>
        <rFont val="Times New Roman"/>
        <family val="1"/>
      </rPr>
      <t>,</t>
    </r>
    <r>
      <rPr>
        <sz val="12"/>
        <color theme="1"/>
        <rFont val="標楷體"/>
        <family val="4"/>
        <charset val="136"/>
      </rPr>
      <t>故開發此供應商及确認其品質是否可代替添寶膠蛇</t>
    </r>
    <r>
      <rPr>
        <sz val="12"/>
        <color theme="1"/>
        <rFont val="Times New Roman"/>
        <family val="1"/>
      </rPr>
      <t>,</t>
    </r>
    <r>
      <rPr>
        <sz val="12"/>
        <color theme="1"/>
        <rFont val="標楷體"/>
        <family val="4"/>
        <charset val="136"/>
      </rPr>
      <t>以減低成本。</t>
    </r>
  </si>
  <si>
    <r>
      <rPr>
        <sz val="12"/>
        <color theme="1"/>
        <rFont val="標楷體"/>
        <family val="4"/>
        <charset val="136"/>
      </rPr>
      <t>測試鴻源深藍色蛇仔（</t>
    </r>
    <r>
      <rPr>
        <sz val="12"/>
        <color theme="1"/>
        <rFont val="Times New Roman"/>
        <family val="1"/>
      </rPr>
      <t>1/2”</t>
    </r>
    <r>
      <rPr>
        <sz val="12"/>
        <color theme="1"/>
        <rFont val="標楷體"/>
        <family val="4"/>
        <charset val="136"/>
      </rPr>
      <t>），現時有部分顏色及尺寸膠蛇仍需外購</t>
    </r>
    <r>
      <rPr>
        <sz val="12"/>
        <color theme="1"/>
        <rFont val="Times New Roman"/>
        <family val="1"/>
      </rPr>
      <t>,</t>
    </r>
    <r>
      <rPr>
        <sz val="12"/>
        <color theme="1"/>
        <rFont val="標楷體"/>
        <family val="4"/>
        <charset val="136"/>
      </rPr>
      <t>故開發此供應商及确認其品質是否可代替添寶膠蛇</t>
    </r>
    <r>
      <rPr>
        <sz val="12"/>
        <color theme="1"/>
        <rFont val="Times New Roman"/>
        <family val="1"/>
      </rPr>
      <t>,</t>
    </r>
    <r>
      <rPr>
        <sz val="12"/>
        <color theme="1"/>
        <rFont val="標楷體"/>
        <family val="4"/>
        <charset val="136"/>
      </rPr>
      <t>以減低成本。</t>
    </r>
  </si>
  <si>
    <r>
      <rPr>
        <sz val="12"/>
        <color theme="1"/>
        <rFont val="標楷體"/>
        <family val="4"/>
        <charset val="136"/>
      </rPr>
      <t>測試鴻源熒光藍色蛇仔（</t>
    </r>
    <r>
      <rPr>
        <sz val="12"/>
        <color theme="1"/>
        <rFont val="Times New Roman"/>
        <family val="1"/>
      </rPr>
      <t>3/4”</t>
    </r>
    <r>
      <rPr>
        <sz val="12"/>
        <color theme="1"/>
        <rFont val="標楷體"/>
        <family val="4"/>
        <charset val="136"/>
      </rPr>
      <t>），現時有部分顏色及尺寸膠蛇仍需外購</t>
    </r>
    <r>
      <rPr>
        <sz val="12"/>
        <color theme="1"/>
        <rFont val="Times New Roman"/>
        <family val="1"/>
      </rPr>
      <t>,</t>
    </r>
    <r>
      <rPr>
        <sz val="12"/>
        <color theme="1"/>
        <rFont val="標楷體"/>
        <family val="4"/>
        <charset val="136"/>
      </rPr>
      <t>故開發此供應商及确認其品質是否可代替添寶膠蛇</t>
    </r>
    <r>
      <rPr>
        <sz val="12"/>
        <color theme="1"/>
        <rFont val="Times New Roman"/>
        <family val="1"/>
      </rPr>
      <t>,</t>
    </r>
    <r>
      <rPr>
        <sz val="12"/>
        <color theme="1"/>
        <rFont val="標楷體"/>
        <family val="4"/>
        <charset val="136"/>
      </rPr>
      <t>以減低成本。</t>
    </r>
  </si>
  <si>
    <r>
      <rPr>
        <sz val="12"/>
        <color theme="1"/>
        <rFont val="標楷體"/>
        <family val="4"/>
        <charset val="136"/>
      </rPr>
      <t>測試鴻源熒光橙色蛇仔（</t>
    </r>
    <r>
      <rPr>
        <sz val="12"/>
        <color theme="1"/>
        <rFont val="Times New Roman"/>
        <family val="1"/>
      </rPr>
      <t>1-1/2”</t>
    </r>
    <r>
      <rPr>
        <sz val="12"/>
        <color theme="1"/>
        <rFont val="標楷體"/>
        <family val="4"/>
        <charset val="136"/>
      </rPr>
      <t>），現時有部分顏色及尺寸膠蛇仍需外購</t>
    </r>
    <r>
      <rPr>
        <sz val="12"/>
        <color theme="1"/>
        <rFont val="Times New Roman"/>
        <family val="1"/>
      </rPr>
      <t>,</t>
    </r>
    <r>
      <rPr>
        <sz val="12"/>
        <color theme="1"/>
        <rFont val="標楷體"/>
        <family val="4"/>
        <charset val="136"/>
      </rPr>
      <t>故開發此供應商及确認其品質是否可代替添寶膠蛇</t>
    </r>
    <r>
      <rPr>
        <sz val="12"/>
        <color theme="1"/>
        <rFont val="Times New Roman"/>
        <family val="1"/>
      </rPr>
      <t>,</t>
    </r>
    <r>
      <rPr>
        <sz val="12"/>
        <color theme="1"/>
        <rFont val="標楷體"/>
        <family val="4"/>
        <charset val="136"/>
      </rPr>
      <t>以減低成本。</t>
    </r>
  </si>
  <si>
    <r>
      <rPr>
        <sz val="12"/>
        <color theme="1"/>
        <rFont val="標楷體"/>
        <family val="4"/>
        <charset val="136"/>
      </rPr>
      <t>測試改良後的長和興貼角機紙膠帶是否可以為我司所接受使用，以達到為單一物料尋找後備與降低生產成本之目的。</t>
    </r>
  </si>
  <si>
    <r>
      <rPr>
        <sz val="12"/>
        <color theme="1"/>
        <rFont val="標楷體"/>
        <family val="4"/>
        <charset val="136"/>
      </rPr>
      <t>測試東莞大晨</t>
    </r>
    <r>
      <rPr>
        <sz val="12"/>
        <color theme="1"/>
        <rFont val="Times New Roman"/>
        <family val="1"/>
      </rPr>
      <t>DPP32T-55</t>
    </r>
    <r>
      <rPr>
        <sz val="12"/>
        <color theme="1"/>
        <rFont val="標楷體"/>
        <family val="4"/>
        <charset val="136"/>
      </rPr>
      <t>絲網網紗於工藝部使用作手工刮膠之用，其品質是否可達到原用</t>
    </r>
    <r>
      <rPr>
        <sz val="12"/>
        <color theme="1"/>
        <rFont val="Times New Roman"/>
        <family val="1"/>
      </rPr>
      <t>Sefar</t>
    </r>
    <r>
      <rPr>
        <sz val="12"/>
        <color theme="1"/>
        <rFont val="標楷體"/>
        <family val="4"/>
        <charset val="136"/>
      </rPr>
      <t>網紗效果，以降低生產成本。</t>
    </r>
    <r>
      <rPr>
        <sz val="12"/>
        <color theme="1"/>
        <rFont val="Times New Roman"/>
        <family val="1"/>
      </rPr>
      <t>15 Jul 2008</t>
    </r>
    <r>
      <rPr>
        <sz val="12"/>
        <color theme="1"/>
        <rFont val="標楷體"/>
        <family val="4"/>
        <charset val="136"/>
      </rPr>
      <t>取消此單號。</t>
    </r>
  </si>
  <si>
    <r>
      <rPr>
        <sz val="12"/>
        <color theme="1"/>
        <rFont val="標楷體"/>
        <family val="4"/>
        <charset val="136"/>
      </rPr>
      <t>測試基士博</t>
    </r>
    <r>
      <rPr>
        <sz val="12"/>
        <color theme="1"/>
        <rFont val="Times New Roman"/>
        <family val="1"/>
      </rPr>
      <t>#SB-CS205#</t>
    </r>
    <r>
      <rPr>
        <sz val="12"/>
        <color theme="1"/>
        <rFont val="標楷體"/>
        <family val="4"/>
        <charset val="136"/>
      </rPr>
      <t>彩砂，針對恆昌</t>
    </r>
    <r>
      <rPr>
        <sz val="12"/>
        <color theme="1"/>
        <rFont val="Times New Roman"/>
        <family val="1"/>
      </rPr>
      <t># HPP538SY</t>
    </r>
    <r>
      <rPr>
        <sz val="12"/>
        <color theme="1"/>
        <rFont val="標楷體"/>
        <family val="4"/>
        <charset val="136"/>
      </rPr>
      <t>絲印膠，要求彩砂可覆蓋於紙品上且不易脫落，解決目前我司的技術空白，達到增強我司市場競爭力的目的。</t>
    </r>
  </si>
  <si>
    <r>
      <rPr>
        <sz val="12"/>
        <color theme="1"/>
        <rFont val="標楷體"/>
        <family val="4"/>
        <charset val="136"/>
      </rPr>
      <t>測試基士博</t>
    </r>
    <r>
      <rPr>
        <sz val="12"/>
        <color theme="1"/>
        <rFont val="Times New Roman"/>
        <family val="1"/>
      </rPr>
      <t>#SB-CS208#</t>
    </r>
    <r>
      <rPr>
        <sz val="12"/>
        <color theme="1"/>
        <rFont val="標楷體"/>
        <family val="4"/>
        <charset val="136"/>
      </rPr>
      <t>彩砂，針對恆昌</t>
    </r>
    <r>
      <rPr>
        <sz val="12"/>
        <color theme="1"/>
        <rFont val="Times New Roman"/>
        <family val="1"/>
      </rPr>
      <t># HPP538SY</t>
    </r>
    <r>
      <rPr>
        <sz val="12"/>
        <color theme="1"/>
        <rFont val="標楷體"/>
        <family val="4"/>
        <charset val="136"/>
      </rPr>
      <t>絲印膠，要求彩砂可覆蓋於紙品上且不易脫落，解決目前我司的技術空白，達到增強我司市場競爭力的目的。</t>
    </r>
  </si>
  <si>
    <r>
      <rPr>
        <sz val="12"/>
        <color theme="1"/>
        <rFont val="標楷體"/>
        <family val="4"/>
        <charset val="136"/>
      </rPr>
      <t>測試基士博</t>
    </r>
    <r>
      <rPr>
        <sz val="12"/>
        <color theme="1"/>
        <rFont val="Times New Roman"/>
        <family val="1"/>
      </rPr>
      <t>#SB-CS335#</t>
    </r>
    <r>
      <rPr>
        <sz val="12"/>
        <color theme="1"/>
        <rFont val="標楷體"/>
        <family val="4"/>
        <charset val="136"/>
      </rPr>
      <t>彩砂，針對恆昌</t>
    </r>
    <r>
      <rPr>
        <sz val="12"/>
        <color theme="1"/>
        <rFont val="Times New Roman"/>
        <family val="1"/>
      </rPr>
      <t># HPP538SY</t>
    </r>
    <r>
      <rPr>
        <sz val="12"/>
        <color theme="1"/>
        <rFont val="標楷體"/>
        <family val="4"/>
        <charset val="136"/>
      </rPr>
      <t>絲印膠，要求彩砂可覆蓋於紙品上且不易脫落，解決目前我司的技術空白，達到增強我司市場競爭力的目的。</t>
    </r>
  </si>
  <si>
    <r>
      <rPr>
        <sz val="12"/>
        <color theme="1"/>
        <rFont val="標楷體"/>
        <family val="4"/>
        <charset val="136"/>
      </rPr>
      <t>測試基士博</t>
    </r>
    <r>
      <rPr>
        <sz val="12"/>
        <color theme="1"/>
        <rFont val="Times New Roman"/>
        <family val="1"/>
      </rPr>
      <t>#SB-CS514#</t>
    </r>
    <r>
      <rPr>
        <sz val="12"/>
        <color theme="1"/>
        <rFont val="標楷體"/>
        <family val="4"/>
        <charset val="136"/>
      </rPr>
      <t>彩砂，針對恆昌</t>
    </r>
    <r>
      <rPr>
        <sz val="12"/>
        <color theme="1"/>
        <rFont val="Times New Roman"/>
        <family val="1"/>
      </rPr>
      <t># HPP538SY</t>
    </r>
    <r>
      <rPr>
        <sz val="12"/>
        <color theme="1"/>
        <rFont val="標楷體"/>
        <family val="4"/>
        <charset val="136"/>
      </rPr>
      <t>絲印膠，要求彩砂可覆蓋於紙品上且不易脫落，解決目前我司的技術空白，達到增強我司市場競爭力的目的。</t>
    </r>
  </si>
  <si>
    <r>
      <rPr>
        <sz val="12"/>
        <color theme="1"/>
        <rFont val="標楷體"/>
        <family val="4"/>
        <charset val="136"/>
      </rPr>
      <t>測試基士博</t>
    </r>
    <r>
      <rPr>
        <sz val="12"/>
        <color theme="1"/>
        <rFont val="Times New Roman"/>
        <family val="1"/>
      </rPr>
      <t>#SB-CS505#</t>
    </r>
    <r>
      <rPr>
        <sz val="12"/>
        <color theme="1"/>
        <rFont val="標楷體"/>
        <family val="4"/>
        <charset val="136"/>
      </rPr>
      <t>彩砂，針對恆昌</t>
    </r>
    <r>
      <rPr>
        <sz val="12"/>
        <color theme="1"/>
        <rFont val="Times New Roman"/>
        <family val="1"/>
      </rPr>
      <t># HPP538SY</t>
    </r>
    <r>
      <rPr>
        <sz val="12"/>
        <color theme="1"/>
        <rFont val="標楷體"/>
        <family val="4"/>
        <charset val="136"/>
      </rPr>
      <t>絲印膠，要求彩砂可覆蓋於紙品上且不易脫落，解決目前我司的技術空白，達到增強我司市場競爭力的目的。</t>
    </r>
  </si>
  <si>
    <r>
      <rPr>
        <sz val="12"/>
        <color theme="1"/>
        <rFont val="標楷體"/>
        <family val="4"/>
        <charset val="136"/>
      </rPr>
      <t>測試基士博</t>
    </r>
    <r>
      <rPr>
        <sz val="12"/>
        <color theme="1"/>
        <rFont val="Times New Roman"/>
        <family val="1"/>
      </rPr>
      <t>#SB-CS608#</t>
    </r>
    <r>
      <rPr>
        <sz val="12"/>
        <color theme="1"/>
        <rFont val="標楷體"/>
        <family val="4"/>
        <charset val="136"/>
      </rPr>
      <t>彩砂，針對恆昌</t>
    </r>
    <r>
      <rPr>
        <sz val="12"/>
        <color theme="1"/>
        <rFont val="Times New Roman"/>
        <family val="1"/>
      </rPr>
      <t># HPP538SY</t>
    </r>
    <r>
      <rPr>
        <sz val="12"/>
        <color theme="1"/>
        <rFont val="標楷體"/>
        <family val="4"/>
        <charset val="136"/>
      </rPr>
      <t>絲印膠，要求彩砂可覆蓋於紙品上且不易脫落，解決目前我司的技術空白，達到增強我司市場競爭力的目的。</t>
    </r>
  </si>
  <si>
    <r>
      <rPr>
        <sz val="12"/>
        <color theme="1"/>
        <rFont val="標楷體"/>
        <family val="4"/>
        <charset val="136"/>
      </rPr>
      <t>測試恆昌</t>
    </r>
    <r>
      <rPr>
        <sz val="12"/>
        <color theme="1"/>
        <rFont val="Times New Roman"/>
        <family val="1"/>
      </rPr>
      <t># T6738Y</t>
    </r>
    <r>
      <rPr>
        <sz val="12"/>
        <color theme="1"/>
        <rFont val="標楷體"/>
        <family val="4"/>
        <charset val="136"/>
      </rPr>
      <t>開油水，針對恆昌</t>
    </r>
    <r>
      <rPr>
        <sz val="12"/>
        <color theme="1"/>
        <rFont val="Times New Roman"/>
        <family val="1"/>
      </rPr>
      <t># HPP538SY</t>
    </r>
    <r>
      <rPr>
        <sz val="12"/>
        <color theme="1"/>
        <rFont val="標楷體"/>
        <family val="4"/>
        <charset val="136"/>
      </rPr>
      <t>絲印膠絲印拉絲問題，要求使用</t>
    </r>
    <r>
      <rPr>
        <sz val="12"/>
        <color theme="1"/>
        <rFont val="Times New Roman"/>
        <family val="1"/>
      </rPr>
      <t># T6738Y</t>
    </r>
    <r>
      <rPr>
        <sz val="12"/>
        <color theme="1"/>
        <rFont val="標楷體"/>
        <family val="4"/>
        <charset val="136"/>
      </rPr>
      <t>稀釋</t>
    </r>
    <r>
      <rPr>
        <sz val="12"/>
        <color theme="1"/>
        <rFont val="Times New Roman"/>
        <family val="1"/>
      </rPr>
      <t># HPP538SY</t>
    </r>
    <r>
      <rPr>
        <sz val="12"/>
        <color theme="1"/>
        <rFont val="標楷體"/>
        <family val="4"/>
        <charset val="136"/>
      </rPr>
      <t>後，絲印時不拉絲同時彩砂於紙品上附著力不減低，解決</t>
    </r>
    <r>
      <rPr>
        <sz val="12"/>
        <color theme="1"/>
        <rFont val="Times New Roman"/>
        <family val="1"/>
      </rPr>
      <t># HPP538SY</t>
    </r>
    <r>
      <rPr>
        <sz val="12"/>
        <color theme="1"/>
        <rFont val="標楷體"/>
        <family val="4"/>
        <charset val="136"/>
      </rPr>
      <t>絲印拉絲問題，達到保證生產品質的目的。</t>
    </r>
  </si>
  <si>
    <r>
      <rPr>
        <sz val="12"/>
        <color theme="1"/>
        <rFont val="標楷體"/>
        <family val="4"/>
        <charset val="136"/>
      </rPr>
      <t>測試新生產線基地</t>
    </r>
    <r>
      <rPr>
        <sz val="12"/>
        <color theme="1"/>
        <rFont val="Times New Roman"/>
        <family val="1"/>
      </rPr>
      <t>-</t>
    </r>
    <r>
      <rPr>
        <sz val="12"/>
        <color theme="1"/>
        <rFont val="標楷體"/>
        <family val="4"/>
        <charset val="136"/>
      </rPr>
      <t>蘇州所產鋅版質量是否與原用的北京產出的鋅版基本一致</t>
    </r>
    <r>
      <rPr>
        <sz val="12"/>
        <color theme="1"/>
        <rFont val="Times New Roman"/>
        <family val="1"/>
      </rPr>
      <t>.</t>
    </r>
  </si>
  <si>
    <r>
      <rPr>
        <sz val="12"/>
        <color theme="1"/>
        <rFont val="標楷體"/>
        <family val="4"/>
        <charset val="136"/>
      </rPr>
      <t>測試</t>
    </r>
    <r>
      <rPr>
        <sz val="12"/>
        <color theme="1"/>
        <rFont val="Times New Roman"/>
        <family val="1"/>
      </rPr>
      <t>ABC #30044MRC</t>
    </r>
    <r>
      <rPr>
        <sz val="12"/>
        <color theme="1"/>
        <rFont val="標楷體"/>
        <family val="4"/>
        <charset val="136"/>
      </rPr>
      <t>水膠輥清洗劑，看其是否可配合使用於平版印刷機潤版輥的清洗及維護，使機台於生產時可保持最佳狀態。</t>
    </r>
  </si>
  <si>
    <r>
      <rPr>
        <sz val="12"/>
        <color theme="1"/>
        <rFont val="標楷體"/>
        <family val="4"/>
        <charset val="136"/>
      </rPr>
      <t>測試</t>
    </r>
    <r>
      <rPr>
        <sz val="12"/>
        <color theme="1"/>
        <rFont val="Times New Roman"/>
        <family val="1"/>
      </rPr>
      <t>ABC #30051</t>
    </r>
    <r>
      <rPr>
        <sz val="12"/>
        <color theme="1"/>
        <rFont val="標楷體"/>
        <family val="4"/>
        <charset val="136"/>
      </rPr>
      <t>鉻輥清潔劑</t>
    </r>
    <r>
      <rPr>
        <sz val="12"/>
        <color theme="1"/>
        <rFont val="Times New Roman"/>
        <family val="1"/>
      </rPr>
      <t>CRD</t>
    </r>
    <r>
      <rPr>
        <sz val="12"/>
        <color theme="1"/>
        <rFont val="標楷體"/>
        <family val="4"/>
        <charset val="136"/>
      </rPr>
      <t>，看其是否可配合使用於平版印刷機潤版輥、鉻及膠布的清洗及維護，使機台於生產時可保持最佳狀態。</t>
    </r>
  </si>
  <si>
    <r>
      <rPr>
        <sz val="12"/>
        <color theme="1"/>
        <rFont val="標楷體"/>
        <family val="4"/>
        <charset val="136"/>
      </rPr>
      <t>測試</t>
    </r>
    <r>
      <rPr>
        <sz val="12"/>
        <color theme="1"/>
        <rFont val="Times New Roman"/>
        <family val="1"/>
      </rPr>
      <t>ABC #30056</t>
    </r>
    <r>
      <rPr>
        <sz val="12"/>
        <color theme="1"/>
        <rFont val="標楷體"/>
        <family val="4"/>
        <charset val="136"/>
      </rPr>
      <t>膠輥除鈣劑，看其是否可配合使用於平版印刷機的墨轆及潤版輥的清洗及維護，使機台於生產時可保持最佳狀態。</t>
    </r>
  </si>
  <si>
    <r>
      <rPr>
        <sz val="12"/>
        <color theme="1"/>
        <rFont val="標楷體"/>
        <family val="4"/>
        <charset val="136"/>
      </rPr>
      <t>測試</t>
    </r>
    <r>
      <rPr>
        <sz val="12"/>
        <color theme="1"/>
        <rFont val="Times New Roman"/>
        <family val="1"/>
      </rPr>
      <t>ABC  #30086Dynaklean</t>
    </r>
    <r>
      <rPr>
        <sz val="12"/>
        <color theme="1"/>
        <rFont val="標楷體"/>
        <family val="4"/>
        <charset val="136"/>
      </rPr>
      <t>快速清洗劑，看其是否可配合使用於平版印刷機墨輥的清洗及維護，使機台於生產時可保持最佳狀態。</t>
    </r>
  </si>
  <si>
    <r>
      <rPr>
        <sz val="12"/>
        <color theme="1"/>
        <rFont val="標楷體"/>
        <family val="4"/>
        <charset val="136"/>
      </rPr>
      <t>測試和豐利＃</t>
    </r>
    <r>
      <rPr>
        <sz val="12"/>
        <color theme="1"/>
        <rFont val="Times New Roman"/>
        <family val="1"/>
      </rPr>
      <t>HERO-030</t>
    </r>
    <r>
      <rPr>
        <sz val="12"/>
        <color theme="1"/>
        <rFont val="標楷體"/>
        <family val="4"/>
        <charset val="136"/>
      </rPr>
      <t>干冰配合</t>
    </r>
    <r>
      <rPr>
        <sz val="12"/>
        <color theme="1"/>
        <rFont val="Times New Roman"/>
        <family val="1"/>
      </rPr>
      <t>HERO-75</t>
    </r>
    <r>
      <rPr>
        <sz val="12"/>
        <color theme="1"/>
        <rFont val="標楷體"/>
        <family val="4"/>
        <charset val="136"/>
      </rPr>
      <t>型干冰除污設備，對我司各種機台進行清潔及保養，看其是否適合使用。</t>
    </r>
  </si>
  <si>
    <r>
      <rPr>
        <sz val="12"/>
        <color theme="1"/>
        <rFont val="標楷體"/>
        <family val="4"/>
        <charset val="136"/>
      </rPr>
      <t>測試利明</t>
    </r>
    <r>
      <rPr>
        <sz val="12"/>
        <color theme="1"/>
        <rFont val="Times New Roman"/>
        <family val="1"/>
      </rPr>
      <t>#229</t>
    </r>
    <r>
      <rPr>
        <sz val="12"/>
        <color theme="1"/>
        <rFont val="標楷體"/>
        <family val="4"/>
        <charset val="136"/>
      </rPr>
      <t>洗膠版水是否影響到印刷甩版</t>
    </r>
    <r>
      <rPr>
        <sz val="12"/>
        <color theme="1"/>
        <rFont val="Times New Roman"/>
        <family val="1"/>
      </rPr>
      <t>,</t>
    </r>
    <r>
      <rPr>
        <sz val="12"/>
        <color theme="1"/>
        <rFont val="標楷體"/>
        <family val="4"/>
        <charset val="136"/>
      </rPr>
      <t>用</t>
    </r>
    <r>
      <rPr>
        <sz val="12"/>
        <color theme="1"/>
        <rFont val="Times New Roman"/>
        <family val="1"/>
      </rPr>
      <t>#260</t>
    </r>
    <r>
      <rPr>
        <sz val="12"/>
        <color theme="1"/>
        <rFont val="標楷體"/>
        <family val="4"/>
        <charset val="136"/>
      </rPr>
      <t>是否可替代</t>
    </r>
    <r>
      <rPr>
        <sz val="12"/>
        <color theme="1"/>
        <rFont val="Times New Roman"/>
        <family val="1"/>
      </rPr>
      <t>;</t>
    </r>
    <r>
      <rPr>
        <sz val="12"/>
        <color theme="1"/>
        <rFont val="標楷體"/>
        <family val="4"/>
        <charset val="136"/>
      </rPr>
      <t>以及用濕型膠布清洗膠布的效果如何。</t>
    </r>
  </si>
  <si>
    <r>
      <rPr>
        <sz val="12"/>
        <color theme="1"/>
        <rFont val="標楷體"/>
        <family val="4"/>
        <charset val="136"/>
      </rPr>
      <t>測試</t>
    </r>
    <r>
      <rPr>
        <sz val="12"/>
        <color theme="1"/>
        <rFont val="Times New Roman"/>
        <family val="1"/>
      </rPr>
      <t>Kodak Sword Ultra(T98) CTP</t>
    </r>
    <r>
      <rPr>
        <sz val="12"/>
        <color theme="1"/>
        <rFont val="標楷體"/>
        <family val="4"/>
        <charset val="136"/>
      </rPr>
      <t>陽圖鋅版，測量分析輸出鋅版網點數值的穩定性並測試耐印力、</t>
    </r>
    <r>
      <rPr>
        <sz val="12"/>
        <color theme="1"/>
        <rFont val="Times New Roman"/>
        <family val="1"/>
      </rPr>
      <t>UV</t>
    </r>
    <r>
      <rPr>
        <sz val="12"/>
        <color theme="1"/>
        <rFont val="標楷體"/>
        <family val="4"/>
        <charset val="136"/>
      </rPr>
      <t>印刷效果是否符合現時印刷需求。</t>
    </r>
  </si>
  <si>
    <r>
      <rPr>
        <sz val="12"/>
        <color theme="1"/>
        <rFont val="標楷體"/>
        <family val="4"/>
        <charset val="136"/>
      </rPr>
      <t>測試</t>
    </r>
    <r>
      <rPr>
        <sz val="12"/>
        <color theme="1"/>
        <rFont val="Times New Roman"/>
        <family val="1"/>
      </rPr>
      <t>Fuji</t>
    </r>
    <r>
      <rPr>
        <sz val="12"/>
        <color theme="1"/>
        <rFont val="標楷體"/>
        <family val="4"/>
        <charset val="136"/>
      </rPr>
      <t>（蘇州）</t>
    </r>
    <r>
      <rPr>
        <sz val="12"/>
        <color theme="1"/>
        <rFont val="Times New Roman"/>
        <family val="1"/>
      </rPr>
      <t>PS</t>
    </r>
    <r>
      <rPr>
        <sz val="12"/>
        <color theme="1"/>
        <rFont val="標楷體"/>
        <family val="4"/>
        <charset val="136"/>
      </rPr>
      <t>鋅版，看是否符合本公司的要求。</t>
    </r>
  </si>
  <si>
    <r>
      <rPr>
        <sz val="12"/>
        <color theme="1"/>
        <rFont val="標楷體"/>
        <family val="4"/>
        <charset val="136"/>
      </rPr>
      <t>測試東華</t>
    </r>
    <r>
      <rPr>
        <sz val="12"/>
        <color theme="1"/>
        <rFont val="Times New Roman"/>
        <family val="1"/>
      </rPr>
      <t>G</t>
    </r>
    <r>
      <rPr>
        <sz val="12"/>
        <color theme="1"/>
        <rFont val="標楷體"/>
        <family val="4"/>
        <charset val="136"/>
      </rPr>
      <t>干燥劑，看其質量是否符合公司生產要求，配合用於公司大貨生產上。</t>
    </r>
  </si>
  <si>
    <r>
      <rPr>
        <sz val="12"/>
        <color theme="1"/>
        <rFont val="標楷體"/>
        <family val="4"/>
        <charset val="136"/>
      </rPr>
      <t>測試東華</t>
    </r>
    <r>
      <rPr>
        <sz val="12"/>
        <color theme="1"/>
        <rFont val="Times New Roman"/>
        <family val="1"/>
      </rPr>
      <t>UV</t>
    </r>
    <r>
      <rPr>
        <sz val="12"/>
        <color theme="1"/>
        <rFont val="標楷體"/>
        <family val="4"/>
        <charset val="136"/>
      </rPr>
      <t>全能潔版劑</t>
    </r>
    <r>
      <rPr>
        <sz val="12"/>
        <color theme="1"/>
        <rFont val="Times New Roman"/>
        <family val="1"/>
      </rPr>
      <t>(UV Plate Plus)</t>
    </r>
    <r>
      <rPr>
        <sz val="12"/>
        <color theme="1"/>
        <rFont val="標楷體"/>
        <family val="4"/>
        <charset val="136"/>
      </rPr>
      <t>，看其質量是否符合公司生產要求，配合用於公司機台的清潔。</t>
    </r>
  </si>
  <si>
    <r>
      <rPr>
        <sz val="12"/>
        <color theme="1"/>
        <rFont val="標楷體"/>
        <family val="4"/>
        <charset val="136"/>
      </rPr>
      <t>測試東華</t>
    </r>
    <r>
      <rPr>
        <sz val="12"/>
        <color theme="1"/>
        <rFont val="Times New Roman"/>
        <family val="1"/>
      </rPr>
      <t>UV</t>
    </r>
    <r>
      <rPr>
        <sz val="12"/>
        <color theme="1"/>
        <rFont val="標楷體"/>
        <family val="4"/>
        <charset val="136"/>
      </rPr>
      <t>輥清洗齊</t>
    </r>
    <r>
      <rPr>
        <sz val="12"/>
        <color theme="1"/>
        <rFont val="Times New Roman"/>
        <family val="1"/>
      </rPr>
      <t>(UV MRC)</t>
    </r>
    <r>
      <rPr>
        <sz val="12"/>
        <color theme="1"/>
        <rFont val="標楷體"/>
        <family val="4"/>
        <charset val="136"/>
      </rPr>
      <t>，看其質量是否符合公司生產要求，配合用於公司機台的清潔上。</t>
    </r>
  </si>
  <si>
    <r>
      <rPr>
        <sz val="12"/>
        <color theme="1"/>
        <rFont val="標楷體"/>
        <family val="4"/>
        <charset val="136"/>
      </rPr>
      <t>測試</t>
    </r>
    <r>
      <rPr>
        <sz val="12"/>
        <color theme="1"/>
        <rFont val="Times New Roman"/>
        <family val="1"/>
      </rPr>
      <t>VARN EV6801</t>
    </r>
    <r>
      <rPr>
        <sz val="12"/>
        <color theme="1"/>
        <rFont val="標楷體"/>
        <family val="4"/>
        <charset val="136"/>
      </rPr>
      <t>水斗液，看其質量是否符合公司生產要求，配合用於公司大貨生產上。</t>
    </r>
  </si>
  <si>
    <r>
      <rPr>
        <sz val="12"/>
        <color theme="1"/>
        <rFont val="標楷體"/>
        <family val="4"/>
        <charset val="136"/>
      </rPr>
      <t>測試冠星＃</t>
    </r>
    <r>
      <rPr>
        <sz val="12"/>
        <color theme="1"/>
        <rFont val="Times New Roman"/>
        <family val="1"/>
      </rPr>
      <t>TA200</t>
    </r>
    <r>
      <rPr>
        <sz val="12"/>
        <color theme="1"/>
        <rFont val="標楷體"/>
        <family val="4"/>
        <charset val="136"/>
      </rPr>
      <t>鐵粉漿溝入＃</t>
    </r>
    <r>
      <rPr>
        <sz val="12"/>
        <color theme="1"/>
        <rFont val="Times New Roman"/>
        <family val="1"/>
      </rPr>
      <t>US-AU02</t>
    </r>
    <r>
      <rPr>
        <sz val="12"/>
        <color theme="1"/>
        <rFont val="標楷體"/>
        <family val="4"/>
        <charset val="136"/>
      </rPr>
      <t>印於各介面配合磁膠是否可做到平面立體效果。</t>
    </r>
  </si>
  <si>
    <r>
      <rPr>
        <sz val="12"/>
        <color theme="1"/>
        <rFont val="標楷體"/>
        <family val="4"/>
        <charset val="136"/>
      </rPr>
      <t>測試</t>
    </r>
    <r>
      <rPr>
        <sz val="12"/>
        <color theme="1"/>
        <rFont val="Times New Roman"/>
        <family val="1"/>
      </rPr>
      <t>Nikka AS-1000</t>
    </r>
    <r>
      <rPr>
        <sz val="12"/>
        <color theme="1"/>
        <rFont val="標楷體"/>
        <family val="4"/>
        <charset val="136"/>
      </rPr>
      <t>噴粉，看其質量是否符合公司生產要求，配合用於公司大貨生產上。</t>
    </r>
  </si>
  <si>
    <r>
      <rPr>
        <sz val="12"/>
        <color theme="1"/>
        <rFont val="標楷體"/>
        <family val="4"/>
        <charset val="136"/>
      </rPr>
      <t>測試</t>
    </r>
    <r>
      <rPr>
        <sz val="12"/>
        <color theme="1"/>
        <rFont val="Times New Roman"/>
        <family val="1"/>
      </rPr>
      <t>Nikka AS-1500</t>
    </r>
    <r>
      <rPr>
        <sz val="12"/>
        <color theme="1"/>
        <rFont val="標楷體"/>
        <family val="4"/>
        <charset val="136"/>
      </rPr>
      <t>噴粉，看其質量是否符合公司生產要求，配合用於公司大貨生產上。</t>
    </r>
  </si>
  <si>
    <r>
      <rPr>
        <sz val="12"/>
        <color theme="1"/>
        <rFont val="標楷體"/>
        <family val="4"/>
        <charset val="136"/>
      </rPr>
      <t>測試</t>
    </r>
    <r>
      <rPr>
        <sz val="12"/>
        <color theme="1"/>
        <rFont val="Times New Roman"/>
        <family val="1"/>
      </rPr>
      <t>VARN AR201</t>
    </r>
    <r>
      <rPr>
        <sz val="12"/>
        <color theme="1"/>
        <rFont val="標楷體"/>
        <family val="4"/>
        <charset val="136"/>
      </rPr>
      <t>水斗液，看其質量是否符合公司生產要求，配合用於公司大貨生產上。</t>
    </r>
  </si>
  <si>
    <r>
      <rPr>
        <sz val="12"/>
        <color theme="1"/>
        <rFont val="標楷體"/>
        <family val="4"/>
        <charset val="136"/>
      </rPr>
      <t>測試天海辰</t>
    </r>
    <r>
      <rPr>
        <sz val="12"/>
        <color theme="1"/>
        <rFont val="Times New Roman"/>
        <family val="1"/>
      </rPr>
      <t>(</t>
    </r>
    <r>
      <rPr>
        <sz val="12"/>
        <color theme="1"/>
        <rFont val="標楷體"/>
        <family val="4"/>
        <charset val="136"/>
      </rPr>
      <t>深圳</t>
    </r>
    <r>
      <rPr>
        <sz val="12"/>
        <color theme="1"/>
        <rFont val="Times New Roman"/>
        <family val="1"/>
      </rPr>
      <t>)</t>
    </r>
    <r>
      <rPr>
        <sz val="12"/>
        <color theme="1"/>
        <rFont val="標楷體"/>
        <family val="4"/>
        <charset val="136"/>
      </rPr>
      <t>科技有限公司的</t>
    </r>
    <r>
      <rPr>
        <sz val="12"/>
        <color theme="1"/>
        <rFont val="Times New Roman"/>
        <family val="1"/>
      </rPr>
      <t>EL</t>
    </r>
    <r>
      <rPr>
        <sz val="12"/>
        <color theme="1"/>
        <rFont val="標楷體"/>
        <family val="4"/>
        <charset val="136"/>
      </rPr>
      <t>電致發光片，應用於印刷產品上達到電致發光的可行性。</t>
    </r>
  </si>
  <si>
    <r>
      <rPr>
        <sz val="12"/>
        <color theme="1"/>
        <rFont val="標楷體"/>
        <family val="4"/>
        <charset val="136"/>
      </rPr>
      <t>測試</t>
    </r>
    <r>
      <rPr>
        <sz val="12"/>
        <color theme="1"/>
        <rFont val="Times New Roman"/>
        <family val="1"/>
      </rPr>
      <t>DSC PR2077 UV</t>
    </r>
    <r>
      <rPr>
        <sz val="12"/>
        <color theme="1"/>
        <rFont val="標楷體"/>
        <family val="4"/>
        <charset val="136"/>
      </rPr>
      <t>墨輥膏狀清潔劑，配合用於</t>
    </r>
    <r>
      <rPr>
        <sz val="12"/>
        <color theme="1"/>
        <rFont val="Times New Roman"/>
        <family val="1"/>
      </rPr>
      <t>UV</t>
    </r>
    <r>
      <rPr>
        <sz val="12"/>
        <color theme="1"/>
        <rFont val="標楷體"/>
        <family val="4"/>
        <charset val="136"/>
      </rPr>
      <t>印刷機的墨輥清潔上，看其效果是否可接受，提供清潔效果及延長墨輥的使用壽命。</t>
    </r>
  </si>
  <si>
    <r>
      <rPr>
        <sz val="12"/>
        <color theme="1"/>
        <rFont val="標楷體"/>
        <family val="4"/>
        <charset val="136"/>
      </rPr>
      <t>測試供應商</t>
    </r>
    <r>
      <rPr>
        <sz val="12"/>
        <color theme="1"/>
        <rFont val="Times New Roman"/>
        <family val="1"/>
      </rPr>
      <t>McCain</t>
    </r>
    <r>
      <rPr>
        <sz val="12"/>
        <color theme="1"/>
        <rFont val="標楷體"/>
        <family val="4"/>
        <charset val="136"/>
      </rPr>
      <t>提供的</t>
    </r>
    <r>
      <rPr>
        <sz val="12"/>
        <color theme="1"/>
        <rFont val="Times New Roman"/>
        <family val="1"/>
      </rPr>
      <t>20/5 glazed linen</t>
    </r>
    <r>
      <rPr>
        <sz val="12"/>
        <color theme="1"/>
        <rFont val="標楷體"/>
        <family val="4"/>
        <charset val="136"/>
      </rPr>
      <t>車線是否可以配合我司新購入的</t>
    </r>
    <r>
      <rPr>
        <sz val="12"/>
        <color theme="1"/>
        <rFont val="Times New Roman"/>
        <family val="1"/>
      </rPr>
      <t>McCain</t>
    </r>
    <r>
      <rPr>
        <sz val="12"/>
        <color theme="1"/>
        <rFont val="標楷體"/>
        <family val="4"/>
        <charset val="136"/>
      </rPr>
      <t>車線機使用，以達到滿足新工藝、新生產之需要。</t>
    </r>
  </si>
  <si>
    <r>
      <rPr>
        <sz val="12"/>
        <color theme="1"/>
        <rFont val="標楷體"/>
        <family val="4"/>
        <charset val="136"/>
      </rPr>
      <t>針對琥珀凝珠工藝，測試物料</t>
    </r>
    <r>
      <rPr>
        <sz val="12"/>
        <color theme="1"/>
        <rFont val="Times New Roman"/>
        <family val="1"/>
      </rPr>
      <t>#GESR907,</t>
    </r>
    <r>
      <rPr>
        <sz val="12"/>
        <color theme="1"/>
        <rFont val="標楷體"/>
        <family val="4"/>
        <charset val="136"/>
      </rPr>
      <t>通過我司優化的熱熔膠噴膠系統，應用於我司的各類常用介面上形成顆粒狀效果的可行性。</t>
    </r>
  </si>
  <si>
    <r>
      <rPr>
        <sz val="12"/>
        <color theme="1"/>
        <rFont val="標楷體"/>
        <family val="4"/>
        <charset val="136"/>
      </rPr>
      <t>測試</t>
    </r>
    <r>
      <rPr>
        <sz val="12"/>
        <color theme="1"/>
        <rFont val="Times New Roman"/>
        <family val="1"/>
      </rPr>
      <t># BC-106-2</t>
    </r>
    <r>
      <rPr>
        <sz val="12"/>
        <color theme="1"/>
        <rFont val="標楷體"/>
        <family val="4"/>
        <charset val="136"/>
      </rPr>
      <t>透明</t>
    </r>
    <r>
      <rPr>
        <sz val="12"/>
        <color theme="1"/>
        <rFont val="Times New Roman"/>
        <family val="1"/>
      </rPr>
      <t>PVC</t>
    </r>
    <r>
      <rPr>
        <sz val="12"/>
        <color theme="1"/>
        <rFont val="標楷體"/>
        <family val="4"/>
        <charset val="136"/>
      </rPr>
      <t>膠粒</t>
    </r>
    <r>
      <rPr>
        <sz val="12"/>
        <color theme="1"/>
        <rFont val="Times New Roman"/>
        <family val="1"/>
      </rPr>
      <t xml:space="preserve">, </t>
    </r>
    <r>
      <rPr>
        <sz val="12"/>
        <color theme="1"/>
        <rFont val="標楷體"/>
        <family val="4"/>
        <charset val="136"/>
      </rPr>
      <t>上本司膠蛇機試生產膠蛇，確認其品質是否符合我司標准，以達到降低成本的目的。</t>
    </r>
  </si>
  <si>
    <r>
      <rPr>
        <sz val="12"/>
        <color theme="1"/>
        <rFont val="標楷體"/>
        <family val="4"/>
        <charset val="136"/>
      </rPr>
      <t>測試台連</t>
    </r>
    <r>
      <rPr>
        <sz val="12"/>
        <color theme="1"/>
        <rFont val="Times New Roman"/>
        <family val="1"/>
      </rPr>
      <t>#GC-010</t>
    </r>
    <r>
      <rPr>
        <sz val="12"/>
        <color theme="1"/>
        <rFont val="標楷體"/>
        <family val="4"/>
        <charset val="136"/>
      </rPr>
      <t>底油配合</t>
    </r>
    <r>
      <rPr>
        <sz val="12"/>
        <color theme="1"/>
        <rFont val="Times New Roman"/>
        <family val="1"/>
      </rPr>
      <t>Pear #153</t>
    </r>
    <r>
      <rPr>
        <sz val="12"/>
        <color theme="1"/>
        <rFont val="標楷體"/>
        <family val="4"/>
        <charset val="136"/>
      </rPr>
      <t>珍珠粉，做珍珠及銀掃金粉效果，確認整體效果是否接受，以解決現用</t>
    </r>
    <r>
      <rPr>
        <sz val="12"/>
        <color theme="1"/>
        <rFont val="Times New Roman"/>
        <family val="1"/>
      </rPr>
      <t>#2095</t>
    </r>
    <r>
      <rPr>
        <sz val="12"/>
        <color theme="1"/>
        <rFont val="標楷體"/>
        <family val="4"/>
        <charset val="136"/>
      </rPr>
      <t>底油變黃及交貨期長等問題。因時間問題於</t>
    </r>
    <r>
      <rPr>
        <sz val="12"/>
        <color theme="1"/>
        <rFont val="Times New Roman"/>
        <family val="1"/>
      </rPr>
      <t>8/4</t>
    </r>
    <r>
      <rPr>
        <sz val="12"/>
        <color theme="1"/>
        <rFont val="標楷體"/>
        <family val="4"/>
        <charset val="136"/>
      </rPr>
      <t>改為</t>
    </r>
    <r>
      <rPr>
        <sz val="12"/>
        <color theme="1"/>
        <rFont val="Times New Roman"/>
        <family val="1"/>
      </rPr>
      <t>080304</t>
    </r>
  </si>
  <si>
    <r>
      <rPr>
        <sz val="12"/>
        <color theme="1"/>
        <rFont val="標楷體"/>
        <family val="4"/>
        <charset val="136"/>
      </rPr>
      <t>測試台連</t>
    </r>
    <r>
      <rPr>
        <sz val="12"/>
        <color theme="1"/>
        <rFont val="Times New Roman"/>
        <family val="1"/>
      </rPr>
      <t>#GC-020</t>
    </r>
    <r>
      <rPr>
        <sz val="12"/>
        <color theme="1"/>
        <rFont val="標楷體"/>
        <family val="4"/>
        <charset val="136"/>
      </rPr>
      <t>底油配合</t>
    </r>
    <r>
      <rPr>
        <sz val="12"/>
        <color theme="1"/>
        <rFont val="Times New Roman"/>
        <family val="1"/>
      </rPr>
      <t>#004006 Rich Pale Gold</t>
    </r>
    <r>
      <rPr>
        <sz val="12"/>
        <color theme="1"/>
        <rFont val="標楷體"/>
        <family val="4"/>
        <charset val="136"/>
      </rPr>
      <t>做掃金粉效果，確認整體效果是否接受，以解決現用</t>
    </r>
    <r>
      <rPr>
        <sz val="12"/>
        <color theme="1"/>
        <rFont val="Times New Roman"/>
        <family val="1"/>
      </rPr>
      <t>#2085</t>
    </r>
    <r>
      <rPr>
        <sz val="12"/>
        <color theme="1"/>
        <rFont val="標楷體"/>
        <family val="4"/>
        <charset val="136"/>
      </rPr>
      <t>底油交貨期長及降低大貨成本。因時間問題於</t>
    </r>
    <r>
      <rPr>
        <sz val="12"/>
        <color theme="1"/>
        <rFont val="Times New Roman"/>
        <family val="1"/>
      </rPr>
      <t>8/4</t>
    </r>
    <r>
      <rPr>
        <sz val="12"/>
        <color theme="1"/>
        <rFont val="標楷體"/>
        <family val="4"/>
        <charset val="136"/>
      </rPr>
      <t>改為</t>
    </r>
    <r>
      <rPr>
        <sz val="12"/>
        <color theme="1"/>
        <rFont val="Times New Roman"/>
        <family val="1"/>
      </rPr>
      <t>080305</t>
    </r>
  </si>
  <si>
    <r>
      <rPr>
        <sz val="12"/>
        <color theme="1"/>
        <rFont val="標楷體"/>
        <family val="4"/>
        <charset val="136"/>
      </rPr>
      <t>測試台連</t>
    </r>
    <r>
      <rPr>
        <sz val="12"/>
        <color theme="1"/>
        <rFont val="Times New Roman"/>
        <family val="1"/>
      </rPr>
      <t>#GC-030</t>
    </r>
    <r>
      <rPr>
        <sz val="12"/>
        <color theme="1"/>
        <rFont val="標楷體"/>
        <family val="4"/>
        <charset val="136"/>
      </rPr>
      <t>底油配合</t>
    </r>
    <r>
      <rPr>
        <sz val="12"/>
        <color theme="1"/>
        <rFont val="Times New Roman"/>
        <family val="1"/>
      </rPr>
      <t>Wolsternholme #Pale Gold / Rich Gold</t>
    </r>
    <r>
      <rPr>
        <sz val="12"/>
        <color theme="1"/>
        <rFont val="標楷體"/>
        <family val="4"/>
        <charset val="136"/>
      </rPr>
      <t>做掃金粉效果，確認整體效果是否接受，以解決現用</t>
    </r>
    <r>
      <rPr>
        <sz val="12"/>
        <color theme="1"/>
        <rFont val="Times New Roman"/>
        <family val="1"/>
      </rPr>
      <t>#6511</t>
    </r>
    <r>
      <rPr>
        <sz val="12"/>
        <color theme="1"/>
        <rFont val="標楷體"/>
        <family val="4"/>
        <charset val="136"/>
      </rPr>
      <t>底油交貨期長及降低大貨成本。因時間問題於</t>
    </r>
    <r>
      <rPr>
        <sz val="12"/>
        <color theme="1"/>
        <rFont val="Times New Roman"/>
        <family val="1"/>
      </rPr>
      <t>8/4</t>
    </r>
    <r>
      <rPr>
        <sz val="12"/>
        <color theme="1"/>
        <rFont val="標楷體"/>
        <family val="4"/>
        <charset val="136"/>
      </rPr>
      <t>改為</t>
    </r>
    <r>
      <rPr>
        <sz val="12"/>
        <color theme="1"/>
        <rFont val="Times New Roman"/>
        <family val="1"/>
      </rPr>
      <t>080306</t>
    </r>
  </si>
  <si>
    <r>
      <rPr>
        <sz val="12"/>
        <color theme="1"/>
        <rFont val="標楷體"/>
        <family val="4"/>
        <charset val="136"/>
      </rPr>
      <t>測試惠運雙頭圓頭</t>
    </r>
    <r>
      <rPr>
        <sz val="12"/>
        <color theme="1"/>
        <rFont val="Times New Roman"/>
        <family val="1"/>
      </rPr>
      <t>W/O</t>
    </r>
    <r>
      <rPr>
        <sz val="12"/>
        <color theme="1"/>
        <rFont val="標楷體"/>
        <family val="4"/>
        <charset val="136"/>
      </rPr>
      <t>，確認其品質是否符合我司要求，從而滿足客人特殊要求</t>
    </r>
    <r>
      <rPr>
        <sz val="12"/>
        <color theme="1"/>
        <rFont val="Times New Roman"/>
        <family val="1"/>
      </rPr>
      <t>,</t>
    </r>
    <r>
      <rPr>
        <sz val="12"/>
        <color theme="1"/>
        <rFont val="標楷體"/>
        <family val="4"/>
        <charset val="136"/>
      </rPr>
      <t>避免</t>
    </r>
    <r>
      <rPr>
        <sz val="12"/>
        <color theme="1"/>
        <rFont val="Times New Roman"/>
        <family val="1"/>
      </rPr>
      <t>W/O</t>
    </r>
    <r>
      <rPr>
        <sz val="12"/>
        <color theme="1"/>
        <rFont val="標楷體"/>
        <family val="4"/>
        <charset val="136"/>
      </rPr>
      <t>尖角傷到手</t>
    </r>
    <r>
      <rPr>
        <sz val="12"/>
        <color theme="1"/>
        <rFont val="Times New Roman"/>
        <family val="1"/>
      </rPr>
      <t>.</t>
    </r>
  </si>
  <si>
    <r>
      <rPr>
        <sz val="12"/>
        <color theme="1"/>
        <rFont val="標楷體"/>
        <family val="4"/>
        <charset val="136"/>
      </rPr>
      <t>測試</t>
    </r>
    <r>
      <rPr>
        <sz val="12"/>
        <color theme="1"/>
        <rFont val="Times New Roman"/>
        <family val="1"/>
      </rPr>
      <t xml:space="preserve"> LOTTERS #860</t>
    </r>
    <r>
      <rPr>
        <sz val="12"/>
        <color theme="1"/>
        <rFont val="標楷體"/>
        <family val="4"/>
        <charset val="136"/>
      </rPr>
      <t>銀色</t>
    </r>
    <r>
      <rPr>
        <sz val="12"/>
        <color theme="1"/>
        <rFont val="Times New Roman"/>
        <family val="1"/>
      </rPr>
      <t>NC</t>
    </r>
    <r>
      <rPr>
        <sz val="12"/>
        <color theme="1"/>
        <rFont val="標楷體"/>
        <family val="4"/>
        <charset val="136"/>
      </rPr>
      <t>線，確認其品質是否符合我司要求</t>
    </r>
    <r>
      <rPr>
        <sz val="12"/>
        <color theme="1"/>
        <rFont val="Times New Roman"/>
        <family val="1"/>
      </rPr>
      <t>.</t>
    </r>
  </si>
  <si>
    <r>
      <rPr>
        <sz val="12"/>
        <color theme="1"/>
        <rFont val="標楷體"/>
        <family val="4"/>
        <charset val="136"/>
      </rPr>
      <t>測試供應商三豐提供的</t>
    </r>
    <r>
      <rPr>
        <sz val="12"/>
        <color theme="1"/>
        <rFont val="Times New Roman"/>
        <family val="1"/>
      </rPr>
      <t>DT4H</t>
    </r>
    <r>
      <rPr>
        <sz val="12"/>
        <color theme="1"/>
        <rFont val="標楷體"/>
        <family val="4"/>
        <charset val="136"/>
      </rPr>
      <t>油性雙面膠紙，確認其是否可以用於粘貼吸塑等透明介面，以達到作後備用與降低生產成本之目的。</t>
    </r>
  </si>
  <si>
    <r>
      <rPr>
        <sz val="12"/>
        <color theme="1"/>
        <rFont val="標楷體"/>
        <family val="4"/>
        <charset val="136"/>
      </rPr>
      <t>測試供應商益盛提供的</t>
    </r>
    <r>
      <rPr>
        <sz val="12"/>
        <color theme="1"/>
        <rFont val="Times New Roman"/>
        <family val="1"/>
      </rPr>
      <t>GA808</t>
    </r>
    <r>
      <rPr>
        <sz val="12"/>
        <color theme="1"/>
        <rFont val="標楷體"/>
        <family val="4"/>
        <charset val="136"/>
      </rPr>
      <t>油性雙面膠紙，確認其是否可以用於粘貼吸塑等透明介面，以達到作後備用與降低生產成本之目的。</t>
    </r>
  </si>
  <si>
    <r>
      <rPr>
        <sz val="12"/>
        <color theme="1"/>
        <rFont val="標楷體"/>
        <family val="4"/>
        <charset val="136"/>
      </rPr>
      <t>　　　　</t>
    </r>
  </si>
  <si>
    <r>
      <rPr>
        <sz val="12"/>
        <color theme="1"/>
        <rFont val="標楷體"/>
        <family val="4"/>
        <charset val="136"/>
      </rPr>
      <t>測試供應商</t>
    </r>
    <r>
      <rPr>
        <sz val="12"/>
        <color theme="1"/>
        <rFont val="Times New Roman"/>
        <family val="1"/>
      </rPr>
      <t>Scott office Systems</t>
    </r>
    <r>
      <rPr>
        <sz val="12"/>
        <color theme="1"/>
        <rFont val="標楷體"/>
        <family val="4"/>
        <charset val="136"/>
      </rPr>
      <t>提供的</t>
    </r>
    <r>
      <rPr>
        <sz val="12"/>
        <color theme="1"/>
        <rFont val="Times New Roman"/>
        <family val="1"/>
      </rPr>
      <t>SCOTT</t>
    </r>
    <r>
      <rPr>
        <sz val="12"/>
        <color theme="1"/>
        <rFont val="標楷體"/>
        <family val="4"/>
        <charset val="136"/>
      </rPr>
      <t>熱壓膠條，確認其品質是否可以符合我司要求。</t>
    </r>
  </si>
  <si>
    <r>
      <rPr>
        <sz val="12"/>
        <color theme="1"/>
        <rFont val="標楷體"/>
        <family val="4"/>
        <charset val="136"/>
      </rPr>
      <t>測試台連</t>
    </r>
    <r>
      <rPr>
        <sz val="12"/>
        <color theme="1"/>
        <rFont val="Times New Roman"/>
        <family val="1"/>
      </rPr>
      <t>#GC-010</t>
    </r>
    <r>
      <rPr>
        <sz val="12"/>
        <color theme="1"/>
        <rFont val="標楷體"/>
        <family val="4"/>
        <charset val="136"/>
      </rPr>
      <t>底油配合</t>
    </r>
    <r>
      <rPr>
        <sz val="12"/>
        <color theme="1"/>
        <rFont val="Times New Roman"/>
        <family val="1"/>
      </rPr>
      <t>Pear #153</t>
    </r>
    <r>
      <rPr>
        <sz val="12"/>
        <color theme="1"/>
        <rFont val="標楷體"/>
        <family val="4"/>
        <charset val="136"/>
      </rPr>
      <t>珍珠粉，做珍珠及銀掃金粉效果，確認整體效果是否接受，以解決現用</t>
    </r>
    <r>
      <rPr>
        <sz val="12"/>
        <color theme="1"/>
        <rFont val="Times New Roman"/>
        <family val="1"/>
      </rPr>
      <t>#2095</t>
    </r>
    <r>
      <rPr>
        <sz val="12"/>
        <color theme="1"/>
        <rFont val="標楷體"/>
        <family val="4"/>
        <charset val="136"/>
      </rPr>
      <t>底油變黃及交貨期長等問題。</t>
    </r>
  </si>
  <si>
    <r>
      <rPr>
        <sz val="12"/>
        <color theme="1"/>
        <rFont val="標楷體"/>
        <family val="4"/>
        <charset val="136"/>
      </rPr>
      <t>測試台連</t>
    </r>
    <r>
      <rPr>
        <sz val="12"/>
        <color theme="1"/>
        <rFont val="Times New Roman"/>
        <family val="1"/>
      </rPr>
      <t>#GC-020</t>
    </r>
    <r>
      <rPr>
        <sz val="12"/>
        <color theme="1"/>
        <rFont val="標楷體"/>
        <family val="4"/>
        <charset val="136"/>
      </rPr>
      <t>底油配合</t>
    </r>
    <r>
      <rPr>
        <sz val="12"/>
        <color theme="1"/>
        <rFont val="Times New Roman"/>
        <family val="1"/>
      </rPr>
      <t>#004006 Rich Pale Gold</t>
    </r>
    <r>
      <rPr>
        <sz val="12"/>
        <color theme="1"/>
        <rFont val="標楷體"/>
        <family val="4"/>
        <charset val="136"/>
      </rPr>
      <t>做掃金粉效果，確認整體效果是否接受，以解決現用</t>
    </r>
    <r>
      <rPr>
        <sz val="12"/>
        <color theme="1"/>
        <rFont val="Times New Roman"/>
        <family val="1"/>
      </rPr>
      <t>#2085</t>
    </r>
    <r>
      <rPr>
        <sz val="12"/>
        <color theme="1"/>
        <rFont val="標楷體"/>
        <family val="4"/>
        <charset val="136"/>
      </rPr>
      <t>底油交貨期長及降低大貨成本。</t>
    </r>
  </si>
  <si>
    <r>
      <rPr>
        <sz val="12"/>
        <color theme="1"/>
        <rFont val="標楷體"/>
        <family val="4"/>
        <charset val="136"/>
      </rPr>
      <t>測試台連</t>
    </r>
    <r>
      <rPr>
        <sz val="12"/>
        <color theme="1"/>
        <rFont val="Times New Roman"/>
        <family val="1"/>
      </rPr>
      <t>#GC-030</t>
    </r>
    <r>
      <rPr>
        <sz val="12"/>
        <color theme="1"/>
        <rFont val="標楷體"/>
        <family val="4"/>
        <charset val="136"/>
      </rPr>
      <t>底油配合</t>
    </r>
    <r>
      <rPr>
        <sz val="12"/>
        <color theme="1"/>
        <rFont val="Times New Roman"/>
        <family val="1"/>
      </rPr>
      <t>Wolsternholme #Pale Gold / Rich Gold</t>
    </r>
    <r>
      <rPr>
        <sz val="12"/>
        <color theme="1"/>
        <rFont val="標楷體"/>
        <family val="4"/>
        <charset val="136"/>
      </rPr>
      <t>做掃金粉效果，確認整體效果是否接受，以解決現用</t>
    </r>
    <r>
      <rPr>
        <sz val="12"/>
        <color theme="1"/>
        <rFont val="Times New Roman"/>
        <family val="1"/>
      </rPr>
      <t>#6511</t>
    </r>
    <r>
      <rPr>
        <sz val="12"/>
        <color theme="1"/>
        <rFont val="標楷體"/>
        <family val="4"/>
        <charset val="136"/>
      </rPr>
      <t>底油交貨期長及降低大貨成本。</t>
    </r>
  </si>
  <si>
    <r>
      <rPr>
        <sz val="12"/>
        <color theme="1"/>
        <rFont val="標楷體"/>
        <family val="4"/>
        <charset val="136"/>
      </rPr>
      <t>測試江西華奧提供的強力</t>
    </r>
    <r>
      <rPr>
        <sz val="12"/>
        <color theme="1"/>
        <rFont val="Times New Roman"/>
        <family val="1"/>
      </rPr>
      <t>8#</t>
    </r>
    <r>
      <rPr>
        <sz val="12"/>
        <color theme="1"/>
        <rFont val="標楷體"/>
        <family val="4"/>
        <charset val="136"/>
      </rPr>
      <t>、</t>
    </r>
    <r>
      <rPr>
        <sz val="12"/>
        <color theme="1"/>
        <rFont val="Times New Roman"/>
        <family val="1"/>
      </rPr>
      <t>12#</t>
    </r>
    <r>
      <rPr>
        <sz val="12"/>
        <color theme="1"/>
        <rFont val="標楷體"/>
        <family val="4"/>
        <charset val="136"/>
      </rPr>
      <t>海綿是否可以用於包皮殼工藝之用，達到縮短交貨期及節省運輸費用之目的。</t>
    </r>
  </si>
  <si>
    <r>
      <rPr>
        <sz val="12"/>
        <color theme="1"/>
        <rFont val="標楷體"/>
        <family val="4"/>
        <charset val="136"/>
      </rPr>
      <t>測試江西華奧提供的宏发</t>
    </r>
    <r>
      <rPr>
        <sz val="12"/>
        <color theme="1"/>
        <rFont val="Times New Roman"/>
        <family val="1"/>
      </rPr>
      <t>8#</t>
    </r>
    <r>
      <rPr>
        <sz val="12"/>
        <color theme="1"/>
        <rFont val="標楷體"/>
        <family val="4"/>
        <charset val="136"/>
      </rPr>
      <t>、</t>
    </r>
    <r>
      <rPr>
        <sz val="12"/>
        <color theme="1"/>
        <rFont val="Times New Roman"/>
        <family val="1"/>
      </rPr>
      <t>12#</t>
    </r>
    <r>
      <rPr>
        <sz val="12"/>
        <color theme="1"/>
        <rFont val="標楷體"/>
        <family val="4"/>
        <charset val="136"/>
      </rPr>
      <t>海綿是否可以用於包皮殼工藝之用，達到縮短交貨期及節省運輸費用之目的。</t>
    </r>
  </si>
  <si>
    <r>
      <rPr>
        <sz val="12"/>
        <color theme="1"/>
        <rFont val="標楷體"/>
        <family val="4"/>
        <charset val="136"/>
      </rPr>
      <t>測試基士博</t>
    </r>
    <r>
      <rPr>
        <sz val="12"/>
        <color theme="1"/>
        <rFont val="Times New Roman"/>
        <family val="1"/>
      </rPr>
      <t>SL-1001</t>
    </r>
    <r>
      <rPr>
        <sz val="12"/>
        <color theme="1"/>
        <rFont val="標楷體"/>
        <family val="4"/>
        <charset val="136"/>
      </rPr>
      <t>乳膠漆</t>
    </r>
    <r>
      <rPr>
        <sz val="12"/>
        <color theme="1"/>
        <rFont val="Times New Roman"/>
        <family val="1"/>
      </rPr>
      <t>,</t>
    </r>
    <r>
      <rPr>
        <sz val="12"/>
        <color theme="1"/>
        <rFont val="標楷體"/>
        <family val="4"/>
        <charset val="136"/>
      </rPr>
      <t>針對</t>
    </r>
    <r>
      <rPr>
        <sz val="12"/>
        <color theme="1"/>
        <rFont val="Times New Roman"/>
        <family val="1"/>
      </rPr>
      <t>S0800141</t>
    </r>
    <r>
      <rPr>
        <sz val="12"/>
        <color theme="1"/>
        <rFont val="標楷體"/>
        <family val="4"/>
        <charset val="136"/>
      </rPr>
      <t>華麗服飾派對產品板紙書邊掃色，按客人要求指定專色</t>
    </r>
    <r>
      <rPr>
        <sz val="12"/>
        <color theme="1"/>
        <rFont val="Times New Roman"/>
        <family val="1"/>
      </rPr>
      <t>PANTONE224U</t>
    </r>
    <r>
      <rPr>
        <sz val="12"/>
        <color theme="1"/>
        <rFont val="標楷體"/>
        <family val="4"/>
        <charset val="136"/>
      </rPr>
      <t>，看是否符合客人和生產要求，以及測試大貨用量。</t>
    </r>
  </si>
  <si>
    <r>
      <rPr>
        <sz val="12"/>
        <color theme="1"/>
        <rFont val="標楷體"/>
        <family val="4"/>
        <charset val="136"/>
      </rPr>
      <t>測試寶勒各款啤刀，確認其品質是否可用於我司刀模之中。</t>
    </r>
  </si>
  <si>
    <r>
      <rPr>
        <sz val="12"/>
        <color theme="1"/>
        <rFont val="標楷體"/>
        <family val="4"/>
        <charset val="136"/>
      </rPr>
      <t>測試海盜各款啤刀，確認其品質是否可用於我司刀模之中。</t>
    </r>
  </si>
  <si>
    <r>
      <rPr>
        <sz val="12"/>
        <color theme="1"/>
        <rFont val="標楷體"/>
        <family val="4"/>
        <charset val="136"/>
      </rPr>
      <t>測試集昌</t>
    </r>
    <r>
      <rPr>
        <sz val="12"/>
        <color theme="1"/>
        <rFont val="Times New Roman"/>
        <family val="1"/>
      </rPr>
      <t>SPT-50 PP</t>
    </r>
    <r>
      <rPr>
        <sz val="12"/>
        <color theme="1"/>
        <rFont val="標楷體"/>
        <family val="4"/>
        <charset val="136"/>
      </rPr>
      <t>合成仿紙膜，確認其品質是否可代替鑫榮</t>
    </r>
    <r>
      <rPr>
        <sz val="12"/>
        <color theme="1"/>
        <rFont val="Times New Roman"/>
        <family val="1"/>
      </rPr>
      <t>XR-101A PP</t>
    </r>
    <r>
      <rPr>
        <sz val="12"/>
        <color theme="1"/>
        <rFont val="標楷體"/>
        <family val="4"/>
        <charset val="136"/>
      </rPr>
      <t>合成防紙預塗膜用於光柵裱膜工藝中</t>
    </r>
    <r>
      <rPr>
        <sz val="12"/>
        <color theme="1"/>
        <rFont val="Times New Roman"/>
        <family val="1"/>
      </rPr>
      <t>.</t>
    </r>
  </si>
  <si>
    <r>
      <rPr>
        <sz val="12"/>
        <color theme="1"/>
        <rFont val="標楷體"/>
        <family val="4"/>
        <charset val="136"/>
      </rPr>
      <t>應</t>
    </r>
    <r>
      <rPr>
        <sz val="12"/>
        <color theme="1"/>
        <rFont val="Times New Roman"/>
        <family val="1"/>
      </rPr>
      <t>MT</t>
    </r>
    <r>
      <rPr>
        <sz val="12"/>
        <color theme="1"/>
        <rFont val="標楷體"/>
        <family val="4"/>
        <charset val="136"/>
      </rPr>
      <t>要求測試</t>
    </r>
    <r>
      <rPr>
        <sz val="12"/>
        <color theme="1"/>
        <rFont val="Times New Roman"/>
        <family val="1"/>
      </rPr>
      <t>5</t>
    </r>
    <r>
      <rPr>
        <sz val="12"/>
        <color theme="1"/>
        <rFont val="標楷體"/>
        <family val="4"/>
        <charset val="136"/>
      </rPr>
      <t>款溶劑是否可代替現用物料適用於公司產品上</t>
    </r>
    <r>
      <rPr>
        <sz val="12"/>
        <color theme="1"/>
        <rFont val="Times New Roman"/>
        <family val="1"/>
      </rPr>
      <t>.</t>
    </r>
  </si>
  <si>
    <r>
      <rPr>
        <sz val="12"/>
        <color theme="1"/>
        <rFont val="標楷體"/>
        <family val="4"/>
        <charset val="136"/>
      </rPr>
      <t>測試台連</t>
    </r>
    <r>
      <rPr>
        <sz val="12"/>
        <color theme="1"/>
        <rFont val="Times New Roman"/>
        <family val="1"/>
      </rPr>
      <t>#GC-03B</t>
    </r>
    <r>
      <rPr>
        <sz val="12"/>
        <color theme="1"/>
        <rFont val="標楷體"/>
        <family val="4"/>
        <charset val="136"/>
      </rPr>
      <t>六角閃粉專做灑閃粉類產品，確認效果是否可替代現用</t>
    </r>
    <r>
      <rPr>
        <sz val="12"/>
        <color theme="1"/>
        <rFont val="Times New Roman"/>
        <family val="1"/>
      </rPr>
      <t>#GC-03</t>
    </r>
    <r>
      <rPr>
        <sz val="12"/>
        <color theme="1"/>
        <rFont val="標楷體"/>
        <family val="4"/>
        <charset val="136"/>
      </rPr>
      <t>閃粉使用，以降低大貨生產成本。</t>
    </r>
  </si>
  <si>
    <r>
      <rPr>
        <sz val="12"/>
        <color theme="1"/>
        <rFont val="標楷體"/>
        <family val="4"/>
        <charset val="136"/>
      </rPr>
      <t>測試永安</t>
    </r>
    <r>
      <rPr>
        <sz val="12"/>
        <color theme="1"/>
        <rFont val="Times New Roman"/>
        <family val="1"/>
      </rPr>
      <t>#WX-IRI-I-001H</t>
    </r>
    <r>
      <rPr>
        <sz val="12"/>
        <color theme="1"/>
        <rFont val="標楷體"/>
        <family val="4"/>
        <charset val="136"/>
      </rPr>
      <t>六角閃粉專做灑閃粉類產品，確認效果是否可替代現用</t>
    </r>
    <r>
      <rPr>
        <sz val="12"/>
        <color theme="1"/>
        <rFont val="Times New Roman"/>
        <family val="1"/>
      </rPr>
      <t>#GC-03</t>
    </r>
    <r>
      <rPr>
        <sz val="12"/>
        <color theme="1"/>
        <rFont val="標楷體"/>
        <family val="4"/>
        <charset val="136"/>
      </rPr>
      <t>閃粉使用，以降低大貨生產成本。</t>
    </r>
  </si>
  <si>
    <r>
      <rPr>
        <sz val="12"/>
        <color theme="1"/>
        <rFont val="標楷體"/>
        <family val="4"/>
        <charset val="136"/>
      </rPr>
      <t>測試泰珠</t>
    </r>
    <r>
      <rPr>
        <sz val="12"/>
        <color theme="1"/>
        <rFont val="Times New Roman"/>
        <family val="1"/>
      </rPr>
      <t>#TS005</t>
    </r>
    <r>
      <rPr>
        <sz val="12"/>
        <color theme="1"/>
        <rFont val="標楷體"/>
        <family val="4"/>
        <charset val="136"/>
      </rPr>
      <t>六角珠光白片對溝閃粉做灑閃粉產品，確認效果是否可替代現用永安</t>
    </r>
    <r>
      <rPr>
        <sz val="12"/>
        <color theme="1"/>
        <rFont val="Times New Roman"/>
        <family val="1"/>
      </rPr>
      <t>#J108</t>
    </r>
    <r>
      <rPr>
        <sz val="12"/>
        <color theme="1"/>
        <rFont val="標楷體"/>
        <family val="4"/>
        <charset val="136"/>
      </rPr>
      <t>珠光白片使用，以降低大貨生產成本。</t>
    </r>
  </si>
  <si>
    <r>
      <rPr>
        <sz val="12"/>
        <color theme="1"/>
        <rFont val="標楷體"/>
        <family val="4"/>
        <charset val="136"/>
      </rPr>
      <t>測試泰珠</t>
    </r>
    <r>
      <rPr>
        <sz val="12"/>
        <color theme="1"/>
        <rFont val="Times New Roman"/>
        <family val="1"/>
      </rPr>
      <t>#TR006</t>
    </r>
    <r>
      <rPr>
        <sz val="12"/>
        <color theme="1"/>
        <rFont val="標楷體"/>
        <family val="4"/>
        <charset val="136"/>
      </rPr>
      <t>六角閃粉專做灑閃粉類產品，確認效果是否可替代現用</t>
    </r>
    <r>
      <rPr>
        <sz val="12"/>
        <color theme="1"/>
        <rFont val="Times New Roman"/>
        <family val="1"/>
      </rPr>
      <t>#GC-03</t>
    </r>
    <r>
      <rPr>
        <sz val="12"/>
        <color theme="1"/>
        <rFont val="標楷體"/>
        <family val="4"/>
        <charset val="136"/>
      </rPr>
      <t>閃粉使用，以降低大貨生產成本。</t>
    </r>
  </si>
  <si>
    <r>
      <rPr>
        <sz val="12"/>
        <color theme="1"/>
        <rFont val="標楷體"/>
        <family val="4"/>
        <charset val="136"/>
      </rPr>
      <t>測試東莞大晨</t>
    </r>
    <r>
      <rPr>
        <sz val="12"/>
        <color theme="1"/>
        <rFont val="Times New Roman"/>
        <family val="1"/>
      </rPr>
      <t>DPP32T-55</t>
    </r>
    <r>
      <rPr>
        <sz val="12"/>
        <color theme="1"/>
        <rFont val="標楷體"/>
        <family val="4"/>
        <charset val="136"/>
      </rPr>
      <t>絲網網紗於工藝部使用作手工刮膠之用，其品質是否可達到原用</t>
    </r>
    <r>
      <rPr>
        <sz val="12"/>
        <color theme="1"/>
        <rFont val="Times New Roman"/>
        <family val="1"/>
      </rPr>
      <t>Sefar</t>
    </r>
    <r>
      <rPr>
        <sz val="12"/>
        <color theme="1"/>
        <rFont val="標楷體"/>
        <family val="4"/>
        <charset val="136"/>
      </rPr>
      <t>網紗效果，以降低生產成本。</t>
    </r>
  </si>
  <si>
    <r>
      <rPr>
        <sz val="12"/>
        <color theme="1"/>
        <rFont val="標楷體"/>
        <family val="4"/>
        <charset val="136"/>
      </rPr>
      <t>測試恆昌</t>
    </r>
    <r>
      <rPr>
        <sz val="12"/>
        <color theme="1"/>
        <rFont val="Times New Roman"/>
        <family val="1"/>
      </rPr>
      <t>T801 TY20</t>
    </r>
    <r>
      <rPr>
        <sz val="12"/>
        <color theme="1"/>
        <rFont val="標楷體"/>
        <family val="4"/>
        <charset val="136"/>
      </rPr>
      <t>溶劑能否符合電分要求，以減低成本緩解天拿水價格不斷上升的壓力。</t>
    </r>
  </si>
  <si>
    <r>
      <rPr>
        <sz val="12"/>
        <color theme="1"/>
        <rFont val="標楷體"/>
        <family val="4"/>
        <charset val="136"/>
      </rPr>
      <t>測試罔聯代理的法國飛馬牌</t>
    </r>
    <r>
      <rPr>
        <sz val="12"/>
        <color theme="1"/>
        <rFont val="Times New Roman"/>
        <family val="1"/>
      </rPr>
      <t>SR(</t>
    </r>
    <r>
      <rPr>
        <sz val="12"/>
        <color theme="1"/>
        <rFont val="標楷體"/>
        <family val="4"/>
        <charset val="136"/>
      </rPr>
      <t>標准型</t>
    </r>
    <r>
      <rPr>
        <sz val="12"/>
        <color theme="1"/>
        <rFont val="Times New Roman"/>
        <family val="1"/>
      </rPr>
      <t>)</t>
    </r>
    <r>
      <rPr>
        <sz val="12"/>
        <color theme="1"/>
        <rFont val="標楷體"/>
        <family val="4"/>
        <charset val="136"/>
      </rPr>
      <t>絲網膠刮，針對現用膠刮柯圖泰缺貨以及優力牌膠刮不耐磨、不耐溶劑等缺點，是否可代替優力膠刮，並符合我司絲印工藝要求。</t>
    </r>
  </si>
  <si>
    <r>
      <rPr>
        <sz val="12"/>
        <color theme="1"/>
        <rFont val="標楷體"/>
        <family val="4"/>
        <charset val="136"/>
      </rPr>
      <t>測試橋興達新提供的環保高級</t>
    </r>
    <r>
      <rPr>
        <sz val="12"/>
        <color theme="1"/>
        <rFont val="Times New Roman"/>
        <family val="1"/>
      </rPr>
      <t>PP</t>
    </r>
    <r>
      <rPr>
        <sz val="12"/>
        <color theme="1"/>
        <rFont val="標楷體"/>
        <family val="4"/>
        <charset val="136"/>
      </rPr>
      <t>打包帶，確認其是否可以解決現用普通</t>
    </r>
    <r>
      <rPr>
        <sz val="12"/>
        <color theme="1"/>
        <rFont val="Times New Roman"/>
        <family val="1"/>
      </rPr>
      <t>PP</t>
    </r>
    <r>
      <rPr>
        <sz val="12"/>
        <color theme="1"/>
        <rFont val="標楷體"/>
        <family val="4"/>
        <charset val="136"/>
      </rPr>
      <t>打包帶因抗拉強度不夠，而出現下一卡產品有松散的現象（擺放方式為兩卡一托），從而達到更好滿足客人需要之目的。</t>
    </r>
  </si>
  <si>
    <r>
      <rPr>
        <sz val="12"/>
        <color theme="1"/>
        <rFont val="標楷體"/>
        <family val="4"/>
        <charset val="136"/>
      </rPr>
      <t>測試吉安</t>
    </r>
    <r>
      <rPr>
        <sz val="12"/>
        <color theme="1"/>
        <rFont val="Times New Roman"/>
        <family val="1"/>
      </rPr>
      <t>3mm</t>
    </r>
    <r>
      <rPr>
        <sz val="12"/>
        <color theme="1"/>
        <rFont val="標楷體"/>
        <family val="4"/>
        <charset val="136"/>
      </rPr>
      <t>厚白色普通、特硬海綿，確認其品質是否可以符合我司之使用要求，以達到降低生產成本之目的。</t>
    </r>
  </si>
  <si>
    <r>
      <rPr>
        <sz val="12"/>
        <color theme="1"/>
        <rFont val="標楷體"/>
        <family val="4"/>
        <charset val="136"/>
      </rPr>
      <t>測試中山寶龍、耀興</t>
    </r>
    <r>
      <rPr>
        <sz val="12"/>
        <color theme="1"/>
        <rFont val="Times New Roman"/>
        <family val="1"/>
      </rPr>
      <t>3mm</t>
    </r>
    <r>
      <rPr>
        <sz val="12"/>
        <color theme="1"/>
        <rFont val="標楷體"/>
        <family val="4"/>
        <charset val="136"/>
      </rPr>
      <t>厚白色普通、特硬海綿，確認其品質是否可以符合我司之使用要求，以達到降低生產成本之目的。</t>
    </r>
  </si>
  <si>
    <r>
      <rPr>
        <sz val="12"/>
        <color theme="1"/>
        <rFont val="標楷體"/>
        <family val="4"/>
        <charset val="136"/>
      </rPr>
      <t>測試</t>
    </r>
    <r>
      <rPr>
        <sz val="12"/>
        <color theme="1"/>
        <rFont val="Times New Roman"/>
        <family val="1"/>
      </rPr>
      <t>#231</t>
    </r>
    <r>
      <rPr>
        <sz val="12"/>
        <color theme="1"/>
        <rFont val="標楷體"/>
        <family val="4"/>
        <charset val="136"/>
      </rPr>
      <t>自動洗車水，看其是否可配合用於印刷機台的生產清潔上，作為公司裡環保機台的使用物料。</t>
    </r>
  </si>
  <si>
    <r>
      <rPr>
        <sz val="12"/>
        <color theme="1"/>
        <rFont val="標楷體"/>
        <family val="4"/>
        <charset val="136"/>
      </rPr>
      <t>測試</t>
    </r>
    <r>
      <rPr>
        <sz val="12"/>
        <color theme="1"/>
        <rFont val="Times New Roman"/>
        <family val="1"/>
      </rPr>
      <t>ABC</t>
    </r>
    <r>
      <rPr>
        <sz val="12"/>
        <color theme="1"/>
        <rFont val="標楷體"/>
        <family val="4"/>
        <charset val="136"/>
      </rPr>
      <t>水箱</t>
    </r>
    <r>
      <rPr>
        <sz val="12"/>
        <color theme="1"/>
        <rFont val="Times New Roman"/>
        <family val="1"/>
      </rPr>
      <t>pH</t>
    </r>
    <r>
      <rPr>
        <sz val="12"/>
        <color theme="1"/>
        <rFont val="標楷體"/>
        <family val="4"/>
        <charset val="136"/>
      </rPr>
      <t>穩定劑，看其效果是否可改善水箱水的潤版功效，保持適當的印刷</t>
    </r>
    <r>
      <rPr>
        <sz val="12"/>
        <color theme="1"/>
        <rFont val="Times New Roman"/>
        <family val="1"/>
      </rPr>
      <t>pH</t>
    </r>
    <r>
      <rPr>
        <sz val="12"/>
        <color theme="1"/>
        <rFont val="標楷體"/>
        <family val="4"/>
        <charset val="136"/>
      </rPr>
      <t>值，延長水箱水的使用壽命。</t>
    </r>
  </si>
  <si>
    <r>
      <rPr>
        <sz val="12"/>
        <color theme="1"/>
        <rFont val="標楷體"/>
        <family val="4"/>
        <charset val="136"/>
      </rPr>
      <t>測試</t>
    </r>
    <r>
      <rPr>
        <sz val="12"/>
        <color theme="1"/>
        <rFont val="Times New Roman"/>
        <family val="1"/>
      </rPr>
      <t>Hi-Fi</t>
    </r>
    <r>
      <rPr>
        <sz val="12"/>
        <color theme="1"/>
        <rFont val="標楷體"/>
        <family val="4"/>
        <charset val="136"/>
      </rPr>
      <t>無酒精潤版液，看其質量是否可配合用於印刷科印刷生產，作為公司裡環保機台的使用物料。與</t>
    </r>
    <r>
      <rPr>
        <sz val="12"/>
        <color theme="1"/>
        <rFont val="Times New Roman"/>
        <family val="1"/>
      </rPr>
      <t>MIS-081001</t>
    </r>
    <r>
      <rPr>
        <sz val="12"/>
        <color theme="1"/>
        <rFont val="標楷體"/>
        <family val="4"/>
        <charset val="136"/>
      </rPr>
      <t>相同於</t>
    </r>
    <r>
      <rPr>
        <sz val="12"/>
        <color theme="1"/>
        <rFont val="Times New Roman"/>
        <family val="1"/>
      </rPr>
      <t>10Dec2008</t>
    </r>
    <r>
      <rPr>
        <sz val="12"/>
        <color theme="1"/>
        <rFont val="標楷體"/>
        <family val="4"/>
        <charset val="136"/>
      </rPr>
      <t>取消</t>
    </r>
  </si>
  <si>
    <r>
      <rPr>
        <sz val="12"/>
        <color theme="1"/>
        <rFont val="標楷體"/>
        <family val="4"/>
        <charset val="136"/>
      </rPr>
      <t>測試</t>
    </r>
    <r>
      <rPr>
        <sz val="12"/>
        <color theme="1"/>
        <rFont val="Times New Roman"/>
        <family val="1"/>
      </rPr>
      <t>#261</t>
    </r>
    <r>
      <rPr>
        <sz val="12"/>
        <color theme="1"/>
        <rFont val="標楷體"/>
        <family val="4"/>
        <charset val="136"/>
      </rPr>
      <t>環保型洗機水，看其是否可配合用於印刷機台的生產清潔上，作為公司裡環保機台的使用物料。</t>
    </r>
  </si>
  <si>
    <r>
      <rPr>
        <sz val="12"/>
        <color theme="1"/>
        <rFont val="標楷體"/>
        <family val="4"/>
        <charset val="136"/>
      </rPr>
      <t>測試立德膠布還原劑，與現用新獅王膠布還原劑作比較，看其對膠布的還原作用是否與現用相同，代替現用使用於膠布的還原，降低生產成本。</t>
    </r>
  </si>
  <si>
    <r>
      <rPr>
        <sz val="12"/>
        <color theme="1"/>
        <rFont val="標楷體"/>
        <family val="4"/>
        <charset val="136"/>
      </rPr>
      <t>測試供應商提供的</t>
    </r>
    <r>
      <rPr>
        <sz val="12"/>
        <color theme="1"/>
        <rFont val="Times New Roman"/>
        <family val="1"/>
      </rPr>
      <t>CTCP</t>
    </r>
    <r>
      <rPr>
        <sz val="12"/>
        <color theme="1"/>
        <rFont val="標楷體"/>
        <family val="4"/>
        <charset val="136"/>
      </rPr>
      <t>機所輸出的富士鋅版是否符合我司印刷生產要求</t>
    </r>
    <r>
      <rPr>
        <sz val="12"/>
        <color theme="1"/>
        <rFont val="Times New Roman"/>
        <family val="1"/>
      </rPr>
      <t>.</t>
    </r>
  </si>
  <si>
    <r>
      <rPr>
        <sz val="12"/>
        <color theme="1"/>
        <rFont val="標楷體"/>
        <family val="4"/>
        <charset val="136"/>
      </rPr>
      <t>鐘穎妍</t>
    </r>
  </si>
  <si>
    <r>
      <rPr>
        <sz val="12"/>
        <color theme="1"/>
        <rFont val="標楷體"/>
        <family val="4"/>
        <charset val="136"/>
      </rPr>
      <t>測試網聯</t>
    </r>
    <r>
      <rPr>
        <sz val="12"/>
        <color theme="1"/>
        <rFont val="Times New Roman"/>
        <family val="1"/>
      </rPr>
      <t>#PA200-30Y115CM</t>
    </r>
    <r>
      <rPr>
        <sz val="12"/>
        <color theme="1"/>
        <rFont val="標楷體"/>
        <family val="4"/>
        <charset val="136"/>
      </rPr>
      <t>網紗配合恆昌絲印</t>
    </r>
    <r>
      <rPr>
        <sz val="12"/>
        <color theme="1"/>
        <rFont val="Times New Roman"/>
        <family val="1"/>
      </rPr>
      <t>UV</t>
    </r>
    <r>
      <rPr>
        <sz val="12"/>
        <color theme="1"/>
        <rFont val="標楷體"/>
        <family val="4"/>
        <charset val="136"/>
      </rPr>
      <t>油，研究</t>
    </r>
    <r>
      <rPr>
        <sz val="12"/>
        <color theme="1"/>
        <rFont val="Times New Roman"/>
        <family val="1"/>
      </rPr>
      <t>UV</t>
    </r>
    <r>
      <rPr>
        <sz val="12"/>
        <color theme="1"/>
        <rFont val="標楷體"/>
        <family val="4"/>
        <charset val="136"/>
      </rPr>
      <t>油塗層溶脹產生特殊紋路之效果，可否做到效果均勻、穩定的晶紋紋路，以列入</t>
    </r>
    <r>
      <rPr>
        <sz val="12"/>
        <color theme="1"/>
        <rFont val="Times New Roman"/>
        <family val="1"/>
      </rPr>
      <t>Leo Touch</t>
    </r>
    <r>
      <rPr>
        <sz val="12"/>
        <color theme="1"/>
        <rFont val="標楷體"/>
        <family val="4"/>
        <charset val="136"/>
      </rPr>
      <t>推廣。</t>
    </r>
  </si>
  <si>
    <r>
      <rPr>
        <sz val="12"/>
        <color theme="1"/>
        <rFont val="標楷體"/>
        <family val="4"/>
        <charset val="136"/>
      </rPr>
      <t>測試台連</t>
    </r>
    <r>
      <rPr>
        <sz val="12"/>
        <color theme="1"/>
        <rFont val="Times New Roman"/>
        <family val="1"/>
      </rPr>
      <t>#TL-353 Rich Pale Gold(</t>
    </r>
    <r>
      <rPr>
        <sz val="12"/>
        <color theme="1"/>
        <rFont val="標楷體"/>
        <family val="4"/>
        <charset val="136"/>
      </rPr>
      <t>青紅金</t>
    </r>
    <r>
      <rPr>
        <sz val="12"/>
        <color theme="1"/>
        <rFont val="Times New Roman"/>
        <family val="1"/>
      </rPr>
      <t xml:space="preserve">) </t>
    </r>
    <r>
      <rPr>
        <sz val="12"/>
        <color theme="1"/>
        <rFont val="標楷體"/>
        <family val="4"/>
        <charset val="136"/>
      </rPr>
      <t>配合</t>
    </r>
    <r>
      <rPr>
        <sz val="12"/>
        <color theme="1"/>
        <rFont val="Times New Roman"/>
        <family val="1"/>
      </rPr>
      <t>#GC-030</t>
    </r>
    <r>
      <rPr>
        <sz val="12"/>
        <color theme="1"/>
        <rFont val="標楷體"/>
        <family val="4"/>
        <charset val="136"/>
      </rPr>
      <t>底油，做青紅金掃金粉效果，確認整體效果是否接受，以解決現用</t>
    </r>
    <r>
      <rPr>
        <sz val="12"/>
        <color theme="1"/>
        <rFont val="Times New Roman"/>
        <family val="1"/>
      </rPr>
      <t>#004006 Rich Pale Gold(</t>
    </r>
    <r>
      <rPr>
        <sz val="12"/>
        <color theme="1"/>
        <rFont val="標楷體"/>
        <family val="4"/>
        <charset val="136"/>
      </rPr>
      <t>青紅金</t>
    </r>
    <r>
      <rPr>
        <sz val="12"/>
        <color theme="1"/>
        <rFont val="Times New Roman"/>
        <family val="1"/>
      </rPr>
      <t>)</t>
    </r>
    <r>
      <rPr>
        <sz val="12"/>
        <color theme="1"/>
        <rFont val="標楷體"/>
        <family val="4"/>
        <charset val="136"/>
      </rPr>
      <t>面做燙金加工，出現生銹問題及尋找代替品。</t>
    </r>
  </si>
  <si>
    <r>
      <rPr>
        <sz val="12"/>
        <color theme="1"/>
        <rFont val="標楷體"/>
        <family val="4"/>
        <charset val="136"/>
      </rPr>
      <t>測試</t>
    </r>
    <r>
      <rPr>
        <sz val="12"/>
        <color theme="1"/>
        <rFont val="Times New Roman"/>
        <family val="1"/>
      </rPr>
      <t>ABC Hi-Fi</t>
    </r>
    <r>
      <rPr>
        <sz val="12"/>
        <color theme="1"/>
        <rFont val="標楷體"/>
        <family val="4"/>
        <charset val="136"/>
      </rPr>
      <t>免酒精潤版液，看其質量是否符合印刷生產要求，配合用於印刷潤版上。</t>
    </r>
  </si>
  <si>
    <r>
      <rPr>
        <sz val="12"/>
        <color theme="1"/>
        <rFont val="標楷體"/>
        <family val="4"/>
        <charset val="136"/>
      </rPr>
      <t>測試默克的＃</t>
    </r>
    <r>
      <rPr>
        <sz val="12"/>
        <color theme="1"/>
        <rFont val="Times New Roman"/>
        <family val="1"/>
      </rPr>
      <t>219</t>
    </r>
    <r>
      <rPr>
        <sz val="12"/>
        <color theme="1"/>
        <rFont val="標楷體"/>
        <family val="4"/>
        <charset val="136"/>
      </rPr>
      <t>珍珠粉配合＃</t>
    </r>
    <r>
      <rPr>
        <sz val="12"/>
        <color theme="1"/>
        <rFont val="Times New Roman"/>
        <family val="1"/>
      </rPr>
      <t>225</t>
    </r>
    <r>
      <rPr>
        <sz val="12"/>
        <color theme="1"/>
        <rFont val="標楷體"/>
        <family val="4"/>
        <charset val="136"/>
      </rPr>
      <t>珍珠粉，然後溝</t>
    </r>
    <r>
      <rPr>
        <sz val="12"/>
        <color theme="1"/>
        <rFont val="Times New Roman"/>
        <family val="1"/>
      </rPr>
      <t>PS-110</t>
    </r>
    <r>
      <rPr>
        <sz val="12"/>
        <color theme="1"/>
        <rFont val="標楷體"/>
        <family val="4"/>
        <charset val="136"/>
      </rPr>
      <t>光油而調配油墨，針對現用物料</t>
    </r>
    <r>
      <rPr>
        <sz val="12"/>
        <color theme="1"/>
        <rFont val="Times New Roman"/>
        <family val="1"/>
      </rPr>
      <t>530</t>
    </r>
    <r>
      <rPr>
        <sz val="12"/>
        <color theme="1"/>
        <rFont val="標楷體"/>
        <family val="4"/>
        <charset val="136"/>
      </rPr>
      <t>珍珠粉缺貨、價錢貴、</t>
    </r>
    <r>
      <rPr>
        <sz val="12"/>
        <color theme="1"/>
        <rFont val="Times New Roman"/>
        <family val="1"/>
      </rPr>
      <t>MOQ</t>
    </r>
    <r>
      <rPr>
        <sz val="12"/>
        <color theme="1"/>
        <rFont val="標楷體"/>
        <family val="4"/>
        <charset val="136"/>
      </rPr>
      <t>至少</t>
    </r>
    <r>
      <rPr>
        <sz val="12"/>
        <color theme="1"/>
        <rFont val="Times New Roman"/>
        <family val="1"/>
      </rPr>
      <t>50kg</t>
    </r>
    <r>
      <rPr>
        <sz val="12"/>
        <color theme="1"/>
        <rFont val="標楷體"/>
        <family val="4"/>
        <charset val="136"/>
      </rPr>
      <t>等因數，看是否追到效果以及符合我司的生產要求。</t>
    </r>
  </si>
  <si>
    <r>
      <rPr>
        <sz val="12"/>
        <color theme="1"/>
        <rFont val="標楷體"/>
        <family val="4"/>
        <charset val="136"/>
      </rPr>
      <t>測試中益</t>
    </r>
    <r>
      <rPr>
        <sz val="12"/>
        <color theme="1"/>
        <rFont val="Times New Roman"/>
        <family val="1"/>
      </rPr>
      <t>W-302</t>
    </r>
    <r>
      <rPr>
        <sz val="12"/>
        <color theme="1"/>
        <rFont val="標楷體"/>
        <family val="4"/>
        <charset val="136"/>
      </rPr>
      <t>大紅溫變粉，溫變粉溝入膠水絲網印刷後植絨毛，達到使絨毛感溫變色的效果，建議列入我司</t>
    </r>
    <r>
      <rPr>
        <sz val="12"/>
        <color theme="1"/>
        <rFont val="Times New Roman"/>
        <family val="1"/>
      </rPr>
      <t>Theme Room</t>
    </r>
    <r>
      <rPr>
        <sz val="12"/>
        <color theme="1"/>
        <rFont val="標楷體"/>
        <family val="4"/>
        <charset val="136"/>
      </rPr>
      <t>並向客人推廣使用。</t>
    </r>
  </si>
  <si>
    <r>
      <rPr>
        <sz val="12"/>
        <color theme="1"/>
        <rFont val="標楷體"/>
        <family val="4"/>
        <charset val="136"/>
      </rPr>
      <t>測試新藝</t>
    </r>
    <r>
      <rPr>
        <sz val="12"/>
        <color theme="1"/>
        <rFont val="Times New Roman"/>
        <family val="1"/>
      </rPr>
      <t>#XY8-523</t>
    </r>
    <r>
      <rPr>
        <sz val="12"/>
        <color theme="1"/>
        <rFont val="標楷體"/>
        <family val="4"/>
        <charset val="136"/>
      </rPr>
      <t>桔柑材料是否符合我司物料要求以及生產要求，以及測試大貨用量。</t>
    </r>
  </si>
  <si>
    <r>
      <rPr>
        <sz val="12"/>
        <color theme="1"/>
        <rFont val="標楷體"/>
        <family val="4"/>
        <charset val="136"/>
      </rPr>
      <t>測試廣州格麗特室內裝飾之金帛絲是否符合我司物料及後加工工藝要求，看能否做到我司產品上以向客人推廣。</t>
    </r>
  </si>
  <si>
    <r>
      <rPr>
        <sz val="12"/>
        <color theme="1"/>
        <rFont val="標楷體"/>
        <family val="4"/>
        <charset val="136"/>
      </rPr>
      <t>測試</t>
    </r>
    <r>
      <rPr>
        <sz val="12"/>
        <color theme="1"/>
        <rFont val="Times New Roman"/>
        <family val="1"/>
      </rPr>
      <t>“</t>
    </r>
    <r>
      <rPr>
        <sz val="12"/>
        <color theme="1"/>
        <rFont val="標楷體"/>
        <family val="4"/>
        <charset val="136"/>
      </rPr>
      <t>利昌</t>
    </r>
    <r>
      <rPr>
        <sz val="12"/>
        <color theme="1"/>
        <rFont val="Times New Roman"/>
        <family val="1"/>
      </rPr>
      <t>PF-B-37</t>
    </r>
    <r>
      <rPr>
        <sz val="12"/>
        <color theme="1"/>
        <rFont val="標楷體"/>
        <family val="4"/>
        <charset val="136"/>
      </rPr>
      <t>相袋菲林</t>
    </r>
    <r>
      <rPr>
        <sz val="12"/>
        <color theme="1"/>
        <rFont val="Times New Roman"/>
        <family val="1"/>
      </rPr>
      <t>”</t>
    </r>
    <r>
      <rPr>
        <sz val="12"/>
        <color theme="1"/>
        <rFont val="標楷體"/>
        <family val="4"/>
        <charset val="136"/>
      </rPr>
      <t>，確認其品質是否可符合公司要求用於公司相袋產品上之中</t>
    </r>
    <r>
      <rPr>
        <sz val="12"/>
        <color theme="1"/>
        <rFont val="Times New Roman"/>
        <family val="1"/>
      </rPr>
      <t>.</t>
    </r>
  </si>
  <si>
    <r>
      <rPr>
        <sz val="12"/>
        <color theme="1"/>
        <rFont val="標楷體"/>
        <family val="4"/>
        <charset val="136"/>
      </rPr>
      <t>由於現時我司所使用的鐵線價格偏高且為單一物料，故測試此款</t>
    </r>
    <r>
      <rPr>
        <sz val="12"/>
        <color theme="1"/>
        <rFont val="Times New Roman"/>
        <family val="1"/>
      </rPr>
      <t>NC</t>
    </r>
    <r>
      <rPr>
        <sz val="12"/>
        <color theme="1"/>
        <rFont val="標楷體"/>
        <family val="4"/>
        <charset val="136"/>
      </rPr>
      <t>線是否可代替現用的材料用於大貨生產。</t>
    </r>
    <r>
      <rPr>
        <sz val="12"/>
        <color theme="1"/>
        <rFont val="Times New Roman"/>
        <family val="1"/>
      </rPr>
      <t xml:space="preserve"> </t>
    </r>
  </si>
  <si>
    <r>
      <rPr>
        <sz val="12"/>
        <color theme="1"/>
        <rFont val="標楷體"/>
        <family val="4"/>
        <charset val="136"/>
      </rPr>
      <t>由於現時我司所使用的</t>
    </r>
    <r>
      <rPr>
        <sz val="12"/>
        <color theme="1"/>
        <rFont val="Times New Roman"/>
        <family val="1"/>
      </rPr>
      <t>CTP</t>
    </r>
    <r>
      <rPr>
        <sz val="12"/>
        <color theme="1"/>
        <rFont val="標楷體"/>
        <family val="4"/>
        <charset val="136"/>
      </rPr>
      <t>鋅版價格偏高，故測試此款國產鋅版是否可代替現用的用於大貨生產。</t>
    </r>
    <r>
      <rPr>
        <sz val="12"/>
        <color theme="1"/>
        <rFont val="Times New Roman"/>
        <family val="1"/>
      </rPr>
      <t xml:space="preserve"> </t>
    </r>
  </si>
  <si>
    <r>
      <rPr>
        <sz val="12"/>
        <color theme="1"/>
        <rFont val="標楷體"/>
        <family val="4"/>
        <charset val="136"/>
      </rPr>
      <t>測試台連</t>
    </r>
    <r>
      <rPr>
        <sz val="12"/>
        <color theme="1"/>
        <rFont val="Times New Roman"/>
        <family val="1"/>
      </rPr>
      <t>#130</t>
    </r>
    <r>
      <rPr>
        <sz val="12"/>
        <color theme="1"/>
        <rFont val="標楷體"/>
        <family val="4"/>
        <charset val="136"/>
      </rPr>
      <t>透明藍色玻璃珠，配合絲印現用寶利</t>
    </r>
    <r>
      <rPr>
        <sz val="12"/>
        <color theme="1"/>
        <rFont val="Times New Roman"/>
        <family val="1"/>
      </rPr>
      <t>#AF-205K</t>
    </r>
    <r>
      <rPr>
        <sz val="12"/>
        <color theme="1"/>
        <rFont val="標楷體"/>
        <family val="4"/>
        <charset val="136"/>
      </rPr>
      <t>膠水，將其用於公司產品，看其效果是否可以接受。</t>
    </r>
    <r>
      <rPr>
        <sz val="12"/>
        <color theme="1"/>
        <rFont val="Times New Roman"/>
        <family val="1"/>
      </rPr>
      <t xml:space="preserve"> </t>
    </r>
  </si>
  <si>
    <r>
      <rPr>
        <sz val="12"/>
        <color theme="1"/>
        <rFont val="標楷體"/>
        <family val="4"/>
        <charset val="136"/>
      </rPr>
      <t>測試台連</t>
    </r>
    <r>
      <rPr>
        <sz val="12"/>
        <color theme="1"/>
        <rFont val="Times New Roman"/>
        <family val="1"/>
      </rPr>
      <t>#128</t>
    </r>
    <r>
      <rPr>
        <sz val="12"/>
        <color theme="1"/>
        <rFont val="標楷體"/>
        <family val="4"/>
        <charset val="136"/>
      </rPr>
      <t>透明黃色玻璃珠，配合絲印現用寶利</t>
    </r>
    <r>
      <rPr>
        <sz val="12"/>
        <color theme="1"/>
        <rFont val="Times New Roman"/>
        <family val="1"/>
      </rPr>
      <t>#AF-205K</t>
    </r>
    <r>
      <rPr>
        <sz val="12"/>
        <color theme="1"/>
        <rFont val="標楷體"/>
        <family val="4"/>
        <charset val="136"/>
      </rPr>
      <t>膠水，將其用於公司產品，看其效果是否可以接受。</t>
    </r>
    <r>
      <rPr>
        <sz val="12"/>
        <color theme="1"/>
        <rFont val="Times New Roman"/>
        <family val="1"/>
      </rPr>
      <t xml:space="preserve"> </t>
    </r>
  </si>
  <si>
    <r>
      <rPr>
        <sz val="12"/>
        <color theme="1"/>
        <rFont val="標楷體"/>
        <family val="4"/>
        <charset val="136"/>
      </rPr>
      <t>測試台連</t>
    </r>
    <r>
      <rPr>
        <sz val="12"/>
        <color theme="1"/>
        <rFont val="Times New Roman"/>
        <family val="1"/>
      </rPr>
      <t>#100</t>
    </r>
    <r>
      <rPr>
        <sz val="12"/>
        <color theme="1"/>
        <rFont val="標楷體"/>
        <family val="4"/>
        <charset val="136"/>
      </rPr>
      <t>透明藍色玻璃珠，配合絲印現用寶利</t>
    </r>
    <r>
      <rPr>
        <sz val="12"/>
        <color theme="1"/>
        <rFont val="Times New Roman"/>
        <family val="1"/>
      </rPr>
      <t>#AF-205K</t>
    </r>
    <r>
      <rPr>
        <sz val="12"/>
        <color theme="1"/>
        <rFont val="標楷體"/>
        <family val="4"/>
        <charset val="136"/>
      </rPr>
      <t>膠水，將其用於公司產品，看其效果是否可以接受。</t>
    </r>
    <r>
      <rPr>
        <sz val="12"/>
        <color theme="1"/>
        <rFont val="Times New Roman"/>
        <family val="1"/>
      </rPr>
      <t xml:space="preserve"> </t>
    </r>
  </si>
  <si>
    <r>
      <rPr>
        <sz val="12"/>
        <color theme="1"/>
        <rFont val="標楷體"/>
        <family val="4"/>
        <charset val="136"/>
      </rPr>
      <t>測試永大</t>
    </r>
    <r>
      <rPr>
        <sz val="12"/>
        <color theme="1"/>
        <rFont val="Times New Roman"/>
        <family val="1"/>
      </rPr>
      <t>PP020DE</t>
    </r>
    <r>
      <rPr>
        <sz val="12"/>
        <color theme="1"/>
        <rFont val="標楷體"/>
        <family val="4"/>
        <charset val="136"/>
      </rPr>
      <t>透明封箱膠帶是否可以用於我司產品的封箱工藝之上，以達到為單一物料尋找後備與降低生產成本之目的。</t>
    </r>
  </si>
  <si>
    <r>
      <rPr>
        <sz val="12"/>
        <color theme="1"/>
        <rFont val="標楷體"/>
        <family val="4"/>
        <charset val="136"/>
      </rPr>
      <t>測試英發行</t>
    </r>
    <r>
      <rPr>
        <sz val="12"/>
        <color theme="1"/>
        <rFont val="Times New Roman"/>
        <family val="1"/>
      </rPr>
      <t>TBW008-130 PVC</t>
    </r>
    <r>
      <rPr>
        <sz val="12"/>
        <color theme="1"/>
        <rFont val="標楷體"/>
        <family val="4"/>
        <charset val="136"/>
      </rPr>
      <t>膠粒，確認其品質是否可用於公司白色蛇仔產品之中</t>
    </r>
    <r>
      <rPr>
        <sz val="12"/>
        <color theme="1"/>
        <rFont val="Times New Roman"/>
        <family val="1"/>
      </rPr>
      <t>.</t>
    </r>
  </si>
  <si>
    <r>
      <rPr>
        <sz val="12"/>
        <color theme="1"/>
        <rFont val="標楷體"/>
        <family val="4"/>
        <charset val="136"/>
      </rPr>
      <t>測試網聯國產</t>
    </r>
    <r>
      <rPr>
        <sz val="12"/>
        <color theme="1"/>
        <rFont val="Times New Roman"/>
        <family val="1"/>
      </rPr>
      <t>48T-70W158cm</t>
    </r>
    <r>
      <rPr>
        <sz val="12"/>
        <color theme="1"/>
        <rFont val="標楷體"/>
        <family val="4"/>
        <charset val="136"/>
      </rPr>
      <t>絲印網砂，針對現時絲印科曬網使用的賽發</t>
    </r>
    <r>
      <rPr>
        <sz val="12"/>
        <color theme="1"/>
        <rFont val="Times New Roman"/>
        <family val="1"/>
      </rPr>
      <t xml:space="preserve">43T-80TW158cm </t>
    </r>
    <r>
      <rPr>
        <sz val="12"/>
        <color theme="1"/>
        <rFont val="標楷體"/>
        <family val="4"/>
        <charset val="136"/>
      </rPr>
      <t>網砂，用於工藝</t>
    </r>
    <r>
      <rPr>
        <sz val="12"/>
        <color theme="1"/>
        <rFont val="Times New Roman"/>
        <family val="1"/>
      </rPr>
      <t>/</t>
    </r>
    <r>
      <rPr>
        <sz val="12"/>
        <color theme="1"/>
        <rFont val="標楷體"/>
        <family val="4"/>
        <charset val="136"/>
      </rPr>
      <t>書刊科之手塗膠水網版成本較高問題，看其效果是否合乎公司使用，以達降低成本。</t>
    </r>
  </si>
  <si>
    <r>
      <rPr>
        <sz val="12"/>
        <color theme="1"/>
        <rFont val="標楷體"/>
        <family val="4"/>
        <charset val="136"/>
      </rPr>
      <t>測試益盛提供的</t>
    </r>
    <r>
      <rPr>
        <sz val="12"/>
        <color theme="1"/>
        <rFont val="Times New Roman"/>
        <family val="1"/>
      </rPr>
      <t>6D</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</si>
  <si>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測試益盛提供的</t>
    </r>
    <r>
      <rPr>
        <sz val="12"/>
        <color theme="1"/>
        <rFont val="Times New Roman"/>
        <family val="1"/>
      </rPr>
      <t>6E</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</si>
  <si>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測試益盛提供的</t>
    </r>
    <r>
      <rPr>
        <sz val="12"/>
        <color theme="1"/>
        <rFont val="Times New Roman"/>
        <family val="1"/>
      </rPr>
      <t>6F</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</si>
  <si>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測試益盛提供的</t>
    </r>
    <r>
      <rPr>
        <sz val="12"/>
        <color theme="1"/>
        <rFont val="Times New Roman"/>
        <family val="1"/>
      </rPr>
      <t>6T</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</si>
  <si>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測試榮耀提供的</t>
    </r>
    <r>
      <rPr>
        <sz val="12"/>
        <color theme="1"/>
        <rFont val="Times New Roman"/>
        <family val="1"/>
      </rPr>
      <t>CR512</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</si>
  <si>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測試榮耀提供的</t>
    </r>
    <r>
      <rPr>
        <sz val="12"/>
        <color theme="1"/>
        <rFont val="Times New Roman"/>
        <family val="1"/>
      </rPr>
      <t>CR513</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</si>
  <si>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測試榮耀提供的</t>
    </r>
    <r>
      <rPr>
        <sz val="12"/>
        <color theme="1"/>
        <rFont val="Times New Roman"/>
        <family val="1"/>
      </rPr>
      <t>CR613</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</si>
  <si>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測試宏昌</t>
    </r>
    <r>
      <rPr>
        <sz val="12"/>
        <color theme="1"/>
        <rFont val="Times New Roman"/>
        <family val="1"/>
      </rPr>
      <t>DS10B</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</si>
  <si>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測試永大提供的</t>
    </r>
    <r>
      <rPr>
        <sz val="12"/>
        <color theme="1"/>
        <rFont val="Times New Roman"/>
        <family val="1"/>
      </rPr>
      <t>DS19</t>
    </r>
    <r>
      <rPr>
        <sz val="12"/>
        <color theme="1"/>
        <rFont val="標楷體"/>
        <family val="4"/>
        <charset val="136"/>
      </rPr>
      <t>雙面膠紙是否符合我司的使用要求，以達到為現用物料尋找後備與降低生產成本之目的。</t>
    </r>
  </si>
  <si>
    <r>
      <rPr>
        <sz val="12"/>
        <color theme="1"/>
        <rFont val="標楷體"/>
        <family val="4"/>
        <charset val="136"/>
      </rPr>
      <t>測試供應商力辰提供的</t>
    </r>
    <r>
      <rPr>
        <sz val="12"/>
        <color theme="1"/>
        <rFont val="Times New Roman"/>
        <family val="1"/>
      </rPr>
      <t>12063</t>
    </r>
    <r>
      <rPr>
        <sz val="12"/>
        <color theme="1"/>
        <rFont val="標楷體"/>
        <family val="4"/>
        <charset val="136"/>
      </rPr>
      <t>　</t>
    </r>
    <r>
      <rPr>
        <sz val="12"/>
        <color theme="1"/>
        <rFont val="Times New Roman"/>
        <family val="1"/>
      </rPr>
      <t>PET</t>
    </r>
    <r>
      <rPr>
        <sz val="12"/>
        <color theme="1"/>
        <rFont val="標楷體"/>
        <family val="4"/>
        <charset val="136"/>
      </rPr>
      <t>塑鋼帶，確認其是否可以取代價格較貴的現用</t>
    </r>
    <r>
      <rPr>
        <sz val="12"/>
        <color theme="1"/>
        <rFont val="Times New Roman"/>
        <family val="1"/>
      </rPr>
      <t>19mm</t>
    </r>
    <r>
      <rPr>
        <sz val="12"/>
        <color theme="1"/>
        <rFont val="標楷體"/>
        <family val="4"/>
        <charset val="136"/>
      </rPr>
      <t>鐵皮打包帶，使用於滾筒切紙後平張紙的固定、以方便運輸與存倉，達到降低成本之目的。</t>
    </r>
  </si>
  <si>
    <r>
      <rPr>
        <sz val="12"/>
        <color theme="1"/>
        <rFont val="標楷體"/>
        <family val="4"/>
        <charset val="136"/>
      </rPr>
      <t>測試供應商橋興達提供的</t>
    </r>
    <r>
      <rPr>
        <sz val="12"/>
        <color theme="1"/>
        <rFont val="Times New Roman"/>
        <family val="1"/>
      </rPr>
      <t>12063</t>
    </r>
    <r>
      <rPr>
        <sz val="12"/>
        <color theme="1"/>
        <rFont val="標楷體"/>
        <family val="4"/>
        <charset val="136"/>
      </rPr>
      <t>　</t>
    </r>
    <r>
      <rPr>
        <sz val="12"/>
        <color theme="1"/>
        <rFont val="Times New Roman"/>
        <family val="1"/>
      </rPr>
      <t>PET</t>
    </r>
    <r>
      <rPr>
        <sz val="12"/>
        <color theme="1"/>
        <rFont val="標楷體"/>
        <family val="4"/>
        <charset val="136"/>
      </rPr>
      <t>塑鋼帶，確認其是否可以取代價格較貴的現用</t>
    </r>
    <r>
      <rPr>
        <sz val="12"/>
        <color theme="1"/>
        <rFont val="Times New Roman"/>
        <family val="1"/>
      </rPr>
      <t>19mm</t>
    </r>
    <r>
      <rPr>
        <sz val="12"/>
        <color theme="1"/>
        <rFont val="標楷體"/>
        <family val="4"/>
        <charset val="136"/>
      </rPr>
      <t>鐵皮打包帶，使用於滾筒切紙後平張紙的固定、以方便運輸與存倉，達到降低成本之目的。</t>
    </r>
  </si>
  <si>
    <r>
      <rPr>
        <sz val="12"/>
        <color theme="1"/>
        <rFont val="標楷體"/>
        <family val="4"/>
        <charset val="136"/>
      </rPr>
      <t>測試供應商依利達提供的</t>
    </r>
    <r>
      <rPr>
        <sz val="12"/>
        <color theme="1"/>
        <rFont val="Times New Roman"/>
        <family val="1"/>
      </rPr>
      <t>13060</t>
    </r>
    <r>
      <rPr>
        <sz val="12"/>
        <color theme="1"/>
        <rFont val="標楷體"/>
        <family val="4"/>
        <charset val="136"/>
      </rPr>
      <t>　</t>
    </r>
    <r>
      <rPr>
        <sz val="12"/>
        <color theme="1"/>
        <rFont val="Times New Roman"/>
        <family val="1"/>
      </rPr>
      <t>PET</t>
    </r>
    <r>
      <rPr>
        <sz val="12"/>
        <color theme="1"/>
        <rFont val="標楷體"/>
        <family val="4"/>
        <charset val="136"/>
      </rPr>
      <t>塑鋼帶，確認其是否可以取代價格較貴的現用</t>
    </r>
    <r>
      <rPr>
        <sz val="12"/>
        <color theme="1"/>
        <rFont val="Times New Roman"/>
        <family val="1"/>
      </rPr>
      <t>19mm</t>
    </r>
    <r>
      <rPr>
        <sz val="12"/>
        <color theme="1"/>
        <rFont val="標楷體"/>
        <family val="4"/>
        <charset val="136"/>
      </rPr>
      <t>鐵皮打包帶，使用於滾筒切紙後平張紙的固定、以方便運輸與存倉，達到降低成本之目的。</t>
    </r>
  </si>
  <si>
    <r>
      <rPr>
        <sz val="12"/>
        <color theme="1"/>
        <rFont val="標楷體"/>
        <family val="4"/>
        <charset val="136"/>
      </rPr>
      <t>測試</t>
    </r>
    <r>
      <rPr>
        <sz val="12"/>
        <color theme="1"/>
        <rFont val="Times New Roman"/>
        <family val="1"/>
      </rPr>
      <t>Eckart</t>
    </r>
    <r>
      <rPr>
        <sz val="12"/>
        <color theme="1"/>
        <rFont val="標楷體"/>
        <family val="4"/>
        <charset val="136"/>
      </rPr>
      <t>青金掃金粉，確認其品質是否可用於大貨生產中。</t>
    </r>
  </si>
  <si>
    <r>
      <rPr>
        <sz val="12"/>
        <color theme="1"/>
        <rFont val="標楷體"/>
        <family val="4"/>
        <charset val="136"/>
      </rPr>
      <t>測試</t>
    </r>
    <r>
      <rPr>
        <sz val="12"/>
        <color theme="1"/>
        <rFont val="Times New Roman"/>
        <family val="1"/>
      </rPr>
      <t>Eckart</t>
    </r>
    <r>
      <rPr>
        <sz val="12"/>
        <color theme="1"/>
        <rFont val="標楷體"/>
        <family val="4"/>
        <charset val="136"/>
      </rPr>
      <t>紅金掃金粉，確認其品質是否可用於大貨生產中。</t>
    </r>
  </si>
  <si>
    <r>
      <rPr>
        <sz val="12"/>
        <color theme="1"/>
        <rFont val="標楷體"/>
        <family val="4"/>
        <charset val="136"/>
      </rPr>
      <t>測試定力綠色切紙膠條，確認其品質是否可用於紙閘機</t>
    </r>
    <r>
      <rPr>
        <sz val="12"/>
        <color theme="1"/>
        <rFont val="Times New Roman"/>
        <family val="1"/>
      </rPr>
      <t>.</t>
    </r>
  </si>
  <si>
    <r>
      <rPr>
        <sz val="12"/>
        <color theme="1"/>
        <rFont val="標楷體"/>
        <family val="4"/>
        <charset val="136"/>
      </rPr>
      <t>測試中益</t>
    </r>
    <r>
      <rPr>
        <sz val="12"/>
        <color theme="1"/>
        <rFont val="Times New Roman"/>
        <family val="1"/>
      </rPr>
      <t>#A06</t>
    </r>
    <r>
      <rPr>
        <sz val="12"/>
        <color theme="1"/>
        <rFont val="標楷體"/>
        <family val="4"/>
        <charset val="136"/>
      </rPr>
      <t>環保型慢幹水，針對公司現用網聯</t>
    </r>
    <r>
      <rPr>
        <sz val="12"/>
        <color theme="1"/>
        <rFont val="Times New Roman"/>
        <family val="1"/>
      </rPr>
      <t>#783</t>
    </r>
    <r>
      <rPr>
        <sz val="12"/>
        <color theme="1"/>
        <rFont val="標楷體"/>
        <family val="4"/>
        <charset val="136"/>
      </rPr>
      <t>稀釋劑，揮發刺激氣味大問題，看其油墨的揮發氣味及溶解性是否合乎要求。</t>
    </r>
  </si>
  <si>
    <r>
      <rPr>
        <sz val="12"/>
        <color theme="1"/>
        <rFont val="標楷體"/>
        <family val="4"/>
        <charset val="136"/>
      </rPr>
      <t>測試新生產線基地</t>
    </r>
    <r>
      <rPr>
        <sz val="12"/>
        <color theme="1"/>
        <rFont val="Times New Roman"/>
        <family val="1"/>
      </rPr>
      <t>-</t>
    </r>
    <r>
      <rPr>
        <sz val="12"/>
        <color theme="1"/>
        <rFont val="標楷體"/>
        <family val="4"/>
        <charset val="136"/>
      </rPr>
      <t>廈門所產鋅版質量是否與原用的德國產地的鋅版基本一致。</t>
    </r>
  </si>
  <si>
    <r>
      <rPr>
        <sz val="12"/>
        <color theme="1"/>
        <rFont val="標楷體"/>
        <family val="4"/>
        <charset val="136"/>
      </rPr>
      <t>測試香港華升代理之</t>
    </r>
    <r>
      <rPr>
        <sz val="12"/>
        <color theme="1"/>
        <rFont val="Times New Roman"/>
        <family val="1"/>
      </rPr>
      <t>9639ZV19A</t>
    </r>
    <r>
      <rPr>
        <sz val="12"/>
        <color theme="1"/>
        <rFont val="標楷體"/>
        <family val="4"/>
        <charset val="136"/>
      </rPr>
      <t>（</t>
    </r>
    <r>
      <rPr>
        <sz val="12"/>
        <color theme="1"/>
        <rFont val="Times New Roman"/>
        <family val="1"/>
      </rPr>
      <t>A</t>
    </r>
    <r>
      <rPr>
        <sz val="12"/>
        <color theme="1"/>
        <rFont val="標楷體"/>
        <family val="4"/>
        <charset val="136"/>
      </rPr>
      <t>款），針對現用的</t>
    </r>
    <r>
      <rPr>
        <sz val="12"/>
        <color theme="1"/>
        <rFont val="Times New Roman"/>
        <family val="1"/>
      </rPr>
      <t>19A</t>
    </r>
    <r>
      <rPr>
        <sz val="12"/>
        <color theme="1"/>
        <rFont val="標楷體"/>
        <family val="4"/>
        <charset val="136"/>
      </rPr>
      <t>珍珠粉因</t>
    </r>
    <r>
      <rPr>
        <sz val="12"/>
        <color theme="1"/>
        <rFont val="Times New Roman"/>
        <family val="1"/>
      </rPr>
      <t>MOQ</t>
    </r>
    <r>
      <rPr>
        <sz val="12"/>
        <color theme="1"/>
        <rFont val="標楷體"/>
        <family val="4"/>
        <charset val="136"/>
      </rPr>
      <t>要</t>
    </r>
    <r>
      <rPr>
        <sz val="12"/>
        <color theme="1"/>
        <rFont val="Times New Roman"/>
        <family val="1"/>
      </rPr>
      <t>200kg</t>
    </r>
    <r>
      <rPr>
        <sz val="12"/>
        <color theme="1"/>
        <rFont val="標楷體"/>
        <family val="4"/>
        <charset val="136"/>
      </rPr>
      <t>，貨期</t>
    </r>
    <r>
      <rPr>
        <sz val="12"/>
        <color theme="1"/>
        <rFont val="Times New Roman"/>
        <family val="1"/>
      </rPr>
      <t>2</t>
    </r>
    <r>
      <rPr>
        <sz val="12"/>
        <color theme="1"/>
        <rFont val="標楷體"/>
        <family val="4"/>
        <charset val="136"/>
      </rPr>
      <t>個月以上，是否可做到客人要求的效果，並符合我司生產工藝要求。</t>
    </r>
  </si>
  <si>
    <r>
      <rPr>
        <sz val="12"/>
        <color theme="1"/>
        <rFont val="標楷體"/>
        <family val="4"/>
        <charset val="136"/>
      </rPr>
      <t>測試供應商科益提供的銅版紙貼紙，確認其是否可以取代現用熱敏貼紙使用，達到解決現用熱敏貼紙經</t>
    </r>
    <r>
      <rPr>
        <sz val="12"/>
        <color theme="1"/>
        <rFont val="Times New Roman"/>
        <family val="1"/>
      </rPr>
      <t>UPC</t>
    </r>
    <r>
      <rPr>
        <sz val="12"/>
        <color theme="1"/>
        <rFont val="標楷體"/>
        <family val="4"/>
        <charset val="136"/>
      </rPr>
      <t>的讀數不合格之問題。</t>
    </r>
  </si>
  <si>
    <r>
      <rPr>
        <sz val="12"/>
        <color theme="1"/>
        <rFont val="標楷體"/>
        <family val="4"/>
        <charset val="136"/>
      </rPr>
      <t>測試</t>
    </r>
    <r>
      <rPr>
        <sz val="12"/>
        <color theme="1"/>
        <rFont val="Times New Roman"/>
        <family val="1"/>
      </rPr>
      <t xml:space="preserve">pintar </t>
    </r>
    <r>
      <rPr>
        <sz val="12"/>
        <color theme="1"/>
        <rFont val="標楷體"/>
        <family val="4"/>
        <charset val="136"/>
      </rPr>
      <t>牌子的</t>
    </r>
    <r>
      <rPr>
        <sz val="12"/>
        <color theme="1"/>
        <rFont val="Times New Roman"/>
        <family val="1"/>
      </rPr>
      <t xml:space="preserve">240mm </t>
    </r>
    <r>
      <rPr>
        <sz val="12"/>
        <color theme="1"/>
        <rFont val="標楷體"/>
        <family val="4"/>
        <charset val="136"/>
      </rPr>
      <t>羊毛轆，確認其是否可以取代現用不能通過</t>
    </r>
    <r>
      <rPr>
        <sz val="12"/>
        <color theme="1"/>
        <rFont val="Times New Roman"/>
        <family val="1"/>
      </rPr>
      <t>phthalate</t>
    </r>
    <r>
      <rPr>
        <sz val="12"/>
        <color theme="1"/>
        <rFont val="標楷體"/>
        <family val="4"/>
        <charset val="136"/>
      </rPr>
      <t>測試的羊毛轆而使用於我司轆膠水工藝之上。</t>
    </r>
  </si>
  <si>
    <r>
      <rPr>
        <sz val="12"/>
        <color theme="1"/>
        <rFont val="標楷體"/>
        <family val="4"/>
        <charset val="136"/>
      </rPr>
      <t>測試新開發的</t>
    </r>
    <r>
      <rPr>
        <sz val="12"/>
        <color theme="1"/>
        <rFont val="Times New Roman"/>
        <family val="1"/>
      </rPr>
      <t>28/2</t>
    </r>
    <r>
      <rPr>
        <sz val="12"/>
        <color theme="1"/>
        <rFont val="標楷體"/>
        <family val="4"/>
        <charset val="136"/>
      </rPr>
      <t>棉包滌釘裝線，確認其是否可以取代現用</t>
    </r>
    <r>
      <rPr>
        <sz val="12"/>
        <color theme="1"/>
        <rFont val="Times New Roman"/>
        <family val="1"/>
      </rPr>
      <t>PP</t>
    </r>
    <r>
      <rPr>
        <sz val="12"/>
        <color theme="1"/>
        <rFont val="標楷體"/>
        <family val="4"/>
        <charset val="136"/>
      </rPr>
      <t>料釘裝線使用於我司串線產品之上，以達到降低生產成本之目的</t>
    </r>
  </si>
  <si>
    <r>
      <rPr>
        <sz val="12"/>
        <color theme="1"/>
        <rFont val="標楷體"/>
        <family val="4"/>
        <charset val="136"/>
      </rPr>
      <t>夏水蓮</t>
    </r>
    <r>
      <rPr>
        <sz val="12"/>
        <color theme="1"/>
        <rFont val="Times New Roman"/>
        <family val="1"/>
      </rPr>
      <t>/</t>
    </r>
    <r>
      <rPr>
        <sz val="12"/>
        <color theme="1"/>
        <rFont val="標楷體"/>
        <family val="4"/>
        <charset val="136"/>
      </rPr>
      <t>何敏</t>
    </r>
  </si>
  <si>
    <r>
      <rPr>
        <sz val="12"/>
        <color theme="1"/>
        <rFont val="標楷體"/>
        <family val="4"/>
        <charset val="136"/>
      </rPr>
      <t>由於現時我司所使用的明治膠布價格略偏高一些，為節省成本，故測試此款膠布是否可代替現用。</t>
    </r>
  </si>
  <si>
    <r>
      <rPr>
        <sz val="12"/>
        <color theme="1"/>
        <rFont val="標楷體"/>
        <family val="4"/>
        <charset val="136"/>
      </rPr>
      <t>現時用開的平價</t>
    </r>
    <r>
      <rPr>
        <sz val="12"/>
        <color theme="1"/>
        <rFont val="Times New Roman"/>
        <family val="1"/>
      </rPr>
      <t>Rainbow</t>
    </r>
    <r>
      <rPr>
        <sz val="12"/>
        <color theme="1"/>
        <rFont val="標楷體"/>
        <family val="4"/>
        <charset val="136"/>
      </rPr>
      <t>閃粉不可同時符合</t>
    </r>
    <r>
      <rPr>
        <sz val="12"/>
        <color theme="1"/>
        <rFont val="Times New Roman"/>
        <family val="1"/>
      </rPr>
      <t>UV</t>
    </r>
    <r>
      <rPr>
        <sz val="12"/>
        <color theme="1"/>
        <rFont val="標楷體"/>
        <family val="4"/>
        <charset val="136"/>
      </rPr>
      <t>溝金粉和膠水曬生產，工序上需分開購買</t>
    </r>
    <r>
      <rPr>
        <sz val="12"/>
        <color theme="1"/>
        <rFont val="Times New Roman"/>
        <family val="1"/>
      </rPr>
      <t>,</t>
    </r>
    <r>
      <rPr>
        <sz val="12"/>
        <color theme="1"/>
        <rFont val="標楷體"/>
        <family val="4"/>
        <charset val="136"/>
      </rPr>
      <t>故測試新的彩虹閃粉是否符合我司生產要求。</t>
    </r>
  </si>
  <si>
    <r>
      <rPr>
        <sz val="12"/>
        <color theme="1"/>
        <rFont val="標楷體"/>
        <family val="4"/>
        <charset val="136"/>
      </rPr>
      <t>針對我司現時短版使用率較高，開以此款印數較現用鋅版低，價錢同時較現用鋅版便宜的</t>
    </r>
    <r>
      <rPr>
        <sz val="12"/>
        <color theme="1"/>
        <rFont val="Times New Roman"/>
        <family val="1"/>
      </rPr>
      <t>CTP</t>
    </r>
    <r>
      <rPr>
        <sz val="12"/>
        <color theme="1"/>
        <rFont val="標楷體"/>
        <family val="4"/>
        <charset val="136"/>
      </rPr>
      <t>鋅版以節省成本。</t>
    </r>
  </si>
  <si>
    <r>
      <rPr>
        <sz val="12"/>
        <color theme="1"/>
        <rFont val="標楷體"/>
        <family val="4"/>
        <charset val="136"/>
      </rPr>
      <t>測試順德珀特彩</t>
    </r>
    <r>
      <rPr>
        <sz val="12"/>
        <color theme="1"/>
        <rFont val="Times New Roman"/>
        <family val="1"/>
      </rPr>
      <t>BCT-002</t>
    </r>
    <r>
      <rPr>
        <sz val="12"/>
        <color theme="1"/>
        <rFont val="標楷體"/>
        <family val="4"/>
        <charset val="136"/>
      </rPr>
      <t>水性巖石漆是否符合我司物料及絲印加工工藝要求，針對各款紙張介面，要求達到仿巖石表面的手感和視覺效果，以列入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</si>
  <si>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t>
    </r>
    <r>
      <rPr>
        <sz val="12"/>
        <color theme="1"/>
        <rFont val="Times New Roman"/>
        <family val="1"/>
      </rPr>
      <t>KTS 853</t>
    </r>
    <r>
      <rPr>
        <sz val="12"/>
        <color theme="1"/>
        <rFont val="標楷體"/>
        <family val="4"/>
        <charset val="136"/>
      </rPr>
      <t>稀釋劑，配合景達</t>
    </r>
    <r>
      <rPr>
        <sz val="12"/>
        <color theme="1"/>
        <rFont val="Times New Roman"/>
        <family val="1"/>
      </rPr>
      <t>GP-2448</t>
    </r>
    <r>
      <rPr>
        <sz val="12"/>
        <color theme="1"/>
        <rFont val="標楷體"/>
        <family val="4"/>
        <charset val="136"/>
      </rPr>
      <t>光油溝鐵粉，針對客人</t>
    </r>
    <r>
      <rPr>
        <sz val="12"/>
        <color theme="1"/>
        <rFont val="Times New Roman"/>
        <family val="1"/>
      </rPr>
      <t>Sandvik</t>
    </r>
    <r>
      <rPr>
        <sz val="12"/>
        <color theme="1"/>
        <rFont val="標楷體"/>
        <family val="4"/>
        <charset val="136"/>
      </rPr>
      <t>產品</t>
    </r>
    <r>
      <rPr>
        <sz val="12"/>
        <color theme="1"/>
        <rFont val="Times New Roman"/>
        <family val="1"/>
      </rPr>
      <t>&lt;&lt;</t>
    </r>
    <r>
      <rPr>
        <sz val="12"/>
        <color theme="1"/>
        <rFont val="標楷體"/>
        <family val="4"/>
        <charset val="136"/>
      </rPr>
      <t>磁粉書</t>
    </r>
    <r>
      <rPr>
        <sz val="12"/>
        <color theme="1"/>
        <rFont val="Times New Roman"/>
        <family val="1"/>
      </rPr>
      <t>&gt;&gt;</t>
    </r>
    <r>
      <rPr>
        <sz val="12"/>
        <color theme="1"/>
        <rFont val="標楷體"/>
        <family val="4"/>
        <charset val="136"/>
      </rPr>
      <t>，要求印於</t>
    </r>
    <r>
      <rPr>
        <sz val="12"/>
        <color theme="1"/>
        <rFont val="Times New Roman"/>
        <family val="1"/>
      </rPr>
      <t>230g/m2SHD</t>
    </r>
    <r>
      <rPr>
        <sz val="12"/>
        <color theme="1"/>
        <rFont val="標楷體"/>
        <family val="4"/>
        <charset val="136"/>
      </rPr>
      <t>單粉咭無粉面、</t>
    </r>
    <r>
      <rPr>
        <sz val="12"/>
        <color theme="1"/>
        <rFont val="Times New Roman"/>
        <family val="1"/>
      </rPr>
      <t>250 g/m2</t>
    </r>
    <r>
      <rPr>
        <sz val="12"/>
        <color theme="1"/>
        <rFont val="標楷體"/>
        <family val="4"/>
        <charset val="136"/>
      </rPr>
      <t>粉灰咭無粉面，看是否降低溶劑氣味、改善</t>
    </r>
    <r>
      <rPr>
        <sz val="12"/>
        <color theme="1"/>
        <rFont val="Times New Roman"/>
        <family val="1"/>
      </rPr>
      <t>PAH</t>
    </r>
    <r>
      <rPr>
        <sz val="12"/>
        <color theme="1"/>
        <rFont val="標楷體"/>
        <family val="4"/>
        <charset val="136"/>
      </rPr>
      <t>含量及符合我司生產要求。</t>
    </r>
  </si>
  <si>
    <r>
      <rPr>
        <sz val="12"/>
        <color theme="1"/>
        <rFont val="標楷體"/>
        <family val="4"/>
        <charset val="136"/>
      </rPr>
      <t>測試基士博＃</t>
    </r>
    <r>
      <rPr>
        <sz val="12"/>
        <color theme="1"/>
        <rFont val="Times New Roman"/>
        <family val="1"/>
      </rPr>
      <t>MW-1003</t>
    </r>
    <r>
      <rPr>
        <sz val="12"/>
        <color theme="1"/>
        <rFont val="標楷體"/>
        <family val="4"/>
        <charset val="136"/>
      </rPr>
      <t>水性白色掃邊塗料，用海綿輥塗布物料於粉灰咭書邊，要求做到白芯單粉咭書書邊效果，看其是否符合生產要求。</t>
    </r>
  </si>
  <si>
    <r>
      <rPr>
        <sz val="12"/>
        <color theme="1"/>
        <rFont val="標楷體"/>
        <family val="4"/>
        <charset val="136"/>
      </rPr>
      <t>測試順德珀特彩</t>
    </r>
    <r>
      <rPr>
        <sz val="12"/>
        <color theme="1"/>
        <rFont val="Times New Roman"/>
        <family val="1"/>
      </rPr>
      <t>BCT-003</t>
    </r>
    <r>
      <rPr>
        <sz val="12"/>
        <color theme="1"/>
        <rFont val="標楷體"/>
        <family val="4"/>
        <charset val="136"/>
      </rPr>
      <t>水性巖石漆是否符合我司物料及絲印加工工藝要求，針對各款紙張介面，要求達到仿巖石表面的手感和視覺效果，以列入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</si>
  <si>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測試順德珀特彩</t>
    </r>
    <r>
      <rPr>
        <sz val="12"/>
        <color theme="1"/>
        <rFont val="Times New Roman"/>
        <family val="1"/>
      </rPr>
      <t>BCT-013</t>
    </r>
    <r>
      <rPr>
        <sz val="12"/>
        <color theme="1"/>
        <rFont val="標楷體"/>
        <family val="4"/>
        <charset val="136"/>
      </rPr>
      <t>水性巖石漆是否符合我司物料及絲印加工工藝要求，針對各款紙張介面，要求達到仿巖石表面的手感和視覺效果，以列入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</si>
  <si>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測試順德珀特彩</t>
    </r>
    <r>
      <rPr>
        <sz val="12"/>
        <color theme="1"/>
        <rFont val="Times New Roman"/>
        <family val="1"/>
      </rPr>
      <t>BCT-016</t>
    </r>
    <r>
      <rPr>
        <sz val="12"/>
        <color theme="1"/>
        <rFont val="標楷體"/>
        <family val="4"/>
        <charset val="136"/>
      </rPr>
      <t>水性巖石漆是否符合我司物料及絲印加工工藝要求，針對各款紙張介面，要求達到仿巖石表面的手感和視覺效果，以列入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</si>
  <si>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測試順德珀特彩</t>
    </r>
    <r>
      <rPr>
        <sz val="12"/>
        <color theme="1"/>
        <rFont val="Times New Roman"/>
        <family val="1"/>
      </rPr>
      <t>BCT-018</t>
    </r>
    <r>
      <rPr>
        <sz val="12"/>
        <color theme="1"/>
        <rFont val="標楷體"/>
        <family val="4"/>
        <charset val="136"/>
      </rPr>
      <t>水性巖石漆是否符合我司物料及絲印加工工藝要求，針對各款紙張介面，要求達到仿巖石表面的手感和視覺效果，以列入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</si>
  <si>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針對我司現用</t>
    </r>
    <r>
      <rPr>
        <sz val="12"/>
        <color theme="1"/>
        <rFont val="Times New Roman"/>
        <family val="1"/>
      </rPr>
      <t>CTP</t>
    </r>
    <r>
      <rPr>
        <sz val="12"/>
        <color theme="1"/>
        <rFont val="標楷體"/>
        <family val="4"/>
        <charset val="136"/>
      </rPr>
      <t>鋅版價格偏高，故開發此款質量及印數均與現用鋅版接近，但價錢較現用鋅版便宜的鋅版以達到節省成本的目的。</t>
    </r>
  </si>
  <si>
    <r>
      <rPr>
        <sz val="12"/>
        <color theme="1"/>
        <rFont val="標楷體"/>
        <family val="4"/>
        <charset val="136"/>
      </rPr>
      <t>測試珀特彩高溫顏料系列，針對琥珀凝珠加彩版工藝，要求做到透明彩色或實色效果，解決琥珀凝珠工藝僅有透明色的問題，達到提升公司產品競爭力的目的。</t>
    </r>
  </si>
  <si>
    <r>
      <rPr>
        <sz val="12"/>
        <color theme="1"/>
        <rFont val="標楷體"/>
        <family val="4"/>
        <charset val="136"/>
      </rPr>
      <t>針對我司現用</t>
    </r>
    <r>
      <rPr>
        <sz val="12"/>
        <color theme="1"/>
        <rFont val="Times New Roman"/>
        <family val="1"/>
      </rPr>
      <t>T98</t>
    </r>
    <r>
      <rPr>
        <sz val="12"/>
        <color theme="1"/>
        <rFont val="標楷體"/>
        <family val="4"/>
        <charset val="136"/>
      </rPr>
      <t>鋅版在使用過程中有操作困難，開發此款鋅版以改善此問題。</t>
    </r>
  </si>
  <si>
    <r>
      <rPr>
        <sz val="12"/>
        <color theme="1"/>
        <rFont val="標楷體"/>
        <family val="4"/>
        <charset val="136"/>
      </rPr>
      <t>測試東莞神話標識有限公司，要求其具有發光均勻、厚度適中的背光源效果，達到豐富我司產品在背光源元素的展示效果。</t>
    </r>
  </si>
  <si>
    <r>
      <rPr>
        <sz val="12"/>
        <color theme="1"/>
        <rFont val="標楷體"/>
        <family val="4"/>
        <charset val="136"/>
      </rPr>
      <t>現用的平價彩虹閃粉不可同時符合</t>
    </r>
    <r>
      <rPr>
        <sz val="12"/>
        <color theme="1"/>
        <rFont val="Times New Roman"/>
        <family val="1"/>
      </rPr>
      <t>UV</t>
    </r>
    <r>
      <rPr>
        <sz val="12"/>
        <color theme="1"/>
        <rFont val="標楷體"/>
        <family val="4"/>
        <charset val="136"/>
      </rPr>
      <t>溝閃粉和</t>
    </r>
    <r>
      <rPr>
        <sz val="12"/>
        <color theme="1"/>
        <rFont val="Times New Roman"/>
        <family val="1"/>
      </rPr>
      <t>UV</t>
    </r>
    <r>
      <rPr>
        <sz val="12"/>
        <color theme="1"/>
        <rFont val="標楷體"/>
        <family val="4"/>
        <charset val="136"/>
      </rPr>
      <t>灑閃粉生產，</t>
    </r>
    <r>
      <rPr>
        <sz val="12"/>
        <color theme="1"/>
        <rFont val="Times New Roman"/>
        <family val="1"/>
      </rPr>
      <t>MSS</t>
    </r>
    <r>
      <rPr>
        <sz val="12"/>
        <color theme="1"/>
        <rFont val="標楷體"/>
        <family val="4"/>
        <charset val="136"/>
      </rPr>
      <t>在工序上需分開購買，測試</t>
    </r>
    <r>
      <rPr>
        <sz val="12"/>
        <color theme="1"/>
        <rFont val="Times New Roman"/>
        <family val="1"/>
      </rPr>
      <t>#GC03AB</t>
    </r>
    <r>
      <rPr>
        <sz val="12"/>
        <color theme="1"/>
        <rFont val="標楷體"/>
        <family val="4"/>
        <charset val="136"/>
      </rPr>
      <t>閃粉，看其品質是否符合公司生產要求。</t>
    </r>
  </si>
  <si>
    <r>
      <rPr>
        <sz val="12"/>
        <color theme="1"/>
        <rFont val="標楷體"/>
        <family val="4"/>
        <charset val="136"/>
      </rPr>
      <t>測試</t>
    </r>
    <r>
      <rPr>
        <sz val="12"/>
        <color theme="1"/>
        <rFont val="Times New Roman"/>
        <family val="1"/>
      </rPr>
      <t>SOLAIYA-HSL</t>
    </r>
    <r>
      <rPr>
        <sz val="12"/>
        <color theme="1"/>
        <rFont val="標楷體"/>
        <family val="4"/>
        <charset val="136"/>
      </rPr>
      <t>免酒精水斗液，看其質量是否符合公司生產要求，改善印件油墨的干燥及水箱的清潔，配合用於公司印刷生產上。</t>
    </r>
  </si>
  <si>
    <r>
      <rPr>
        <sz val="12"/>
        <color theme="1"/>
        <rFont val="標楷體"/>
        <family val="4"/>
        <charset val="136"/>
      </rPr>
      <t>同一型號的</t>
    </r>
    <r>
      <rPr>
        <sz val="12"/>
        <color theme="1"/>
        <rFont val="Times New Roman"/>
        <family val="1"/>
      </rPr>
      <t>0.24mm</t>
    </r>
    <r>
      <rPr>
        <sz val="12"/>
        <color theme="1"/>
        <rFont val="標楷體"/>
        <family val="4"/>
        <charset val="136"/>
      </rPr>
      <t>鋅版較現有</t>
    </r>
    <r>
      <rPr>
        <sz val="12"/>
        <color theme="1"/>
        <rFont val="Times New Roman"/>
        <family val="1"/>
      </rPr>
      <t>0.27mm</t>
    </r>
    <r>
      <rPr>
        <sz val="12"/>
        <color theme="1"/>
        <rFont val="標楷體"/>
        <family val="4"/>
        <charset val="136"/>
      </rPr>
      <t>鋅版便宜，測試是否適用。</t>
    </r>
  </si>
  <si>
    <r>
      <rPr>
        <sz val="12"/>
        <color theme="1"/>
        <rFont val="標楷體"/>
        <family val="4"/>
        <charset val="136"/>
      </rPr>
      <t>測試長江化工的</t>
    </r>
    <r>
      <rPr>
        <sz val="12"/>
        <color theme="1"/>
        <rFont val="Times New Roman"/>
        <family val="1"/>
      </rPr>
      <t>YB594</t>
    </r>
    <r>
      <rPr>
        <sz val="12"/>
        <color theme="1"/>
        <rFont val="標楷體"/>
        <family val="4"/>
        <charset val="136"/>
      </rPr>
      <t>刮刮銀配合專用</t>
    </r>
    <r>
      <rPr>
        <sz val="12"/>
        <color theme="1"/>
        <rFont val="Times New Roman"/>
        <family val="1"/>
      </rPr>
      <t>YB002</t>
    </r>
    <r>
      <rPr>
        <sz val="12"/>
        <color theme="1"/>
        <rFont val="標楷體"/>
        <family val="4"/>
        <charset val="136"/>
      </rPr>
      <t>開油水，針對現用供應商中益的刮刮系列油墨生產容易磨花導致補印嚴重，而且刮的手感欠佳，是否可達到我司的生產工藝要求以及刮的手感。</t>
    </r>
  </si>
  <si>
    <r>
      <rPr>
        <sz val="12"/>
        <color theme="1"/>
        <rFont val="標楷體"/>
        <family val="4"/>
        <charset val="136"/>
      </rPr>
      <t>測試神鷹牌</t>
    </r>
    <r>
      <rPr>
        <sz val="12"/>
        <color theme="1"/>
        <rFont val="Times New Roman"/>
        <family val="1"/>
      </rPr>
      <t>9mmX50m</t>
    </r>
    <r>
      <rPr>
        <sz val="12"/>
        <color theme="1"/>
        <rFont val="標楷體"/>
        <family val="4"/>
        <charset val="136"/>
      </rPr>
      <t>雙面膠紙用於我司各種形狀的吸塑、膠寶石、珠仔類、</t>
    </r>
    <r>
      <rPr>
        <sz val="12"/>
        <color theme="1"/>
        <rFont val="Times New Roman"/>
        <family val="1"/>
      </rPr>
      <t>EVA</t>
    </r>
    <r>
      <rPr>
        <sz val="12"/>
        <color theme="1"/>
        <rFont val="標楷體"/>
        <family val="4"/>
        <charset val="136"/>
      </rPr>
      <t>介面、絲帶、膠片、牛油紙等。</t>
    </r>
  </si>
  <si>
    <r>
      <rPr>
        <sz val="12"/>
        <color theme="1"/>
        <rFont val="標楷體"/>
        <family val="4"/>
        <charset val="136"/>
      </rPr>
      <t>測試偉明牌</t>
    </r>
    <r>
      <rPr>
        <sz val="12"/>
        <color theme="1"/>
        <rFont val="Times New Roman"/>
        <family val="1"/>
      </rPr>
      <t>12mm/9mm</t>
    </r>
    <r>
      <rPr>
        <sz val="12"/>
        <color theme="1"/>
        <rFont val="標楷體"/>
        <family val="4"/>
        <charset val="136"/>
      </rPr>
      <t>雙面膠紙用於粘膠片、</t>
    </r>
    <r>
      <rPr>
        <sz val="12"/>
        <color theme="1"/>
        <rFont val="Times New Roman"/>
        <family val="1"/>
      </rPr>
      <t>PVC</t>
    </r>
    <r>
      <rPr>
        <sz val="12"/>
        <color theme="1"/>
        <rFont val="標楷體"/>
        <family val="4"/>
        <charset val="136"/>
      </rPr>
      <t>袋、過膠面、紙類介面、絲帶，並與我司現用的永大牌</t>
    </r>
    <r>
      <rPr>
        <sz val="12"/>
        <color theme="1"/>
        <rFont val="Times New Roman"/>
        <family val="1"/>
      </rPr>
      <t>DS12</t>
    </r>
    <r>
      <rPr>
        <sz val="12"/>
        <color theme="1"/>
        <rFont val="標楷體"/>
        <family val="4"/>
        <charset val="136"/>
      </rPr>
      <t>、</t>
    </r>
    <r>
      <rPr>
        <sz val="12"/>
        <color theme="1"/>
        <rFont val="Times New Roman"/>
        <family val="1"/>
      </rPr>
      <t>DS14</t>
    </r>
    <r>
      <rPr>
        <sz val="12"/>
        <color theme="1"/>
        <rFont val="標楷體"/>
        <family val="4"/>
        <charset val="136"/>
      </rPr>
      <t>雙面膠作比較。</t>
    </r>
  </si>
  <si>
    <r>
      <rPr>
        <sz val="12"/>
        <color theme="1"/>
        <rFont val="標楷體"/>
        <family val="4"/>
        <charset val="136"/>
      </rPr>
      <t>測試</t>
    </r>
    <r>
      <rPr>
        <sz val="12"/>
        <color theme="1"/>
        <rFont val="Times New Roman"/>
        <family val="1"/>
      </rPr>
      <t>“BC-210A PVC</t>
    </r>
    <r>
      <rPr>
        <sz val="12"/>
        <color theme="1"/>
        <rFont val="標楷體"/>
        <family val="4"/>
        <charset val="136"/>
      </rPr>
      <t>膠粒</t>
    </r>
    <r>
      <rPr>
        <sz val="12"/>
        <color theme="1"/>
        <rFont val="Times New Roman"/>
        <family val="1"/>
      </rPr>
      <t>”</t>
    </r>
    <r>
      <rPr>
        <sz val="12"/>
        <color theme="1"/>
        <rFont val="標楷體"/>
        <family val="4"/>
        <charset val="136"/>
      </rPr>
      <t>上機做蛇仔，確認其效果是否可以接受</t>
    </r>
    <r>
      <rPr>
        <sz val="12"/>
        <color theme="1"/>
        <rFont val="Times New Roman"/>
        <family val="1"/>
      </rPr>
      <t>.</t>
    </r>
  </si>
  <si>
    <r>
      <t>19mm&amp; 22mm</t>
    </r>
    <r>
      <rPr>
        <sz val="12"/>
        <color theme="1"/>
        <rFont val="標楷體"/>
        <family val="4"/>
        <charset val="136"/>
      </rPr>
      <t>包盒機貼紙</t>
    </r>
  </si>
  <si>
    <r>
      <rPr>
        <sz val="12"/>
        <color theme="1"/>
        <rFont val="標楷體"/>
        <family val="4"/>
        <charset val="136"/>
      </rPr>
      <t>測試</t>
    </r>
    <r>
      <rPr>
        <sz val="12"/>
        <color theme="1"/>
        <rFont val="Times New Roman"/>
        <family val="1"/>
      </rPr>
      <t>“</t>
    </r>
    <r>
      <rPr>
        <sz val="12"/>
        <color theme="1"/>
        <rFont val="標楷體"/>
        <family val="4"/>
        <charset val="136"/>
      </rPr>
      <t>恆昌</t>
    </r>
    <r>
      <rPr>
        <sz val="12"/>
        <color theme="1"/>
        <rFont val="Times New Roman"/>
        <family val="1"/>
      </rPr>
      <t>T6922</t>
    </r>
    <r>
      <rPr>
        <sz val="12"/>
        <color theme="1"/>
        <rFont val="標楷體"/>
        <family val="4"/>
        <charset val="136"/>
      </rPr>
      <t>洗車水</t>
    </r>
    <r>
      <rPr>
        <sz val="12"/>
        <color theme="1"/>
        <rFont val="Times New Roman"/>
        <family val="1"/>
      </rPr>
      <t>”</t>
    </r>
    <r>
      <rPr>
        <sz val="12"/>
        <color theme="1"/>
        <rFont val="標楷體"/>
        <family val="4"/>
        <charset val="136"/>
      </rPr>
      <t>上印刷機洗車，確認其效果是否可以接受</t>
    </r>
    <r>
      <rPr>
        <sz val="12"/>
        <color theme="1"/>
        <rFont val="Times New Roman"/>
        <family val="1"/>
      </rPr>
      <t>.</t>
    </r>
  </si>
  <si>
    <r>
      <t>0.24mm</t>
    </r>
    <r>
      <rPr>
        <sz val="12"/>
        <color theme="1"/>
        <rFont val="標楷體"/>
        <family val="4"/>
        <charset val="136"/>
      </rPr>
      <t>鋅版較現有</t>
    </r>
    <r>
      <rPr>
        <sz val="12"/>
        <color theme="1"/>
        <rFont val="Times New Roman"/>
        <family val="1"/>
      </rPr>
      <t>0.27mm</t>
    </r>
    <r>
      <rPr>
        <sz val="12"/>
        <color theme="1"/>
        <rFont val="標楷體"/>
        <family val="4"/>
        <charset val="136"/>
      </rPr>
      <t>鋅版便宜，測試是否適用。</t>
    </r>
  </si>
  <si>
    <r>
      <rPr>
        <sz val="12"/>
        <color theme="1"/>
        <rFont val="標楷體"/>
        <family val="4"/>
        <charset val="136"/>
      </rPr>
      <t>測試深圳三寶科技波多利系列彩片漆</t>
    </r>
    <r>
      <rPr>
        <sz val="12"/>
        <color theme="1"/>
        <rFont val="Times New Roman"/>
        <family val="1"/>
      </rPr>
      <t>(MC504)</t>
    </r>
    <r>
      <rPr>
        <sz val="12"/>
        <color theme="1"/>
        <rFont val="標楷體"/>
        <family val="4"/>
        <charset val="136"/>
      </rPr>
      <t>是否符合我司物料及絲印加工工藝要求，針對各款紙張介面，要求達到彩色乳膠漆的手感和視覺效果，以列入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</si>
  <si>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測試深圳三寶科技波多利系列彩片漆</t>
    </r>
    <r>
      <rPr>
        <sz val="12"/>
        <color theme="1"/>
        <rFont val="Times New Roman"/>
        <family val="1"/>
      </rPr>
      <t>(MC505)</t>
    </r>
    <r>
      <rPr>
        <sz val="12"/>
        <color theme="1"/>
        <rFont val="標楷體"/>
        <family val="4"/>
        <charset val="136"/>
      </rPr>
      <t>是否符合我司物料及絲印加工工藝要求，針對各款紙張介面，要求達到彩色乳膠漆的手感和視覺效果，以列入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</si>
  <si>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t>
    </r>
    <r>
      <rPr>
        <sz val="12"/>
        <color theme="1"/>
        <rFont val="Times New Roman"/>
        <family val="1"/>
      </rPr>
      <t xml:space="preserve">28/2 </t>
    </r>
    <r>
      <rPr>
        <sz val="12"/>
        <color theme="1"/>
        <rFont val="標楷體"/>
        <family val="4"/>
        <charset val="136"/>
      </rPr>
      <t>白綿線是否適合我司生產要求。</t>
    </r>
  </si>
  <si>
    <r>
      <rPr>
        <sz val="12"/>
        <color theme="1"/>
        <rFont val="標楷體"/>
        <family val="4"/>
        <charset val="136"/>
      </rPr>
      <t>測試</t>
    </r>
    <r>
      <rPr>
        <sz val="12"/>
        <color theme="1"/>
        <rFont val="Times New Roman"/>
        <family val="1"/>
      </rPr>
      <t>#18</t>
    </r>
    <r>
      <rPr>
        <sz val="12"/>
        <color theme="1"/>
        <rFont val="標楷體"/>
        <family val="4"/>
        <charset val="136"/>
      </rPr>
      <t>海綿，針對我司現用海綿的使用情況，尋找硬度接近的特硬海綿，以達到節省成本的目的。</t>
    </r>
  </si>
  <si>
    <r>
      <rPr>
        <sz val="12"/>
        <color theme="1"/>
        <rFont val="標楷體"/>
        <family val="4"/>
        <charset val="136"/>
      </rPr>
      <t>測試兆瑞的魔力膠片，針對使用丁氏</t>
    </r>
    <r>
      <rPr>
        <sz val="12"/>
        <color theme="1"/>
        <rFont val="Times New Roman"/>
        <family val="1"/>
      </rPr>
      <t># DS106A</t>
    </r>
    <r>
      <rPr>
        <sz val="12"/>
        <color theme="1"/>
        <rFont val="標楷體"/>
        <family val="4"/>
        <charset val="136"/>
      </rPr>
      <t>硅橡膠表面處理劑及</t>
    </r>
    <r>
      <rPr>
        <sz val="12"/>
        <color theme="1"/>
        <rFont val="Times New Roman"/>
        <family val="1"/>
      </rPr>
      <t># DS106B</t>
    </r>
    <r>
      <rPr>
        <sz val="12"/>
        <color theme="1"/>
        <rFont val="標楷體"/>
        <family val="4"/>
        <charset val="136"/>
      </rPr>
      <t>硅橡膠交聯劑與咭紙粘合，要求與咭紙粘合後仍可直接吸附於平整的物體表面（如紙面），達到增強我司市場競爭力的作用。</t>
    </r>
  </si>
  <si>
    <r>
      <rPr>
        <sz val="12"/>
        <color theme="1"/>
        <rFont val="標楷體"/>
        <family val="4"/>
        <charset val="136"/>
      </rPr>
      <t>測試丁氏</t>
    </r>
    <r>
      <rPr>
        <sz val="12"/>
        <color theme="1"/>
        <rFont val="Times New Roman"/>
        <family val="1"/>
      </rPr>
      <t># DS106A</t>
    </r>
    <r>
      <rPr>
        <sz val="12"/>
        <color theme="1"/>
        <rFont val="標楷體"/>
        <family val="4"/>
        <charset val="136"/>
      </rPr>
      <t>硅橡膠表面處理劑，針對兆瑞的魔力膠片與咭紙粘合不牢的現象，對兆瑞的魔力膠片表面進行處理，要求處理後的魔力膠片使用</t>
    </r>
    <r>
      <rPr>
        <sz val="12"/>
        <color theme="1"/>
        <rFont val="Times New Roman"/>
        <family val="1"/>
      </rPr>
      <t># DS106B</t>
    </r>
    <r>
      <rPr>
        <sz val="12"/>
        <color theme="1"/>
        <rFont val="標楷體"/>
        <family val="4"/>
        <charset val="136"/>
      </rPr>
      <t>硅橡膠交聯劑可與咭紙可緊密粘合且不爆膠，解決魔力膠片與咭紙粘合的問題，達到增強我司市場競爭力的作用。</t>
    </r>
  </si>
  <si>
    <r>
      <rPr>
        <sz val="12"/>
        <color theme="1"/>
        <rFont val="標楷體"/>
        <family val="4"/>
        <charset val="136"/>
      </rPr>
      <t>測試此款鋅版</t>
    </r>
    <r>
      <rPr>
        <sz val="12"/>
        <color theme="1"/>
        <rFont val="Times New Roman"/>
        <family val="1"/>
      </rPr>
      <t>0.24mm</t>
    </r>
    <r>
      <rPr>
        <sz val="12"/>
        <color theme="1"/>
        <rFont val="標楷體"/>
        <family val="4"/>
        <charset val="136"/>
      </rPr>
      <t>厚度是否可替代</t>
    </r>
    <r>
      <rPr>
        <sz val="12"/>
        <color theme="1"/>
        <rFont val="Times New Roman"/>
        <family val="1"/>
      </rPr>
      <t>0.27mm</t>
    </r>
    <r>
      <rPr>
        <sz val="12"/>
        <color theme="1"/>
        <rFont val="標楷體"/>
        <family val="4"/>
        <charset val="136"/>
      </rPr>
      <t>用於</t>
    </r>
    <r>
      <rPr>
        <sz val="12"/>
        <color theme="1"/>
        <rFont val="Times New Roman"/>
        <family val="1"/>
      </rPr>
      <t>FM</t>
    </r>
    <r>
      <rPr>
        <sz val="12"/>
        <color theme="1"/>
        <rFont val="標楷體"/>
        <family val="4"/>
        <charset val="136"/>
      </rPr>
      <t>印刷。</t>
    </r>
  </si>
  <si>
    <r>
      <rPr>
        <sz val="12"/>
        <color theme="1"/>
        <rFont val="標楷體"/>
        <family val="4"/>
        <charset val="136"/>
      </rPr>
      <t>針對我司現時短版使用率較高及打稿需求，開以此款價錢較現用鋅版便宜的鋅版</t>
    </r>
    <r>
      <rPr>
        <sz val="12"/>
        <color theme="1"/>
        <rFont val="Times New Roman"/>
        <family val="1"/>
      </rPr>
      <t>(FIT-XTRA CTP</t>
    </r>
    <r>
      <rPr>
        <sz val="12"/>
        <color theme="1"/>
        <rFont val="標楷體"/>
        <family val="4"/>
        <charset val="136"/>
      </rPr>
      <t>鋅版</t>
    </r>
    <r>
      <rPr>
        <sz val="12"/>
        <color theme="1"/>
        <rFont val="Times New Roman"/>
        <family val="1"/>
      </rPr>
      <t>(</t>
    </r>
    <r>
      <rPr>
        <sz val="12"/>
        <color theme="1"/>
        <rFont val="標楷體"/>
        <family val="4"/>
        <charset val="136"/>
      </rPr>
      <t>以節省成本。</t>
    </r>
  </si>
  <si>
    <r>
      <rPr>
        <sz val="12"/>
        <color theme="1"/>
        <rFont val="標楷體"/>
        <family val="4"/>
        <charset val="136"/>
      </rPr>
      <t>測試深圳三寶科技波多利系列彩片漆</t>
    </r>
    <r>
      <rPr>
        <sz val="12"/>
        <color theme="1"/>
        <rFont val="Times New Roman"/>
        <family val="1"/>
      </rPr>
      <t>(MC507)</t>
    </r>
    <r>
      <rPr>
        <sz val="12"/>
        <color theme="1"/>
        <rFont val="標楷體"/>
        <family val="4"/>
        <charset val="136"/>
      </rPr>
      <t>是否符合我司物料及絲印加工工藝要求，針對各款紙張介面，要求達到彩色乳膠漆的手感和視覺效果，以列入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</si>
  <si>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測試深圳三寶科技波多利系列彩片漆</t>
    </r>
    <r>
      <rPr>
        <sz val="12"/>
        <color theme="1"/>
        <rFont val="Times New Roman"/>
        <family val="1"/>
      </rPr>
      <t>(CHN003)</t>
    </r>
    <r>
      <rPr>
        <sz val="12"/>
        <color theme="1"/>
        <rFont val="標楷體"/>
        <family val="4"/>
        <charset val="136"/>
      </rPr>
      <t>是否符合我司物料及絲印加工工藝要求，針對各款紙張介面，要求達到彩色乳膠漆的手感和視覺效果，以列入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</si>
  <si>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t>
    </r>
    <r>
      <rPr>
        <sz val="12"/>
        <color theme="1"/>
        <rFont val="Times New Roman"/>
        <family val="1"/>
      </rPr>
      <t>ABC #30064(X+Y)</t>
    </r>
    <r>
      <rPr>
        <sz val="12"/>
        <color theme="1"/>
        <rFont val="標楷體"/>
        <family val="4"/>
        <charset val="136"/>
      </rPr>
      <t>快干劑，看其質量是否可改善印件的干燥時間，用於產品生產上。</t>
    </r>
  </si>
  <si>
    <r>
      <rPr>
        <sz val="12"/>
        <color theme="1"/>
        <rFont val="標楷體"/>
        <family val="4"/>
        <charset val="136"/>
      </rPr>
      <t>測試</t>
    </r>
    <r>
      <rPr>
        <sz val="12"/>
        <color theme="1"/>
        <rFont val="Times New Roman"/>
        <family val="1"/>
      </rPr>
      <t>AGFA Energy Elite</t>
    </r>
    <r>
      <rPr>
        <sz val="12"/>
        <color theme="1"/>
        <rFont val="標楷體"/>
        <family val="4"/>
        <charset val="136"/>
      </rPr>
      <t>熱敏陽圖鋅版是否適用於公司產品中。</t>
    </r>
  </si>
  <si>
    <r>
      <rPr>
        <sz val="12"/>
        <color theme="1"/>
        <rFont val="標楷體"/>
        <family val="4"/>
        <charset val="136"/>
      </rPr>
      <t>測試</t>
    </r>
    <r>
      <rPr>
        <sz val="12"/>
        <color theme="1"/>
        <rFont val="Times New Roman"/>
        <family val="1"/>
      </rPr>
      <t>Fuji LH-PJ</t>
    </r>
    <r>
      <rPr>
        <sz val="12"/>
        <color theme="1"/>
        <rFont val="標楷體"/>
        <family val="4"/>
        <charset val="136"/>
      </rPr>
      <t>熱敏陽圖鋅版，確認其效果是否可適用於公司生產中。</t>
    </r>
  </si>
  <si>
    <r>
      <rPr>
        <sz val="12"/>
        <color theme="1"/>
        <rFont val="標楷體"/>
        <family val="4"/>
        <charset val="136"/>
      </rPr>
      <t>測試</t>
    </r>
    <r>
      <rPr>
        <sz val="12"/>
        <color theme="1"/>
        <rFont val="Times New Roman"/>
        <family val="1"/>
      </rPr>
      <t>AGFA Azura TS</t>
    </r>
    <r>
      <rPr>
        <sz val="12"/>
        <color theme="1"/>
        <rFont val="標楷體"/>
        <family val="4"/>
        <charset val="136"/>
      </rPr>
      <t>（</t>
    </r>
    <r>
      <rPr>
        <sz val="12"/>
        <color theme="1"/>
        <rFont val="Times New Roman"/>
        <family val="1"/>
      </rPr>
      <t>0.3</t>
    </r>
    <r>
      <rPr>
        <sz val="12"/>
        <color theme="1"/>
        <rFont val="標楷體"/>
        <family val="4"/>
        <charset val="136"/>
      </rPr>
      <t>厚度）免沖洗環保</t>
    </r>
    <r>
      <rPr>
        <sz val="12"/>
        <color theme="1"/>
        <rFont val="Times New Roman"/>
        <family val="1"/>
      </rPr>
      <t>CTP</t>
    </r>
    <r>
      <rPr>
        <sz val="12"/>
        <color theme="1"/>
        <rFont val="標楷體"/>
        <family val="4"/>
        <charset val="136"/>
      </rPr>
      <t>鋅版，確認其是否可應用在公司生產中。</t>
    </r>
  </si>
  <si>
    <r>
      <rPr>
        <sz val="12"/>
        <color theme="1"/>
        <rFont val="標楷體"/>
        <family val="4"/>
        <charset val="136"/>
      </rPr>
      <t>測試五糧液</t>
    </r>
    <r>
      <rPr>
        <sz val="12"/>
        <color theme="1"/>
        <rFont val="Times New Roman"/>
        <family val="1"/>
      </rPr>
      <t>75</t>
    </r>
    <r>
      <rPr>
        <sz val="12"/>
        <color theme="1"/>
        <rFont val="標楷體"/>
        <family val="4"/>
        <charset val="136"/>
      </rPr>
      <t>線薄光柵片性能是否達到公司生產要求</t>
    </r>
  </si>
  <si>
    <r>
      <rPr>
        <sz val="12"/>
        <color theme="1"/>
        <rFont val="標楷體"/>
        <family val="4"/>
        <charset val="136"/>
      </rPr>
      <t>測試五糧液</t>
    </r>
    <r>
      <rPr>
        <sz val="12"/>
        <color theme="1"/>
        <rFont val="Times New Roman"/>
        <family val="1"/>
      </rPr>
      <t>75</t>
    </r>
    <r>
      <rPr>
        <sz val="12"/>
        <color theme="1"/>
        <rFont val="標楷體"/>
        <family val="4"/>
        <charset val="136"/>
      </rPr>
      <t>線厚光柵片性能是否達到公司生產要求</t>
    </r>
  </si>
  <si>
    <r>
      <rPr>
        <sz val="12"/>
        <color theme="1"/>
        <rFont val="標楷體"/>
        <family val="4"/>
        <charset val="136"/>
      </rPr>
      <t>測試五糧液</t>
    </r>
    <r>
      <rPr>
        <sz val="12"/>
        <color theme="1"/>
        <rFont val="Times New Roman"/>
        <family val="1"/>
      </rPr>
      <t>100</t>
    </r>
    <r>
      <rPr>
        <sz val="12"/>
        <color theme="1"/>
        <rFont val="標楷體"/>
        <family val="4"/>
        <charset val="136"/>
      </rPr>
      <t>線光柵片性能是否達到公司生產要求</t>
    </r>
  </si>
  <si>
    <r>
      <rPr>
        <sz val="12"/>
        <color theme="1"/>
        <rFont val="標楷體"/>
        <family val="4"/>
        <charset val="136"/>
      </rPr>
      <t>測試光之源</t>
    </r>
    <r>
      <rPr>
        <sz val="12"/>
        <color theme="1"/>
        <rFont val="Times New Roman"/>
        <family val="1"/>
      </rPr>
      <t>75</t>
    </r>
    <r>
      <rPr>
        <sz val="12"/>
        <color theme="1"/>
        <rFont val="標楷體"/>
        <family val="4"/>
        <charset val="136"/>
      </rPr>
      <t>線光柵片性能是否達到公司生產要求</t>
    </r>
  </si>
  <si>
    <r>
      <rPr>
        <sz val="12"/>
        <color theme="1"/>
        <rFont val="標楷體"/>
        <family val="4"/>
        <charset val="136"/>
      </rPr>
      <t>測試旭鑫</t>
    </r>
    <r>
      <rPr>
        <sz val="12"/>
        <color theme="1"/>
        <rFont val="Times New Roman"/>
        <family val="1"/>
      </rPr>
      <t>75</t>
    </r>
    <r>
      <rPr>
        <sz val="12"/>
        <color theme="1"/>
        <rFont val="標楷體"/>
        <family val="4"/>
        <charset val="136"/>
      </rPr>
      <t>線光柵片性能是否達到公司生產要求</t>
    </r>
  </si>
  <si>
    <r>
      <rPr>
        <sz val="12"/>
        <color theme="1"/>
        <rFont val="標楷體"/>
        <family val="4"/>
        <charset val="136"/>
      </rPr>
      <t>測試東莞市嘉科印刷器材有限公司代理的瑞士</t>
    </r>
    <r>
      <rPr>
        <sz val="12"/>
        <color theme="1"/>
        <rFont val="Times New Roman"/>
        <family val="1"/>
      </rPr>
      <t>SAPPU 120T-34</t>
    </r>
    <r>
      <rPr>
        <sz val="12"/>
        <color theme="1"/>
        <rFont val="標楷體"/>
        <family val="4"/>
        <charset val="136"/>
      </rPr>
      <t>絲網網紗，針對現用</t>
    </r>
    <r>
      <rPr>
        <sz val="12"/>
        <color theme="1"/>
        <rFont val="Times New Roman"/>
        <family val="1"/>
      </rPr>
      <t>Seafar</t>
    </r>
    <r>
      <rPr>
        <sz val="12"/>
        <color theme="1"/>
        <rFont val="標楷體"/>
        <family val="4"/>
        <charset val="136"/>
      </rPr>
      <t>網紗價格貴，是否可代替使用，並符合絲印操作的要求。</t>
    </r>
  </si>
  <si>
    <r>
      <rPr>
        <sz val="12"/>
        <color theme="1"/>
        <rFont val="標楷體"/>
        <family val="4"/>
        <charset val="136"/>
      </rPr>
      <t>針對我司現時</t>
    </r>
    <r>
      <rPr>
        <sz val="12"/>
        <color theme="1"/>
        <rFont val="Times New Roman"/>
        <family val="1"/>
      </rPr>
      <t>CTP</t>
    </r>
    <r>
      <rPr>
        <sz val="12"/>
        <color theme="1"/>
        <rFont val="標楷體"/>
        <family val="4"/>
        <charset val="136"/>
      </rPr>
      <t>版已大部份轉用</t>
    </r>
    <r>
      <rPr>
        <sz val="12"/>
        <color theme="1"/>
        <rFont val="Times New Roman"/>
        <family val="1"/>
      </rPr>
      <t>0.24mm,</t>
    </r>
    <r>
      <rPr>
        <sz val="12"/>
        <color theme="1"/>
        <rFont val="標楷體"/>
        <family val="4"/>
        <charset val="136"/>
      </rPr>
      <t>測試此款</t>
    </r>
    <r>
      <rPr>
        <sz val="12"/>
        <color theme="1"/>
        <rFont val="Times New Roman"/>
        <family val="1"/>
      </rPr>
      <t>0.24mmVP</t>
    </r>
    <r>
      <rPr>
        <sz val="12"/>
        <color theme="1"/>
        <rFont val="標楷體"/>
        <family val="4"/>
        <charset val="136"/>
      </rPr>
      <t>版是否適用於我司生產。</t>
    </r>
  </si>
  <si>
    <r>
      <rPr>
        <sz val="12"/>
        <color theme="1"/>
        <rFont val="標楷體"/>
        <family val="4"/>
        <charset val="136"/>
      </rPr>
      <t>福建富達</t>
    </r>
    <r>
      <rPr>
        <sz val="12"/>
        <color theme="1"/>
        <rFont val="Times New Roman"/>
        <family val="1"/>
      </rPr>
      <t>75</t>
    </r>
    <r>
      <rPr>
        <sz val="12"/>
        <color theme="1"/>
        <rFont val="標楷體"/>
        <family val="4"/>
        <charset val="136"/>
      </rPr>
      <t>線光柵片</t>
    </r>
  </si>
  <si>
    <r>
      <rPr>
        <sz val="12"/>
        <color theme="1"/>
        <rFont val="標楷體"/>
        <family val="4"/>
        <charset val="136"/>
      </rPr>
      <t>富達</t>
    </r>
    <r>
      <rPr>
        <sz val="12"/>
        <color theme="1"/>
        <rFont val="Times New Roman"/>
        <family val="1"/>
      </rPr>
      <t>85</t>
    </r>
    <r>
      <rPr>
        <sz val="12"/>
        <color theme="1"/>
        <rFont val="標楷體"/>
        <family val="4"/>
        <charset val="136"/>
      </rPr>
      <t>線光柵片</t>
    </r>
  </si>
  <si>
    <r>
      <rPr>
        <sz val="12"/>
        <color theme="1"/>
        <rFont val="標楷體"/>
        <family val="4"/>
        <charset val="136"/>
      </rPr>
      <t>光之源</t>
    </r>
    <r>
      <rPr>
        <sz val="12"/>
        <color theme="1"/>
        <rFont val="Times New Roman"/>
        <family val="1"/>
      </rPr>
      <t>70</t>
    </r>
    <r>
      <rPr>
        <sz val="12"/>
        <color theme="1"/>
        <rFont val="標楷體"/>
        <family val="4"/>
        <charset val="136"/>
      </rPr>
      <t>線厚光柵片</t>
    </r>
  </si>
  <si>
    <r>
      <rPr>
        <sz val="12"/>
        <color theme="1"/>
        <rFont val="標楷體"/>
        <family val="4"/>
        <charset val="136"/>
      </rPr>
      <t>由於現用的三款沖版液</t>
    </r>
    <r>
      <rPr>
        <sz val="12"/>
        <color theme="1"/>
        <rFont val="Times New Roman"/>
        <family val="1"/>
      </rPr>
      <t>(</t>
    </r>
    <r>
      <rPr>
        <sz val="12"/>
        <color theme="1"/>
        <rFont val="標楷體"/>
        <family val="4"/>
        <charset val="136"/>
      </rPr>
      <t>巴斯夫</t>
    </r>
    <r>
      <rPr>
        <sz val="12"/>
        <color theme="1"/>
        <rFont val="Times New Roman"/>
        <family val="1"/>
      </rPr>
      <t>ADDITIVE A,B,C)</t>
    </r>
    <r>
      <rPr>
        <sz val="12"/>
        <color theme="1"/>
        <rFont val="標楷體"/>
        <family val="4"/>
        <charset val="136"/>
      </rPr>
      <t>將停產，改生產</t>
    </r>
    <r>
      <rPr>
        <sz val="12"/>
        <color theme="1"/>
        <rFont val="Times New Roman"/>
        <family val="1"/>
      </rPr>
      <t>NYLOSOLV A</t>
    </r>
    <r>
      <rPr>
        <sz val="12"/>
        <color theme="1"/>
        <rFont val="標楷體"/>
        <family val="4"/>
        <charset val="136"/>
      </rPr>
      <t>新沖版液</t>
    </r>
    <r>
      <rPr>
        <sz val="12"/>
        <color theme="1"/>
        <rFont val="Times New Roman"/>
        <family val="1"/>
      </rPr>
      <t xml:space="preserve"> </t>
    </r>
    <r>
      <rPr>
        <sz val="12"/>
        <color theme="1"/>
        <rFont val="標楷體"/>
        <family val="4"/>
        <charset val="136"/>
      </rPr>
      <t>（更環保），現申請測試新物料是否適合公司生產。</t>
    </r>
  </si>
  <si>
    <r>
      <rPr>
        <sz val="12"/>
        <color theme="1"/>
        <rFont val="標楷體"/>
        <family val="4"/>
        <charset val="136"/>
      </rPr>
      <t>由於現時我司所使用的墨轆及膠布清洗液價格略偏高一些，為節省成本，故測試墨轆及膠布清洗液是否可代替現用。</t>
    </r>
    <r>
      <rPr>
        <sz val="12"/>
        <color theme="1"/>
        <rFont val="Times New Roman"/>
        <family val="1"/>
      </rPr>
      <t xml:space="preserve"> </t>
    </r>
  </si>
  <si>
    <r>
      <rPr>
        <sz val="12"/>
        <color theme="1"/>
        <rFont val="標楷體"/>
        <family val="4"/>
        <charset val="136"/>
      </rPr>
      <t>針對公司現時印刷易起毛的紙張，開發</t>
    </r>
    <r>
      <rPr>
        <sz val="12"/>
        <color theme="1"/>
        <rFont val="Times New Roman"/>
        <family val="1"/>
      </rPr>
      <t>Vulcan Combo</t>
    </r>
    <r>
      <rPr>
        <sz val="12"/>
        <color theme="1"/>
        <rFont val="標楷體"/>
        <family val="4"/>
        <charset val="136"/>
      </rPr>
      <t>膠布，看其是否可改善紙張起毛的問題。</t>
    </r>
  </si>
  <si>
    <r>
      <rPr>
        <sz val="12"/>
        <color theme="1"/>
        <rFont val="標楷體"/>
        <family val="4"/>
        <charset val="136"/>
      </rPr>
      <t>我司現用富士顯影液由北京產轉至蘇州產，故測試新物料</t>
    </r>
    <r>
      <rPr>
        <sz val="12"/>
        <color theme="1"/>
        <rFont val="Times New Roman"/>
        <family val="1"/>
      </rPr>
      <t>LH-D2WA</t>
    </r>
    <r>
      <rPr>
        <sz val="12"/>
        <color theme="1"/>
        <rFont val="標楷體"/>
        <family val="4"/>
        <charset val="136"/>
      </rPr>
      <t>顯影液是否適用。</t>
    </r>
  </si>
  <si>
    <r>
      <rPr>
        <sz val="12"/>
        <color theme="1"/>
        <rFont val="標楷體"/>
        <family val="4"/>
        <charset val="136"/>
      </rPr>
      <t>我司現用富士補充液由北京產轉至蘇州產，故測試新物料</t>
    </r>
    <r>
      <rPr>
        <sz val="12"/>
        <color theme="1"/>
        <rFont val="Times New Roman"/>
        <family val="1"/>
      </rPr>
      <t>LH-D2RWA</t>
    </r>
    <r>
      <rPr>
        <sz val="12"/>
        <color theme="1"/>
        <rFont val="標楷體"/>
        <family val="4"/>
        <charset val="136"/>
      </rPr>
      <t>補充液是否適用。</t>
    </r>
  </si>
  <si>
    <r>
      <rPr>
        <sz val="12"/>
        <color theme="1"/>
        <rFont val="標楷體"/>
        <family val="4"/>
        <charset val="136"/>
      </rPr>
      <t>測試無錫恆維</t>
    </r>
    <r>
      <rPr>
        <sz val="12"/>
        <color theme="1"/>
        <rFont val="Times New Roman"/>
        <family val="1"/>
      </rPr>
      <t>UV</t>
    </r>
    <r>
      <rPr>
        <sz val="12"/>
        <color theme="1"/>
        <rFont val="標楷體"/>
        <family val="4"/>
        <charset val="136"/>
      </rPr>
      <t>導光油墨，解決背光源之導光板的制作工藝難題，以達到背光源技術應用於紙品行業並推出新產品為公司創造利潤之目的。</t>
    </r>
  </si>
  <si>
    <r>
      <rPr>
        <sz val="12"/>
        <color theme="1"/>
        <rFont val="標楷體"/>
        <family val="4"/>
        <charset val="136"/>
      </rPr>
      <t>銀色玻璃珠</t>
    </r>
  </si>
  <si>
    <r>
      <rPr>
        <sz val="12"/>
        <color theme="1"/>
        <rFont val="標楷體"/>
        <family val="4"/>
        <charset val="136"/>
      </rPr>
      <t>測試日研</t>
    </r>
    <r>
      <rPr>
        <sz val="12"/>
        <color theme="1"/>
        <rFont val="Times New Roman"/>
        <family val="1"/>
      </rPr>
      <t>PS</t>
    </r>
    <r>
      <rPr>
        <sz val="12"/>
        <color theme="1"/>
        <rFont val="標楷體"/>
        <family val="4"/>
        <charset val="136"/>
      </rPr>
      <t>版保護膠，解決現用新圖</t>
    </r>
    <r>
      <rPr>
        <sz val="12"/>
        <color theme="1"/>
        <rFont val="Times New Roman"/>
        <family val="1"/>
      </rPr>
      <t>CTP</t>
    </r>
    <r>
      <rPr>
        <sz val="12"/>
        <color theme="1"/>
        <rFont val="標楷體"/>
        <family val="4"/>
        <charset val="136"/>
      </rPr>
      <t>保護膠由於水溶性不強導致打稿時偶有發生的不上墨現象。</t>
    </r>
  </si>
  <si>
    <r>
      <rPr>
        <sz val="12"/>
        <color theme="1"/>
        <rFont val="標楷體"/>
        <family val="4"/>
        <charset val="136"/>
      </rPr>
      <t>測試東莞市嘉科印刷器材有限公司代理的上海</t>
    </r>
    <r>
      <rPr>
        <sz val="12"/>
        <color theme="1"/>
        <rFont val="Times New Roman"/>
        <family val="1"/>
      </rPr>
      <t xml:space="preserve">SAPPHIRE 20T-150W </t>
    </r>
    <r>
      <rPr>
        <sz val="12"/>
        <color theme="1"/>
        <rFont val="標楷體"/>
        <family val="4"/>
        <charset val="136"/>
      </rPr>
      <t>絲印網紗，針對現用</t>
    </r>
    <r>
      <rPr>
        <sz val="12"/>
        <color theme="1"/>
        <rFont val="Times New Roman"/>
        <family val="1"/>
      </rPr>
      <t>Seafar</t>
    </r>
    <r>
      <rPr>
        <sz val="12"/>
        <color theme="1"/>
        <rFont val="標楷體"/>
        <family val="4"/>
        <charset val="136"/>
      </rPr>
      <t>網紗價格貴，是否可代替使用，並符合絲印操作的要求。</t>
    </r>
  </si>
  <si>
    <r>
      <rPr>
        <sz val="12"/>
        <color theme="1"/>
        <rFont val="標楷體"/>
        <family val="4"/>
        <charset val="136"/>
      </rPr>
      <t>測試大日精化</t>
    </r>
    <r>
      <rPr>
        <sz val="12"/>
        <color theme="1"/>
        <rFont val="Times New Roman"/>
        <family val="1"/>
      </rPr>
      <t>#5040</t>
    </r>
    <r>
      <rPr>
        <sz val="12"/>
        <color theme="1"/>
        <rFont val="標楷體"/>
        <family val="4"/>
        <charset val="136"/>
      </rPr>
      <t>減粘劑，看其質量是否可配合用於無水油墨的使用，調整其粘度，減輕印刷甩紙毛、紙粉的問題。</t>
    </r>
  </si>
  <si>
    <r>
      <rPr>
        <sz val="12"/>
        <color theme="1"/>
        <rFont val="標楷體"/>
        <family val="4"/>
        <charset val="136"/>
      </rPr>
      <t>施宏勳</t>
    </r>
  </si>
  <si>
    <r>
      <rPr>
        <sz val="12"/>
        <color theme="1"/>
        <rFont val="標楷體"/>
        <family val="4"/>
        <charset val="136"/>
      </rPr>
      <t>測試寶利</t>
    </r>
    <r>
      <rPr>
        <sz val="12"/>
        <color theme="1"/>
        <rFont val="Times New Roman"/>
        <family val="1"/>
      </rPr>
      <t>#AF-903</t>
    </r>
    <r>
      <rPr>
        <sz val="12"/>
        <color theme="1"/>
        <rFont val="標楷體"/>
        <family val="4"/>
        <charset val="136"/>
      </rPr>
      <t>多色書紙漿，配合半自動絲印機</t>
    </r>
    <r>
      <rPr>
        <sz val="12"/>
        <color theme="1"/>
        <rFont val="Times New Roman"/>
        <family val="1"/>
      </rPr>
      <t>(77T</t>
    </r>
    <r>
      <rPr>
        <sz val="12"/>
        <color theme="1"/>
        <rFont val="標楷體"/>
        <family val="4"/>
        <charset val="136"/>
      </rPr>
      <t>水性絲網</t>
    </r>
    <r>
      <rPr>
        <sz val="12"/>
        <color theme="1"/>
        <rFont val="Times New Roman"/>
        <family val="1"/>
      </rPr>
      <t>)</t>
    </r>
    <r>
      <rPr>
        <sz val="12"/>
        <color theme="1"/>
        <rFont val="標楷體"/>
        <family val="4"/>
        <charset val="136"/>
      </rPr>
      <t>於灰板紙面做塗布加工，確認效果是否取代部分裱書紙產品</t>
    </r>
  </si>
  <si>
    <r>
      <rPr>
        <sz val="12"/>
        <color theme="1"/>
        <rFont val="標楷體"/>
        <family val="4"/>
        <charset val="136"/>
      </rPr>
      <t>測試富士環保免沖鋅版</t>
    </r>
    <r>
      <rPr>
        <sz val="12"/>
        <color theme="1"/>
        <rFont val="Times New Roman"/>
        <family val="1"/>
      </rPr>
      <t>Pro-T2</t>
    </r>
    <r>
      <rPr>
        <sz val="12"/>
        <color theme="1"/>
        <rFont val="標楷體"/>
        <family val="4"/>
        <charset val="136"/>
      </rPr>
      <t>的鋅版版面效果、耐印力、操作條件等。</t>
    </r>
  </si>
  <si>
    <r>
      <rPr>
        <sz val="12"/>
        <color theme="1"/>
        <rFont val="標楷體"/>
        <family val="4"/>
        <charset val="136"/>
      </rPr>
      <t>測試東麗無水</t>
    </r>
    <r>
      <rPr>
        <sz val="12"/>
        <color theme="1"/>
        <rFont val="Times New Roman"/>
        <family val="1"/>
      </rPr>
      <t>(0.24</t>
    </r>
    <r>
      <rPr>
        <sz val="12"/>
        <color theme="1"/>
        <rFont val="標楷體"/>
        <family val="4"/>
        <charset val="136"/>
      </rPr>
      <t>厚度</t>
    </r>
    <r>
      <rPr>
        <sz val="12"/>
        <color theme="1"/>
        <rFont val="Times New Roman"/>
        <family val="1"/>
      </rPr>
      <t>)</t>
    </r>
    <r>
      <rPr>
        <sz val="12"/>
        <color theme="1"/>
        <rFont val="標楷體"/>
        <family val="4"/>
        <charset val="136"/>
      </rPr>
      <t>鋅版，要求與現用的東麗無水</t>
    </r>
    <r>
      <rPr>
        <sz val="12"/>
        <color theme="1"/>
        <rFont val="Times New Roman"/>
        <family val="1"/>
      </rPr>
      <t>(0.3</t>
    </r>
    <r>
      <rPr>
        <sz val="12"/>
        <color theme="1"/>
        <rFont val="標楷體"/>
        <family val="4"/>
        <charset val="136"/>
      </rPr>
      <t>厚度</t>
    </r>
    <r>
      <rPr>
        <sz val="12"/>
        <color theme="1"/>
        <rFont val="Times New Roman"/>
        <family val="1"/>
      </rPr>
      <t>)</t>
    </r>
    <r>
      <rPr>
        <sz val="12"/>
        <color theme="1"/>
        <rFont val="標楷體"/>
        <family val="4"/>
        <charset val="136"/>
      </rPr>
      <t>鋅版效果、耐印力一致，達到代替東麗無水</t>
    </r>
    <r>
      <rPr>
        <sz val="12"/>
        <color theme="1"/>
        <rFont val="Times New Roman"/>
        <family val="1"/>
      </rPr>
      <t>(0.3</t>
    </r>
    <r>
      <rPr>
        <sz val="12"/>
        <color theme="1"/>
        <rFont val="標楷體"/>
        <family val="4"/>
        <charset val="136"/>
      </rPr>
      <t>厚度</t>
    </r>
    <r>
      <rPr>
        <sz val="12"/>
        <color theme="1"/>
        <rFont val="Times New Roman"/>
        <family val="1"/>
      </rPr>
      <t>)</t>
    </r>
    <r>
      <rPr>
        <sz val="12"/>
        <color theme="1"/>
        <rFont val="標楷體"/>
        <family val="4"/>
        <charset val="136"/>
      </rPr>
      <t>鋅版的目的。</t>
    </r>
  </si>
  <si>
    <r>
      <rPr>
        <sz val="12"/>
        <color theme="1"/>
        <rFont val="標楷體"/>
        <family val="4"/>
        <charset val="136"/>
      </rPr>
      <t>測試喜明</t>
    </r>
    <r>
      <rPr>
        <sz val="12"/>
        <color theme="1"/>
        <rFont val="Times New Roman"/>
        <family val="1"/>
      </rPr>
      <t>CTQS-500/CTQS-300</t>
    </r>
    <r>
      <rPr>
        <sz val="12"/>
        <color theme="1"/>
        <rFont val="標楷體"/>
        <family val="4"/>
        <charset val="136"/>
      </rPr>
      <t>噴粉，確定其質量是否符合公司生產要求，用於大貨生產上。</t>
    </r>
  </si>
  <si>
    <r>
      <rPr>
        <sz val="12"/>
        <color theme="1"/>
        <rFont val="標楷體"/>
        <family val="4"/>
        <charset val="136"/>
      </rPr>
      <t>測試</t>
    </r>
    <r>
      <rPr>
        <sz val="12"/>
        <color theme="1"/>
        <rFont val="Times New Roman"/>
        <family val="1"/>
      </rPr>
      <t>(</t>
    </r>
    <r>
      <rPr>
        <sz val="12"/>
        <color theme="1"/>
        <rFont val="標楷體"/>
        <family val="4"/>
        <charset val="136"/>
      </rPr>
      <t>國產</t>
    </r>
    <r>
      <rPr>
        <sz val="12"/>
        <color theme="1"/>
        <rFont val="Times New Roman"/>
        <family val="1"/>
      </rPr>
      <t>)</t>
    </r>
    <r>
      <rPr>
        <sz val="12"/>
        <color theme="1"/>
        <rFont val="標楷體"/>
        <family val="4"/>
        <charset val="136"/>
      </rPr>
      <t>日研軟片遮光筆，要求塗畫於菲林上可達到遮光效果，要求在菲林上寫牙口字後可清晰曬在</t>
    </r>
    <r>
      <rPr>
        <sz val="12"/>
        <color theme="1"/>
        <rFont val="Times New Roman"/>
        <family val="1"/>
      </rPr>
      <t>PS</t>
    </r>
    <r>
      <rPr>
        <sz val="12"/>
        <color theme="1"/>
        <rFont val="標楷體"/>
        <family val="4"/>
        <charset val="136"/>
      </rPr>
      <t>版上；對陰片菲林沙眼、刮痕塗畫修補後，進行覆片時覆出的菲林無痕，耐用性比現用的遮光筆好，達到代替現用的</t>
    </r>
    <r>
      <rPr>
        <sz val="12"/>
        <color theme="1"/>
        <rFont val="Times New Roman"/>
        <family val="1"/>
      </rPr>
      <t>(</t>
    </r>
    <r>
      <rPr>
        <sz val="12"/>
        <color theme="1"/>
        <rFont val="標楷體"/>
        <family val="4"/>
        <charset val="136"/>
      </rPr>
      <t>日產</t>
    </r>
    <r>
      <rPr>
        <sz val="12"/>
        <color theme="1"/>
        <rFont val="Times New Roman"/>
        <family val="1"/>
      </rPr>
      <t>)</t>
    </r>
    <r>
      <rPr>
        <sz val="12"/>
        <color theme="1"/>
        <rFont val="標楷體"/>
        <family val="4"/>
        <charset val="136"/>
      </rPr>
      <t>原易仕遮光筆的目的。</t>
    </r>
  </si>
  <si>
    <r>
      <rPr>
        <sz val="12"/>
        <color theme="1"/>
        <rFont val="標楷體"/>
        <family val="4"/>
        <charset val="136"/>
      </rPr>
      <t>確認＃</t>
    </r>
    <r>
      <rPr>
        <sz val="12"/>
        <color theme="1"/>
        <rFont val="Times New Roman"/>
        <family val="1"/>
      </rPr>
      <t>PK-301</t>
    </r>
    <r>
      <rPr>
        <sz val="12"/>
        <color theme="1"/>
        <rFont val="標楷體"/>
        <family val="4"/>
        <charset val="136"/>
      </rPr>
      <t>撥水劑品質是否接受。</t>
    </r>
  </si>
  <si>
    <r>
      <rPr>
        <sz val="12"/>
        <color theme="1"/>
        <rFont val="標楷體"/>
        <family val="4"/>
        <charset val="136"/>
      </rPr>
      <t>確認此</t>
    </r>
    <r>
      <rPr>
        <sz val="12"/>
        <color theme="1"/>
        <rFont val="Times New Roman"/>
        <family val="1"/>
      </rPr>
      <t>#AF 342</t>
    </r>
    <r>
      <rPr>
        <sz val="12"/>
        <color theme="1"/>
        <rFont val="標楷體"/>
        <family val="4"/>
        <charset val="136"/>
      </rPr>
      <t>防霉剂是否品質可接受。</t>
    </r>
  </si>
  <si>
    <r>
      <rPr>
        <sz val="12"/>
        <color theme="1"/>
        <rFont val="標楷體"/>
        <family val="4"/>
        <charset val="136"/>
      </rPr>
      <t>測試炬光</t>
    </r>
    <r>
      <rPr>
        <sz val="12"/>
        <color theme="1"/>
        <rFont val="Times New Roman"/>
        <family val="1"/>
      </rPr>
      <t>Fit-Xita CTP</t>
    </r>
    <r>
      <rPr>
        <sz val="12"/>
        <color theme="1"/>
        <rFont val="標楷體"/>
        <family val="4"/>
        <charset val="136"/>
      </rPr>
      <t>鋅版，要求與現用的富士</t>
    </r>
    <r>
      <rPr>
        <sz val="12"/>
        <color theme="1"/>
        <rFont val="Times New Roman"/>
        <family val="1"/>
      </rPr>
      <t>FDT-456 CTP</t>
    </r>
    <r>
      <rPr>
        <sz val="12"/>
        <color theme="1"/>
        <rFont val="標楷體"/>
        <family val="4"/>
        <charset val="136"/>
      </rPr>
      <t>鋅版效果、耐印力一致，達到續步代替富士</t>
    </r>
    <r>
      <rPr>
        <sz val="12"/>
        <color theme="1"/>
        <rFont val="Times New Roman"/>
        <family val="1"/>
      </rPr>
      <t>FDT-456 CTP</t>
    </r>
    <r>
      <rPr>
        <sz val="12"/>
        <color theme="1"/>
        <rFont val="標楷體"/>
        <family val="4"/>
        <charset val="136"/>
      </rPr>
      <t>鋅版用於普通</t>
    </r>
    <r>
      <rPr>
        <sz val="12"/>
        <color theme="1"/>
        <rFont val="Times New Roman"/>
        <family val="1"/>
      </rPr>
      <t>AM</t>
    </r>
    <r>
      <rPr>
        <sz val="12"/>
        <color theme="1"/>
        <rFont val="標楷體"/>
        <family val="4"/>
        <charset val="136"/>
      </rPr>
      <t>工程的目的。</t>
    </r>
  </si>
  <si>
    <r>
      <rPr>
        <sz val="12"/>
        <color theme="1"/>
        <rFont val="標楷體"/>
        <family val="4"/>
        <charset val="136"/>
      </rPr>
      <t>現用沖版液沖大版時較難沖干淨，測試新款杜邦</t>
    </r>
    <r>
      <rPr>
        <sz val="12"/>
        <color theme="1"/>
        <rFont val="Times New Roman"/>
        <family val="1"/>
      </rPr>
      <t>Cylosol</t>
    </r>
    <r>
      <rPr>
        <sz val="12"/>
        <color theme="1"/>
        <rFont val="標楷體"/>
        <family val="4"/>
        <charset val="136"/>
      </rPr>
      <t>沖版液能否改善此問題，滿足生產要求。</t>
    </r>
  </si>
  <si>
    <r>
      <rPr>
        <sz val="12"/>
        <color theme="1"/>
        <rFont val="標楷體"/>
        <family val="4"/>
        <charset val="136"/>
      </rPr>
      <t>測試義烏</t>
    </r>
    <r>
      <rPr>
        <sz val="12"/>
        <color theme="1"/>
        <rFont val="Times New Roman"/>
        <family val="1"/>
      </rPr>
      <t>75</t>
    </r>
    <r>
      <rPr>
        <sz val="12"/>
        <color theme="1"/>
        <rFont val="標楷體"/>
        <family val="4"/>
        <charset val="136"/>
      </rPr>
      <t>線薄光柵片、厚光柵片性能是否達到公司生產要求</t>
    </r>
  </si>
  <si>
    <r>
      <rPr>
        <sz val="12"/>
        <color theme="1"/>
        <rFont val="標楷體"/>
        <family val="4"/>
        <charset val="136"/>
      </rPr>
      <t>測試富士</t>
    </r>
    <r>
      <rPr>
        <sz val="12"/>
        <color theme="1"/>
        <rFont val="Times New Roman"/>
        <family val="1"/>
      </rPr>
      <t>FDT-500 CTP</t>
    </r>
    <r>
      <rPr>
        <sz val="12"/>
        <color theme="1"/>
        <rFont val="標楷體"/>
        <family val="4"/>
        <charset val="136"/>
      </rPr>
      <t>鋅版，要求與現用的富士</t>
    </r>
    <r>
      <rPr>
        <sz val="12"/>
        <color theme="1"/>
        <rFont val="Times New Roman"/>
        <family val="1"/>
      </rPr>
      <t>FDT-456 CTP</t>
    </r>
    <r>
      <rPr>
        <sz val="12"/>
        <color theme="1"/>
        <rFont val="標楷體"/>
        <family val="4"/>
        <charset val="136"/>
      </rPr>
      <t>鋅版效果、耐印力一致，達到代替富士</t>
    </r>
    <r>
      <rPr>
        <sz val="12"/>
        <color theme="1"/>
        <rFont val="Times New Roman"/>
        <family val="1"/>
      </rPr>
      <t>FDT-456 CTP</t>
    </r>
    <r>
      <rPr>
        <sz val="12"/>
        <color theme="1"/>
        <rFont val="標楷體"/>
        <family val="4"/>
        <charset val="136"/>
      </rPr>
      <t>鋅版的目的。</t>
    </r>
  </si>
  <si>
    <r>
      <rPr>
        <sz val="12"/>
        <color theme="1"/>
        <rFont val="標楷體"/>
        <family val="4"/>
        <charset val="136"/>
      </rPr>
      <t>測試國產華光</t>
    </r>
    <r>
      <rPr>
        <sz val="12"/>
        <color theme="1"/>
        <rFont val="Times New Roman"/>
        <family val="1"/>
      </rPr>
      <t>TP-II CTP</t>
    </r>
    <r>
      <rPr>
        <sz val="12"/>
        <color theme="1"/>
        <rFont val="標楷體"/>
        <family val="4"/>
        <charset val="136"/>
      </rPr>
      <t>鋅版，要求鋅版效果、耐印力達到現時生產要求。</t>
    </r>
  </si>
  <si>
    <r>
      <rPr>
        <sz val="12"/>
        <color theme="1"/>
        <rFont val="標楷體"/>
        <family val="4"/>
        <charset val="136"/>
      </rPr>
      <t>測試瑞特利</t>
    </r>
    <r>
      <rPr>
        <sz val="12"/>
        <color theme="1"/>
        <rFont val="Times New Roman"/>
        <family val="1"/>
      </rPr>
      <t>#RS-1HX</t>
    </r>
    <r>
      <rPr>
        <sz val="12"/>
        <color theme="1"/>
        <rFont val="標楷體"/>
        <family val="4"/>
        <charset val="136"/>
      </rPr>
      <t>夜光粉，結合我司現用光油作針對性調配，一方面實現環保高效，另一方面降低物料成本，以代替現用絲印夜光墨</t>
    </r>
    <r>
      <rPr>
        <sz val="12"/>
        <color theme="1"/>
        <rFont val="Times New Roman"/>
        <family val="1"/>
      </rPr>
      <t>GP1323</t>
    </r>
    <r>
      <rPr>
        <sz val="12"/>
        <color theme="1"/>
        <rFont val="標楷體"/>
        <family val="4"/>
        <charset val="136"/>
      </rPr>
      <t>、</t>
    </r>
    <r>
      <rPr>
        <sz val="12"/>
        <color theme="1"/>
        <rFont val="Times New Roman"/>
        <family val="1"/>
      </rPr>
      <t>10KT-076</t>
    </r>
    <r>
      <rPr>
        <sz val="12"/>
        <color theme="1"/>
        <rFont val="標楷體"/>
        <family val="4"/>
        <charset val="136"/>
      </rPr>
      <t>，並且符合我司的生產工藝。</t>
    </r>
  </si>
  <si>
    <r>
      <rPr>
        <sz val="12"/>
        <color theme="1"/>
        <rFont val="標楷體"/>
        <family val="4"/>
        <charset val="136"/>
      </rPr>
      <t>測試歐美化工</t>
    </r>
    <r>
      <rPr>
        <sz val="12"/>
        <color theme="1"/>
        <rFont val="Times New Roman"/>
        <family val="1"/>
      </rPr>
      <t>1512ADD</t>
    </r>
    <r>
      <rPr>
        <sz val="12"/>
        <color theme="1"/>
        <rFont val="標楷體"/>
        <family val="4"/>
        <charset val="136"/>
      </rPr>
      <t>交聯劑，要求交聯劑不影響</t>
    </r>
    <r>
      <rPr>
        <sz val="12"/>
        <color theme="1"/>
        <rFont val="Times New Roman"/>
        <family val="1"/>
      </rPr>
      <t>1512D</t>
    </r>
    <r>
      <rPr>
        <sz val="12"/>
        <color theme="1"/>
        <rFont val="標楷體"/>
        <family val="4"/>
        <charset val="136"/>
      </rPr>
      <t>手感油的印刷適性和柔軟、滑爽手感，看其是否符合公司生產品質要求及滿足客人要求，用於公司大貨生產。</t>
    </r>
  </si>
  <si>
    <r>
      <rPr>
        <sz val="12"/>
        <color theme="1"/>
        <rFont val="標楷體"/>
        <family val="4"/>
        <charset val="136"/>
      </rPr>
      <t>測試鴻業</t>
    </r>
    <r>
      <rPr>
        <sz val="12"/>
        <color theme="1"/>
        <rFont val="Times New Roman"/>
        <family val="1"/>
      </rPr>
      <t>PCS#115</t>
    </r>
    <r>
      <rPr>
        <sz val="12"/>
        <color theme="1"/>
        <rFont val="標楷體"/>
        <family val="4"/>
        <charset val="136"/>
      </rPr>
      <t>切紙機膠條是否適用於</t>
    </r>
    <r>
      <rPr>
        <sz val="12"/>
        <color theme="1"/>
        <rFont val="Times New Roman"/>
        <family val="1"/>
      </rPr>
      <t>#115Kobe</t>
    </r>
    <r>
      <rPr>
        <sz val="12"/>
        <color theme="1"/>
        <rFont val="標楷體"/>
        <family val="4"/>
        <charset val="136"/>
      </rPr>
      <t>切紙機</t>
    </r>
    <r>
      <rPr>
        <sz val="12"/>
        <color theme="1"/>
        <rFont val="Times New Roman"/>
        <family val="1"/>
      </rPr>
      <t xml:space="preserve">, </t>
    </r>
    <r>
      <rPr>
        <sz val="12"/>
        <color theme="1"/>
        <rFont val="標楷體"/>
        <family val="4"/>
        <charset val="136"/>
      </rPr>
      <t>是否可取代現用的</t>
    </r>
    <r>
      <rPr>
        <sz val="12"/>
        <color theme="1"/>
        <rFont val="Times New Roman"/>
        <family val="1"/>
      </rPr>
      <t>KOBE115</t>
    </r>
    <r>
      <rPr>
        <sz val="12"/>
        <color theme="1"/>
        <rFont val="標楷體"/>
        <family val="4"/>
        <charset val="136"/>
      </rPr>
      <t>膠條</t>
    </r>
  </si>
  <si>
    <r>
      <rPr>
        <sz val="12"/>
        <color theme="1"/>
        <rFont val="標楷體"/>
        <family val="4"/>
        <charset val="136"/>
      </rPr>
      <t>測試雲利</t>
    </r>
    <r>
      <rPr>
        <sz val="12"/>
        <color theme="1"/>
        <rFont val="Times New Roman"/>
        <family val="1"/>
      </rPr>
      <t>7</t>
    </r>
    <r>
      <rPr>
        <sz val="12"/>
        <color theme="1"/>
        <rFont val="標楷體"/>
        <family val="4"/>
        <charset val="136"/>
      </rPr>
      <t>款海綿是否適合用於生產海綿皮殼</t>
    </r>
    <r>
      <rPr>
        <sz val="12"/>
        <color theme="1"/>
        <rFont val="Times New Roman"/>
        <family val="1"/>
      </rPr>
      <t xml:space="preserve">, </t>
    </r>
    <r>
      <rPr>
        <sz val="12"/>
        <color theme="1"/>
        <rFont val="標楷體"/>
        <family val="4"/>
        <charset val="136"/>
      </rPr>
      <t>及是否可做大批貨。</t>
    </r>
    <r>
      <rPr>
        <sz val="12"/>
        <color theme="1"/>
        <rFont val="Times New Roman"/>
        <family val="1"/>
      </rPr>
      <t xml:space="preserve"> </t>
    </r>
  </si>
  <si>
    <r>
      <rPr>
        <sz val="12"/>
        <color theme="1"/>
        <rFont val="標楷體"/>
        <family val="4"/>
        <charset val="136"/>
      </rPr>
      <t>測試力創信固化劑</t>
    </r>
    <r>
      <rPr>
        <sz val="12"/>
        <color theme="1"/>
        <rFont val="Times New Roman"/>
        <family val="1"/>
      </rPr>
      <t>LCX783C-B</t>
    </r>
    <r>
      <rPr>
        <sz val="12"/>
        <color theme="1"/>
        <rFont val="標楷體"/>
        <family val="4"/>
        <charset val="136"/>
      </rPr>
      <t>配合</t>
    </r>
    <r>
      <rPr>
        <sz val="12"/>
        <color theme="1"/>
        <rFont val="Times New Roman"/>
        <family val="1"/>
      </rPr>
      <t>LCX783C-A</t>
    </r>
    <r>
      <rPr>
        <sz val="12"/>
        <color theme="1"/>
        <rFont val="標楷體"/>
        <family val="4"/>
        <charset val="136"/>
      </rPr>
      <t>硅膠絲印在單粉面背面</t>
    </r>
    <r>
      <rPr>
        <sz val="12"/>
        <color theme="1"/>
        <rFont val="Times New Roman"/>
        <family val="1"/>
      </rPr>
      <t>,</t>
    </r>
    <r>
      <rPr>
        <sz val="12"/>
        <color theme="1"/>
        <rFont val="標楷體"/>
        <family val="4"/>
        <charset val="136"/>
      </rPr>
      <t>硅膠面完全固化後是否可以粘在</t>
    </r>
    <r>
      <rPr>
        <sz val="12"/>
        <color theme="1"/>
        <rFont val="Times New Roman"/>
        <family val="1"/>
      </rPr>
      <t>UV</t>
    </r>
    <r>
      <rPr>
        <sz val="12"/>
        <color theme="1"/>
        <rFont val="標楷體"/>
        <family val="4"/>
        <charset val="136"/>
      </rPr>
      <t>面等光滑面上，是否可以作任意貼用途應用於硅膠書等方面。</t>
    </r>
  </si>
  <si>
    <r>
      <rPr>
        <sz val="12"/>
        <color theme="1"/>
        <rFont val="標楷體"/>
        <family val="4"/>
        <charset val="136"/>
      </rPr>
      <t>測試</t>
    </r>
    <r>
      <rPr>
        <sz val="12"/>
        <color theme="1"/>
        <rFont val="Times New Roman"/>
        <family val="1"/>
      </rPr>
      <t>MC19PVC</t>
    </r>
    <r>
      <rPr>
        <sz val="12"/>
        <color theme="1"/>
        <rFont val="標楷體"/>
        <family val="4"/>
        <charset val="136"/>
      </rPr>
      <t>透明贴角纸，確認其是否可配合現有機台使用，貼盒效果是否可為客人接受，達到更好滿足客人要之目的。</t>
    </r>
  </si>
  <si>
    <r>
      <rPr>
        <sz val="12"/>
        <color theme="1"/>
        <rFont val="標楷體"/>
        <family val="4"/>
        <charset val="136"/>
      </rPr>
      <t>測試無水乙醇用於拭擦產品膠漬，確認效果是否接受，以代替現用的白電油達至減少對人體危害和環境污染。</t>
    </r>
  </si>
  <si>
    <r>
      <rPr>
        <sz val="12"/>
        <color theme="1"/>
        <rFont val="標楷體"/>
        <family val="4"/>
        <charset val="136"/>
      </rPr>
      <t>測試</t>
    </r>
    <r>
      <rPr>
        <sz val="12"/>
        <color theme="1"/>
        <rFont val="Times New Roman"/>
        <family val="1"/>
      </rPr>
      <t>“</t>
    </r>
    <r>
      <rPr>
        <sz val="12"/>
        <color theme="1"/>
        <rFont val="標楷體"/>
        <family val="4"/>
        <charset val="136"/>
      </rPr>
      <t>利昌</t>
    </r>
    <r>
      <rPr>
        <sz val="12"/>
        <color theme="1"/>
        <rFont val="Times New Roman"/>
        <family val="1"/>
      </rPr>
      <t>BOPP</t>
    </r>
    <r>
      <rPr>
        <sz val="12"/>
        <color theme="1"/>
        <rFont val="標楷體"/>
        <family val="4"/>
        <charset val="136"/>
      </rPr>
      <t>腰條</t>
    </r>
    <r>
      <rPr>
        <sz val="12"/>
        <color theme="1"/>
        <rFont val="Times New Roman"/>
        <family val="1"/>
      </rPr>
      <t>”</t>
    </r>
    <r>
      <rPr>
        <sz val="12"/>
        <color theme="1"/>
        <rFont val="標楷體"/>
        <family val="4"/>
        <charset val="136"/>
      </rPr>
      <t>是否符合我司品質要求。</t>
    </r>
  </si>
  <si>
    <r>
      <rPr>
        <sz val="12"/>
        <color theme="1"/>
        <rFont val="標楷體"/>
        <family val="4"/>
        <charset val="136"/>
      </rPr>
      <t>測試供應商喜多彩的</t>
    </r>
    <r>
      <rPr>
        <sz val="12"/>
        <color theme="1"/>
        <rFont val="Times New Roman"/>
        <family val="1"/>
      </rPr>
      <t>SU-0107</t>
    </r>
    <r>
      <rPr>
        <sz val="12"/>
        <color theme="1"/>
        <rFont val="標楷體"/>
        <family val="4"/>
        <charset val="136"/>
      </rPr>
      <t>遇水變透明油墨配合</t>
    </r>
    <r>
      <rPr>
        <sz val="12"/>
        <color theme="1"/>
        <rFont val="Times New Roman"/>
        <family val="1"/>
      </rPr>
      <t>SU-018</t>
    </r>
    <r>
      <rPr>
        <sz val="12"/>
        <color theme="1"/>
        <rFont val="標楷體"/>
        <family val="4"/>
        <charset val="136"/>
      </rPr>
      <t>固化劑，針對茂森代理的田中</t>
    </r>
    <r>
      <rPr>
        <sz val="12"/>
        <color theme="1"/>
        <rFont val="Times New Roman"/>
        <family val="1"/>
      </rPr>
      <t>Neo Flex J-10</t>
    </r>
    <r>
      <rPr>
        <sz val="12"/>
        <color theme="1"/>
        <rFont val="標楷體"/>
        <family val="4"/>
        <charset val="136"/>
      </rPr>
      <t>遇水變透明油墨因價格貴、如供應商無現貨，需要日本定購，貨期</t>
    </r>
    <r>
      <rPr>
        <sz val="12"/>
        <color theme="1"/>
        <rFont val="Times New Roman"/>
        <family val="1"/>
      </rPr>
      <t>60</t>
    </r>
    <r>
      <rPr>
        <sz val="12"/>
        <color theme="1"/>
        <rFont val="標楷體"/>
        <family val="4"/>
        <charset val="136"/>
      </rPr>
      <t>日等問題，是否可代替使用，並且符合生產操作要求。</t>
    </r>
  </si>
  <si>
    <r>
      <rPr>
        <sz val="12"/>
        <color theme="1"/>
        <rFont val="標楷體"/>
        <family val="4"/>
        <charset val="136"/>
      </rPr>
      <t>測試永聯</t>
    </r>
    <r>
      <rPr>
        <sz val="12"/>
        <color theme="1"/>
        <rFont val="Times New Roman"/>
        <family val="1"/>
      </rPr>
      <t>ABC</t>
    </r>
    <r>
      <rPr>
        <sz val="12"/>
        <color theme="1"/>
        <rFont val="標楷體"/>
        <family val="4"/>
        <charset val="136"/>
      </rPr>
      <t>系列</t>
    </r>
    <r>
      <rPr>
        <sz val="12"/>
        <color theme="1"/>
        <rFont val="Times New Roman"/>
        <family val="1"/>
      </rPr>
      <t>winner100</t>
    </r>
    <r>
      <rPr>
        <sz val="12"/>
        <color theme="1"/>
        <rFont val="標楷體"/>
        <family val="4"/>
        <charset val="136"/>
      </rPr>
      <t>噴粉、</t>
    </r>
    <r>
      <rPr>
        <sz val="12"/>
        <color theme="1"/>
        <rFont val="Times New Roman"/>
        <family val="1"/>
      </rPr>
      <t>winner500</t>
    </r>
    <r>
      <rPr>
        <sz val="12"/>
        <color theme="1"/>
        <rFont val="標楷體"/>
        <family val="4"/>
        <charset val="136"/>
      </rPr>
      <t>噴粉，看其質量是否符合公司生產要求，配合用於印刷生產上，改善印件背粘問題。</t>
    </r>
    <r>
      <rPr>
        <sz val="12"/>
        <color theme="1"/>
        <rFont val="Times New Roman"/>
        <family val="1"/>
      </rPr>
      <t xml:space="preserve"> </t>
    </r>
  </si>
  <si>
    <r>
      <rPr>
        <sz val="12"/>
        <color theme="1"/>
        <rFont val="標楷體"/>
        <family val="4"/>
        <charset val="136"/>
      </rPr>
      <t>測試美國</t>
    </r>
    <r>
      <rPr>
        <sz val="12"/>
        <color theme="1"/>
        <rFont val="Times New Roman"/>
        <family val="1"/>
      </rPr>
      <t xml:space="preserve">Perfect Supply </t>
    </r>
    <r>
      <rPr>
        <sz val="12"/>
        <color theme="1"/>
        <rFont val="標楷體"/>
        <family val="4"/>
        <charset val="136"/>
      </rPr>
      <t>的兩款碑砌圖拖鞋膠</t>
    </r>
    <r>
      <rPr>
        <sz val="12"/>
        <color theme="1"/>
        <rFont val="Times New Roman"/>
        <family val="1"/>
      </rPr>
      <t>(7/16”</t>
    </r>
    <r>
      <rPr>
        <sz val="12"/>
        <color theme="1"/>
        <rFont val="標楷體"/>
        <family val="4"/>
        <charset val="136"/>
      </rPr>
      <t>黑色拖鞋膠</t>
    </r>
    <r>
      <rPr>
        <sz val="12"/>
        <color theme="1"/>
        <rFont val="Times New Roman"/>
        <family val="1"/>
      </rPr>
      <t>5-8psi., 7/16</t>
    </r>
    <r>
      <rPr>
        <sz val="12"/>
        <color theme="1"/>
        <rFont val="標楷體"/>
        <family val="4"/>
        <charset val="136"/>
      </rPr>
      <t>粉紅色拖鞋膠</t>
    </r>
    <r>
      <rPr>
        <sz val="12"/>
        <color theme="1"/>
        <rFont val="Times New Roman"/>
        <family val="1"/>
      </rPr>
      <t>16-22psi)</t>
    </r>
    <r>
      <rPr>
        <sz val="12"/>
        <color theme="1"/>
        <rFont val="標楷體"/>
        <family val="4"/>
        <charset val="136"/>
      </rPr>
      <t>是否適用於</t>
    </r>
    <r>
      <rPr>
        <sz val="12"/>
        <color theme="1"/>
        <rFont val="Times New Roman"/>
        <family val="1"/>
      </rPr>
      <t>Bruno</t>
    </r>
    <r>
      <rPr>
        <sz val="12"/>
        <color theme="1"/>
        <rFont val="標楷體"/>
        <family val="4"/>
        <charset val="136"/>
      </rPr>
      <t>砌圖機碑</t>
    </r>
    <r>
      <rPr>
        <sz val="12"/>
        <color theme="1"/>
        <rFont val="Times New Roman"/>
        <family val="1"/>
      </rPr>
      <t>1000</t>
    </r>
    <r>
      <rPr>
        <sz val="12"/>
        <color theme="1"/>
        <rFont val="標楷體"/>
        <family val="4"/>
        <charset val="136"/>
      </rPr>
      <t>塊砌圖</t>
    </r>
  </si>
  <si>
    <r>
      <rPr>
        <sz val="12"/>
        <color theme="1"/>
        <rFont val="標楷體"/>
        <family val="4"/>
        <charset val="136"/>
      </rPr>
      <t>測試嘉華</t>
    </r>
    <r>
      <rPr>
        <sz val="12"/>
        <color theme="1"/>
        <rFont val="Times New Roman"/>
        <family val="1"/>
      </rPr>
      <t>3</t>
    </r>
    <r>
      <rPr>
        <sz val="12"/>
        <color theme="1"/>
        <rFont val="標楷體"/>
        <family val="4"/>
        <charset val="136"/>
      </rPr>
      <t>款紅色</t>
    </r>
    <r>
      <rPr>
        <sz val="12"/>
        <color theme="1"/>
        <rFont val="Times New Roman"/>
        <family val="1"/>
      </rPr>
      <t>PP</t>
    </r>
    <r>
      <rPr>
        <sz val="12"/>
        <color theme="1"/>
        <rFont val="標楷體"/>
        <family val="4"/>
        <charset val="136"/>
      </rPr>
      <t>針繩</t>
    </r>
    <r>
      <rPr>
        <sz val="12"/>
        <color theme="1"/>
        <rFont val="Times New Roman"/>
        <family val="1"/>
      </rPr>
      <t>(4mm, 4.5mm, 5mm)</t>
    </r>
    <r>
      <rPr>
        <sz val="12"/>
        <color theme="1"/>
        <rFont val="標楷體"/>
        <family val="4"/>
        <charset val="136"/>
      </rPr>
      <t>可否用於生產大批貨</t>
    </r>
  </si>
  <si>
    <r>
      <rPr>
        <sz val="12"/>
        <color theme="1"/>
        <rFont val="標楷體"/>
        <family val="4"/>
        <charset val="136"/>
      </rPr>
      <t>測試長和興美國啤刀是否適用</t>
    </r>
  </si>
  <si>
    <r>
      <rPr>
        <sz val="12"/>
        <color theme="1"/>
        <rFont val="標楷體"/>
        <family val="4"/>
        <charset val="136"/>
      </rPr>
      <t>測試陽光</t>
    </r>
    <r>
      <rPr>
        <sz val="12"/>
        <color theme="1"/>
        <rFont val="Times New Roman"/>
        <family val="1"/>
      </rPr>
      <t>0.7mm</t>
    </r>
    <r>
      <rPr>
        <sz val="12"/>
        <color theme="1"/>
        <rFont val="標楷體"/>
        <family val="4"/>
        <charset val="136"/>
      </rPr>
      <t>白色磨沙膠片是否適合用作牛柏葉相簿的硬脊膠</t>
    </r>
  </si>
  <si>
    <r>
      <rPr>
        <sz val="12"/>
        <color theme="1"/>
        <rFont val="標楷體"/>
        <family val="4"/>
        <charset val="136"/>
      </rPr>
      <t>測試豪域鳳凰印刷膠布是否適合使用於生產大批貨</t>
    </r>
  </si>
  <si>
    <r>
      <rPr>
        <sz val="12"/>
        <color theme="1"/>
        <rFont val="標楷體"/>
        <family val="4"/>
        <charset val="136"/>
      </rPr>
      <t>測試的佳日本印刷膠布是否適合使用於生產大批貨</t>
    </r>
  </si>
  <si>
    <r>
      <rPr>
        <sz val="12"/>
        <color theme="1"/>
        <rFont val="標楷體"/>
        <family val="4"/>
        <charset val="136"/>
      </rPr>
      <t>試用雲利</t>
    </r>
    <r>
      <rPr>
        <sz val="12"/>
        <color theme="1"/>
        <rFont val="Times New Roman"/>
        <family val="1"/>
      </rPr>
      <t>6</t>
    </r>
    <r>
      <rPr>
        <sz val="12"/>
        <color theme="1"/>
        <rFont val="標楷體"/>
        <family val="4"/>
        <charset val="136"/>
      </rPr>
      <t>款海棉</t>
    </r>
    <r>
      <rPr>
        <sz val="12"/>
        <color theme="1"/>
        <rFont val="Times New Roman"/>
        <family val="1"/>
      </rPr>
      <t>(T18,T22)</t>
    </r>
    <r>
      <rPr>
        <sz val="12"/>
        <color theme="1"/>
        <rFont val="標楷體"/>
        <family val="4"/>
        <charset val="136"/>
      </rPr>
      <t>是否適合用於生產海棉皮殼</t>
    </r>
  </si>
  <si>
    <r>
      <rPr>
        <sz val="12"/>
        <color theme="1"/>
        <rFont val="標楷體"/>
        <family val="4"/>
        <charset val="136"/>
      </rPr>
      <t>測試嘉華</t>
    </r>
    <r>
      <rPr>
        <sz val="12"/>
        <color theme="1"/>
        <rFont val="Times New Roman"/>
        <family val="1"/>
      </rPr>
      <t>6</t>
    </r>
    <r>
      <rPr>
        <sz val="12"/>
        <color theme="1"/>
        <rFont val="標楷體"/>
        <family val="4"/>
        <charset val="136"/>
      </rPr>
      <t>款不同顏色</t>
    </r>
    <r>
      <rPr>
        <sz val="12"/>
        <color theme="1"/>
        <rFont val="Times New Roman"/>
        <family val="1"/>
      </rPr>
      <t>PP</t>
    </r>
    <r>
      <rPr>
        <sz val="12"/>
        <color theme="1"/>
        <rFont val="標楷體"/>
        <family val="4"/>
        <charset val="136"/>
      </rPr>
      <t>針繩</t>
    </r>
    <r>
      <rPr>
        <sz val="12"/>
        <color theme="1"/>
        <rFont val="Times New Roman"/>
        <family val="1"/>
      </rPr>
      <t>(4mm)</t>
    </r>
    <r>
      <rPr>
        <sz val="12"/>
        <color theme="1"/>
        <rFont val="標楷體"/>
        <family val="4"/>
        <charset val="136"/>
      </rPr>
      <t>可否用於生產大批貨</t>
    </r>
  </si>
  <si>
    <r>
      <rPr>
        <sz val="12"/>
        <color theme="1"/>
        <rFont val="標楷體"/>
        <family val="4"/>
        <charset val="136"/>
      </rPr>
      <t>測試神戶</t>
    </r>
    <r>
      <rPr>
        <sz val="12"/>
        <color theme="1"/>
        <rFont val="Times New Roman"/>
        <family val="1"/>
      </rPr>
      <t>2</t>
    </r>
    <r>
      <rPr>
        <sz val="12"/>
        <color theme="1"/>
        <rFont val="標楷體"/>
        <family val="4"/>
        <charset val="136"/>
      </rPr>
      <t>款意大利柯式鋅板用於生產</t>
    </r>
    <r>
      <rPr>
        <sz val="12"/>
        <color theme="1"/>
        <rFont val="Times New Roman"/>
        <family val="1"/>
      </rPr>
      <t xml:space="preserve">, </t>
    </r>
    <r>
      <rPr>
        <sz val="12"/>
        <color theme="1"/>
        <rFont val="標楷體"/>
        <family val="4"/>
        <charset val="136"/>
      </rPr>
      <t>降低成本</t>
    </r>
  </si>
  <si>
    <r>
      <rPr>
        <sz val="12"/>
        <color theme="1"/>
        <rFont val="標楷體"/>
        <family val="4"/>
        <charset val="136"/>
      </rPr>
      <t>測試</t>
    </r>
    <r>
      <rPr>
        <sz val="12"/>
        <color theme="1"/>
        <rFont val="Times New Roman"/>
        <family val="1"/>
      </rPr>
      <t>AIM</t>
    </r>
    <r>
      <rPr>
        <sz val="12"/>
        <color theme="1"/>
        <rFont val="標楷體"/>
        <family val="4"/>
        <charset val="136"/>
      </rPr>
      <t>的</t>
    </r>
    <r>
      <rPr>
        <sz val="12"/>
        <color theme="1"/>
        <rFont val="Times New Roman"/>
        <family val="1"/>
      </rPr>
      <t>PET-G(75lpi)</t>
    </r>
    <r>
      <rPr>
        <sz val="12"/>
        <color theme="1"/>
        <rFont val="標楷體"/>
        <family val="4"/>
        <charset val="136"/>
      </rPr>
      <t>是否適合用於生產立體畫。</t>
    </r>
  </si>
  <si>
    <r>
      <rPr>
        <sz val="12"/>
        <color theme="1"/>
        <rFont val="標楷體"/>
        <family val="4"/>
        <charset val="136"/>
      </rPr>
      <t>測試美燊</t>
    </r>
    <r>
      <rPr>
        <sz val="12"/>
        <color theme="1"/>
        <rFont val="Times New Roman"/>
        <family val="1"/>
      </rPr>
      <t>3</t>
    </r>
    <r>
      <rPr>
        <sz val="12"/>
        <color theme="1"/>
        <rFont val="標楷體"/>
        <family val="4"/>
        <charset val="136"/>
      </rPr>
      <t>款不同硬度</t>
    </r>
    <r>
      <rPr>
        <sz val="12"/>
        <color theme="1"/>
        <rFont val="Times New Roman"/>
        <family val="1"/>
      </rPr>
      <t>EVA(25</t>
    </r>
    <r>
      <rPr>
        <sz val="12"/>
        <color theme="1"/>
        <rFont val="標楷體"/>
        <family val="4"/>
        <charset val="136"/>
      </rPr>
      <t>度</t>
    </r>
    <r>
      <rPr>
        <sz val="12"/>
        <color theme="1"/>
        <rFont val="Times New Roman"/>
        <family val="1"/>
      </rPr>
      <t>, 35</t>
    </r>
    <r>
      <rPr>
        <sz val="12"/>
        <color theme="1"/>
        <rFont val="標楷體"/>
        <family val="4"/>
        <charset val="136"/>
      </rPr>
      <t>度及</t>
    </r>
    <r>
      <rPr>
        <sz val="12"/>
        <color theme="1"/>
        <rFont val="Times New Roman"/>
        <family val="1"/>
      </rPr>
      <t>45</t>
    </r>
    <r>
      <rPr>
        <sz val="12"/>
        <color theme="1"/>
        <rFont val="標楷體"/>
        <family val="4"/>
        <charset val="136"/>
      </rPr>
      <t>度</t>
    </r>
    <r>
      <rPr>
        <sz val="12"/>
        <color theme="1"/>
        <rFont val="Times New Roman"/>
        <family val="1"/>
      </rPr>
      <t>)</t>
    </r>
    <r>
      <rPr>
        <sz val="12"/>
        <color theme="1"/>
        <rFont val="標楷體"/>
        <family val="4"/>
        <charset val="136"/>
      </rPr>
      <t>可否上啤機沖形狀。</t>
    </r>
  </si>
  <si>
    <r>
      <rPr>
        <sz val="12"/>
        <color theme="1"/>
        <rFont val="標楷體"/>
        <family val="4"/>
        <charset val="136"/>
      </rPr>
      <t>測試</t>
    </r>
    <r>
      <rPr>
        <sz val="12"/>
        <color theme="1"/>
        <rFont val="Times New Roman"/>
        <family val="1"/>
      </rPr>
      <t>Grace(42</t>
    </r>
    <r>
      <rPr>
        <sz val="12"/>
        <color theme="1"/>
        <rFont val="標楷體"/>
        <family val="4"/>
        <charset val="136"/>
      </rPr>
      <t>硬度</t>
    </r>
    <r>
      <rPr>
        <sz val="12"/>
        <color theme="1"/>
        <rFont val="Times New Roman"/>
        <family val="1"/>
      </rPr>
      <t>)EVA(2-8mm)</t>
    </r>
    <r>
      <rPr>
        <sz val="12"/>
        <color theme="1"/>
        <rFont val="標楷體"/>
        <family val="4"/>
        <charset val="136"/>
      </rPr>
      <t>可否上啤機沖形狀。</t>
    </r>
  </si>
  <si>
    <r>
      <rPr>
        <sz val="12"/>
        <color theme="1"/>
        <rFont val="標楷體"/>
        <family val="4"/>
        <charset val="136"/>
      </rPr>
      <t>測試美國</t>
    </r>
    <r>
      <rPr>
        <sz val="12"/>
        <color theme="1"/>
        <rFont val="Times New Roman"/>
        <family val="1"/>
      </rPr>
      <t xml:space="preserve">Perfect Supply </t>
    </r>
    <r>
      <rPr>
        <sz val="12"/>
        <color theme="1"/>
        <rFont val="標楷體"/>
        <family val="4"/>
        <charset val="136"/>
      </rPr>
      <t>的碑砌圖拖鞋膠</t>
    </r>
    <r>
      <rPr>
        <sz val="12"/>
        <color theme="1"/>
        <rFont val="Times New Roman"/>
        <family val="1"/>
      </rPr>
      <t>(7/16</t>
    </r>
    <r>
      <rPr>
        <sz val="12"/>
        <color theme="1"/>
        <rFont val="標楷體"/>
        <family val="4"/>
        <charset val="136"/>
      </rPr>
      <t>粉紅色拖鞋膠</t>
    </r>
    <r>
      <rPr>
        <sz val="12"/>
        <color theme="1"/>
        <rFont val="Times New Roman"/>
        <family val="1"/>
      </rPr>
      <t>16-22psi)</t>
    </r>
    <r>
      <rPr>
        <sz val="12"/>
        <color theme="1"/>
        <rFont val="標楷體"/>
        <family val="4"/>
        <charset val="136"/>
      </rPr>
      <t>是否適用於</t>
    </r>
    <r>
      <rPr>
        <sz val="12"/>
        <color theme="1"/>
        <rFont val="Times New Roman"/>
        <family val="1"/>
      </rPr>
      <t>Bruno</t>
    </r>
    <r>
      <rPr>
        <sz val="12"/>
        <color theme="1"/>
        <rFont val="標楷體"/>
        <family val="4"/>
        <charset val="136"/>
      </rPr>
      <t>砌圖機碑</t>
    </r>
    <r>
      <rPr>
        <sz val="12"/>
        <color theme="1"/>
        <rFont val="Times New Roman"/>
        <family val="1"/>
      </rPr>
      <t>1000</t>
    </r>
    <r>
      <rPr>
        <sz val="12"/>
        <color theme="1"/>
        <rFont val="標楷體"/>
        <family val="4"/>
        <charset val="136"/>
      </rPr>
      <t>塊砌圖</t>
    </r>
  </si>
  <si>
    <r>
      <rPr>
        <sz val="12"/>
        <color theme="1"/>
        <rFont val="標楷體"/>
        <family val="4"/>
        <charset val="136"/>
      </rPr>
      <t>測試太昌</t>
    </r>
    <r>
      <rPr>
        <sz val="12"/>
        <color theme="1"/>
        <rFont val="Times New Roman"/>
        <family val="1"/>
      </rPr>
      <t>0.03mmBOPP</t>
    </r>
    <r>
      <rPr>
        <sz val="12"/>
        <color theme="1"/>
        <rFont val="標楷體"/>
        <family val="4"/>
        <charset val="136"/>
      </rPr>
      <t>膠膜是否適合於生產</t>
    </r>
    <r>
      <rPr>
        <sz val="12"/>
        <color theme="1"/>
        <rFont val="Times New Roman"/>
        <family val="1"/>
      </rPr>
      <t>BOPP</t>
    </r>
    <r>
      <rPr>
        <sz val="12"/>
        <color theme="1"/>
        <rFont val="標楷體"/>
        <family val="4"/>
        <charset val="136"/>
      </rPr>
      <t>相袋</t>
    </r>
  </si>
  <si>
    <r>
      <rPr>
        <sz val="12"/>
        <color theme="1"/>
        <rFont val="標楷體"/>
        <family val="4"/>
        <charset val="136"/>
      </rPr>
      <t>測試嘉龍</t>
    </r>
    <r>
      <rPr>
        <sz val="12"/>
        <color theme="1"/>
        <rFont val="Times New Roman"/>
        <family val="1"/>
      </rPr>
      <t>3</t>
    </r>
    <r>
      <rPr>
        <sz val="12"/>
        <color theme="1"/>
        <rFont val="標楷體"/>
        <family val="4"/>
        <charset val="136"/>
      </rPr>
      <t>款打紮紙帶</t>
    </r>
    <r>
      <rPr>
        <sz val="12"/>
        <color theme="1"/>
        <rFont val="Times New Roman"/>
        <family val="1"/>
      </rPr>
      <t>(</t>
    </r>
    <r>
      <rPr>
        <sz val="12"/>
        <color theme="1"/>
        <rFont val="標楷體"/>
        <family val="4"/>
        <charset val="136"/>
      </rPr>
      <t>啡色、白色、透明</t>
    </r>
    <r>
      <rPr>
        <sz val="12"/>
        <color theme="1"/>
        <rFont val="Times New Roman"/>
        <family val="1"/>
      </rPr>
      <t xml:space="preserve">)(40mm </t>
    </r>
    <r>
      <rPr>
        <sz val="12"/>
        <color theme="1"/>
        <rFont val="標楷體"/>
        <family val="4"/>
        <charset val="136"/>
      </rPr>
      <t>內芯</t>
    </r>
    <r>
      <rPr>
        <sz val="12"/>
        <color theme="1"/>
        <rFont val="Times New Roman"/>
        <family val="1"/>
      </rPr>
      <t>)</t>
    </r>
  </si>
  <si>
    <r>
      <rPr>
        <sz val="12"/>
        <color theme="1"/>
        <rFont val="標楷體"/>
        <family val="4"/>
        <charset val="136"/>
      </rPr>
      <t>測試城泰</t>
    </r>
    <r>
      <rPr>
        <sz val="12"/>
        <color theme="1"/>
        <rFont val="Times New Roman"/>
        <family val="1"/>
      </rPr>
      <t>3</t>
    </r>
    <r>
      <rPr>
        <sz val="12"/>
        <color theme="1"/>
        <rFont val="標楷體"/>
        <family val="4"/>
        <charset val="136"/>
      </rPr>
      <t>款</t>
    </r>
    <r>
      <rPr>
        <sz val="12"/>
        <color theme="1"/>
        <rFont val="Times New Roman"/>
        <family val="1"/>
      </rPr>
      <t>PVC</t>
    </r>
    <r>
      <rPr>
        <sz val="12"/>
        <color theme="1"/>
        <rFont val="標楷體"/>
        <family val="4"/>
        <charset val="136"/>
      </rPr>
      <t>膠片是否適合上七色機印刷</t>
    </r>
  </si>
  <si>
    <r>
      <rPr>
        <sz val="12"/>
        <color theme="1"/>
        <rFont val="標楷體"/>
        <family val="4"/>
        <charset val="136"/>
      </rPr>
      <t>測試合昌提供的德國</t>
    </r>
    <r>
      <rPr>
        <sz val="12"/>
        <color theme="1"/>
        <rFont val="Times New Roman"/>
        <family val="1"/>
      </rPr>
      <t>Sappy</t>
    </r>
    <r>
      <rPr>
        <sz val="12"/>
        <color theme="1"/>
        <rFont val="標楷體"/>
        <family val="4"/>
        <charset val="136"/>
      </rPr>
      <t>嘜架紙是否可配合油性過膠機裱布</t>
    </r>
  </si>
  <si>
    <r>
      <rPr>
        <sz val="12"/>
        <color theme="1"/>
        <rFont val="標楷體"/>
        <family val="4"/>
        <charset val="136"/>
      </rPr>
      <t>測試太昌牛柏葉相是否適用於生做牛柏葉相部內文</t>
    </r>
  </si>
  <si>
    <r>
      <rPr>
        <sz val="12"/>
        <color theme="1"/>
        <rFont val="標楷體"/>
        <family val="4"/>
        <charset val="136"/>
      </rPr>
      <t>測試嘉華</t>
    </r>
    <r>
      <rPr>
        <sz val="12"/>
        <color theme="1"/>
        <rFont val="Times New Roman"/>
        <family val="1"/>
      </rPr>
      <t>16</t>
    </r>
    <r>
      <rPr>
        <sz val="12"/>
        <color theme="1"/>
        <rFont val="標楷體"/>
        <family val="4"/>
        <charset val="136"/>
      </rPr>
      <t>種不同顏色</t>
    </r>
    <r>
      <rPr>
        <sz val="12"/>
        <color theme="1"/>
        <rFont val="Times New Roman"/>
        <family val="1"/>
      </rPr>
      <t>PP</t>
    </r>
    <r>
      <rPr>
        <sz val="12"/>
        <color theme="1"/>
        <rFont val="標楷體"/>
        <family val="4"/>
        <charset val="136"/>
      </rPr>
      <t>針繩</t>
    </r>
    <r>
      <rPr>
        <sz val="12"/>
        <color theme="1"/>
        <rFont val="Times New Roman"/>
        <family val="1"/>
      </rPr>
      <t>(4mm)</t>
    </r>
    <r>
      <rPr>
        <sz val="12"/>
        <color theme="1"/>
        <rFont val="標楷體"/>
        <family val="4"/>
        <charset val="136"/>
      </rPr>
      <t>可否用於生產大批貨</t>
    </r>
  </si>
  <si>
    <r>
      <rPr>
        <sz val="12"/>
        <color theme="1"/>
        <rFont val="標楷體"/>
        <family val="4"/>
        <charset val="136"/>
      </rPr>
      <t>測試國民中國白臘用於清潔熱溶膠裝置系統內的熱溶膠</t>
    </r>
  </si>
  <si>
    <r>
      <rPr>
        <sz val="12"/>
        <color theme="1"/>
        <rFont val="標楷體"/>
        <family val="4"/>
        <charset val="136"/>
      </rPr>
      <t>測試</t>
    </r>
    <r>
      <rPr>
        <sz val="12"/>
        <color theme="1"/>
        <rFont val="Times New Roman"/>
        <family val="1"/>
      </rPr>
      <t>Giant Best</t>
    </r>
    <r>
      <rPr>
        <sz val="12"/>
        <color theme="1"/>
        <rFont val="標楷體"/>
        <family val="4"/>
        <charset val="136"/>
      </rPr>
      <t>透明加壓</t>
    </r>
    <r>
      <rPr>
        <sz val="12"/>
        <color theme="1"/>
        <rFont val="Times New Roman"/>
        <family val="1"/>
      </rPr>
      <t>PVC</t>
    </r>
    <r>
      <rPr>
        <sz val="12"/>
        <color theme="1"/>
        <rFont val="標楷體"/>
        <family val="4"/>
        <charset val="136"/>
      </rPr>
      <t>軟膠用於生產立體畫</t>
    </r>
    <r>
      <rPr>
        <sz val="12"/>
        <color theme="1"/>
        <rFont val="Times New Roman"/>
        <family val="1"/>
      </rPr>
      <t>(Lenticular Product)</t>
    </r>
  </si>
  <si>
    <r>
      <rPr>
        <sz val="12"/>
        <color theme="1"/>
        <rFont val="標楷體"/>
        <family val="4"/>
        <charset val="136"/>
      </rPr>
      <t>測試</t>
    </r>
    <r>
      <rPr>
        <sz val="12"/>
        <color theme="1"/>
        <rFont val="Times New Roman"/>
        <family val="1"/>
      </rPr>
      <t>Nordson Type R</t>
    </r>
    <r>
      <rPr>
        <sz val="12"/>
        <color theme="1"/>
        <rFont val="標楷體"/>
        <family val="4"/>
        <charset val="136"/>
      </rPr>
      <t>專用清潔液</t>
    </r>
    <r>
      <rPr>
        <sz val="12"/>
        <color theme="1"/>
        <rFont val="Times New Roman"/>
        <family val="1"/>
      </rPr>
      <t>(#270755)</t>
    </r>
    <r>
      <rPr>
        <sz val="12"/>
        <color theme="1"/>
        <rFont val="標楷體"/>
        <family val="4"/>
        <charset val="136"/>
      </rPr>
      <t>是否適用於</t>
    </r>
    <r>
      <rPr>
        <sz val="12"/>
        <color theme="1"/>
        <rFont val="Times New Roman"/>
        <family val="1"/>
      </rPr>
      <t>VBF-Nordson 3700V</t>
    </r>
    <r>
      <rPr>
        <sz val="12"/>
        <color theme="1"/>
        <rFont val="標楷體"/>
        <family val="4"/>
        <charset val="136"/>
      </rPr>
      <t>噴膠系統。</t>
    </r>
  </si>
  <si>
    <r>
      <rPr>
        <sz val="12"/>
        <color theme="1"/>
        <rFont val="標楷體"/>
        <family val="4"/>
        <charset val="136"/>
      </rPr>
      <t>測試</t>
    </r>
    <r>
      <rPr>
        <sz val="12"/>
        <color theme="1"/>
        <rFont val="Times New Roman"/>
        <family val="1"/>
      </rPr>
      <t>Static String Ionizing Cord(</t>
    </r>
    <r>
      <rPr>
        <sz val="12"/>
        <color theme="1"/>
        <rFont val="標楷體"/>
        <family val="4"/>
        <charset val="136"/>
      </rPr>
      <t>除靜電繩</t>
    </r>
    <r>
      <rPr>
        <sz val="12"/>
        <color theme="1"/>
        <rFont val="Times New Roman"/>
        <family val="1"/>
      </rPr>
      <t>)</t>
    </r>
    <r>
      <rPr>
        <sz val="12"/>
        <color theme="1"/>
        <rFont val="標楷體"/>
        <family val="4"/>
        <charset val="136"/>
      </rPr>
      <t>用於水性過膠機除過膠菲林靜電。</t>
    </r>
  </si>
  <si>
    <r>
      <rPr>
        <sz val="12"/>
        <color theme="1"/>
        <rFont val="標楷體"/>
        <family val="4"/>
        <charset val="136"/>
      </rPr>
      <t>測試威發</t>
    </r>
    <r>
      <rPr>
        <sz val="12"/>
        <color theme="1"/>
        <rFont val="Times New Roman"/>
        <family val="1"/>
      </rPr>
      <t>3</t>
    </r>
    <r>
      <rPr>
        <sz val="12"/>
        <color theme="1"/>
        <rFont val="標楷體"/>
        <family val="4"/>
        <charset val="136"/>
      </rPr>
      <t>款不同線數及內徑膠蛇是否合用，提供多一間供應商選擇。</t>
    </r>
  </si>
  <si>
    <r>
      <rPr>
        <sz val="12"/>
        <color theme="1"/>
        <rFont val="標楷體"/>
        <family val="4"/>
        <charset val="136"/>
      </rPr>
      <t>測試菊花片乳膠漆</t>
    </r>
    <r>
      <rPr>
        <sz val="12"/>
        <color theme="1"/>
        <rFont val="Times New Roman"/>
        <family val="1"/>
      </rPr>
      <t>(</t>
    </r>
    <r>
      <rPr>
        <sz val="12"/>
        <color theme="1"/>
        <rFont val="標楷體"/>
        <family val="4"/>
        <charset val="136"/>
      </rPr>
      <t>稀釋後</t>
    </r>
    <r>
      <rPr>
        <sz val="12"/>
        <color theme="1"/>
        <rFont val="Times New Roman"/>
        <family val="1"/>
      </rPr>
      <t>)</t>
    </r>
    <r>
      <rPr>
        <sz val="12"/>
        <color theme="1"/>
        <rFont val="標楷體"/>
        <family val="4"/>
        <charset val="136"/>
      </rPr>
      <t>掃色邊效果</t>
    </r>
    <r>
      <rPr>
        <sz val="12"/>
        <color theme="1"/>
        <rFont val="Times New Roman"/>
        <family val="1"/>
      </rPr>
      <t xml:space="preserve">, </t>
    </r>
    <r>
      <rPr>
        <sz val="12"/>
        <color theme="1"/>
        <rFont val="標楷體"/>
        <family val="4"/>
        <charset val="136"/>
      </rPr>
      <t>配合白樣單</t>
    </r>
    <r>
      <rPr>
        <sz val="12"/>
        <color theme="1"/>
        <rFont val="Times New Roman"/>
        <family val="1"/>
      </rPr>
      <t>LppEUR-5978(2)</t>
    </r>
  </si>
  <si>
    <r>
      <rPr>
        <sz val="12"/>
        <color theme="1"/>
        <rFont val="標楷體"/>
        <family val="4"/>
        <charset val="136"/>
      </rPr>
      <t>測試太昌牛柏葉相袋</t>
    </r>
    <r>
      <rPr>
        <sz val="12"/>
        <color theme="1"/>
        <rFont val="Times New Roman"/>
        <family val="1"/>
      </rPr>
      <t>(</t>
    </r>
    <r>
      <rPr>
        <sz val="12"/>
        <color theme="1"/>
        <rFont val="標楷體"/>
        <family val="4"/>
        <charset val="136"/>
      </rPr>
      <t>新改良</t>
    </r>
    <r>
      <rPr>
        <sz val="12"/>
        <color theme="1"/>
        <rFont val="Times New Roman"/>
        <family val="1"/>
      </rPr>
      <t>-B002</t>
    </r>
    <r>
      <rPr>
        <sz val="12"/>
        <color theme="1"/>
        <rFont val="標楷體"/>
        <family val="4"/>
        <charset val="136"/>
      </rPr>
      <t>白身</t>
    </r>
    <r>
      <rPr>
        <sz val="12"/>
        <color theme="1"/>
        <rFont val="Times New Roman"/>
        <family val="1"/>
      </rPr>
      <t>)</t>
    </r>
    <r>
      <rPr>
        <sz val="12"/>
        <color theme="1"/>
        <rFont val="標楷體"/>
        <family val="4"/>
        <charset val="136"/>
      </rPr>
      <t>是否適用於生產相袋及做大貨。</t>
    </r>
  </si>
  <si>
    <r>
      <rPr>
        <sz val="12"/>
        <color theme="1"/>
        <rFont val="標楷體"/>
        <family val="4"/>
        <charset val="136"/>
      </rPr>
      <t>測試長和興的</t>
    </r>
    <r>
      <rPr>
        <sz val="12"/>
        <color theme="1"/>
        <rFont val="Times New Roman"/>
        <family val="1"/>
      </rPr>
      <t>HY-AL-15</t>
    </r>
    <r>
      <rPr>
        <sz val="12"/>
        <color theme="1"/>
        <rFont val="標楷體"/>
        <family val="4"/>
        <charset val="136"/>
      </rPr>
      <t>貼角機紙膠帶是否合用於濕盒成形機做天地盒。</t>
    </r>
  </si>
  <si>
    <r>
      <rPr>
        <sz val="12"/>
        <color theme="1"/>
        <rFont val="標楷體"/>
        <family val="4"/>
        <charset val="136"/>
      </rPr>
      <t>測試錦興三款</t>
    </r>
    <r>
      <rPr>
        <sz val="12"/>
        <color theme="1"/>
        <rFont val="Times New Roman"/>
        <family val="1"/>
      </rPr>
      <t>Doit Label(</t>
    </r>
    <r>
      <rPr>
        <sz val="12"/>
        <color theme="1"/>
        <rFont val="標楷體"/>
        <family val="4"/>
        <charset val="136"/>
      </rPr>
      <t>不同膠紙黏力</t>
    </r>
    <r>
      <rPr>
        <sz val="12"/>
        <color theme="1"/>
        <rFont val="Times New Roman"/>
        <family val="1"/>
      </rPr>
      <t>)</t>
    </r>
    <r>
      <rPr>
        <sz val="12"/>
        <color theme="1"/>
        <rFont val="標楷體"/>
        <family val="4"/>
        <charset val="136"/>
      </rPr>
      <t>的黏力是否適合貼在牛皮紙及漂白牛皮紙上作生產紙袋。</t>
    </r>
  </si>
  <si>
    <r>
      <rPr>
        <sz val="12"/>
        <color theme="1"/>
        <rFont val="標楷體"/>
        <family val="4"/>
        <charset val="136"/>
      </rPr>
      <t>測試南亞</t>
    </r>
    <r>
      <rPr>
        <sz val="12"/>
        <color theme="1"/>
        <rFont val="Times New Roman"/>
        <family val="1"/>
      </rPr>
      <t>PVC</t>
    </r>
    <r>
      <rPr>
        <sz val="12"/>
        <color theme="1"/>
        <rFont val="標楷體"/>
        <family val="4"/>
        <charset val="136"/>
      </rPr>
      <t>卷料的耐磨</t>
    </r>
    <r>
      <rPr>
        <sz val="12"/>
        <color theme="1"/>
        <rFont val="Times New Roman"/>
        <family val="1"/>
      </rPr>
      <t>,</t>
    </r>
    <r>
      <rPr>
        <sz val="12"/>
        <color theme="1"/>
        <rFont val="標楷體"/>
        <family val="4"/>
        <charset val="136"/>
      </rPr>
      <t>透明度及試黏窗口效果</t>
    </r>
  </si>
  <si>
    <r>
      <rPr>
        <sz val="12"/>
        <color theme="1"/>
        <rFont val="標楷體"/>
        <family val="4"/>
        <charset val="136"/>
      </rPr>
      <t>測試茂森的</t>
    </r>
    <r>
      <rPr>
        <sz val="12"/>
        <color theme="1"/>
        <rFont val="Times New Roman"/>
        <family val="1"/>
      </rPr>
      <t>Quickdrier(</t>
    </r>
    <r>
      <rPr>
        <sz val="12"/>
        <color theme="1"/>
        <rFont val="標楷體"/>
        <family val="4"/>
        <charset val="136"/>
      </rPr>
      <t>快乾膏</t>
    </r>
    <r>
      <rPr>
        <sz val="12"/>
        <color theme="1"/>
        <rFont val="Times New Roman"/>
        <family val="1"/>
      </rPr>
      <t>)</t>
    </r>
    <r>
      <rPr>
        <sz val="12"/>
        <color theme="1"/>
        <rFont val="標楷體"/>
        <family val="4"/>
        <charset val="136"/>
      </rPr>
      <t>是否可加強油墨的性能。</t>
    </r>
  </si>
  <si>
    <r>
      <rPr>
        <sz val="12"/>
        <color theme="1"/>
        <rFont val="標楷體"/>
        <family val="4"/>
        <charset val="136"/>
      </rPr>
      <t>測試勉勵龍</t>
    </r>
    <r>
      <rPr>
        <sz val="12"/>
        <color theme="1"/>
        <rFont val="Times New Roman"/>
        <family val="1"/>
      </rPr>
      <t>3</t>
    </r>
    <r>
      <rPr>
        <sz val="12"/>
        <color theme="1"/>
        <rFont val="標楷體"/>
        <family val="4"/>
        <charset val="136"/>
      </rPr>
      <t>款不同厚度</t>
    </r>
    <r>
      <rPr>
        <sz val="12"/>
        <color theme="1"/>
        <rFont val="Times New Roman"/>
        <family val="1"/>
      </rPr>
      <t>PVC</t>
    </r>
    <r>
      <rPr>
        <sz val="12"/>
        <color theme="1"/>
        <rFont val="標楷體"/>
        <family val="4"/>
        <charset val="136"/>
      </rPr>
      <t>膠片</t>
    </r>
    <r>
      <rPr>
        <sz val="12"/>
        <color theme="1"/>
        <rFont val="Times New Roman"/>
        <family val="1"/>
      </rPr>
      <t xml:space="preserve">, </t>
    </r>
    <r>
      <rPr>
        <sz val="12"/>
        <color theme="1"/>
        <rFont val="標楷體"/>
        <family val="4"/>
        <charset val="136"/>
      </rPr>
      <t>用於</t>
    </r>
    <r>
      <rPr>
        <sz val="12"/>
        <color theme="1"/>
        <rFont val="Times New Roman"/>
        <family val="1"/>
      </rPr>
      <t xml:space="preserve">1. </t>
    </r>
    <r>
      <rPr>
        <sz val="12"/>
        <color theme="1"/>
        <rFont val="標楷體"/>
        <family val="4"/>
        <charset val="136"/>
      </rPr>
      <t>絲印</t>
    </r>
    <r>
      <rPr>
        <sz val="12"/>
        <color theme="1"/>
        <rFont val="Times New Roman"/>
        <family val="1"/>
      </rPr>
      <t xml:space="preserve"> 2. </t>
    </r>
    <r>
      <rPr>
        <sz val="12"/>
        <color theme="1"/>
        <rFont val="標楷體"/>
        <family val="4"/>
        <charset val="136"/>
      </rPr>
      <t>透明度</t>
    </r>
    <r>
      <rPr>
        <sz val="12"/>
        <color theme="1"/>
        <rFont val="Times New Roman"/>
        <family val="1"/>
      </rPr>
      <t xml:space="preserve"> 3. </t>
    </r>
    <r>
      <rPr>
        <sz val="12"/>
        <color theme="1"/>
        <rFont val="標楷體"/>
        <family val="4"/>
        <charset val="136"/>
      </rPr>
      <t>耐磨度</t>
    </r>
    <r>
      <rPr>
        <sz val="12"/>
        <color theme="1"/>
        <rFont val="Times New Roman"/>
        <family val="1"/>
      </rPr>
      <t xml:space="preserve">, 4. </t>
    </r>
    <r>
      <rPr>
        <sz val="12"/>
        <color theme="1"/>
        <rFont val="標楷體"/>
        <family val="4"/>
        <charset val="136"/>
      </rPr>
      <t>貼窗口及</t>
    </r>
    <r>
      <rPr>
        <sz val="12"/>
        <color theme="1"/>
        <rFont val="Times New Roman"/>
        <family val="1"/>
      </rPr>
      <t xml:space="preserve">5. </t>
    </r>
    <r>
      <rPr>
        <sz val="12"/>
        <color theme="1"/>
        <rFont val="標楷體"/>
        <family val="4"/>
        <charset val="136"/>
      </rPr>
      <t>打雞眼</t>
    </r>
  </si>
  <si>
    <r>
      <rPr>
        <sz val="12"/>
        <color theme="1"/>
        <rFont val="標楷體"/>
        <family val="4"/>
        <charset val="136"/>
      </rPr>
      <t>測試益盛透明膠紙</t>
    </r>
    <r>
      <rPr>
        <sz val="12"/>
        <color theme="1"/>
        <rFont val="Times New Roman"/>
        <family val="1"/>
      </rPr>
      <t>(</t>
    </r>
    <r>
      <rPr>
        <sz val="12"/>
        <color theme="1"/>
        <rFont val="標楷體"/>
        <family val="4"/>
        <charset val="136"/>
      </rPr>
      <t>油膠</t>
    </r>
    <r>
      <rPr>
        <sz val="12"/>
        <color theme="1"/>
        <rFont val="Times New Roman"/>
        <family val="1"/>
      </rPr>
      <t>)</t>
    </r>
    <r>
      <rPr>
        <sz val="12"/>
        <color theme="1"/>
        <rFont val="標楷體"/>
        <family val="4"/>
        <charset val="136"/>
      </rPr>
      <t>用於黏</t>
    </r>
    <r>
      <rPr>
        <sz val="12"/>
        <color theme="1"/>
        <rFont val="Times New Roman"/>
        <family val="1"/>
      </rPr>
      <t>PP</t>
    </r>
    <r>
      <rPr>
        <sz val="12"/>
        <color theme="1"/>
        <rFont val="標楷體"/>
        <family val="4"/>
        <charset val="136"/>
      </rPr>
      <t>料產品，並跟現用康盛</t>
    </r>
    <r>
      <rPr>
        <sz val="12"/>
        <color theme="1"/>
        <rFont val="Times New Roman"/>
        <family val="1"/>
      </rPr>
      <t>”</t>
    </r>
    <r>
      <rPr>
        <sz val="12"/>
        <color theme="1"/>
        <rFont val="標楷體"/>
        <family val="4"/>
        <charset val="136"/>
      </rPr>
      <t>紅獅牌</t>
    </r>
    <r>
      <rPr>
        <sz val="12"/>
        <color theme="1"/>
        <rFont val="Times New Roman"/>
        <family val="1"/>
      </rPr>
      <t>”</t>
    </r>
    <r>
      <rPr>
        <sz val="12"/>
        <color theme="1"/>
        <rFont val="標楷體"/>
        <family val="4"/>
        <charset val="136"/>
      </rPr>
      <t>油膠比較。</t>
    </r>
  </si>
  <si>
    <r>
      <rPr>
        <sz val="12"/>
        <color theme="1"/>
        <rFont val="標楷體"/>
        <family val="4"/>
        <charset val="136"/>
      </rPr>
      <t>測試環球國際的</t>
    </r>
    <r>
      <rPr>
        <sz val="12"/>
        <color theme="1"/>
        <rFont val="Times New Roman"/>
        <family val="1"/>
      </rPr>
      <t>3M Tissue Tape #Y9448HK</t>
    </r>
    <r>
      <rPr>
        <sz val="12"/>
        <color theme="1"/>
        <rFont val="標楷體"/>
        <family val="4"/>
        <charset val="136"/>
      </rPr>
      <t>是否適使用於</t>
    </r>
    <r>
      <rPr>
        <sz val="12"/>
        <color theme="1"/>
        <rFont val="Times New Roman"/>
        <family val="1"/>
      </rPr>
      <t>BDM20</t>
    </r>
    <r>
      <rPr>
        <sz val="12"/>
        <color theme="1"/>
        <rFont val="標楷體"/>
        <family val="4"/>
        <charset val="136"/>
      </rPr>
      <t>皮殼機，黏貼鋅片與膠布。</t>
    </r>
  </si>
  <si>
    <r>
      <rPr>
        <sz val="12"/>
        <color theme="1"/>
        <rFont val="標楷體"/>
        <family val="4"/>
        <charset val="136"/>
      </rPr>
      <t>測試</t>
    </r>
    <r>
      <rPr>
        <sz val="12"/>
        <color theme="1"/>
        <rFont val="Times New Roman"/>
        <family val="1"/>
      </rPr>
      <t>ICMA</t>
    </r>
    <r>
      <rPr>
        <sz val="12"/>
        <color theme="1"/>
        <rFont val="標楷體"/>
        <family val="4"/>
        <charset val="136"/>
      </rPr>
      <t>意大利預塗膠牛皮紙</t>
    </r>
    <r>
      <rPr>
        <sz val="12"/>
        <color theme="1"/>
        <rFont val="Times New Roman"/>
        <family val="1"/>
      </rPr>
      <t>(110gsm)</t>
    </r>
    <r>
      <rPr>
        <sz val="12"/>
        <color theme="1"/>
        <rFont val="標楷體"/>
        <family val="4"/>
        <charset val="136"/>
      </rPr>
      <t>是否適用於濕盒貼角機</t>
    </r>
  </si>
  <si>
    <r>
      <rPr>
        <sz val="12"/>
        <color theme="1"/>
        <rFont val="標楷體"/>
        <family val="4"/>
        <charset val="136"/>
      </rPr>
      <t>測試</t>
    </r>
    <r>
      <rPr>
        <sz val="12"/>
        <color theme="1"/>
        <rFont val="Times New Roman"/>
        <family val="1"/>
      </rPr>
      <t>ICMA</t>
    </r>
    <r>
      <rPr>
        <sz val="12"/>
        <color theme="1"/>
        <rFont val="標楷體"/>
        <family val="4"/>
        <charset val="136"/>
      </rPr>
      <t>意大利預塗膠牛皮紙</t>
    </r>
    <r>
      <rPr>
        <sz val="12"/>
        <color theme="1"/>
        <rFont val="Times New Roman"/>
        <family val="1"/>
      </rPr>
      <t>(145gsm)</t>
    </r>
    <r>
      <rPr>
        <sz val="12"/>
        <color theme="1"/>
        <rFont val="標楷體"/>
        <family val="4"/>
        <charset val="136"/>
      </rPr>
      <t>是否適用於濕盒貼角機</t>
    </r>
  </si>
  <si>
    <r>
      <rPr>
        <sz val="12"/>
        <color theme="1"/>
        <rFont val="標楷體"/>
        <family val="4"/>
        <charset val="136"/>
      </rPr>
      <t>測試勉勵龍</t>
    </r>
    <r>
      <rPr>
        <sz val="12"/>
        <color theme="1"/>
        <rFont val="Times New Roman"/>
        <family val="1"/>
      </rPr>
      <t>0.3mm</t>
    </r>
    <r>
      <rPr>
        <sz val="12"/>
        <color theme="1"/>
        <rFont val="標楷體"/>
        <family val="4"/>
        <charset val="136"/>
      </rPr>
      <t>厚度</t>
    </r>
    <r>
      <rPr>
        <sz val="12"/>
        <color theme="1"/>
        <rFont val="Times New Roman"/>
        <family val="1"/>
      </rPr>
      <t>PVC</t>
    </r>
    <r>
      <rPr>
        <sz val="12"/>
        <color theme="1"/>
        <rFont val="標楷體"/>
        <family val="4"/>
        <charset val="136"/>
      </rPr>
      <t>膠片</t>
    </r>
    <r>
      <rPr>
        <sz val="12"/>
        <color theme="1"/>
        <rFont val="Times New Roman"/>
        <family val="1"/>
      </rPr>
      <t xml:space="preserve">, </t>
    </r>
    <r>
      <rPr>
        <sz val="12"/>
        <color theme="1"/>
        <rFont val="標楷體"/>
        <family val="4"/>
        <charset val="136"/>
      </rPr>
      <t>試絲印及啤摺做膠盒。</t>
    </r>
  </si>
  <si>
    <r>
      <rPr>
        <sz val="12"/>
        <color theme="1"/>
        <rFont val="標楷體"/>
        <family val="4"/>
        <charset val="136"/>
      </rPr>
      <t>測試大批貨</t>
    </r>
    <r>
      <rPr>
        <sz val="12"/>
        <color theme="1"/>
        <rFont val="Times New Roman"/>
        <family val="1"/>
      </rPr>
      <t>ICMA</t>
    </r>
    <r>
      <rPr>
        <sz val="12"/>
        <color theme="1"/>
        <rFont val="標楷體"/>
        <family val="4"/>
        <charset val="136"/>
      </rPr>
      <t>意大利預塗膠牛皮紙</t>
    </r>
    <r>
      <rPr>
        <sz val="12"/>
        <color theme="1"/>
        <rFont val="Times New Roman"/>
        <family val="1"/>
      </rPr>
      <t>(145gsm)</t>
    </r>
    <r>
      <rPr>
        <sz val="12"/>
        <color theme="1"/>
        <rFont val="標楷體"/>
        <family val="4"/>
        <charset val="136"/>
      </rPr>
      <t>用於濕盒貼角機</t>
    </r>
    <r>
      <rPr>
        <sz val="12"/>
        <color theme="1"/>
        <rFont val="Times New Roman"/>
        <family val="1"/>
      </rPr>
      <t xml:space="preserve">, </t>
    </r>
    <r>
      <rPr>
        <sz val="12"/>
        <color theme="1"/>
        <rFont val="標楷體"/>
        <family val="4"/>
        <charset val="136"/>
      </rPr>
      <t>確認品質</t>
    </r>
  </si>
  <si>
    <r>
      <rPr>
        <sz val="12"/>
        <color theme="1"/>
        <rFont val="標楷體"/>
        <family val="4"/>
        <charset val="136"/>
      </rPr>
      <t>測試石利洛</t>
    </r>
    <r>
      <rPr>
        <sz val="12"/>
        <color theme="1"/>
        <rFont val="Times New Roman"/>
        <family val="1"/>
      </rPr>
      <t>"</t>
    </r>
    <r>
      <rPr>
        <sz val="12"/>
        <color theme="1"/>
        <rFont val="標楷體"/>
        <family val="4"/>
        <charset val="136"/>
      </rPr>
      <t>原液</t>
    </r>
    <r>
      <rPr>
        <sz val="12"/>
        <color theme="1"/>
        <rFont val="Times New Roman"/>
        <family val="1"/>
      </rPr>
      <t>NYLOSOLV II"</t>
    </r>
    <r>
      <rPr>
        <sz val="12"/>
        <color theme="1"/>
        <rFont val="標楷體"/>
        <family val="4"/>
        <charset val="136"/>
      </rPr>
      <t>及補充液</t>
    </r>
    <r>
      <rPr>
        <sz val="12"/>
        <color theme="1"/>
        <rFont val="Times New Roman"/>
        <family val="1"/>
      </rPr>
      <t xml:space="preserve">A, B &amp; C, </t>
    </r>
    <r>
      <rPr>
        <sz val="12"/>
        <color theme="1"/>
        <rFont val="標楷體"/>
        <family val="4"/>
        <charset val="136"/>
      </rPr>
      <t>用於巴斯夫</t>
    </r>
    <r>
      <rPr>
        <sz val="12"/>
        <color theme="1"/>
        <rFont val="Times New Roman"/>
        <family val="1"/>
      </rPr>
      <t>Nyloflex</t>
    </r>
    <r>
      <rPr>
        <sz val="12"/>
        <color theme="1"/>
        <rFont val="標楷體"/>
        <family val="4"/>
        <charset val="136"/>
      </rPr>
      <t>組合制式系統</t>
    </r>
    <r>
      <rPr>
        <sz val="12"/>
        <color theme="1"/>
        <rFont val="Times New Roman"/>
        <family val="1"/>
      </rPr>
      <t>.</t>
    </r>
  </si>
  <si>
    <r>
      <rPr>
        <sz val="12"/>
        <color theme="1"/>
        <rFont val="標楷體"/>
        <family val="4"/>
        <charset val="136"/>
      </rPr>
      <t>測試石</t>
    </r>
    <r>
      <rPr>
        <sz val="12"/>
        <color theme="1"/>
        <rFont val="Times New Roman"/>
        <family val="1"/>
      </rPr>
      <t xml:space="preserve"> </t>
    </r>
    <r>
      <rPr>
        <sz val="12"/>
        <color theme="1"/>
        <rFont val="標楷體"/>
        <family val="4"/>
        <charset val="136"/>
      </rPr>
      <t>利洛</t>
    </r>
    <r>
      <rPr>
        <sz val="12"/>
        <color theme="1"/>
        <rFont val="Times New Roman"/>
        <family val="1"/>
      </rPr>
      <t xml:space="preserve">LA 116-865 x 1060mm nylocoat </t>
    </r>
    <r>
      <rPr>
        <sz val="12"/>
        <color theme="1"/>
        <rFont val="標楷體"/>
        <family val="4"/>
        <charset val="136"/>
      </rPr>
      <t>版材</t>
    </r>
    <r>
      <rPr>
        <sz val="12"/>
        <color theme="1"/>
        <rFont val="Times New Roman"/>
        <family val="1"/>
      </rPr>
      <t xml:space="preserve">, </t>
    </r>
  </si>
  <si>
    <r>
      <rPr>
        <sz val="12"/>
        <color theme="1"/>
        <rFont val="標楷體"/>
        <family val="4"/>
        <charset val="136"/>
      </rPr>
      <t>測試鴻業的</t>
    </r>
    <r>
      <rPr>
        <sz val="12"/>
        <color theme="1"/>
        <rFont val="Times New Roman"/>
        <family val="1"/>
      </rPr>
      <t>TESA #52330 (0.38mm)</t>
    </r>
    <r>
      <rPr>
        <sz val="12"/>
        <color theme="1"/>
        <rFont val="標楷體"/>
        <family val="4"/>
        <charset val="136"/>
      </rPr>
      <t>雙面膠帶用於</t>
    </r>
    <r>
      <rPr>
        <sz val="12"/>
        <color theme="1"/>
        <rFont val="Times New Roman"/>
        <family val="1"/>
      </rPr>
      <t>BDM 20</t>
    </r>
  </si>
  <si>
    <r>
      <rPr>
        <sz val="12"/>
        <color theme="1"/>
        <rFont val="標楷體"/>
        <family val="4"/>
        <charset val="136"/>
      </rPr>
      <t>測試鴻業</t>
    </r>
    <r>
      <rPr>
        <sz val="12"/>
        <color theme="1"/>
        <rFont val="Times New Roman"/>
        <family val="1"/>
      </rPr>
      <t>TESA 0.38mm Plate mounting tape#52330</t>
    </r>
    <r>
      <rPr>
        <sz val="12"/>
        <color theme="1"/>
        <rFont val="標楷體"/>
        <family val="4"/>
        <charset val="136"/>
      </rPr>
      <t>是否適使用於</t>
    </r>
    <r>
      <rPr>
        <sz val="12"/>
        <color theme="1"/>
        <rFont val="Times New Roman"/>
        <family val="1"/>
      </rPr>
      <t>BDM20</t>
    </r>
    <r>
      <rPr>
        <sz val="12"/>
        <color theme="1"/>
        <rFont val="標楷體"/>
        <family val="4"/>
        <charset val="136"/>
      </rPr>
      <t>皮殼機</t>
    </r>
  </si>
  <si>
    <r>
      <rPr>
        <sz val="12"/>
        <color theme="1"/>
        <rFont val="標楷體"/>
        <family val="4"/>
        <charset val="136"/>
      </rPr>
      <t>測試</t>
    </r>
    <r>
      <rPr>
        <sz val="12"/>
        <color theme="1"/>
        <rFont val="Times New Roman"/>
        <family val="1"/>
      </rPr>
      <t>Martini</t>
    </r>
    <r>
      <rPr>
        <sz val="12"/>
        <color theme="1"/>
        <rFont val="標楷體"/>
        <family val="4"/>
        <charset val="136"/>
      </rPr>
      <t>的</t>
    </r>
    <r>
      <rPr>
        <sz val="12"/>
        <color theme="1"/>
        <rFont val="Times New Roman"/>
        <family val="1"/>
      </rPr>
      <t xml:space="preserve">Horauf </t>
    </r>
    <r>
      <rPr>
        <sz val="12"/>
        <color theme="1"/>
        <rFont val="標楷體"/>
        <family val="4"/>
        <charset val="136"/>
      </rPr>
      <t>的</t>
    </r>
    <r>
      <rPr>
        <sz val="12"/>
        <color theme="1"/>
        <rFont val="Times New Roman"/>
        <family val="1"/>
      </rPr>
      <t>segment rubber + rubber + plate</t>
    </r>
    <r>
      <rPr>
        <sz val="12"/>
        <color theme="1"/>
        <rFont val="標楷體"/>
        <family val="4"/>
        <charset val="136"/>
      </rPr>
      <t>用於</t>
    </r>
    <r>
      <rPr>
        <sz val="12"/>
        <color theme="1"/>
        <rFont val="Times New Roman"/>
        <family val="1"/>
      </rPr>
      <t>BDM 20</t>
    </r>
  </si>
  <si>
    <r>
      <rPr>
        <sz val="12"/>
        <color theme="1"/>
        <rFont val="標楷體"/>
        <family val="4"/>
        <charset val="136"/>
      </rPr>
      <t>測試大發</t>
    </r>
    <r>
      <rPr>
        <sz val="12"/>
        <color theme="1"/>
        <rFont val="Times New Roman"/>
        <family val="1"/>
      </rPr>
      <t>ISO-PROPANOL (IPA)</t>
    </r>
    <r>
      <rPr>
        <sz val="12"/>
        <color theme="1"/>
        <rFont val="標楷體"/>
        <family val="4"/>
        <charset val="136"/>
      </rPr>
      <t>酒精用於印刷機是否適合使用，並跟現用利明</t>
    </r>
    <r>
      <rPr>
        <sz val="12"/>
        <color theme="1"/>
        <rFont val="Times New Roman"/>
        <family val="1"/>
      </rPr>
      <t>#526 ISO-PROPANOL</t>
    </r>
    <r>
      <rPr>
        <sz val="12"/>
        <color theme="1"/>
        <rFont val="標楷體"/>
        <family val="4"/>
        <charset val="136"/>
      </rPr>
      <t>比較。</t>
    </r>
  </si>
  <si>
    <r>
      <rPr>
        <sz val="12"/>
        <color theme="1"/>
        <rFont val="標楷體"/>
        <family val="4"/>
        <charset val="136"/>
      </rPr>
      <t>測試永安的</t>
    </r>
    <r>
      <rPr>
        <sz val="12"/>
        <color theme="1"/>
        <rFont val="Times New Roman"/>
        <family val="1"/>
      </rPr>
      <t>M</t>
    </r>
    <r>
      <rPr>
        <sz val="12"/>
        <color theme="1"/>
        <rFont val="標楷體"/>
        <family val="4"/>
        <charset val="136"/>
      </rPr>
      <t>系列的反光植毛是否能做出反光植絨效果。</t>
    </r>
  </si>
  <si>
    <r>
      <rPr>
        <sz val="12"/>
        <color theme="1"/>
        <rFont val="標楷體"/>
        <family val="4"/>
        <charset val="136"/>
      </rPr>
      <t>測試</t>
    </r>
    <r>
      <rPr>
        <sz val="12"/>
        <color theme="1"/>
        <rFont val="Times New Roman"/>
        <family val="1"/>
      </rPr>
      <t>SICPA#599178.0050 UV</t>
    </r>
    <r>
      <rPr>
        <sz val="12"/>
        <color theme="1"/>
        <rFont val="標楷體"/>
        <family val="4"/>
        <charset val="136"/>
      </rPr>
      <t>清潔劑是否能清洗轆金邊機裡殘留的</t>
    </r>
    <r>
      <rPr>
        <sz val="12"/>
        <color theme="1"/>
        <rFont val="Times New Roman"/>
        <family val="1"/>
      </rPr>
      <t>SICPA FlexoUV</t>
    </r>
    <r>
      <rPr>
        <sz val="12"/>
        <color theme="1"/>
        <rFont val="標楷體"/>
        <family val="4"/>
        <charset val="136"/>
      </rPr>
      <t>油墨</t>
    </r>
    <r>
      <rPr>
        <sz val="12"/>
        <color theme="1"/>
        <rFont val="Times New Roman"/>
        <family val="1"/>
      </rPr>
      <t>(39-2 series)</t>
    </r>
    <r>
      <rPr>
        <sz val="12"/>
        <color theme="1"/>
        <rFont val="標楷體"/>
        <family val="4"/>
        <charset val="136"/>
      </rPr>
      <t>。</t>
    </r>
  </si>
  <si>
    <r>
      <rPr>
        <sz val="12"/>
        <color theme="1"/>
        <rFont val="標楷體"/>
        <family val="4"/>
        <charset val="136"/>
      </rPr>
      <t>測試嘉力實業的發泡化學料</t>
    </r>
    <r>
      <rPr>
        <sz val="12"/>
        <color theme="1"/>
        <rFont val="Times New Roman"/>
        <family val="1"/>
      </rPr>
      <t>(</t>
    </r>
    <r>
      <rPr>
        <sz val="12"/>
        <color theme="1"/>
        <rFont val="標楷體"/>
        <family val="4"/>
        <charset val="136"/>
      </rPr>
      <t>富特發泡</t>
    </r>
    <r>
      <rPr>
        <sz val="12"/>
        <color theme="1"/>
        <rFont val="Times New Roman"/>
        <family val="1"/>
      </rPr>
      <t>#A+</t>
    </r>
    <r>
      <rPr>
        <sz val="12"/>
        <color theme="1"/>
        <rFont val="標楷體"/>
        <family val="4"/>
        <charset val="136"/>
      </rPr>
      <t>富特發泡</t>
    </r>
    <r>
      <rPr>
        <sz val="12"/>
        <color theme="1"/>
        <rFont val="Times New Roman"/>
        <family val="1"/>
      </rPr>
      <t>#BW5.6)</t>
    </r>
    <r>
      <rPr>
        <sz val="12"/>
        <color theme="1"/>
        <rFont val="標楷體"/>
        <family val="4"/>
        <charset val="136"/>
      </rPr>
      <t>配合</t>
    </r>
    <r>
      <rPr>
        <sz val="12"/>
        <color theme="1"/>
        <rFont val="Times New Roman"/>
        <family val="1"/>
      </rPr>
      <t>PU</t>
    </r>
    <r>
      <rPr>
        <sz val="12"/>
        <color theme="1"/>
        <rFont val="標楷體"/>
        <family val="4"/>
        <charset val="136"/>
      </rPr>
      <t>發泡機使用。</t>
    </r>
  </si>
  <si>
    <r>
      <rPr>
        <sz val="12"/>
        <color theme="1"/>
        <rFont val="標楷體"/>
        <family val="4"/>
        <charset val="136"/>
      </rPr>
      <t>測試嘉力實業的</t>
    </r>
    <r>
      <rPr>
        <sz val="12"/>
        <color theme="1"/>
        <rFont val="Times New Roman"/>
        <family val="1"/>
      </rPr>
      <t>HDPE</t>
    </r>
    <r>
      <rPr>
        <sz val="12"/>
        <color theme="1"/>
        <rFont val="標楷體"/>
        <family val="4"/>
        <charset val="136"/>
      </rPr>
      <t>包裝袋用於盛載富特發泡泡沬</t>
    </r>
    <r>
      <rPr>
        <sz val="12"/>
        <color theme="1"/>
        <rFont val="Times New Roman"/>
        <family val="1"/>
      </rPr>
      <t>(#FoamA+#Foam BW5.6)</t>
    </r>
    <r>
      <rPr>
        <sz val="12"/>
        <color theme="1"/>
        <rFont val="標楷體"/>
        <family val="4"/>
        <charset val="136"/>
      </rPr>
      <t>於</t>
    </r>
    <r>
      <rPr>
        <sz val="12"/>
        <color theme="1"/>
        <rFont val="Times New Roman"/>
        <family val="1"/>
      </rPr>
      <t>PU</t>
    </r>
    <r>
      <rPr>
        <sz val="12"/>
        <color theme="1"/>
        <rFont val="標楷體"/>
        <family val="4"/>
        <charset val="136"/>
      </rPr>
      <t>發泡機使用。</t>
    </r>
  </si>
  <si>
    <r>
      <rPr>
        <sz val="12"/>
        <color theme="1"/>
        <rFont val="標楷體"/>
        <family val="4"/>
        <charset val="136"/>
      </rPr>
      <t>測試城市印刷器材的日本</t>
    </r>
    <r>
      <rPr>
        <sz val="12"/>
        <color theme="1"/>
        <rFont val="Times New Roman"/>
        <family val="1"/>
      </rPr>
      <t>PP</t>
    </r>
    <r>
      <rPr>
        <sz val="12"/>
        <color theme="1"/>
        <rFont val="標楷體"/>
        <family val="4"/>
        <charset val="136"/>
      </rPr>
      <t>線用於上穿機做車線書，並與現用英國線比較。</t>
    </r>
  </si>
  <si>
    <r>
      <rPr>
        <sz val="12"/>
        <color theme="1"/>
        <rFont val="標楷體"/>
        <family val="4"/>
        <charset val="136"/>
      </rPr>
      <t>測試</t>
    </r>
    <r>
      <rPr>
        <sz val="12"/>
        <color theme="1"/>
        <rFont val="Times New Roman"/>
        <family val="1"/>
      </rPr>
      <t>DULUX</t>
    </r>
    <r>
      <rPr>
        <sz val="12"/>
        <color theme="1"/>
        <rFont val="標楷體"/>
        <family val="4"/>
        <charset val="136"/>
      </rPr>
      <t>牌</t>
    </r>
    <r>
      <rPr>
        <sz val="12"/>
        <color theme="1"/>
        <rFont val="Times New Roman"/>
        <family val="1"/>
      </rPr>
      <t>#2179</t>
    </r>
    <r>
      <rPr>
        <sz val="12"/>
        <color theme="1"/>
        <rFont val="標楷體"/>
        <family val="4"/>
        <charset val="136"/>
      </rPr>
      <t>內墻乳膠漆適用于臨摹圖形于圖形疋頭簿掃金邊</t>
    </r>
    <r>
      <rPr>
        <sz val="12"/>
        <color theme="1"/>
        <rFont val="Times New Roman"/>
        <family val="1"/>
      </rPr>
      <t>(stencil)</t>
    </r>
    <r>
      <rPr>
        <sz val="12"/>
        <color theme="1"/>
        <rFont val="標楷體"/>
        <family val="4"/>
        <charset val="136"/>
      </rPr>
      <t>方法做。</t>
    </r>
  </si>
  <si>
    <r>
      <rPr>
        <sz val="12"/>
        <color theme="1"/>
        <rFont val="標楷體"/>
        <family val="4"/>
        <charset val="136"/>
      </rPr>
      <t>測試</t>
    </r>
    <r>
      <rPr>
        <sz val="12"/>
        <color theme="1"/>
        <rFont val="Times New Roman"/>
        <family val="1"/>
      </rPr>
      <t xml:space="preserve">Sensor Products Inc. </t>
    </r>
    <r>
      <rPr>
        <sz val="12"/>
        <color theme="1"/>
        <rFont val="標楷體"/>
        <family val="4"/>
        <charset val="136"/>
      </rPr>
      <t>的</t>
    </r>
    <r>
      <rPr>
        <sz val="12"/>
        <color theme="1"/>
        <rFont val="Times New Roman"/>
        <family val="1"/>
      </rPr>
      <t>Pressures sensor film</t>
    </r>
  </si>
  <si>
    <r>
      <rPr>
        <sz val="12"/>
        <color theme="1"/>
        <rFont val="標楷體"/>
        <family val="4"/>
        <charset val="136"/>
      </rPr>
      <t>測試鏡記的</t>
    </r>
    <r>
      <rPr>
        <sz val="12"/>
        <color theme="1"/>
        <rFont val="Times New Roman"/>
        <family val="1"/>
      </rPr>
      <t>3mm</t>
    </r>
    <r>
      <rPr>
        <sz val="12"/>
        <color theme="1"/>
        <rFont val="標楷體"/>
        <family val="4"/>
        <charset val="136"/>
      </rPr>
      <t>厚油膠</t>
    </r>
    <r>
      <rPr>
        <sz val="12"/>
        <color theme="1"/>
        <rFont val="Times New Roman"/>
        <family val="1"/>
      </rPr>
      <t>"</t>
    </r>
    <r>
      <rPr>
        <sz val="12"/>
        <color theme="1"/>
        <rFont val="標楷體"/>
        <family val="4"/>
        <charset val="136"/>
      </rPr>
      <t>膠布</t>
    </r>
    <r>
      <rPr>
        <sz val="12"/>
        <color theme="1"/>
        <rFont val="Times New Roman"/>
        <family val="1"/>
      </rPr>
      <t>"</t>
    </r>
    <r>
      <rPr>
        <sz val="12"/>
        <color theme="1"/>
        <rFont val="標楷體"/>
        <family val="4"/>
        <charset val="136"/>
      </rPr>
      <t>用於</t>
    </r>
    <r>
      <rPr>
        <sz val="12"/>
        <color theme="1"/>
        <rFont val="Times New Roman"/>
        <family val="1"/>
      </rPr>
      <t>Harauf BDM20</t>
    </r>
    <r>
      <rPr>
        <sz val="12"/>
        <color theme="1"/>
        <rFont val="標楷體"/>
        <family val="4"/>
        <charset val="136"/>
      </rPr>
      <t>皮殼機</t>
    </r>
  </si>
  <si>
    <r>
      <rPr>
        <sz val="12"/>
        <color theme="1"/>
        <rFont val="標楷體"/>
        <family val="4"/>
        <charset val="136"/>
      </rPr>
      <t>測試鴻業</t>
    </r>
    <r>
      <rPr>
        <sz val="12"/>
        <color theme="1"/>
        <rFont val="Times New Roman"/>
        <family val="1"/>
      </rPr>
      <t xml:space="preserve">TESA 0.43mm Plate mounting tape#52345 </t>
    </r>
    <r>
      <rPr>
        <sz val="12"/>
        <color theme="1"/>
        <rFont val="標楷體"/>
        <family val="4"/>
        <charset val="136"/>
      </rPr>
      <t>是否適使用於</t>
    </r>
    <r>
      <rPr>
        <sz val="12"/>
        <color theme="1"/>
        <rFont val="Times New Roman"/>
        <family val="1"/>
      </rPr>
      <t>BDM20</t>
    </r>
    <r>
      <rPr>
        <sz val="12"/>
        <color theme="1"/>
        <rFont val="標楷體"/>
        <family val="4"/>
        <charset val="136"/>
      </rPr>
      <t>皮殼機</t>
    </r>
  </si>
  <si>
    <r>
      <rPr>
        <sz val="12"/>
        <color theme="1"/>
        <rFont val="標楷體"/>
        <family val="4"/>
        <charset val="136"/>
      </rPr>
      <t>測試鴻興日本</t>
    </r>
    <r>
      <rPr>
        <sz val="12"/>
        <color theme="1"/>
        <rFont val="Times New Roman"/>
        <family val="1"/>
      </rPr>
      <t>#DS70</t>
    </r>
    <r>
      <rPr>
        <sz val="12"/>
        <color theme="1"/>
        <rFont val="標楷體"/>
        <family val="4"/>
        <charset val="136"/>
      </rPr>
      <t>啤刀</t>
    </r>
    <r>
      <rPr>
        <sz val="12"/>
        <color theme="1"/>
        <rFont val="Times New Roman"/>
        <family val="1"/>
      </rPr>
      <t xml:space="preserve">, </t>
    </r>
    <r>
      <rPr>
        <sz val="12"/>
        <color theme="1"/>
        <rFont val="標楷體"/>
        <family val="4"/>
        <charset val="136"/>
      </rPr>
      <t>試啤</t>
    </r>
    <r>
      <rPr>
        <sz val="12"/>
        <color theme="1"/>
        <rFont val="Times New Roman"/>
        <family val="1"/>
      </rPr>
      <t>PET-G</t>
    </r>
    <r>
      <rPr>
        <sz val="12"/>
        <color theme="1"/>
        <rFont val="標楷體"/>
        <family val="4"/>
        <charset val="136"/>
      </rPr>
      <t>立體膠片砌圖</t>
    </r>
  </si>
  <si>
    <r>
      <t>155-241#</t>
    </r>
    <r>
      <rPr>
        <sz val="12"/>
        <color theme="1"/>
        <rFont val="標楷體"/>
        <family val="4"/>
        <charset val="136"/>
      </rPr>
      <t>尼龍</t>
    </r>
    <r>
      <rPr>
        <sz val="12"/>
        <color theme="1"/>
        <rFont val="Times New Roman"/>
        <family val="1"/>
      </rPr>
      <t>(</t>
    </r>
    <r>
      <rPr>
        <sz val="12"/>
        <color theme="1"/>
        <rFont val="標楷體"/>
        <family val="4"/>
        <charset val="136"/>
      </rPr>
      <t>蘇格蘭格仔</t>
    </r>
    <r>
      <rPr>
        <sz val="12"/>
        <color theme="1"/>
        <rFont val="Times New Roman"/>
        <family val="1"/>
      </rPr>
      <t xml:space="preserve">)  </t>
    </r>
  </si>
  <si>
    <r>
      <rPr>
        <sz val="12"/>
        <color theme="1"/>
        <rFont val="標楷體"/>
        <family val="4"/>
        <charset val="136"/>
      </rPr>
      <t>雪紡</t>
    </r>
    <r>
      <rPr>
        <sz val="12"/>
        <color theme="1"/>
        <rFont val="Times New Roman"/>
        <family val="1"/>
      </rPr>
      <t>(</t>
    </r>
    <r>
      <rPr>
        <sz val="12"/>
        <color theme="1"/>
        <rFont val="標楷體"/>
        <family val="4"/>
        <charset val="136"/>
      </rPr>
      <t>紫色</t>
    </r>
    <r>
      <rPr>
        <sz val="12"/>
        <color theme="1"/>
        <rFont val="Times New Roman"/>
        <family val="1"/>
      </rPr>
      <t>)</t>
    </r>
  </si>
  <si>
    <r>
      <rPr>
        <sz val="12"/>
        <color theme="1"/>
        <rFont val="標楷體"/>
        <family val="4"/>
        <charset val="136"/>
      </rPr>
      <t>黃色細毛絨</t>
    </r>
  </si>
  <si>
    <r>
      <rPr>
        <sz val="12"/>
        <color theme="1"/>
        <rFont val="標楷體"/>
        <family val="4"/>
        <charset val="136"/>
      </rPr>
      <t>格子立體布</t>
    </r>
    <r>
      <rPr>
        <sz val="12"/>
        <color theme="1"/>
        <rFont val="Times New Roman"/>
        <family val="1"/>
      </rPr>
      <t>(</t>
    </r>
    <r>
      <rPr>
        <sz val="12"/>
        <color theme="1"/>
        <rFont val="標楷體"/>
        <family val="4"/>
        <charset val="136"/>
      </rPr>
      <t>車線</t>
    </r>
    <r>
      <rPr>
        <sz val="12"/>
        <color theme="1"/>
        <rFont val="Times New Roman"/>
        <family val="1"/>
      </rPr>
      <t>)</t>
    </r>
  </si>
  <si>
    <r>
      <t>Satin</t>
    </r>
    <r>
      <rPr>
        <sz val="12"/>
        <color theme="1"/>
        <rFont val="標楷體"/>
        <family val="4"/>
        <charset val="136"/>
      </rPr>
      <t>印花布</t>
    </r>
    <r>
      <rPr>
        <sz val="12"/>
        <color theme="1"/>
        <rFont val="Times New Roman"/>
        <family val="1"/>
      </rPr>
      <t>(</t>
    </r>
    <r>
      <rPr>
        <sz val="12"/>
        <color theme="1"/>
        <rFont val="標楷體"/>
        <family val="4"/>
        <charset val="136"/>
      </rPr>
      <t>粉紅色</t>
    </r>
    <r>
      <rPr>
        <sz val="12"/>
        <color theme="1"/>
        <rFont val="Times New Roman"/>
        <family val="1"/>
      </rPr>
      <t>)</t>
    </r>
  </si>
  <si>
    <r>
      <t>11</t>
    </r>
    <r>
      <rPr>
        <sz val="12"/>
        <color theme="1"/>
        <rFont val="標楷體"/>
        <family val="4"/>
        <charset val="136"/>
      </rPr>
      <t>坑燈芯絨</t>
    </r>
  </si>
  <si>
    <r>
      <t>#16</t>
    </r>
    <r>
      <rPr>
        <sz val="12"/>
        <color theme="1"/>
        <rFont val="標楷體"/>
        <family val="4"/>
        <charset val="136"/>
      </rPr>
      <t>絲絨</t>
    </r>
    <r>
      <rPr>
        <sz val="12"/>
        <color theme="1"/>
        <rFont val="Times New Roman"/>
        <family val="1"/>
      </rPr>
      <t>(</t>
    </r>
    <r>
      <rPr>
        <sz val="12"/>
        <color theme="1"/>
        <rFont val="標楷體"/>
        <family val="4"/>
        <charset val="136"/>
      </rPr>
      <t>藍色</t>
    </r>
    <r>
      <rPr>
        <sz val="12"/>
        <color theme="1"/>
        <rFont val="Times New Roman"/>
        <family val="1"/>
      </rPr>
      <t>)</t>
    </r>
  </si>
  <si>
    <r>
      <t>#7</t>
    </r>
    <r>
      <rPr>
        <sz val="12"/>
        <color theme="1"/>
        <rFont val="標楷體"/>
        <family val="4"/>
        <charset val="136"/>
      </rPr>
      <t>絲絨黃黑斑紋</t>
    </r>
  </si>
  <si>
    <r>
      <t>K4177 3#</t>
    </r>
    <r>
      <rPr>
        <sz val="12"/>
        <color theme="1"/>
        <rFont val="標楷體"/>
        <family val="4"/>
        <charset val="136"/>
      </rPr>
      <t>仿刺繡</t>
    </r>
    <r>
      <rPr>
        <sz val="12"/>
        <color theme="1"/>
        <rFont val="Times New Roman"/>
        <family val="1"/>
      </rPr>
      <t>(</t>
    </r>
    <r>
      <rPr>
        <sz val="12"/>
        <color theme="1"/>
        <rFont val="標楷體"/>
        <family val="4"/>
        <charset val="136"/>
      </rPr>
      <t>綠</t>
    </r>
    <r>
      <rPr>
        <sz val="12"/>
        <color theme="1"/>
        <rFont val="Times New Roman"/>
        <family val="1"/>
      </rPr>
      <t>)</t>
    </r>
  </si>
  <si>
    <r>
      <t>K4150 2#</t>
    </r>
    <r>
      <rPr>
        <sz val="12"/>
        <color theme="1"/>
        <rFont val="標楷體"/>
        <family val="4"/>
        <charset val="136"/>
      </rPr>
      <t>仿刺繡</t>
    </r>
    <r>
      <rPr>
        <sz val="12"/>
        <color theme="1"/>
        <rFont val="Times New Roman"/>
        <family val="1"/>
      </rPr>
      <t>(</t>
    </r>
    <r>
      <rPr>
        <sz val="12"/>
        <color theme="1"/>
        <rFont val="標楷體"/>
        <family val="4"/>
        <charset val="136"/>
      </rPr>
      <t>粉紅</t>
    </r>
    <r>
      <rPr>
        <sz val="12"/>
        <color theme="1"/>
        <rFont val="Times New Roman"/>
        <family val="1"/>
      </rPr>
      <t>)</t>
    </r>
  </si>
  <si>
    <r>
      <t>K4393 2#</t>
    </r>
    <r>
      <rPr>
        <sz val="12"/>
        <color theme="1"/>
        <rFont val="標楷體"/>
        <family val="4"/>
        <charset val="136"/>
      </rPr>
      <t>仿刺繡</t>
    </r>
    <r>
      <rPr>
        <sz val="12"/>
        <color theme="1"/>
        <rFont val="Times New Roman"/>
        <family val="1"/>
      </rPr>
      <t>(</t>
    </r>
    <r>
      <rPr>
        <sz val="12"/>
        <color theme="1"/>
        <rFont val="標楷體"/>
        <family val="4"/>
        <charset val="136"/>
      </rPr>
      <t>金黃</t>
    </r>
    <r>
      <rPr>
        <sz val="12"/>
        <color theme="1"/>
        <rFont val="Times New Roman"/>
        <family val="1"/>
      </rPr>
      <t>)</t>
    </r>
  </si>
  <si>
    <r>
      <t>11325 #3</t>
    </r>
    <r>
      <rPr>
        <sz val="12"/>
        <color theme="1"/>
        <rFont val="標楷體"/>
        <family val="4"/>
        <charset val="136"/>
      </rPr>
      <t>仿刺繡</t>
    </r>
    <r>
      <rPr>
        <sz val="12"/>
        <color theme="1"/>
        <rFont val="Times New Roman"/>
        <family val="1"/>
      </rPr>
      <t>(</t>
    </r>
    <r>
      <rPr>
        <sz val="12"/>
        <color theme="1"/>
        <rFont val="標楷體"/>
        <family val="4"/>
        <charset val="136"/>
      </rPr>
      <t>杏色</t>
    </r>
    <r>
      <rPr>
        <sz val="12"/>
        <color theme="1"/>
        <rFont val="Times New Roman"/>
        <family val="1"/>
      </rPr>
      <t>)</t>
    </r>
  </si>
  <si>
    <r>
      <t>8009# 1#</t>
    </r>
    <r>
      <rPr>
        <sz val="12"/>
        <color theme="1"/>
        <rFont val="標楷體"/>
        <family val="4"/>
        <charset val="136"/>
      </rPr>
      <t>仿刺繡</t>
    </r>
    <r>
      <rPr>
        <sz val="12"/>
        <color theme="1"/>
        <rFont val="Times New Roman"/>
        <family val="1"/>
      </rPr>
      <t>(</t>
    </r>
    <r>
      <rPr>
        <sz val="12"/>
        <color theme="1"/>
        <rFont val="標楷體"/>
        <family val="4"/>
        <charset val="136"/>
      </rPr>
      <t>杏色</t>
    </r>
    <r>
      <rPr>
        <sz val="12"/>
        <color theme="1"/>
        <rFont val="Times New Roman"/>
        <family val="1"/>
      </rPr>
      <t>)</t>
    </r>
  </si>
  <si>
    <r>
      <t>311004#</t>
    </r>
    <r>
      <rPr>
        <sz val="12"/>
        <color theme="1"/>
        <rFont val="標楷體"/>
        <family val="4"/>
        <charset val="136"/>
      </rPr>
      <t>車線花格</t>
    </r>
  </si>
  <si>
    <r>
      <t>3439 1#</t>
    </r>
    <r>
      <rPr>
        <sz val="12"/>
        <color theme="1"/>
        <rFont val="標楷體"/>
        <family val="4"/>
        <charset val="136"/>
      </rPr>
      <t>半透明杏</t>
    </r>
    <r>
      <rPr>
        <sz val="12"/>
        <color theme="1"/>
        <rFont val="Times New Roman"/>
        <family val="1"/>
      </rPr>
      <t>+</t>
    </r>
    <r>
      <rPr>
        <sz val="12"/>
        <color theme="1"/>
        <rFont val="標楷體"/>
        <family val="4"/>
        <charset val="136"/>
      </rPr>
      <t>蝴蝶</t>
    </r>
  </si>
  <si>
    <r>
      <t>28112 4#</t>
    </r>
    <r>
      <rPr>
        <sz val="12"/>
        <color theme="1"/>
        <rFont val="標楷體"/>
        <family val="4"/>
        <charset val="136"/>
      </rPr>
      <t>立體布</t>
    </r>
    <r>
      <rPr>
        <sz val="12"/>
        <color theme="1"/>
        <rFont val="Times New Roman"/>
        <family val="1"/>
      </rPr>
      <t>(</t>
    </r>
    <r>
      <rPr>
        <sz val="12"/>
        <color theme="1"/>
        <rFont val="標楷體"/>
        <family val="4"/>
        <charset val="136"/>
      </rPr>
      <t>藍</t>
    </r>
    <r>
      <rPr>
        <sz val="12"/>
        <color theme="1"/>
        <rFont val="Times New Roman"/>
        <family val="1"/>
      </rPr>
      <t>)</t>
    </r>
  </si>
  <si>
    <r>
      <t>CH0169 1#(</t>
    </r>
    <r>
      <rPr>
        <sz val="12"/>
        <color theme="1"/>
        <rFont val="標楷體"/>
        <family val="4"/>
        <charset val="136"/>
      </rPr>
      <t>藍</t>
    </r>
    <r>
      <rPr>
        <sz val="12"/>
        <color theme="1"/>
        <rFont val="Times New Roman"/>
        <family val="1"/>
      </rPr>
      <t>)</t>
    </r>
  </si>
  <si>
    <r>
      <rPr>
        <sz val="12"/>
        <color theme="1"/>
        <rFont val="標楷體"/>
        <family val="4"/>
        <charset val="136"/>
      </rPr>
      <t>立體布</t>
    </r>
    <r>
      <rPr>
        <sz val="12"/>
        <color theme="1"/>
        <rFont val="Times New Roman"/>
        <family val="1"/>
      </rPr>
      <t>#1</t>
    </r>
    <r>
      <rPr>
        <sz val="12"/>
        <color theme="1"/>
        <rFont val="標楷體"/>
        <family val="4"/>
        <charset val="136"/>
      </rPr>
      <t>深紅</t>
    </r>
  </si>
  <si>
    <r>
      <t>F1363</t>
    </r>
    <r>
      <rPr>
        <sz val="12"/>
        <color theme="1"/>
        <rFont val="標楷體"/>
        <family val="4"/>
        <charset val="136"/>
      </rPr>
      <t>絨</t>
    </r>
    <r>
      <rPr>
        <sz val="12"/>
        <color theme="1"/>
        <rFont val="Times New Roman"/>
        <family val="1"/>
      </rPr>
      <t xml:space="preserve"> (</t>
    </r>
    <r>
      <rPr>
        <sz val="12"/>
        <color theme="1"/>
        <rFont val="標楷體"/>
        <family val="4"/>
        <charset val="136"/>
      </rPr>
      <t>小格</t>
    </r>
    <r>
      <rPr>
        <sz val="12"/>
        <color theme="1"/>
        <rFont val="Times New Roman"/>
        <family val="1"/>
      </rPr>
      <t>)</t>
    </r>
  </si>
  <si>
    <r>
      <rPr>
        <sz val="12"/>
        <color theme="1"/>
        <rFont val="標楷體"/>
        <family val="4"/>
        <charset val="136"/>
      </rPr>
      <t>粗毛巾</t>
    </r>
    <r>
      <rPr>
        <sz val="12"/>
        <color theme="1"/>
        <rFont val="Times New Roman"/>
        <family val="1"/>
      </rPr>
      <t>(</t>
    </r>
    <r>
      <rPr>
        <sz val="12"/>
        <color theme="1"/>
        <rFont val="標楷體"/>
        <family val="4"/>
        <charset val="136"/>
      </rPr>
      <t>粉紅</t>
    </r>
    <r>
      <rPr>
        <sz val="12"/>
        <color theme="1"/>
        <rFont val="Times New Roman"/>
        <family val="1"/>
      </rPr>
      <t>)</t>
    </r>
  </si>
  <si>
    <r>
      <rPr>
        <sz val="12"/>
        <color theme="1"/>
        <rFont val="標楷體"/>
        <family val="4"/>
        <charset val="136"/>
      </rPr>
      <t>羽毛絨</t>
    </r>
    <r>
      <rPr>
        <sz val="12"/>
        <color theme="1"/>
        <rFont val="Times New Roman"/>
        <family val="1"/>
      </rPr>
      <t>#7071(</t>
    </r>
    <r>
      <rPr>
        <sz val="12"/>
        <color theme="1"/>
        <rFont val="標楷體"/>
        <family val="4"/>
        <charset val="136"/>
      </rPr>
      <t>橙</t>
    </r>
    <r>
      <rPr>
        <sz val="12"/>
        <color theme="1"/>
        <rFont val="Times New Roman"/>
        <family val="1"/>
      </rPr>
      <t>)</t>
    </r>
  </si>
  <si>
    <r>
      <t>4003# 6#satin</t>
    </r>
    <r>
      <rPr>
        <sz val="12"/>
        <color theme="1"/>
        <rFont val="標楷體"/>
        <family val="4"/>
        <charset val="136"/>
      </rPr>
      <t>牛仔布</t>
    </r>
    <r>
      <rPr>
        <sz val="12"/>
        <color theme="1"/>
        <rFont val="Times New Roman"/>
        <family val="1"/>
      </rPr>
      <t>(</t>
    </r>
    <r>
      <rPr>
        <sz val="12"/>
        <color theme="1"/>
        <rFont val="標楷體"/>
        <family val="4"/>
        <charset val="136"/>
      </rPr>
      <t>紫</t>
    </r>
    <r>
      <rPr>
        <sz val="12"/>
        <color theme="1"/>
        <rFont val="Times New Roman"/>
        <family val="1"/>
      </rPr>
      <t>)</t>
    </r>
  </si>
  <si>
    <r>
      <t xml:space="preserve">SP-1539# </t>
    </r>
    <r>
      <rPr>
        <sz val="12"/>
        <color theme="1"/>
        <rFont val="標楷體"/>
        <family val="4"/>
        <charset val="136"/>
      </rPr>
      <t>牛仔布</t>
    </r>
  </si>
  <si>
    <r>
      <t>A2552# 8#</t>
    </r>
    <r>
      <rPr>
        <sz val="12"/>
        <color theme="1"/>
        <rFont val="標楷體"/>
        <family val="4"/>
        <charset val="136"/>
      </rPr>
      <t>仿刺繡</t>
    </r>
    <r>
      <rPr>
        <sz val="12"/>
        <color theme="1"/>
        <rFont val="Times New Roman"/>
        <family val="1"/>
      </rPr>
      <t>(</t>
    </r>
    <r>
      <rPr>
        <sz val="12"/>
        <color theme="1"/>
        <rFont val="標楷體"/>
        <family val="4"/>
        <charset val="136"/>
      </rPr>
      <t>寶藍</t>
    </r>
    <r>
      <rPr>
        <sz val="12"/>
        <color theme="1"/>
        <rFont val="Times New Roman"/>
        <family val="1"/>
      </rPr>
      <t>)</t>
    </r>
  </si>
  <si>
    <r>
      <t>A2710# 1#</t>
    </r>
    <r>
      <rPr>
        <sz val="12"/>
        <color theme="1"/>
        <rFont val="標楷體"/>
        <family val="4"/>
        <charset val="136"/>
      </rPr>
      <t>立體布</t>
    </r>
    <r>
      <rPr>
        <sz val="12"/>
        <color theme="1"/>
        <rFont val="Times New Roman"/>
        <family val="1"/>
      </rPr>
      <t>(</t>
    </r>
    <r>
      <rPr>
        <sz val="12"/>
        <color theme="1"/>
        <rFont val="標楷體"/>
        <family val="4"/>
        <charset val="136"/>
      </rPr>
      <t>線花杳底</t>
    </r>
    <r>
      <rPr>
        <sz val="12"/>
        <color theme="1"/>
        <rFont val="Times New Roman"/>
        <family val="1"/>
      </rPr>
      <t>)</t>
    </r>
  </si>
  <si>
    <r>
      <t>10444# 10#</t>
    </r>
    <r>
      <rPr>
        <sz val="12"/>
        <color theme="1"/>
        <rFont val="標楷體"/>
        <family val="4"/>
        <charset val="136"/>
      </rPr>
      <t>半透明</t>
    </r>
  </si>
  <si>
    <r>
      <rPr>
        <sz val="12"/>
        <color theme="1"/>
        <rFont val="標楷體"/>
        <family val="4"/>
        <charset val="136"/>
      </rPr>
      <t>測試真豬皮是否適合包皮殼及其他後工序如燙金</t>
    </r>
    <r>
      <rPr>
        <sz val="12"/>
        <color theme="1"/>
        <rFont val="Times New Roman"/>
        <family val="1"/>
      </rPr>
      <t xml:space="preserve">, </t>
    </r>
    <r>
      <rPr>
        <sz val="12"/>
        <color theme="1"/>
        <rFont val="標楷體"/>
        <family val="4"/>
        <charset val="136"/>
      </rPr>
      <t>絲印</t>
    </r>
    <r>
      <rPr>
        <sz val="12"/>
        <color theme="1"/>
        <rFont val="Times New Roman"/>
        <family val="1"/>
      </rPr>
      <t xml:space="preserve">, </t>
    </r>
    <r>
      <rPr>
        <sz val="12"/>
        <color theme="1"/>
        <rFont val="標楷體"/>
        <family val="4"/>
        <charset val="136"/>
      </rPr>
      <t>熱辣等等</t>
    </r>
  </si>
  <si>
    <r>
      <rPr>
        <sz val="12"/>
        <color theme="1"/>
        <rFont val="標楷體"/>
        <family val="4"/>
        <charset val="136"/>
      </rPr>
      <t>測試仿豬皮是否適合包皮殼及其他後工序如燙金</t>
    </r>
    <r>
      <rPr>
        <sz val="12"/>
        <color theme="1"/>
        <rFont val="Times New Roman"/>
        <family val="1"/>
      </rPr>
      <t xml:space="preserve">, </t>
    </r>
    <r>
      <rPr>
        <sz val="12"/>
        <color theme="1"/>
        <rFont val="標楷體"/>
        <family val="4"/>
        <charset val="136"/>
      </rPr>
      <t>絲印</t>
    </r>
    <r>
      <rPr>
        <sz val="12"/>
        <color theme="1"/>
        <rFont val="Times New Roman"/>
        <family val="1"/>
      </rPr>
      <t xml:space="preserve">, </t>
    </r>
    <r>
      <rPr>
        <sz val="12"/>
        <color theme="1"/>
        <rFont val="標楷體"/>
        <family val="4"/>
        <charset val="136"/>
      </rPr>
      <t>熱辣等等</t>
    </r>
  </si>
  <si>
    <r>
      <rPr>
        <sz val="12"/>
        <color theme="1"/>
        <rFont val="標楷體"/>
        <family val="4"/>
        <charset val="136"/>
      </rPr>
      <t>印花綿布</t>
    </r>
    <r>
      <rPr>
        <sz val="12"/>
        <color theme="1"/>
        <rFont val="Times New Roman"/>
        <family val="1"/>
      </rPr>
      <t>(</t>
    </r>
    <r>
      <rPr>
        <sz val="12"/>
        <color theme="1"/>
        <rFont val="標楷體"/>
        <family val="4"/>
        <charset val="136"/>
      </rPr>
      <t>格仔</t>
    </r>
    <r>
      <rPr>
        <sz val="12"/>
        <color theme="1"/>
        <rFont val="Times New Roman"/>
        <family val="1"/>
      </rPr>
      <t>)-</t>
    </r>
    <r>
      <rPr>
        <sz val="12"/>
        <color theme="1"/>
        <rFont val="標楷體"/>
        <family val="4"/>
        <charset val="136"/>
      </rPr>
      <t>紅藍</t>
    </r>
  </si>
  <si>
    <r>
      <rPr>
        <sz val="12"/>
        <color theme="1"/>
        <rFont val="標楷體"/>
        <family val="4"/>
        <charset val="136"/>
      </rPr>
      <t>印棉布</t>
    </r>
    <r>
      <rPr>
        <sz val="12"/>
        <color theme="1"/>
        <rFont val="Times New Roman"/>
        <family val="1"/>
      </rPr>
      <t>(</t>
    </r>
    <r>
      <rPr>
        <sz val="12"/>
        <color theme="1"/>
        <rFont val="標楷體"/>
        <family val="4"/>
        <charset val="136"/>
      </rPr>
      <t>小格仔</t>
    </r>
    <r>
      <rPr>
        <sz val="12"/>
        <color theme="1"/>
        <rFont val="Times New Roman"/>
        <family val="1"/>
      </rPr>
      <t>)-</t>
    </r>
    <r>
      <rPr>
        <sz val="12"/>
        <color theme="1"/>
        <rFont val="標楷體"/>
        <family val="4"/>
        <charset val="136"/>
      </rPr>
      <t>紅藍米</t>
    </r>
  </si>
  <si>
    <r>
      <rPr>
        <sz val="12"/>
        <color theme="1"/>
        <rFont val="標楷體"/>
        <family val="4"/>
        <charset val="136"/>
      </rPr>
      <t>棉布</t>
    </r>
    <r>
      <rPr>
        <sz val="12"/>
        <color theme="1"/>
        <rFont val="Times New Roman"/>
        <family val="1"/>
      </rPr>
      <t>-</t>
    </r>
    <r>
      <rPr>
        <sz val="12"/>
        <color theme="1"/>
        <rFont val="標楷體"/>
        <family val="4"/>
        <charset val="136"/>
      </rPr>
      <t>米色</t>
    </r>
  </si>
  <si>
    <r>
      <rPr>
        <sz val="12"/>
        <color theme="1"/>
        <rFont val="標楷體"/>
        <family val="4"/>
        <charset val="136"/>
      </rPr>
      <t>麻布</t>
    </r>
    <r>
      <rPr>
        <sz val="12"/>
        <color theme="1"/>
        <rFont val="Times New Roman"/>
        <family val="1"/>
      </rPr>
      <t>-</t>
    </r>
    <r>
      <rPr>
        <sz val="12"/>
        <color theme="1"/>
        <rFont val="標楷體"/>
        <family val="4"/>
        <charset val="136"/>
      </rPr>
      <t>淺啡色</t>
    </r>
  </si>
  <si>
    <r>
      <rPr>
        <sz val="12"/>
        <color theme="1"/>
        <rFont val="標楷體"/>
        <family val="4"/>
        <charset val="136"/>
      </rPr>
      <t>麻布</t>
    </r>
    <r>
      <rPr>
        <sz val="12"/>
        <color theme="1"/>
        <rFont val="Times New Roman"/>
        <family val="1"/>
      </rPr>
      <t>-</t>
    </r>
    <r>
      <rPr>
        <sz val="12"/>
        <color theme="1"/>
        <rFont val="標楷體"/>
        <family val="4"/>
        <charset val="136"/>
      </rPr>
      <t>棗紅色</t>
    </r>
  </si>
  <si>
    <r>
      <rPr>
        <sz val="12"/>
        <color theme="1"/>
        <rFont val="標楷體"/>
        <family val="4"/>
        <charset val="136"/>
      </rPr>
      <t>麻布</t>
    </r>
    <r>
      <rPr>
        <sz val="12"/>
        <color theme="1"/>
        <rFont val="Times New Roman"/>
        <family val="1"/>
      </rPr>
      <t>-</t>
    </r>
    <r>
      <rPr>
        <sz val="12"/>
        <color theme="1"/>
        <rFont val="標楷體"/>
        <family val="4"/>
        <charset val="136"/>
      </rPr>
      <t>褐色</t>
    </r>
  </si>
  <si>
    <r>
      <rPr>
        <sz val="12"/>
        <color theme="1"/>
        <rFont val="標楷體"/>
        <family val="4"/>
        <charset val="136"/>
      </rPr>
      <t>華夫格</t>
    </r>
    <r>
      <rPr>
        <sz val="12"/>
        <color theme="1"/>
        <rFont val="Times New Roman"/>
        <family val="1"/>
      </rPr>
      <t>-</t>
    </r>
    <r>
      <rPr>
        <sz val="12"/>
        <color theme="1"/>
        <rFont val="標楷體"/>
        <family val="4"/>
        <charset val="136"/>
      </rPr>
      <t>米白</t>
    </r>
  </si>
  <si>
    <r>
      <rPr>
        <sz val="12"/>
        <color theme="1"/>
        <rFont val="標楷體"/>
        <family val="4"/>
        <charset val="136"/>
      </rPr>
      <t>提花布</t>
    </r>
    <r>
      <rPr>
        <sz val="12"/>
        <color theme="1"/>
        <rFont val="Times New Roman"/>
        <family val="1"/>
      </rPr>
      <t>-</t>
    </r>
    <r>
      <rPr>
        <sz val="12"/>
        <color theme="1"/>
        <rFont val="標楷體"/>
        <family val="4"/>
        <charset val="136"/>
      </rPr>
      <t>橙色</t>
    </r>
  </si>
  <si>
    <r>
      <t>2mm</t>
    </r>
    <r>
      <rPr>
        <sz val="12"/>
        <color theme="1"/>
        <rFont val="標楷體"/>
        <family val="4"/>
        <charset val="136"/>
      </rPr>
      <t>海綿裡樸</t>
    </r>
    <r>
      <rPr>
        <sz val="12"/>
        <color theme="1"/>
        <rFont val="Times New Roman"/>
        <family val="1"/>
      </rPr>
      <t>-</t>
    </r>
    <r>
      <rPr>
        <sz val="12"/>
        <color theme="1"/>
        <rFont val="標楷體"/>
        <family val="4"/>
        <charset val="136"/>
      </rPr>
      <t>白色</t>
    </r>
  </si>
  <si>
    <r>
      <rPr>
        <sz val="12"/>
        <color theme="1"/>
        <rFont val="標楷體"/>
        <family val="4"/>
        <charset val="136"/>
      </rPr>
      <t>測試勉勵龍的台灣宇光</t>
    </r>
    <r>
      <rPr>
        <sz val="12"/>
        <color theme="1"/>
        <rFont val="Times New Roman"/>
        <family val="1"/>
      </rPr>
      <t>0.2mm PVC</t>
    </r>
    <r>
      <rPr>
        <sz val="12"/>
        <color theme="1"/>
        <rFont val="標楷體"/>
        <family val="4"/>
        <charset val="136"/>
      </rPr>
      <t>膠片是否適合絲印</t>
    </r>
    <r>
      <rPr>
        <sz val="12"/>
        <color theme="1"/>
        <rFont val="Times New Roman"/>
        <family val="1"/>
      </rPr>
      <t>4</t>
    </r>
    <r>
      <rPr>
        <sz val="12"/>
        <color theme="1"/>
        <rFont val="標楷體"/>
        <family val="4"/>
        <charset val="136"/>
      </rPr>
      <t>色</t>
    </r>
    <r>
      <rPr>
        <sz val="12"/>
        <color theme="1"/>
        <rFont val="Times New Roman"/>
        <family val="1"/>
      </rPr>
      <t>(</t>
    </r>
    <r>
      <rPr>
        <sz val="12"/>
        <color theme="1"/>
        <rFont val="標楷體"/>
        <family val="4"/>
        <charset val="136"/>
      </rPr>
      <t>紅、黃、藍及黑</t>
    </r>
    <r>
      <rPr>
        <sz val="12"/>
        <color theme="1"/>
        <rFont val="Times New Roman"/>
        <family val="1"/>
      </rPr>
      <t>)</t>
    </r>
  </si>
  <si>
    <r>
      <rPr>
        <sz val="12"/>
        <color theme="1"/>
        <rFont val="標楷體"/>
        <family val="4"/>
        <charset val="136"/>
      </rPr>
      <t>測試錦興三款不同的魔術貼</t>
    </r>
    <r>
      <rPr>
        <sz val="12"/>
        <color theme="1"/>
        <rFont val="Times New Roman"/>
        <family val="1"/>
      </rPr>
      <t>(1.</t>
    </r>
    <r>
      <rPr>
        <sz val="12"/>
        <color theme="1"/>
        <rFont val="標楷體"/>
        <family val="4"/>
        <charset val="136"/>
      </rPr>
      <t>無加功</t>
    </r>
    <r>
      <rPr>
        <sz val="12"/>
        <color theme="1"/>
        <rFont val="Times New Roman"/>
        <family val="1"/>
      </rPr>
      <t xml:space="preserve">, 2. </t>
    </r>
    <r>
      <rPr>
        <sz val="12"/>
        <color theme="1"/>
        <rFont val="標楷體"/>
        <family val="4"/>
        <charset val="136"/>
      </rPr>
      <t>加壓及</t>
    </r>
    <r>
      <rPr>
        <sz val="12"/>
        <color theme="1"/>
        <rFont val="Times New Roman"/>
        <family val="1"/>
      </rPr>
      <t>3.</t>
    </r>
    <r>
      <rPr>
        <sz val="12"/>
        <color theme="1"/>
        <rFont val="標楷體"/>
        <family val="4"/>
        <charset val="136"/>
      </rPr>
      <t>經加熱加壓</t>
    </r>
    <r>
      <rPr>
        <sz val="12"/>
        <color theme="1"/>
        <rFont val="Times New Roman"/>
        <family val="1"/>
      </rPr>
      <t>)</t>
    </r>
    <r>
      <rPr>
        <sz val="12"/>
        <color theme="1"/>
        <rFont val="標楷體"/>
        <family val="4"/>
        <charset val="136"/>
      </rPr>
      <t>的黏力，研究是否不同處理加功的魔術貼能配合不同產品的需要。</t>
    </r>
  </si>
  <si>
    <r>
      <rPr>
        <sz val="12"/>
        <color theme="1"/>
        <rFont val="標楷體"/>
        <family val="4"/>
        <charset val="136"/>
      </rPr>
      <t>測試鴻業</t>
    </r>
    <r>
      <rPr>
        <sz val="12"/>
        <color theme="1"/>
        <rFont val="Times New Roman"/>
        <family val="1"/>
      </rPr>
      <t>TESA Plate mounting tape#52345</t>
    </r>
    <r>
      <rPr>
        <sz val="12"/>
        <color theme="1"/>
        <rFont val="標楷體"/>
        <family val="4"/>
        <charset val="136"/>
      </rPr>
      <t>是否適使用於</t>
    </r>
    <r>
      <rPr>
        <sz val="12"/>
        <color theme="1"/>
        <rFont val="Times New Roman"/>
        <family val="1"/>
      </rPr>
      <t>BDM20</t>
    </r>
    <r>
      <rPr>
        <sz val="12"/>
        <color theme="1"/>
        <rFont val="標楷體"/>
        <family val="4"/>
        <charset val="136"/>
      </rPr>
      <t>皮殼機，黏</t>
    </r>
    <r>
      <rPr>
        <sz val="12"/>
        <color theme="1"/>
        <rFont val="Times New Roman"/>
        <family val="1"/>
      </rPr>
      <t xml:space="preserve"> </t>
    </r>
    <r>
      <rPr>
        <sz val="12"/>
        <color theme="1"/>
        <rFont val="標楷體"/>
        <family val="4"/>
        <charset val="136"/>
      </rPr>
      <t>貼鋅片與膠布。</t>
    </r>
  </si>
  <si>
    <r>
      <rPr>
        <sz val="12"/>
        <color theme="1"/>
        <rFont val="標楷體"/>
        <family val="4"/>
        <charset val="136"/>
      </rPr>
      <t>測試</t>
    </r>
    <r>
      <rPr>
        <sz val="12"/>
        <color theme="1"/>
        <rFont val="Times New Roman"/>
        <family val="1"/>
      </rPr>
      <t>Art-Ko(</t>
    </r>
    <r>
      <rPr>
        <sz val="12"/>
        <color theme="1"/>
        <rFont val="標楷體"/>
        <family val="4"/>
        <charset val="136"/>
      </rPr>
      <t>雅高</t>
    </r>
    <r>
      <rPr>
        <sz val="12"/>
        <color theme="1"/>
        <rFont val="Times New Roman"/>
        <family val="1"/>
      </rPr>
      <t>)</t>
    </r>
    <r>
      <rPr>
        <sz val="12"/>
        <color theme="1"/>
        <rFont val="標楷體"/>
        <family val="4"/>
        <charset val="136"/>
      </rPr>
      <t>的</t>
    </r>
    <r>
      <rPr>
        <sz val="12"/>
        <color theme="1"/>
        <rFont val="Times New Roman"/>
        <family val="1"/>
      </rPr>
      <t>3M PU Tape 3M#4032</t>
    </r>
    <r>
      <rPr>
        <sz val="12"/>
        <color theme="1"/>
        <rFont val="標楷體"/>
        <family val="4"/>
        <charset val="136"/>
      </rPr>
      <t>是否適使用於</t>
    </r>
    <r>
      <rPr>
        <sz val="12"/>
        <color theme="1"/>
        <rFont val="Times New Roman"/>
        <family val="1"/>
      </rPr>
      <t>BDM20</t>
    </r>
    <r>
      <rPr>
        <sz val="12"/>
        <color theme="1"/>
        <rFont val="標楷體"/>
        <family val="4"/>
        <charset val="136"/>
      </rPr>
      <t>皮殼機，黏貼鋅片與膠布。</t>
    </r>
  </si>
  <si>
    <r>
      <rPr>
        <sz val="12"/>
        <color theme="1"/>
        <rFont val="標楷體"/>
        <family val="4"/>
        <charset val="136"/>
      </rPr>
      <t>測試富林的綿線用於穿線機</t>
    </r>
    <r>
      <rPr>
        <sz val="12"/>
        <color theme="1"/>
        <rFont val="Times New Roman"/>
        <family val="1"/>
      </rPr>
      <t>(Martini#3210)</t>
    </r>
    <r>
      <rPr>
        <sz val="12"/>
        <color theme="1"/>
        <rFont val="標楷體"/>
        <family val="4"/>
        <charset val="136"/>
      </rPr>
      <t>做車線書，並與現用美國綿線</t>
    </r>
    <r>
      <rPr>
        <sz val="12"/>
        <color theme="1"/>
        <rFont val="Times New Roman"/>
        <family val="1"/>
      </rPr>
      <t>H-398</t>
    </r>
    <r>
      <rPr>
        <sz val="12"/>
        <color theme="1"/>
        <rFont val="標楷體"/>
        <family val="4"/>
        <charset val="136"/>
      </rPr>
      <t>比較</t>
    </r>
  </si>
  <si>
    <r>
      <rPr>
        <sz val="12"/>
        <color theme="1"/>
        <rFont val="標楷體"/>
        <family val="4"/>
        <charset val="136"/>
      </rPr>
      <t>測試充皮紙是否適合燙金、絲印白及發泡漿，目的為擴闊包皮殼之可用物料。</t>
    </r>
  </si>
  <si>
    <r>
      <rPr>
        <sz val="12"/>
        <color theme="1"/>
        <rFont val="標楷體"/>
        <family val="4"/>
        <charset val="136"/>
      </rPr>
      <t>測試</t>
    </r>
    <r>
      <rPr>
        <sz val="12"/>
        <color theme="1"/>
        <rFont val="Times New Roman"/>
        <family val="1"/>
      </rPr>
      <t>Unichem</t>
    </r>
    <r>
      <rPr>
        <sz val="12"/>
        <color theme="1"/>
        <rFont val="標楷體"/>
        <family val="4"/>
        <charset val="136"/>
      </rPr>
      <t>的</t>
    </r>
    <r>
      <rPr>
        <sz val="12"/>
        <color theme="1"/>
        <rFont val="Times New Roman"/>
        <family val="1"/>
      </rPr>
      <t>PVC</t>
    </r>
    <r>
      <rPr>
        <sz val="12"/>
        <color theme="1"/>
        <rFont val="標楷體"/>
        <family val="4"/>
        <charset val="136"/>
      </rPr>
      <t>軟膠</t>
    </r>
    <r>
      <rPr>
        <sz val="12"/>
        <color theme="1"/>
        <rFont val="Times New Roman"/>
        <family val="1"/>
      </rPr>
      <t>(US/HBL-3B)</t>
    </r>
    <r>
      <rPr>
        <sz val="12"/>
        <color theme="1"/>
        <rFont val="標楷體"/>
        <family val="4"/>
        <charset val="136"/>
      </rPr>
      <t>試</t>
    </r>
    <r>
      <rPr>
        <sz val="12"/>
        <color theme="1"/>
        <rFont val="Times New Roman"/>
        <family val="1"/>
      </rPr>
      <t>4C UV</t>
    </r>
    <r>
      <rPr>
        <sz val="12"/>
        <color theme="1"/>
        <rFont val="標楷體"/>
        <family val="4"/>
        <charset val="136"/>
      </rPr>
      <t>墨印刷，跟據</t>
    </r>
    <r>
      <rPr>
        <sz val="12"/>
        <color theme="1"/>
        <rFont val="Times New Roman"/>
        <family val="1"/>
      </rPr>
      <t>sale</t>
    </r>
    <r>
      <rPr>
        <sz val="12"/>
        <color theme="1"/>
        <rFont val="標楷體"/>
        <family val="4"/>
        <charset val="136"/>
      </rPr>
      <t>要求，用</t>
    </r>
    <r>
      <rPr>
        <sz val="12"/>
        <color theme="1"/>
        <rFont val="Times New Roman"/>
        <family val="1"/>
      </rPr>
      <t>CTP</t>
    </r>
    <r>
      <rPr>
        <sz val="12"/>
        <color theme="1"/>
        <rFont val="標楷體"/>
        <family val="4"/>
        <charset val="136"/>
      </rPr>
      <t>電腦存檔</t>
    </r>
    <r>
      <rPr>
        <sz val="12"/>
        <color theme="1"/>
        <rFont val="Times New Roman"/>
        <family val="1"/>
      </rPr>
      <t>(#C200108036)</t>
    </r>
    <r>
      <rPr>
        <sz val="12"/>
        <color theme="1"/>
        <rFont val="標楷體"/>
        <family val="4"/>
        <charset val="136"/>
      </rPr>
      <t>的圖案印於膠片啞面上，再過高仕面油</t>
    </r>
    <r>
      <rPr>
        <sz val="12"/>
        <color theme="1"/>
        <rFont val="Times New Roman"/>
        <family val="1"/>
      </rPr>
      <t>#HK4720PVC</t>
    </r>
    <r>
      <rPr>
        <sz val="12"/>
        <color theme="1"/>
        <rFont val="標楷體"/>
        <family val="4"/>
        <charset val="136"/>
      </rPr>
      <t>印張稍後會外發做吸塑。</t>
    </r>
  </si>
  <si>
    <r>
      <rPr>
        <sz val="12"/>
        <color theme="1"/>
        <rFont val="標楷體"/>
        <family val="4"/>
        <charset val="136"/>
      </rPr>
      <t>現提供聯華</t>
    </r>
    <r>
      <rPr>
        <sz val="12"/>
        <color theme="1"/>
        <rFont val="Times New Roman"/>
        <family val="1"/>
      </rPr>
      <t>2</t>
    </r>
    <r>
      <rPr>
        <sz val="12"/>
        <color theme="1"/>
        <rFont val="標楷體"/>
        <family val="4"/>
        <charset val="136"/>
      </rPr>
      <t>款海綿雙面膠紙</t>
    </r>
    <r>
      <rPr>
        <sz val="12"/>
        <color theme="1"/>
        <rFont val="Times New Roman"/>
        <family val="1"/>
      </rPr>
      <t xml:space="preserve"> (F.K., WINNER ), </t>
    </r>
    <r>
      <rPr>
        <sz val="12"/>
        <color theme="1"/>
        <rFont val="標楷體"/>
        <family val="4"/>
        <charset val="136"/>
      </rPr>
      <t>跟現用的鑽石牌膠紙黏力作比較，黏貼於上配件與配件之間，鞏固埋放的位置、避免在運輸的途中因踫撞而移位。</t>
    </r>
  </si>
  <si>
    <r>
      <rPr>
        <sz val="12"/>
        <color theme="1"/>
        <rFont val="標楷體"/>
        <family val="4"/>
        <charset val="136"/>
      </rPr>
      <t>現提供鴻德的</t>
    </r>
    <r>
      <rPr>
        <sz val="12"/>
        <color theme="1"/>
        <rFont val="Times New Roman"/>
        <family val="1"/>
      </rPr>
      <t>KOYO</t>
    </r>
    <r>
      <rPr>
        <sz val="12"/>
        <color theme="1"/>
        <rFont val="標楷體"/>
        <family val="4"/>
        <charset val="136"/>
      </rPr>
      <t>海綿雙面膠紙</t>
    </r>
    <r>
      <rPr>
        <sz val="12"/>
        <color theme="1"/>
        <rFont val="Times New Roman"/>
        <family val="1"/>
      </rPr>
      <t xml:space="preserve"> , </t>
    </r>
    <r>
      <rPr>
        <sz val="12"/>
        <color theme="1"/>
        <rFont val="標楷體"/>
        <family val="4"/>
        <charset val="136"/>
      </rPr>
      <t>跟現用的鑽石牌黏力比較，用於黏貼於配件與配件之間，鞏固埋放的位置、避免在運輸的途中因踫撞而移位。</t>
    </r>
  </si>
  <si>
    <r>
      <rPr>
        <sz val="12"/>
        <color theme="1"/>
        <rFont val="標楷體"/>
        <family val="4"/>
        <charset val="136"/>
      </rPr>
      <t>米色麻布做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</si>
  <si>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啡色麻布做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</si>
  <si>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黑色麻布做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</si>
  <si>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洗水藍色牛仔布</t>
    </r>
    <r>
      <rPr>
        <sz val="12"/>
        <color theme="1"/>
        <rFont val="Times New Roman"/>
        <family val="1"/>
      </rPr>
      <t>10oz</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</si>
  <si>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藍白格仔布</t>
    </r>
    <r>
      <rPr>
        <sz val="12"/>
        <color theme="1"/>
        <rFont val="Times New Roman"/>
        <family val="1"/>
      </rPr>
      <t>LW221</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</si>
  <si>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棗紅色壓紋</t>
    </r>
    <r>
      <rPr>
        <sz val="12"/>
        <color theme="1"/>
        <rFont val="Times New Roman"/>
        <family val="1"/>
      </rPr>
      <t>PT133</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</si>
  <si>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棗紅絨布</t>
    </r>
    <r>
      <rPr>
        <sz val="12"/>
        <color theme="1"/>
        <rFont val="Times New Roman"/>
        <family val="1"/>
      </rPr>
      <t>#S414 color #9</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</si>
  <si>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深灰色綽絨做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</si>
  <si>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淺灰色綽絨做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</si>
  <si>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花布</t>
    </r>
    <r>
      <rPr>
        <sz val="12"/>
        <color theme="1"/>
        <rFont val="Times New Roman"/>
        <family val="1"/>
      </rPr>
      <t>W53</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</si>
  <si>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綠色格仔布</t>
    </r>
    <r>
      <rPr>
        <sz val="12"/>
        <color theme="1"/>
        <rFont val="Times New Roman"/>
        <family val="1"/>
      </rPr>
      <t>#8503</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</si>
  <si>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條紋布</t>
    </r>
    <r>
      <rPr>
        <sz val="12"/>
        <color theme="1"/>
        <rFont val="Times New Roman"/>
        <family val="1"/>
      </rPr>
      <t>A223#50579-1</t>
    </r>
    <r>
      <rPr>
        <sz val="12"/>
        <color theme="1"/>
        <rFont val="標楷體"/>
        <family val="4"/>
        <charset val="136"/>
      </rPr>
      <t>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</si>
  <si>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測試五星行的英國</t>
    </r>
    <r>
      <rPr>
        <sz val="12"/>
        <color theme="1"/>
        <rFont val="Times New Roman"/>
        <family val="1"/>
      </rPr>
      <t>Pearlscent #614</t>
    </r>
    <r>
      <rPr>
        <sz val="12"/>
        <color theme="1"/>
        <rFont val="標楷體"/>
        <family val="4"/>
        <charset val="136"/>
      </rPr>
      <t>凸字粉</t>
    </r>
    <r>
      <rPr>
        <sz val="12"/>
        <color theme="1"/>
        <rFont val="Times New Roman"/>
        <family val="1"/>
      </rPr>
      <t>(7</t>
    </r>
    <r>
      <rPr>
        <sz val="12"/>
        <color theme="1"/>
        <rFont val="標楷體"/>
        <family val="4"/>
        <charset val="136"/>
      </rPr>
      <t>種色</t>
    </r>
    <r>
      <rPr>
        <sz val="12"/>
        <color theme="1"/>
        <rFont val="Times New Roman"/>
        <family val="1"/>
      </rPr>
      <t>:</t>
    </r>
    <r>
      <rPr>
        <sz val="12"/>
        <color theme="1"/>
        <rFont val="標楷體"/>
        <family val="4"/>
        <charset val="136"/>
      </rPr>
      <t>紅、藍、綠、橙、紫、銀和金</t>
    </r>
    <r>
      <rPr>
        <sz val="12"/>
        <color theme="1"/>
        <rFont val="Times New Roman"/>
        <family val="1"/>
      </rPr>
      <t>)</t>
    </r>
    <r>
      <rPr>
        <sz val="12"/>
        <color theme="1"/>
        <rFont val="標楷體"/>
        <family val="4"/>
        <charset val="136"/>
      </rPr>
      <t>用於不同的紙面是否適合。</t>
    </r>
  </si>
  <si>
    <r>
      <rPr>
        <sz val="12"/>
        <color theme="1"/>
        <rFont val="標楷體"/>
        <family val="4"/>
        <charset val="136"/>
      </rPr>
      <t>啡色人造皮做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</si>
  <si>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黑色人造皮做</t>
    </r>
    <r>
      <rPr>
        <sz val="12"/>
        <color theme="1"/>
        <rFont val="Times New Roman"/>
        <family val="1"/>
      </rPr>
      <t>bleeding test</t>
    </r>
    <r>
      <rPr>
        <sz val="12"/>
        <color theme="1"/>
        <rFont val="標楷體"/>
        <family val="4"/>
        <charset val="136"/>
      </rPr>
      <t>、</t>
    </r>
    <r>
      <rPr>
        <sz val="12"/>
        <color theme="1"/>
        <rFont val="Times New Roman"/>
        <family val="1"/>
      </rPr>
      <t>fade test</t>
    </r>
    <r>
      <rPr>
        <sz val="12"/>
        <color theme="1"/>
        <rFont val="標楷體"/>
        <family val="4"/>
        <charset val="136"/>
      </rPr>
      <t>、</t>
    </r>
    <r>
      <rPr>
        <sz val="12"/>
        <color theme="1"/>
        <rFont val="Times New Roman"/>
        <family val="1"/>
      </rPr>
      <t>aging test</t>
    </r>
    <r>
      <rPr>
        <sz val="12"/>
        <color theme="1"/>
        <rFont val="標楷體"/>
        <family val="4"/>
        <charset val="136"/>
      </rPr>
      <t>，用於</t>
    </r>
    <r>
      <rPr>
        <sz val="12"/>
        <color theme="1"/>
        <rFont val="Times New Roman"/>
        <family val="1"/>
      </rPr>
      <t>Hallmark 302 Program</t>
    </r>
  </si>
  <si>
    <r>
      <rPr>
        <sz val="12"/>
        <color theme="1"/>
        <rFont val="標楷體"/>
        <family val="4"/>
        <charset val="136"/>
      </rPr>
      <t>測試瑞特利</t>
    </r>
    <r>
      <rPr>
        <sz val="12"/>
        <color theme="1"/>
        <rFont val="Times New Roman"/>
        <family val="1"/>
      </rPr>
      <t>#RT-6D</t>
    </r>
    <r>
      <rPr>
        <sz val="12"/>
        <color theme="1"/>
        <rFont val="標楷體"/>
        <family val="4"/>
        <charset val="136"/>
      </rPr>
      <t>長效夜光粉，結合我司現用絲印光油作針對性調配，看是否可作為我司絲印長效夜光墨的推廣，且符合我司的生產工藝。</t>
    </r>
  </si>
  <si>
    <r>
      <rPr>
        <sz val="12"/>
        <color theme="1"/>
        <rFont val="標楷體"/>
        <family val="4"/>
        <charset val="136"/>
      </rPr>
      <t>測試供應商岳龍的幼細鐵粉</t>
    </r>
    <r>
      <rPr>
        <sz val="12"/>
        <color theme="1"/>
        <rFont val="Times New Roman"/>
        <family val="1"/>
      </rPr>
      <t>YTF-01S</t>
    </r>
    <r>
      <rPr>
        <sz val="12"/>
        <color theme="1"/>
        <rFont val="標楷體"/>
        <family val="4"/>
        <charset val="136"/>
      </rPr>
      <t>配合供應商彩星的</t>
    </r>
    <r>
      <rPr>
        <sz val="12"/>
        <color theme="1"/>
        <rFont val="Times New Roman"/>
        <family val="1"/>
      </rPr>
      <t>GP-3475</t>
    </r>
    <r>
      <rPr>
        <sz val="12"/>
        <color theme="1"/>
        <rFont val="標楷體"/>
        <family val="4"/>
        <charset val="136"/>
      </rPr>
      <t>底白、</t>
    </r>
    <r>
      <rPr>
        <sz val="12"/>
        <color theme="1"/>
        <rFont val="Times New Roman"/>
        <family val="1"/>
      </rPr>
      <t>GP-3476</t>
    </r>
    <r>
      <rPr>
        <sz val="12"/>
        <color theme="1"/>
        <rFont val="標楷體"/>
        <family val="4"/>
        <charset val="136"/>
      </rPr>
      <t>白墨、</t>
    </r>
    <r>
      <rPr>
        <sz val="12"/>
        <color theme="1"/>
        <rFont val="Times New Roman"/>
        <family val="1"/>
      </rPr>
      <t>GP-3477</t>
    </r>
    <r>
      <rPr>
        <sz val="12"/>
        <color theme="1"/>
        <rFont val="標楷體"/>
        <family val="4"/>
        <charset val="136"/>
      </rPr>
      <t>開油水按一定比例組成配方絲印並上印刷機印刷</t>
    </r>
    <r>
      <rPr>
        <sz val="12"/>
        <color theme="1"/>
        <rFont val="Times New Roman"/>
        <family val="1"/>
      </rPr>
      <t>4C</t>
    </r>
    <r>
      <rPr>
        <sz val="12"/>
        <color theme="1"/>
        <rFont val="標楷體"/>
        <family val="4"/>
        <charset val="136"/>
      </rPr>
      <t>，針對客人</t>
    </r>
    <r>
      <rPr>
        <sz val="12"/>
        <color theme="1"/>
        <rFont val="Times New Roman"/>
        <family val="1"/>
      </rPr>
      <t>Sandvik</t>
    </r>
    <r>
      <rPr>
        <sz val="12"/>
        <color theme="1"/>
        <rFont val="標楷體"/>
        <family val="4"/>
        <charset val="136"/>
      </rPr>
      <t>的產品，要求從油墨調配、生產工藝流程、效果等全方面提供解決方案，達到研、產、銷的目的。</t>
    </r>
  </si>
  <si>
    <r>
      <rPr>
        <sz val="12"/>
        <color theme="1"/>
        <rFont val="標楷體"/>
        <family val="4"/>
        <charset val="136"/>
      </rPr>
      <t>公司現用</t>
    </r>
    <r>
      <rPr>
        <sz val="12"/>
        <color theme="1"/>
        <rFont val="Times New Roman"/>
        <family val="1"/>
      </rPr>
      <t>UV</t>
    </r>
    <r>
      <rPr>
        <sz val="12"/>
        <color theme="1"/>
        <rFont val="標楷體"/>
        <family val="4"/>
        <charset val="136"/>
      </rPr>
      <t>膠布單價稍高，測試新的</t>
    </r>
    <r>
      <rPr>
        <sz val="12"/>
        <color theme="1"/>
        <rFont val="Times New Roman"/>
        <family val="1"/>
      </rPr>
      <t>UV-18 UV</t>
    </r>
    <r>
      <rPr>
        <sz val="12"/>
        <color theme="1"/>
        <rFont val="標楷體"/>
        <family val="4"/>
        <charset val="136"/>
      </rPr>
      <t>膠布能否代替現用，節省成本。</t>
    </r>
    <r>
      <rPr>
        <sz val="12"/>
        <color theme="1"/>
        <rFont val="Times New Roman"/>
        <family val="1"/>
      </rPr>
      <t xml:space="preserve"> </t>
    </r>
  </si>
  <si>
    <r>
      <rPr>
        <sz val="12"/>
        <color theme="1"/>
        <rFont val="標楷體"/>
        <family val="4"/>
        <charset val="136"/>
      </rPr>
      <t>曼彩</t>
    </r>
    <r>
      <rPr>
        <sz val="12"/>
        <color theme="1"/>
        <rFont val="Times New Roman"/>
        <family val="1"/>
      </rPr>
      <t>W380</t>
    </r>
    <r>
      <rPr>
        <sz val="12"/>
        <color theme="1"/>
        <rFont val="標楷體"/>
        <family val="4"/>
        <charset val="136"/>
      </rPr>
      <t>洗車水</t>
    </r>
  </si>
  <si>
    <r>
      <rPr>
        <sz val="12"/>
        <color theme="1"/>
        <rFont val="標楷體"/>
        <family val="4"/>
        <charset val="136"/>
      </rPr>
      <t>測試茂森自動清洗膠布抹布，由於現時我司所使用的洗車紙價格略偏高一些，為節省成本，故測試此款洗車紙是否符合印刷機橡皮布清洗要求，用於大貨生產上。</t>
    </r>
  </si>
  <si>
    <r>
      <rPr>
        <sz val="12"/>
        <color theme="1"/>
        <rFont val="標楷體"/>
        <family val="4"/>
        <charset val="136"/>
      </rPr>
      <t>針對富士鋅版配合現用免酒精水斗液生產時不上墨問題，現測試</t>
    </r>
    <r>
      <rPr>
        <sz val="12"/>
        <color theme="1"/>
        <rFont val="Times New Roman"/>
        <family val="1"/>
      </rPr>
      <t xml:space="preserve">Huber </t>
    </r>
    <r>
      <rPr>
        <sz val="12"/>
        <color theme="1"/>
        <rFont val="標楷體"/>
        <family val="4"/>
        <charset val="136"/>
      </rPr>
      <t>和東華光陽</t>
    </r>
    <r>
      <rPr>
        <sz val="12"/>
        <color theme="1"/>
        <rFont val="Times New Roman"/>
        <family val="1"/>
      </rPr>
      <t>2</t>
    </r>
    <r>
      <rPr>
        <sz val="12"/>
        <color theme="1"/>
        <rFont val="標楷體"/>
        <family val="4"/>
        <charset val="136"/>
      </rPr>
      <t>款水斗液，看其是否可改善不上墨的現象，分別配合用</t>
    </r>
    <r>
      <rPr>
        <sz val="12"/>
        <color theme="1"/>
        <rFont val="Times New Roman"/>
        <family val="1"/>
      </rPr>
      <t>KBA/</t>
    </r>
    <r>
      <rPr>
        <sz val="12"/>
        <color theme="1"/>
        <rFont val="標楷體"/>
        <family val="4"/>
        <charset val="136"/>
      </rPr>
      <t>海德堡和小森印刷機生產應用上。</t>
    </r>
  </si>
  <si>
    <r>
      <rPr>
        <sz val="12"/>
        <color theme="1"/>
        <rFont val="標楷體"/>
        <family val="4"/>
        <charset val="136"/>
      </rPr>
      <t>測試</t>
    </r>
    <r>
      <rPr>
        <sz val="12"/>
        <color theme="1"/>
        <rFont val="Times New Roman"/>
        <family val="1"/>
      </rPr>
      <t>DS513</t>
    </r>
    <r>
      <rPr>
        <sz val="12"/>
        <color theme="1"/>
        <rFont val="標楷體"/>
        <family val="4"/>
        <charset val="136"/>
      </rPr>
      <t>雙面膠紙，區分與確認每款雙面膠紙所適合粘貼的界面，達到指引</t>
    </r>
    <r>
      <rPr>
        <sz val="12"/>
        <color theme="1"/>
        <rFont val="Times New Roman"/>
        <family val="1"/>
      </rPr>
      <t>MSS</t>
    </r>
    <r>
      <rPr>
        <sz val="12"/>
        <color theme="1"/>
        <rFont val="標楷體"/>
        <family val="4"/>
        <charset val="136"/>
      </rPr>
      <t>、工務、工場、書樣等相關科組正確選用雙面膠紙的目的。</t>
    </r>
  </si>
  <si>
    <r>
      <rPr>
        <sz val="12"/>
        <color theme="1"/>
        <rFont val="標楷體"/>
        <family val="4"/>
        <charset val="136"/>
      </rPr>
      <t>測試</t>
    </r>
    <r>
      <rPr>
        <sz val="12"/>
        <color theme="1"/>
        <rFont val="Times New Roman"/>
        <family val="1"/>
      </rPr>
      <t>3290ND</t>
    </r>
    <r>
      <rPr>
        <sz val="12"/>
        <color theme="1"/>
        <rFont val="標楷體"/>
        <family val="4"/>
        <charset val="136"/>
      </rPr>
      <t>雙面膠紙，區分與確認每款雙面膠紙所適合粘貼的界面，達到指引</t>
    </r>
    <r>
      <rPr>
        <sz val="12"/>
        <color theme="1"/>
        <rFont val="Times New Roman"/>
        <family val="1"/>
      </rPr>
      <t>MSS</t>
    </r>
    <r>
      <rPr>
        <sz val="12"/>
        <color theme="1"/>
        <rFont val="標楷體"/>
        <family val="4"/>
        <charset val="136"/>
      </rPr>
      <t>、工務、工場、書樣等相關科組正確選用雙面膠紙的目的。</t>
    </r>
  </si>
  <si>
    <r>
      <rPr>
        <sz val="12"/>
        <color theme="1"/>
        <rFont val="標楷體"/>
        <family val="4"/>
        <charset val="136"/>
      </rPr>
      <t>測試</t>
    </r>
    <r>
      <rPr>
        <sz val="12"/>
        <color theme="1"/>
        <rFont val="Times New Roman"/>
        <family val="1"/>
      </rPr>
      <t>3M-9448</t>
    </r>
    <r>
      <rPr>
        <sz val="12"/>
        <color theme="1"/>
        <rFont val="標楷體"/>
        <family val="4"/>
        <charset val="136"/>
      </rPr>
      <t>雙面膠紙，區分與確認每款雙面膠紙所適合粘貼的界面，達到指引</t>
    </r>
    <r>
      <rPr>
        <sz val="12"/>
        <color theme="1"/>
        <rFont val="Times New Roman"/>
        <family val="1"/>
      </rPr>
      <t>MSS</t>
    </r>
    <r>
      <rPr>
        <sz val="12"/>
        <color theme="1"/>
        <rFont val="標楷體"/>
        <family val="4"/>
        <charset val="136"/>
      </rPr>
      <t>、工務、工場、書樣等相關科組正確選用雙面膠紙的目的。</t>
    </r>
  </si>
  <si>
    <r>
      <rPr>
        <sz val="12"/>
        <color theme="1"/>
        <rFont val="標楷體"/>
        <family val="4"/>
        <charset val="136"/>
      </rPr>
      <t>測試</t>
    </r>
    <r>
      <rPr>
        <sz val="12"/>
        <color theme="1"/>
        <rFont val="Times New Roman"/>
        <family val="1"/>
      </rPr>
      <t>3M-9070</t>
    </r>
    <r>
      <rPr>
        <sz val="12"/>
        <color theme="1"/>
        <rFont val="標楷體"/>
        <family val="4"/>
        <charset val="136"/>
      </rPr>
      <t>雙面膠紙，區分與確認每款雙面膠紙所適合粘貼的界面，達到指引</t>
    </r>
    <r>
      <rPr>
        <sz val="12"/>
        <color theme="1"/>
        <rFont val="Times New Roman"/>
        <family val="1"/>
      </rPr>
      <t>MSS</t>
    </r>
    <r>
      <rPr>
        <sz val="12"/>
        <color theme="1"/>
        <rFont val="標楷體"/>
        <family val="4"/>
        <charset val="136"/>
      </rPr>
      <t>、工務、工場、書樣等相關科組正確選用雙面膠紙的目的。</t>
    </r>
  </si>
  <si>
    <r>
      <rPr>
        <sz val="12"/>
        <color theme="1"/>
        <rFont val="標楷體"/>
        <family val="4"/>
        <charset val="136"/>
      </rPr>
      <t>測試</t>
    </r>
    <r>
      <rPr>
        <sz val="12"/>
        <color theme="1"/>
        <rFont val="Times New Roman"/>
        <family val="1"/>
      </rPr>
      <t>#100</t>
    </r>
    <r>
      <rPr>
        <sz val="12"/>
        <color theme="1"/>
        <rFont val="標楷體"/>
        <family val="4"/>
        <charset val="136"/>
      </rPr>
      <t>雙面膠紙，區分與確認每款雙面膠紙所適合粘貼的界面，達到指引</t>
    </r>
    <r>
      <rPr>
        <sz val="12"/>
        <color theme="1"/>
        <rFont val="Times New Roman"/>
        <family val="1"/>
      </rPr>
      <t>MSS</t>
    </r>
    <r>
      <rPr>
        <sz val="12"/>
        <color theme="1"/>
        <rFont val="標楷體"/>
        <family val="4"/>
        <charset val="136"/>
      </rPr>
      <t>、工務、工場、書樣等相關科組正確選用雙面膠紙的目的。</t>
    </r>
  </si>
  <si>
    <r>
      <rPr>
        <sz val="12"/>
        <color theme="1"/>
        <rFont val="標楷體"/>
        <family val="4"/>
        <charset val="136"/>
      </rPr>
      <t>測試不同牌子啤刀主要是國產刀的使用壽命，然後選擇性用於不同數量的訂單從而達到成本節省的目的。</t>
    </r>
    <r>
      <rPr>
        <sz val="12"/>
        <color theme="1"/>
        <rFont val="Times New Roman"/>
        <family val="1"/>
      </rPr>
      <t>(</t>
    </r>
    <r>
      <rPr>
        <sz val="12"/>
        <color theme="1"/>
        <rFont val="標楷體"/>
        <family val="4"/>
        <charset val="136"/>
      </rPr>
      <t>宏樹牌</t>
    </r>
    <r>
      <rPr>
        <sz val="12"/>
        <color theme="1"/>
        <rFont val="Times New Roman"/>
        <family val="1"/>
      </rPr>
      <t>D4</t>
    </r>
    <r>
      <rPr>
        <sz val="12"/>
        <color theme="1"/>
        <rFont val="標楷體"/>
        <family val="4"/>
        <charset val="136"/>
      </rPr>
      <t>＆三利刀啤刀</t>
    </r>
    <r>
      <rPr>
        <sz val="12"/>
        <color theme="1"/>
        <rFont val="Times New Roman"/>
        <family val="1"/>
      </rPr>
      <t>)</t>
    </r>
  </si>
  <si>
    <r>
      <rPr>
        <sz val="12"/>
        <color theme="1"/>
        <rFont val="標楷體"/>
        <family val="4"/>
        <charset val="136"/>
      </rPr>
      <t>測試超藝膠蛇仔是否可用於公司產品。</t>
    </r>
  </si>
  <si>
    <r>
      <rPr>
        <sz val="12"/>
        <color theme="1"/>
        <rFont val="標楷體"/>
        <family val="4"/>
        <charset val="136"/>
      </rPr>
      <t>因現用愛麗斯</t>
    </r>
    <r>
      <rPr>
        <sz val="12"/>
        <color theme="1"/>
        <rFont val="Times New Roman"/>
        <family val="1"/>
      </rPr>
      <t>A00</t>
    </r>
    <r>
      <rPr>
        <sz val="12"/>
        <color theme="1"/>
        <rFont val="標楷體"/>
        <family val="4"/>
        <charset val="136"/>
      </rPr>
      <t>大豆凡立水已停產，故測試茂森提供大韓</t>
    </r>
    <r>
      <rPr>
        <sz val="12"/>
        <color theme="1"/>
        <rFont val="Times New Roman"/>
        <family val="1"/>
      </rPr>
      <t>Solfree</t>
    </r>
    <r>
      <rPr>
        <sz val="12"/>
        <color theme="1"/>
        <rFont val="標楷體"/>
        <family val="4"/>
        <charset val="136"/>
      </rPr>
      <t>凡立水，看其質量是否可配合用於印刷油墨上使用，調整其粘性，用於大貨生產上。</t>
    </r>
  </si>
  <si>
    <r>
      <rPr>
        <sz val="12"/>
        <color theme="1"/>
        <rFont val="標楷體"/>
        <family val="4"/>
        <charset val="136"/>
      </rPr>
      <t>測試佛山市方興印刷材料有限公司代理的</t>
    </r>
    <r>
      <rPr>
        <sz val="12"/>
        <color theme="1"/>
        <rFont val="Times New Roman"/>
        <family val="1"/>
      </rPr>
      <t>DPP</t>
    </r>
    <r>
      <rPr>
        <sz val="12"/>
        <color theme="1"/>
        <rFont val="標楷體"/>
        <family val="4"/>
        <charset val="136"/>
      </rPr>
      <t>國產網紗，針對現時我司工藝科絲印膠水時使用的</t>
    </r>
    <r>
      <rPr>
        <sz val="12"/>
        <color theme="1"/>
        <rFont val="Times New Roman"/>
        <family val="1"/>
      </rPr>
      <t>Sefar</t>
    </r>
    <r>
      <rPr>
        <sz val="12"/>
        <color theme="1"/>
        <rFont val="標楷體"/>
        <family val="4"/>
        <charset val="136"/>
      </rPr>
      <t>、憶達萊網紗價格偏貴，是否在保證質量的前提下取代使用，且符合我司的生產工藝。</t>
    </r>
  </si>
  <si>
    <r>
      <t xml:space="preserve"> LENSTARPlus LENS 50LPI </t>
    </r>
    <r>
      <rPr>
        <sz val="12"/>
        <color theme="1"/>
        <rFont val="標楷體"/>
        <family val="4"/>
        <charset val="136"/>
      </rPr>
      <t>光柵片</t>
    </r>
  </si>
  <si>
    <r>
      <rPr>
        <sz val="12"/>
        <color theme="1"/>
        <rFont val="標楷體"/>
        <family val="4"/>
        <charset val="136"/>
      </rPr>
      <t>五烺液</t>
    </r>
    <r>
      <rPr>
        <sz val="12"/>
        <color theme="1"/>
        <rFont val="Times New Roman"/>
        <family val="1"/>
      </rPr>
      <t xml:space="preserve">75 lpi </t>
    </r>
    <r>
      <rPr>
        <sz val="12"/>
        <color theme="1"/>
        <rFont val="標楷體"/>
        <family val="4"/>
        <charset val="136"/>
      </rPr>
      <t>光柵片</t>
    </r>
  </si>
  <si>
    <r>
      <rPr>
        <sz val="12"/>
        <color theme="1"/>
        <rFont val="標楷體"/>
        <family val="4"/>
        <charset val="136"/>
      </rPr>
      <t>測試</t>
    </r>
    <r>
      <rPr>
        <sz val="12"/>
        <color theme="1"/>
        <rFont val="Times New Roman"/>
        <family val="1"/>
      </rPr>
      <t>J642</t>
    </r>
    <r>
      <rPr>
        <sz val="12"/>
        <color theme="1"/>
        <rFont val="標楷體"/>
        <family val="4"/>
        <charset val="136"/>
      </rPr>
      <t>砂帶，確認其是否可接受使用，達到降低生產成本之目的。</t>
    </r>
  </si>
  <si>
    <r>
      <rPr>
        <sz val="12"/>
        <color theme="1"/>
        <rFont val="標楷體"/>
        <family val="4"/>
        <charset val="136"/>
      </rPr>
      <t>測試供應商珍和提供的價格相對較平的</t>
    </r>
    <r>
      <rPr>
        <sz val="12"/>
        <color theme="1"/>
        <rFont val="Times New Roman"/>
        <family val="1"/>
      </rPr>
      <t>RDDU00900039/40</t>
    </r>
    <r>
      <rPr>
        <sz val="12"/>
        <color theme="1"/>
        <rFont val="標楷體"/>
        <family val="4"/>
        <charset val="136"/>
      </rPr>
      <t>環氧樹脂</t>
    </r>
    <r>
      <rPr>
        <sz val="12"/>
        <color theme="1"/>
        <rFont val="Times New Roman"/>
        <family val="1"/>
      </rPr>
      <t>/</t>
    </r>
    <r>
      <rPr>
        <sz val="12"/>
        <color theme="1"/>
        <rFont val="標楷體"/>
        <family val="4"/>
        <charset val="136"/>
      </rPr>
      <t>固化劑，確認其是否可接受使用，達到降低生產成本之目的。</t>
    </r>
  </si>
  <si>
    <r>
      <rPr>
        <sz val="12"/>
        <color theme="1"/>
        <rFont val="標楷體"/>
        <family val="4"/>
        <charset val="136"/>
      </rPr>
      <t>測試宏樹</t>
    </r>
    <r>
      <rPr>
        <sz val="12"/>
        <color theme="1"/>
        <rFont val="Times New Roman"/>
        <family val="1"/>
      </rPr>
      <t>D4(B)</t>
    </r>
    <r>
      <rPr>
        <sz val="12"/>
        <color theme="1"/>
        <rFont val="標楷體"/>
        <family val="4"/>
        <charset val="136"/>
      </rPr>
      <t>啤刀，確認其品質是否可接受。</t>
    </r>
  </si>
  <si>
    <r>
      <rPr>
        <sz val="12"/>
        <color theme="1"/>
        <rFont val="標楷體"/>
        <family val="4"/>
        <charset val="136"/>
      </rPr>
      <t>測試宏樹</t>
    </r>
    <r>
      <rPr>
        <sz val="12"/>
        <color theme="1"/>
        <rFont val="Times New Roman"/>
        <family val="1"/>
      </rPr>
      <t>D4(B)</t>
    </r>
    <r>
      <rPr>
        <sz val="12"/>
        <color theme="1"/>
        <rFont val="標楷體"/>
        <family val="4"/>
        <charset val="136"/>
      </rPr>
      <t>啤線，確認其品質是否可接受。</t>
    </r>
  </si>
  <si>
    <r>
      <rPr>
        <sz val="12"/>
        <color theme="1"/>
        <rFont val="標楷體"/>
        <family val="4"/>
        <charset val="136"/>
      </rPr>
      <t>測試明治</t>
    </r>
    <r>
      <rPr>
        <sz val="12"/>
        <color theme="1"/>
        <rFont val="Times New Roman"/>
        <family val="1"/>
      </rPr>
      <t>9810-A</t>
    </r>
    <r>
      <rPr>
        <sz val="12"/>
        <color theme="1"/>
        <rFont val="標楷體"/>
        <family val="4"/>
        <charset val="136"/>
      </rPr>
      <t>膠布，看其質量是否符合公司普通印刷機使用要求，用於大貨生產上。</t>
    </r>
  </si>
  <si>
    <r>
      <rPr>
        <sz val="12"/>
        <color theme="1"/>
        <rFont val="標楷體"/>
        <family val="4"/>
        <charset val="136"/>
      </rPr>
      <t>五烺液</t>
    </r>
    <r>
      <rPr>
        <sz val="12"/>
        <color theme="1"/>
        <rFont val="Times New Roman"/>
        <family val="1"/>
      </rPr>
      <t xml:space="preserve">75 lpi </t>
    </r>
    <r>
      <rPr>
        <sz val="12"/>
        <color theme="1"/>
        <rFont val="標楷體"/>
        <family val="4"/>
        <charset val="136"/>
      </rPr>
      <t>光柵片</t>
    </r>
    <r>
      <rPr>
        <sz val="12"/>
        <color theme="1"/>
        <rFont val="Times New Roman"/>
        <family val="1"/>
      </rPr>
      <t>(</t>
    </r>
    <r>
      <rPr>
        <sz val="12"/>
        <color theme="1"/>
        <rFont val="標楷體"/>
        <family val="4"/>
        <charset val="136"/>
      </rPr>
      <t>改良版</t>
    </r>
    <r>
      <rPr>
        <sz val="12"/>
        <color theme="1"/>
        <rFont val="Times New Roman"/>
        <family val="1"/>
      </rPr>
      <t>)</t>
    </r>
  </si>
  <si>
    <r>
      <rPr>
        <sz val="12"/>
        <color theme="1"/>
        <rFont val="標楷體"/>
        <family val="4"/>
        <charset val="136"/>
      </rPr>
      <t>日本東洋光油</t>
    </r>
    <r>
      <rPr>
        <sz val="12"/>
        <color theme="1"/>
        <rFont val="Times New Roman"/>
        <family val="1"/>
      </rPr>
      <t>TK-109</t>
    </r>
  </si>
  <si>
    <r>
      <rPr>
        <sz val="12"/>
        <color theme="1"/>
        <rFont val="標楷體"/>
        <family val="4"/>
        <charset val="136"/>
      </rPr>
      <t>定力自啤用海綿</t>
    </r>
  </si>
  <si>
    <r>
      <rPr>
        <sz val="12"/>
        <color theme="1"/>
        <rFont val="標楷體"/>
        <family val="4"/>
        <charset val="136"/>
      </rPr>
      <t>勝利自啤用</t>
    </r>
    <r>
      <rPr>
        <sz val="12"/>
        <color theme="1"/>
        <rFont val="Times New Roman"/>
        <family val="1"/>
      </rPr>
      <t>P1</t>
    </r>
    <r>
      <rPr>
        <sz val="12"/>
        <color theme="1"/>
        <rFont val="標楷體"/>
        <family val="4"/>
        <charset val="136"/>
      </rPr>
      <t>速裝壓痕模</t>
    </r>
  </si>
  <si>
    <r>
      <t>YH100-2B</t>
    </r>
    <r>
      <rPr>
        <sz val="12"/>
        <color theme="1"/>
        <rFont val="標楷體"/>
        <family val="4"/>
        <charset val="136"/>
      </rPr>
      <t>黃色瑪拉膠紙</t>
    </r>
  </si>
  <si>
    <r>
      <rPr>
        <sz val="12"/>
        <color theme="1"/>
        <rFont val="標楷體"/>
        <family val="4"/>
        <charset val="136"/>
      </rPr>
      <t>永大</t>
    </r>
    <r>
      <rPr>
        <sz val="12"/>
        <color theme="1"/>
        <rFont val="Times New Roman"/>
        <family val="1"/>
      </rPr>
      <t>PET</t>
    </r>
    <r>
      <rPr>
        <sz val="12"/>
        <color theme="1"/>
        <rFont val="標楷體"/>
        <family val="4"/>
        <charset val="136"/>
      </rPr>
      <t>雙面紙</t>
    </r>
  </si>
  <si>
    <r>
      <rPr>
        <sz val="12"/>
        <color theme="1"/>
        <rFont val="標楷體"/>
        <family val="4"/>
        <charset val="136"/>
      </rPr>
      <t>測試</t>
    </r>
    <r>
      <rPr>
        <sz val="12"/>
        <color theme="1"/>
        <rFont val="Times New Roman"/>
        <family val="1"/>
      </rPr>
      <t>ABC-2027W</t>
    </r>
    <r>
      <rPr>
        <sz val="12"/>
        <color theme="1"/>
        <rFont val="標楷體"/>
        <family val="4"/>
        <charset val="136"/>
      </rPr>
      <t>潔版液代替現用</t>
    </r>
    <r>
      <rPr>
        <sz val="12"/>
        <color theme="1"/>
        <rFont val="Times New Roman"/>
        <family val="1"/>
      </rPr>
      <t>PD207</t>
    </r>
    <r>
      <rPr>
        <sz val="12"/>
        <color theme="1"/>
        <rFont val="標楷體"/>
        <family val="4"/>
        <charset val="136"/>
      </rPr>
      <t>潔版液，看其質量是否符合我司印刷機清洗要求，用於清洗鋅版上。</t>
    </r>
  </si>
  <si>
    <r>
      <rPr>
        <sz val="12"/>
        <color theme="1"/>
        <rFont val="標楷體"/>
        <family val="4"/>
        <charset val="136"/>
      </rPr>
      <t>測試曼彩</t>
    </r>
    <r>
      <rPr>
        <sz val="12"/>
        <color theme="1"/>
        <rFont val="Times New Roman"/>
        <family val="1"/>
      </rPr>
      <t>RC200</t>
    </r>
    <r>
      <rPr>
        <sz val="12"/>
        <color theme="1"/>
        <rFont val="標楷體"/>
        <family val="4"/>
        <charset val="136"/>
      </rPr>
      <t>去漬膏，看其質量是否符合公司印刷機清洗，用於清洗墨輥及橡皮布上。</t>
    </r>
  </si>
  <si>
    <r>
      <rPr>
        <sz val="12"/>
        <color theme="1"/>
        <rFont val="標楷體"/>
        <family val="4"/>
        <charset val="136"/>
      </rPr>
      <t>北塔</t>
    </r>
    <r>
      <rPr>
        <sz val="12"/>
        <color theme="1"/>
        <rFont val="Times New Roman"/>
        <family val="1"/>
      </rPr>
      <t>16</t>
    </r>
    <r>
      <rPr>
        <sz val="12"/>
        <color theme="1"/>
        <rFont val="標楷體"/>
        <family val="4"/>
        <charset val="136"/>
      </rPr>
      <t>號橡筋</t>
    </r>
  </si>
  <si>
    <r>
      <t>JW</t>
    </r>
    <r>
      <rPr>
        <sz val="12"/>
        <color theme="1"/>
        <rFont val="標楷體"/>
        <family val="4"/>
        <charset val="136"/>
      </rPr>
      <t>橡筋</t>
    </r>
  </si>
  <si>
    <r>
      <rPr>
        <sz val="12"/>
        <color theme="1"/>
        <rFont val="標楷體"/>
        <family val="4"/>
        <charset val="136"/>
      </rPr>
      <t>測試吉美</t>
    </r>
    <r>
      <rPr>
        <sz val="12"/>
        <color theme="1"/>
        <rFont val="Times New Roman"/>
        <family val="1"/>
      </rPr>
      <t>HQ</t>
    </r>
    <r>
      <rPr>
        <sz val="12"/>
        <color theme="1"/>
        <rFont val="標楷體"/>
        <family val="4"/>
        <charset val="136"/>
      </rPr>
      <t>系列膠刮，針對現時我司絲印使用的普萊格膠刮成本較高，在降低單價的前提下，是否可適合使用。</t>
    </r>
  </si>
  <si>
    <r>
      <rPr>
        <sz val="12"/>
        <color theme="1"/>
        <rFont val="標楷體"/>
        <family val="4"/>
        <charset val="136"/>
      </rPr>
      <t>測試富林的</t>
    </r>
    <r>
      <rPr>
        <sz val="12"/>
        <color theme="1"/>
        <rFont val="Times New Roman"/>
        <family val="1"/>
      </rPr>
      <t>PP</t>
    </r>
    <r>
      <rPr>
        <sz val="12"/>
        <color theme="1"/>
        <rFont val="標楷體"/>
        <family val="4"/>
        <charset val="136"/>
      </rPr>
      <t>線用於穿線機</t>
    </r>
    <r>
      <rPr>
        <sz val="12"/>
        <color theme="1"/>
        <rFont val="Times New Roman"/>
        <family val="1"/>
      </rPr>
      <t>(Martini#3214)</t>
    </r>
    <r>
      <rPr>
        <sz val="12"/>
        <color theme="1"/>
        <rFont val="標楷體"/>
        <family val="4"/>
        <charset val="136"/>
      </rPr>
      <t>做穿線書，並與現用</t>
    </r>
    <r>
      <rPr>
        <sz val="12"/>
        <color theme="1"/>
        <rFont val="Times New Roman"/>
        <family val="1"/>
      </rPr>
      <t>PP</t>
    </r>
    <r>
      <rPr>
        <sz val="12"/>
        <color theme="1"/>
        <rFont val="標楷體"/>
        <family val="4"/>
        <charset val="136"/>
      </rPr>
      <t>線比較。</t>
    </r>
  </si>
  <si>
    <r>
      <rPr>
        <sz val="12"/>
        <color theme="1"/>
        <rFont val="標楷體"/>
        <family val="4"/>
        <charset val="136"/>
      </rPr>
      <t>請測試</t>
    </r>
    <r>
      <rPr>
        <sz val="12"/>
        <color theme="1"/>
        <rFont val="Times New Roman"/>
        <family val="1"/>
      </rPr>
      <t>0.18mm</t>
    </r>
    <r>
      <rPr>
        <sz val="12"/>
        <color theme="1"/>
        <rFont val="標楷體"/>
        <family val="4"/>
        <charset val="136"/>
      </rPr>
      <t>磨沙</t>
    </r>
    <r>
      <rPr>
        <sz val="12"/>
        <color theme="1"/>
        <rFont val="Times New Roman"/>
        <family val="1"/>
      </rPr>
      <t>PVC</t>
    </r>
    <r>
      <rPr>
        <sz val="12"/>
        <color theme="1"/>
        <rFont val="標楷體"/>
        <family val="4"/>
        <charset val="136"/>
      </rPr>
      <t>膠片試印白，用於生產</t>
    </r>
    <r>
      <rPr>
        <sz val="12"/>
        <color theme="1"/>
        <rFont val="Times New Roman"/>
        <family val="1"/>
      </rPr>
      <t xml:space="preserve">LPP#40584(Plus Marks: Porfolio Cards </t>
    </r>
    <r>
      <rPr>
        <sz val="12"/>
        <color theme="1"/>
        <rFont val="標楷體"/>
        <family val="4"/>
        <charset val="136"/>
      </rPr>
      <t>三摺咭</t>
    </r>
    <r>
      <rPr>
        <sz val="12"/>
        <color theme="1"/>
        <rFont val="Times New Roman"/>
        <family val="1"/>
      </rPr>
      <t>19567)</t>
    </r>
  </si>
  <si>
    <r>
      <rPr>
        <sz val="12"/>
        <color theme="1"/>
        <rFont val="標楷體"/>
        <family val="4"/>
        <charset val="136"/>
      </rPr>
      <t>測試先達行的</t>
    </r>
    <r>
      <rPr>
        <sz val="12"/>
        <color theme="1"/>
        <rFont val="Times New Roman"/>
        <family val="1"/>
      </rPr>
      <t xml:space="preserve">#562-0.5mm </t>
    </r>
    <r>
      <rPr>
        <sz val="12"/>
        <color theme="1"/>
        <rFont val="標楷體"/>
        <family val="4"/>
        <charset val="136"/>
      </rPr>
      <t>磨沙透明</t>
    </r>
    <r>
      <rPr>
        <sz val="12"/>
        <color theme="1"/>
        <rFont val="Times New Roman"/>
        <family val="1"/>
      </rPr>
      <t>PP</t>
    </r>
    <r>
      <rPr>
        <sz val="12"/>
        <color theme="1"/>
        <rFont val="標楷體"/>
        <family val="4"/>
        <charset val="136"/>
      </rPr>
      <t>膠片是否合用。</t>
    </r>
  </si>
  <si>
    <r>
      <rPr>
        <sz val="12"/>
        <color theme="1"/>
        <rFont val="標楷體"/>
        <family val="4"/>
        <charset val="136"/>
      </rPr>
      <t>測試先達行的</t>
    </r>
    <r>
      <rPr>
        <sz val="12"/>
        <color theme="1"/>
        <rFont val="Times New Roman"/>
        <family val="1"/>
      </rPr>
      <t xml:space="preserve">#574-0.5mm </t>
    </r>
    <r>
      <rPr>
        <sz val="12"/>
        <color theme="1"/>
        <rFont val="標楷體"/>
        <family val="4"/>
        <charset val="136"/>
      </rPr>
      <t>磨沙白</t>
    </r>
    <r>
      <rPr>
        <sz val="12"/>
        <color theme="1"/>
        <rFont val="Times New Roman"/>
        <family val="1"/>
      </rPr>
      <t>PP</t>
    </r>
    <r>
      <rPr>
        <sz val="12"/>
        <color theme="1"/>
        <rFont val="標楷體"/>
        <family val="4"/>
        <charset val="136"/>
      </rPr>
      <t>膠片是否合用。</t>
    </r>
  </si>
  <si>
    <r>
      <rPr>
        <sz val="12"/>
        <color theme="1"/>
        <rFont val="標楷體"/>
        <family val="4"/>
        <charset val="136"/>
      </rPr>
      <t>測試先達行的</t>
    </r>
    <r>
      <rPr>
        <sz val="12"/>
        <color theme="1"/>
        <rFont val="Times New Roman"/>
        <family val="1"/>
      </rPr>
      <t xml:space="preserve">#592-0.5mm </t>
    </r>
    <r>
      <rPr>
        <sz val="12"/>
        <color theme="1"/>
        <rFont val="標楷體"/>
        <family val="4"/>
        <charset val="136"/>
      </rPr>
      <t>磨沙透明淺藍</t>
    </r>
    <r>
      <rPr>
        <sz val="12"/>
        <color theme="1"/>
        <rFont val="Times New Roman"/>
        <family val="1"/>
      </rPr>
      <t>PP</t>
    </r>
    <r>
      <rPr>
        <sz val="12"/>
        <color theme="1"/>
        <rFont val="標楷體"/>
        <family val="4"/>
        <charset val="136"/>
      </rPr>
      <t>膠片是否合用。</t>
    </r>
  </si>
  <si>
    <r>
      <rPr>
        <sz val="12"/>
        <color theme="1"/>
        <rFont val="標楷體"/>
        <family val="4"/>
        <charset val="136"/>
      </rPr>
      <t>測試梁滄記的雅仕通</t>
    </r>
    <r>
      <rPr>
        <sz val="12"/>
        <color theme="1"/>
        <rFont val="Times New Roman"/>
        <family val="1"/>
      </rPr>
      <t>PET-0.175mm</t>
    </r>
    <r>
      <rPr>
        <sz val="12"/>
        <color theme="1"/>
        <rFont val="標楷體"/>
        <family val="4"/>
        <charset val="136"/>
      </rPr>
      <t>膠片是否合用。</t>
    </r>
  </si>
  <si>
    <r>
      <rPr>
        <sz val="12"/>
        <color theme="1"/>
        <rFont val="標楷體"/>
        <family val="4"/>
        <charset val="136"/>
      </rPr>
      <t>測試城泰的台灣透明</t>
    </r>
    <r>
      <rPr>
        <sz val="12"/>
        <color theme="1"/>
        <rFont val="Times New Roman"/>
        <family val="1"/>
      </rPr>
      <t>PVC-0.3mm</t>
    </r>
    <r>
      <rPr>
        <sz val="12"/>
        <color theme="1"/>
        <rFont val="標楷體"/>
        <family val="4"/>
        <charset val="136"/>
      </rPr>
      <t>平張絲印料單</t>
    </r>
    <r>
      <rPr>
        <sz val="12"/>
        <color theme="1"/>
        <rFont val="Times New Roman"/>
        <family val="1"/>
      </rPr>
      <t>PE</t>
    </r>
    <r>
      <rPr>
        <sz val="12"/>
        <color theme="1"/>
        <rFont val="標楷體"/>
        <family val="4"/>
        <charset val="136"/>
      </rPr>
      <t>是否合用。</t>
    </r>
  </si>
  <si>
    <r>
      <rPr>
        <sz val="12"/>
        <color theme="1"/>
        <rFont val="標楷體"/>
        <family val="4"/>
        <charset val="136"/>
      </rPr>
      <t>測試勉勵龍的香港摺盒料</t>
    </r>
    <r>
      <rPr>
        <sz val="12"/>
        <color theme="1"/>
        <rFont val="Times New Roman"/>
        <family val="1"/>
      </rPr>
      <t>-0.3mmPVC</t>
    </r>
    <r>
      <rPr>
        <sz val="12"/>
        <color theme="1"/>
        <rFont val="標楷體"/>
        <family val="4"/>
        <charset val="136"/>
      </rPr>
      <t>膠料是否合用。</t>
    </r>
  </si>
  <si>
    <r>
      <rPr>
        <sz val="12"/>
        <color theme="1"/>
        <rFont val="標楷體"/>
        <family val="4"/>
        <charset val="136"/>
      </rPr>
      <t>測試勉勵龍的台灣吸索料</t>
    </r>
    <r>
      <rPr>
        <sz val="12"/>
        <color theme="1"/>
        <rFont val="Times New Roman"/>
        <family val="1"/>
      </rPr>
      <t>-0.3mmVS</t>
    </r>
    <r>
      <rPr>
        <sz val="12"/>
        <color theme="1"/>
        <rFont val="標楷體"/>
        <family val="4"/>
        <charset val="136"/>
      </rPr>
      <t>膠料是否合用。</t>
    </r>
  </si>
  <si>
    <r>
      <rPr>
        <sz val="12"/>
        <color theme="1"/>
        <rFont val="標楷體"/>
        <family val="4"/>
        <charset val="136"/>
      </rPr>
      <t>新型環保紙卡板</t>
    </r>
  </si>
  <si>
    <r>
      <rPr>
        <sz val="12"/>
        <color theme="1"/>
        <rFont val="標楷體"/>
        <family val="4"/>
        <charset val="136"/>
      </rPr>
      <t>研究隨意貼產品，測試供應商珀特彩的</t>
    </r>
    <r>
      <rPr>
        <sz val="12"/>
        <color theme="1"/>
        <rFont val="Times New Roman"/>
        <family val="1"/>
      </rPr>
      <t>EVA</t>
    </r>
    <r>
      <rPr>
        <sz val="12"/>
        <color theme="1"/>
        <rFont val="標楷體"/>
        <family val="4"/>
        <charset val="136"/>
      </rPr>
      <t>粘性硅膠貼紙，針對隨意貼工藝原用物料</t>
    </r>
    <r>
      <rPr>
        <sz val="12"/>
        <color theme="1"/>
        <rFont val="Times New Roman"/>
        <family val="1"/>
      </rPr>
      <t>#</t>
    </r>
    <r>
      <rPr>
        <sz val="12"/>
        <color theme="1"/>
        <rFont val="標楷體"/>
        <family val="4"/>
        <charset val="136"/>
      </rPr>
      <t>魔力膠片，要求具有重複使用的粘性功能，解決現時隨意貼產品成本較高，尺寸有限制及工藝複雜等問題，達到增強公司產品競爭力的目的。</t>
    </r>
  </si>
  <si>
    <r>
      <rPr>
        <sz val="12"/>
        <color theme="1"/>
        <rFont val="標楷體"/>
        <family val="4"/>
        <charset val="136"/>
      </rPr>
      <t>由於國家限制稀土開發，導致〝釹鉄硼〞價格成本上升，大大削弱了集團〝釹鉄硼〞產品的市場競爭力，故</t>
    </r>
    <r>
      <rPr>
        <sz val="12"/>
        <color theme="1"/>
        <rFont val="Times New Roman"/>
        <family val="1"/>
      </rPr>
      <t>Sales</t>
    </r>
    <r>
      <rPr>
        <sz val="12"/>
        <color theme="1"/>
        <rFont val="標楷體"/>
        <family val="4"/>
        <charset val="136"/>
      </rPr>
      <t>同事</t>
    </r>
    <r>
      <rPr>
        <sz val="12"/>
        <color theme="1"/>
        <rFont val="Times New Roman"/>
        <family val="1"/>
      </rPr>
      <t>/Andy Lau</t>
    </r>
    <r>
      <rPr>
        <sz val="12"/>
        <color theme="1"/>
        <rFont val="標楷體"/>
        <family val="4"/>
        <charset val="136"/>
      </rPr>
      <t>、</t>
    </r>
    <r>
      <rPr>
        <sz val="12"/>
        <color theme="1"/>
        <rFont val="Times New Roman"/>
        <family val="1"/>
      </rPr>
      <t>Grace Liu</t>
    </r>
    <r>
      <rPr>
        <sz val="12"/>
        <color theme="1"/>
        <rFont val="標楷體"/>
        <family val="4"/>
        <charset val="136"/>
      </rPr>
      <t>分別向</t>
    </r>
    <r>
      <rPr>
        <sz val="12"/>
        <color theme="1"/>
        <rFont val="Times New Roman"/>
        <family val="1"/>
      </rPr>
      <t>NTD</t>
    </r>
    <r>
      <rPr>
        <sz val="12"/>
        <color theme="1"/>
        <rFont val="標楷體"/>
        <family val="4"/>
        <charset val="136"/>
      </rPr>
      <t>提出要求→尋找</t>
    </r>
    <r>
      <rPr>
        <sz val="12"/>
        <color theme="1"/>
        <rFont val="Times New Roman"/>
        <family val="1"/>
      </rPr>
      <t>/</t>
    </r>
    <r>
      <rPr>
        <sz val="12"/>
        <color theme="1"/>
        <rFont val="標楷體"/>
        <family val="4"/>
        <charset val="136"/>
      </rPr>
      <t>開發〝釹鉄硼〞代替品。</t>
    </r>
    <r>
      <rPr>
        <sz val="12"/>
        <color theme="1"/>
        <rFont val="Times New Roman"/>
        <family val="1"/>
      </rPr>
      <t xml:space="preserve"> </t>
    </r>
  </si>
  <si>
    <r>
      <rPr>
        <sz val="12"/>
        <color theme="1"/>
        <rFont val="標楷體"/>
        <family val="4"/>
        <charset val="136"/>
      </rPr>
      <t>測試茂森干型自動清洗膠布紙是否可配合公司新機</t>
    </r>
    <r>
      <rPr>
        <sz val="12"/>
        <color theme="1"/>
        <rFont val="Times New Roman"/>
        <family val="1"/>
      </rPr>
      <t>KBA162</t>
    </r>
    <r>
      <rPr>
        <sz val="12"/>
        <color theme="1"/>
        <rFont val="標楷體"/>
        <family val="4"/>
        <charset val="136"/>
      </rPr>
      <t>用於清洗印刷機膠布上。</t>
    </r>
  </si>
  <si>
    <r>
      <t>PACUR 100LPI</t>
    </r>
    <r>
      <rPr>
        <sz val="12"/>
        <color theme="1"/>
        <rFont val="標楷體"/>
        <family val="4"/>
        <charset val="136"/>
      </rPr>
      <t>（</t>
    </r>
    <r>
      <rPr>
        <sz val="12"/>
        <color theme="1"/>
        <rFont val="Times New Roman"/>
        <family val="1"/>
      </rPr>
      <t>0.0215”</t>
    </r>
    <r>
      <rPr>
        <sz val="12"/>
        <color theme="1"/>
        <rFont val="標楷體"/>
        <family val="4"/>
        <charset val="136"/>
      </rPr>
      <t>）薄光柵片</t>
    </r>
  </si>
  <si>
    <r>
      <rPr>
        <sz val="12"/>
        <color theme="1"/>
        <rFont val="標楷體"/>
        <family val="4"/>
        <charset val="136"/>
      </rPr>
      <t>測試勉勵龍的香港</t>
    </r>
    <r>
      <rPr>
        <sz val="12"/>
        <color theme="1"/>
        <rFont val="Times New Roman"/>
        <family val="1"/>
      </rPr>
      <t>HIPS</t>
    </r>
    <r>
      <rPr>
        <sz val="12"/>
        <color theme="1"/>
        <rFont val="標楷體"/>
        <family val="4"/>
        <charset val="136"/>
      </rPr>
      <t>白色</t>
    </r>
    <r>
      <rPr>
        <sz val="12"/>
        <color theme="1"/>
        <rFont val="Times New Roman"/>
        <family val="1"/>
      </rPr>
      <t>-0.3mm PS</t>
    </r>
    <r>
      <rPr>
        <sz val="12"/>
        <color theme="1"/>
        <rFont val="標楷體"/>
        <family val="4"/>
        <charset val="136"/>
      </rPr>
      <t>膠料是否合用。</t>
    </r>
  </si>
  <si>
    <r>
      <rPr>
        <sz val="12"/>
        <color theme="1"/>
        <rFont val="標楷體"/>
        <family val="4"/>
        <charset val="136"/>
      </rPr>
      <t>測試</t>
    </r>
    <r>
      <rPr>
        <sz val="12"/>
        <color theme="1"/>
        <rFont val="Times New Roman"/>
        <family val="1"/>
      </rPr>
      <t>LEO USA</t>
    </r>
    <r>
      <rPr>
        <sz val="12"/>
        <color theme="1"/>
        <rFont val="標楷體"/>
        <family val="4"/>
        <charset val="136"/>
      </rPr>
      <t>的美國透明</t>
    </r>
    <r>
      <rPr>
        <sz val="12"/>
        <color theme="1"/>
        <rFont val="Times New Roman"/>
        <family val="1"/>
      </rPr>
      <t>-0.005” PETG</t>
    </r>
    <r>
      <rPr>
        <sz val="12"/>
        <color theme="1"/>
        <rFont val="標楷體"/>
        <family val="4"/>
        <charset val="136"/>
      </rPr>
      <t>膠料是否合用。</t>
    </r>
  </si>
  <si>
    <r>
      <rPr>
        <sz val="12"/>
        <color theme="1"/>
        <rFont val="標楷體"/>
        <family val="4"/>
        <charset val="136"/>
      </rPr>
      <t>測試</t>
    </r>
    <r>
      <rPr>
        <sz val="12"/>
        <color theme="1"/>
        <rFont val="Times New Roman"/>
        <family val="1"/>
      </rPr>
      <t>LEO USA</t>
    </r>
    <r>
      <rPr>
        <sz val="12"/>
        <color theme="1"/>
        <rFont val="標楷體"/>
        <family val="4"/>
        <charset val="136"/>
      </rPr>
      <t>的美國磨沙透明</t>
    </r>
    <r>
      <rPr>
        <sz val="12"/>
        <color theme="1"/>
        <rFont val="Times New Roman"/>
        <family val="1"/>
      </rPr>
      <t>-0.004” PETG</t>
    </r>
    <r>
      <rPr>
        <sz val="12"/>
        <color theme="1"/>
        <rFont val="標楷體"/>
        <family val="4"/>
        <charset val="136"/>
      </rPr>
      <t>膠料是否合用。</t>
    </r>
  </si>
  <si>
    <r>
      <rPr>
        <sz val="12"/>
        <color theme="1"/>
        <rFont val="標楷體"/>
        <family val="4"/>
        <charset val="136"/>
      </rPr>
      <t>測試</t>
    </r>
    <r>
      <rPr>
        <sz val="12"/>
        <color theme="1"/>
        <rFont val="Times New Roman"/>
        <family val="1"/>
      </rPr>
      <t>LEO USA</t>
    </r>
    <r>
      <rPr>
        <sz val="12"/>
        <color theme="1"/>
        <rFont val="標楷體"/>
        <family val="4"/>
        <charset val="136"/>
      </rPr>
      <t>的美國磨沙白</t>
    </r>
    <r>
      <rPr>
        <sz val="12"/>
        <color theme="1"/>
        <rFont val="Times New Roman"/>
        <family val="1"/>
      </rPr>
      <t>-0.0065” PETG</t>
    </r>
    <r>
      <rPr>
        <sz val="12"/>
        <color theme="1"/>
        <rFont val="標楷體"/>
        <family val="4"/>
        <charset val="136"/>
      </rPr>
      <t>膠料是否合用。</t>
    </r>
  </si>
  <si>
    <r>
      <rPr>
        <sz val="12"/>
        <color theme="1"/>
        <rFont val="標楷體"/>
        <family val="4"/>
        <charset val="136"/>
      </rPr>
      <t>測試色丁布上擊凹燙金的可行性。</t>
    </r>
  </si>
  <si>
    <r>
      <rPr>
        <sz val="12"/>
        <color theme="1"/>
        <rFont val="標楷體"/>
        <family val="4"/>
        <charset val="136"/>
      </rPr>
      <t>測試「進磁企業」磁膠的</t>
    </r>
    <r>
      <rPr>
        <sz val="12"/>
        <color theme="1"/>
        <rFont val="Times New Roman"/>
        <family val="1"/>
      </rPr>
      <t xml:space="preserve"> “GAUSS</t>
    </r>
    <r>
      <rPr>
        <sz val="12"/>
        <color theme="1"/>
        <rFont val="標楷體"/>
        <family val="4"/>
        <charset val="136"/>
      </rPr>
      <t>高斯</t>
    </r>
    <r>
      <rPr>
        <sz val="12"/>
        <color theme="1"/>
        <rFont val="Times New Roman"/>
        <family val="1"/>
      </rPr>
      <t xml:space="preserve">” </t>
    </r>
    <r>
      <rPr>
        <sz val="12"/>
        <color theme="1"/>
        <rFont val="標楷體"/>
        <family val="4"/>
        <charset val="136"/>
      </rPr>
      <t>數據跟來附表數據標準是否一樣。另用不同厚度的紙裱上磁膠</t>
    </r>
    <r>
      <rPr>
        <sz val="12"/>
        <color theme="1"/>
        <rFont val="Times New Roman"/>
        <family val="1"/>
      </rPr>
      <t xml:space="preserve"> “</t>
    </r>
    <r>
      <rPr>
        <sz val="12"/>
        <color theme="1"/>
        <rFont val="標楷體"/>
        <family val="4"/>
        <charset val="136"/>
      </rPr>
      <t>正面</t>
    </r>
    <r>
      <rPr>
        <sz val="12"/>
        <color theme="1"/>
        <rFont val="Times New Roman"/>
        <family val="1"/>
      </rPr>
      <t xml:space="preserve">” </t>
    </r>
    <r>
      <rPr>
        <sz val="12"/>
        <color theme="1"/>
        <rFont val="標楷體"/>
        <family val="4"/>
        <charset val="136"/>
      </rPr>
      <t>測試磁膠受阻時磁力強度有否受到減弱。跟據以上測試目的用來日後</t>
    </r>
    <r>
      <rPr>
        <sz val="12"/>
        <color theme="1"/>
        <rFont val="Times New Roman"/>
        <family val="1"/>
      </rPr>
      <t>FIC</t>
    </r>
    <r>
      <rPr>
        <sz val="12"/>
        <color theme="1"/>
        <rFont val="標楷體"/>
        <family val="4"/>
        <charset val="136"/>
      </rPr>
      <t>收貨標準及供</t>
    </r>
    <r>
      <rPr>
        <sz val="12"/>
        <color theme="1"/>
        <rFont val="Times New Roman"/>
        <family val="1"/>
      </rPr>
      <t>SALES</t>
    </r>
    <r>
      <rPr>
        <sz val="12"/>
        <color theme="1"/>
        <rFont val="標楷體"/>
        <family val="4"/>
        <charset val="136"/>
      </rPr>
      <t>在造白樣及採購時的數據指標參考。</t>
    </r>
  </si>
  <si>
    <r>
      <rPr>
        <sz val="12"/>
        <color theme="1"/>
        <rFont val="標楷體"/>
        <family val="4"/>
        <charset val="136"/>
      </rPr>
      <t>測試供應商德順提供的三氯化鐵溶液及添加劑，確認其是否可接受使用，達到降低生產成本之目的。</t>
    </r>
  </si>
  <si>
    <r>
      <rPr>
        <sz val="12"/>
        <color theme="1"/>
        <rFont val="標楷體"/>
        <family val="4"/>
        <charset val="136"/>
      </rPr>
      <t>測試供應商美色提供的電雕黃銅版，確認其品質是否可接受使用，以達到降低生產成本之目的。</t>
    </r>
  </si>
  <si>
    <r>
      <rPr>
        <sz val="12"/>
        <color theme="1"/>
        <rFont val="標楷體"/>
        <family val="4"/>
        <charset val="136"/>
      </rPr>
      <t>測試</t>
    </r>
    <r>
      <rPr>
        <sz val="12"/>
        <color theme="1"/>
        <rFont val="Times New Roman"/>
        <family val="1"/>
      </rPr>
      <t>0.3mm</t>
    </r>
    <r>
      <rPr>
        <sz val="12"/>
        <color theme="1"/>
        <rFont val="標楷體"/>
        <family val="4"/>
        <charset val="136"/>
      </rPr>
      <t>磨砂軟</t>
    </r>
    <r>
      <rPr>
        <sz val="12"/>
        <color theme="1"/>
        <rFont val="Times New Roman"/>
        <family val="1"/>
      </rPr>
      <t>PVC(</t>
    </r>
    <r>
      <rPr>
        <sz val="12"/>
        <color theme="1"/>
        <rFont val="標楷體"/>
        <family val="4"/>
        <charset val="136"/>
      </rPr>
      <t>低毒</t>
    </r>
    <r>
      <rPr>
        <sz val="12"/>
        <color theme="1"/>
        <rFont val="Times New Roman"/>
        <family val="1"/>
      </rPr>
      <t>)</t>
    </r>
    <r>
      <rPr>
        <sz val="12"/>
        <color theme="1"/>
        <rFont val="標楷體"/>
        <family val="4"/>
        <charset val="136"/>
      </rPr>
      <t>試上機印</t>
    </r>
    <r>
      <rPr>
        <sz val="12"/>
        <color theme="1"/>
        <rFont val="Times New Roman"/>
        <family val="1"/>
      </rPr>
      <t>6C</t>
    </r>
    <r>
      <rPr>
        <sz val="12"/>
        <color theme="1"/>
        <rFont val="標楷體"/>
        <family val="4"/>
        <charset val="136"/>
      </rPr>
      <t>於磨砂面</t>
    </r>
    <r>
      <rPr>
        <sz val="12"/>
        <color theme="1"/>
        <rFont val="Times New Roman"/>
        <family val="1"/>
      </rPr>
      <t>(</t>
    </r>
    <r>
      <rPr>
        <sz val="12"/>
        <color theme="1"/>
        <rFont val="標楷體"/>
        <family val="4"/>
        <charset val="136"/>
      </rPr>
      <t>印低</t>
    </r>
    <r>
      <rPr>
        <sz val="12"/>
        <color theme="1"/>
        <rFont val="Times New Roman"/>
        <family val="1"/>
      </rPr>
      <t xml:space="preserve">), </t>
    </r>
    <r>
      <rPr>
        <sz val="12"/>
        <color theme="1"/>
        <rFont val="標楷體"/>
        <family val="4"/>
        <charset val="136"/>
      </rPr>
      <t>之後外法試吸塑及高週波銲接，追客人</t>
    </r>
    <r>
      <rPr>
        <sz val="12"/>
        <color theme="1"/>
        <rFont val="Times New Roman"/>
        <family val="1"/>
      </rPr>
      <t>World Family-DVD case</t>
    </r>
    <r>
      <rPr>
        <sz val="12"/>
        <color theme="1"/>
        <rFont val="標楷體"/>
        <family val="4"/>
        <charset val="136"/>
      </rPr>
      <t>。</t>
    </r>
  </si>
  <si>
    <r>
      <rPr>
        <sz val="12"/>
        <color theme="1"/>
        <rFont val="標楷體"/>
        <family val="4"/>
        <charset val="136"/>
      </rPr>
      <t>測試有關</t>
    </r>
    <r>
      <rPr>
        <sz val="12"/>
        <color theme="1"/>
        <rFont val="Times New Roman"/>
        <family val="1"/>
      </rPr>
      <t>H/M302</t>
    </r>
    <r>
      <rPr>
        <sz val="12"/>
        <color theme="1"/>
        <rFont val="標楷體"/>
        <family val="4"/>
        <charset val="136"/>
      </rPr>
      <t>布料其中１款白色帆布（</t>
    </r>
    <r>
      <rPr>
        <sz val="12"/>
        <color theme="1"/>
        <rFont val="Times New Roman"/>
        <family val="1"/>
      </rPr>
      <t>SKU:3500BBA1513</t>
    </r>
    <r>
      <rPr>
        <sz val="12"/>
        <color theme="1"/>
        <rFont val="標楷體"/>
        <family val="4"/>
        <charset val="136"/>
      </rPr>
      <t>；</t>
    </r>
    <r>
      <rPr>
        <sz val="12"/>
        <color theme="1"/>
        <rFont val="Times New Roman"/>
        <family val="1"/>
      </rPr>
      <t>RF#38868</t>
    </r>
    <r>
      <rPr>
        <sz val="12"/>
        <color theme="1"/>
        <rFont val="標楷體"/>
        <family val="4"/>
        <charset val="136"/>
      </rPr>
      <t>）及５種色的絨布（</t>
    </r>
    <r>
      <rPr>
        <sz val="12"/>
        <color theme="1"/>
        <rFont val="Times New Roman"/>
        <family val="1"/>
      </rPr>
      <t>#PF36</t>
    </r>
    <r>
      <rPr>
        <sz val="12"/>
        <color theme="1"/>
        <rFont val="標楷體"/>
        <family val="4"/>
        <charset val="136"/>
      </rPr>
      <t>橙色、</t>
    </r>
    <r>
      <rPr>
        <sz val="12"/>
        <color theme="1"/>
        <rFont val="Times New Roman"/>
        <family val="1"/>
      </rPr>
      <t>PF09</t>
    </r>
    <r>
      <rPr>
        <sz val="12"/>
        <color theme="1"/>
        <rFont val="標楷體"/>
        <family val="4"/>
        <charset val="136"/>
      </rPr>
      <t>草綠、</t>
    </r>
    <r>
      <rPr>
        <sz val="12"/>
        <color theme="1"/>
        <rFont val="Times New Roman"/>
        <family val="1"/>
      </rPr>
      <t>PF28</t>
    </r>
    <r>
      <rPr>
        <sz val="12"/>
        <color theme="1"/>
        <rFont val="標楷體"/>
        <family val="4"/>
        <charset val="136"/>
      </rPr>
      <t>紅色、</t>
    </r>
    <r>
      <rPr>
        <sz val="12"/>
        <color theme="1"/>
        <rFont val="Times New Roman"/>
        <family val="1"/>
      </rPr>
      <t>PF07</t>
    </r>
    <r>
      <rPr>
        <sz val="12"/>
        <color theme="1"/>
        <rFont val="標楷體"/>
        <family val="4"/>
        <charset val="136"/>
      </rPr>
      <t>藍色、</t>
    </r>
    <r>
      <rPr>
        <sz val="12"/>
        <color theme="1"/>
        <rFont val="Times New Roman"/>
        <family val="1"/>
      </rPr>
      <t>PF53</t>
    </r>
    <r>
      <rPr>
        <sz val="12"/>
        <color theme="1"/>
        <rFont val="標楷體"/>
        <family val="4"/>
        <charset val="136"/>
      </rPr>
      <t>湖水綠色；</t>
    </r>
    <r>
      <rPr>
        <sz val="12"/>
        <color theme="1"/>
        <rFont val="Times New Roman"/>
        <family val="1"/>
      </rPr>
      <t>RF#38867</t>
    </r>
    <r>
      <rPr>
        <sz val="12"/>
        <color theme="1"/>
        <rFont val="標楷體"/>
        <family val="4"/>
        <charset val="136"/>
      </rPr>
      <t>）做</t>
    </r>
    <r>
      <rPr>
        <sz val="12"/>
        <color theme="1"/>
        <rFont val="Times New Roman"/>
        <family val="1"/>
      </rPr>
      <t>Bleed Test,Fade Test</t>
    </r>
    <r>
      <rPr>
        <sz val="12"/>
        <color theme="1"/>
        <rFont val="標楷體"/>
        <family val="4"/>
        <charset val="136"/>
      </rPr>
      <t>及</t>
    </r>
    <r>
      <rPr>
        <sz val="12"/>
        <color theme="1"/>
        <rFont val="Times New Roman"/>
        <family val="1"/>
      </rPr>
      <t>Aging Test)</t>
    </r>
  </si>
  <si>
    <r>
      <rPr>
        <sz val="12"/>
        <color theme="1"/>
        <rFont val="標楷體"/>
        <family val="4"/>
        <charset val="136"/>
      </rPr>
      <t>測試勉勵龍</t>
    </r>
    <r>
      <rPr>
        <sz val="12"/>
        <color theme="1"/>
        <rFont val="Times New Roman"/>
        <family val="1"/>
      </rPr>
      <t>FB Grade 0.17mm</t>
    </r>
    <r>
      <rPr>
        <sz val="12"/>
        <color theme="1"/>
        <rFont val="標楷體"/>
        <family val="4"/>
        <charset val="136"/>
      </rPr>
      <t>厚</t>
    </r>
    <r>
      <rPr>
        <sz val="12"/>
        <color theme="1"/>
        <rFont val="Times New Roman"/>
        <family val="1"/>
      </rPr>
      <t>PVC</t>
    </r>
    <r>
      <rPr>
        <sz val="12"/>
        <color theme="1"/>
        <rFont val="標楷體"/>
        <family val="4"/>
        <charset val="136"/>
      </rPr>
      <t>用於印刷</t>
    </r>
    <r>
      <rPr>
        <sz val="12"/>
        <color theme="1"/>
        <rFont val="Times New Roman"/>
        <family val="1"/>
      </rPr>
      <t>JETTA</t>
    </r>
    <r>
      <rPr>
        <sz val="12"/>
        <color theme="1"/>
        <rFont val="標楷體"/>
        <family val="4"/>
        <charset val="136"/>
      </rPr>
      <t>地球儀，並會配合創熹</t>
    </r>
    <r>
      <rPr>
        <sz val="12"/>
        <color theme="1"/>
        <rFont val="Times New Roman"/>
        <family val="1"/>
      </rPr>
      <t>SS1002</t>
    </r>
    <r>
      <rPr>
        <sz val="12"/>
        <color theme="1"/>
        <rFont val="標楷體"/>
        <family val="4"/>
        <charset val="136"/>
      </rPr>
      <t>絲印白墨托低，期望加強不透明度及耐磨度，達到客人對不透明度及耐磨度的要求．</t>
    </r>
  </si>
  <si>
    <r>
      <rPr>
        <sz val="12"/>
        <color theme="1"/>
        <rFont val="標楷體"/>
        <family val="4"/>
        <charset val="136"/>
      </rPr>
      <t>測試基士的膠刮刀是否較廠內現用的刮刀好用。</t>
    </r>
  </si>
  <si>
    <r>
      <rPr>
        <sz val="12"/>
        <color theme="1"/>
        <rFont val="標楷體"/>
        <family val="4"/>
        <charset val="136"/>
      </rPr>
      <t>測試通利的</t>
    </r>
    <r>
      <rPr>
        <sz val="12"/>
        <color theme="1"/>
        <rFont val="Times New Roman"/>
        <family val="1"/>
      </rPr>
      <t>SD-90A</t>
    </r>
    <r>
      <rPr>
        <sz val="12"/>
        <color theme="1"/>
        <rFont val="標楷體"/>
        <family val="4"/>
        <charset val="136"/>
      </rPr>
      <t>曬厚網專用感光槳是可合用。</t>
    </r>
  </si>
  <si>
    <r>
      <rPr>
        <sz val="12"/>
        <color theme="1"/>
        <rFont val="標楷體"/>
        <family val="4"/>
        <charset val="136"/>
      </rPr>
      <t>測試永安的</t>
    </r>
    <r>
      <rPr>
        <sz val="12"/>
        <color theme="1"/>
        <rFont val="Times New Roman"/>
        <family val="1"/>
      </rPr>
      <t>T-980/311</t>
    </r>
    <r>
      <rPr>
        <sz val="12"/>
        <color theme="1"/>
        <rFont val="標楷體"/>
        <family val="4"/>
        <charset val="136"/>
      </rPr>
      <t>白色透明毛是可合用。並與</t>
    </r>
    <r>
      <rPr>
        <sz val="12"/>
        <color theme="1"/>
        <rFont val="Times New Roman"/>
        <family val="1"/>
      </rPr>
      <t>MIS-11207</t>
    </r>
    <r>
      <rPr>
        <sz val="12"/>
        <color theme="1"/>
        <rFont val="標楷體"/>
        <family val="4"/>
        <charset val="136"/>
      </rPr>
      <t>的</t>
    </r>
    <r>
      <rPr>
        <sz val="12"/>
        <color theme="1"/>
        <rFont val="Times New Roman"/>
        <family val="1"/>
      </rPr>
      <t>T-980/950</t>
    </r>
    <r>
      <rPr>
        <sz val="12"/>
        <color theme="1"/>
        <rFont val="標楷體"/>
        <family val="4"/>
        <charset val="136"/>
      </rPr>
      <t>白色透明毛比較效果。</t>
    </r>
  </si>
  <si>
    <r>
      <rPr>
        <sz val="12"/>
        <color theme="1"/>
        <rFont val="標楷體"/>
        <family val="4"/>
        <charset val="136"/>
      </rPr>
      <t>測試永安的</t>
    </r>
    <r>
      <rPr>
        <sz val="12"/>
        <color theme="1"/>
        <rFont val="Times New Roman"/>
        <family val="1"/>
      </rPr>
      <t>T-980/950</t>
    </r>
    <r>
      <rPr>
        <sz val="12"/>
        <color theme="1"/>
        <rFont val="標楷體"/>
        <family val="4"/>
        <charset val="136"/>
      </rPr>
      <t>白色透明毛是可合用。並與</t>
    </r>
    <r>
      <rPr>
        <sz val="12"/>
        <color theme="1"/>
        <rFont val="Times New Roman"/>
        <family val="1"/>
      </rPr>
      <t>MIS-11206</t>
    </r>
    <r>
      <rPr>
        <sz val="12"/>
        <color theme="1"/>
        <rFont val="標楷體"/>
        <family val="4"/>
        <charset val="136"/>
      </rPr>
      <t>的</t>
    </r>
    <r>
      <rPr>
        <sz val="12"/>
        <color theme="1"/>
        <rFont val="Times New Roman"/>
        <family val="1"/>
      </rPr>
      <t>T-980/311</t>
    </r>
    <r>
      <rPr>
        <sz val="12"/>
        <color theme="1"/>
        <rFont val="標楷體"/>
        <family val="4"/>
        <charset val="136"/>
      </rPr>
      <t>白色透明毛比較效果。</t>
    </r>
  </si>
  <si>
    <r>
      <t>Kodak 400</t>
    </r>
    <r>
      <rPr>
        <sz val="12"/>
        <color theme="1"/>
        <rFont val="標楷體"/>
        <family val="4"/>
        <charset val="136"/>
      </rPr>
      <t>顯影液</t>
    </r>
  </si>
  <si>
    <r>
      <rPr>
        <sz val="12"/>
        <color theme="1"/>
        <rFont val="標楷體"/>
        <family val="4"/>
        <charset val="136"/>
      </rPr>
      <t>測試</t>
    </r>
    <r>
      <rPr>
        <sz val="12"/>
        <color theme="1"/>
        <rFont val="Times New Roman"/>
        <family val="1"/>
      </rPr>
      <t>SSBF</t>
    </r>
    <r>
      <rPr>
        <sz val="12"/>
        <color theme="1"/>
        <rFont val="標楷體"/>
        <family val="4"/>
        <charset val="136"/>
      </rPr>
      <t>网纱，針對現時我司現用的</t>
    </r>
    <r>
      <rPr>
        <sz val="12"/>
        <color theme="1"/>
        <rFont val="Times New Roman"/>
        <family val="1"/>
      </rPr>
      <t>Sefar</t>
    </r>
    <r>
      <rPr>
        <sz val="12"/>
        <color theme="1"/>
        <rFont val="標楷體"/>
        <family val="4"/>
        <charset val="136"/>
      </rPr>
      <t>、憶達萊網紗價格偏貴，供貨不准時等問題，是否在保證質量的前提下取代使用，且符合我司的生產工藝。</t>
    </r>
  </si>
  <si>
    <r>
      <rPr>
        <sz val="12"/>
        <color theme="1"/>
        <rFont val="標楷體"/>
        <family val="4"/>
        <charset val="136"/>
      </rPr>
      <t>測試</t>
    </r>
    <r>
      <rPr>
        <sz val="12"/>
        <color theme="1"/>
        <rFont val="Times New Roman"/>
        <family val="1"/>
      </rPr>
      <t>cherryblossoms</t>
    </r>
    <r>
      <rPr>
        <sz val="12"/>
        <color theme="1"/>
        <rFont val="標楷體"/>
        <family val="4"/>
        <charset val="136"/>
      </rPr>
      <t>网纱，針對現時我司現用的</t>
    </r>
    <r>
      <rPr>
        <sz val="12"/>
        <color theme="1"/>
        <rFont val="Times New Roman"/>
        <family val="1"/>
      </rPr>
      <t>Sefar</t>
    </r>
    <r>
      <rPr>
        <sz val="12"/>
        <color theme="1"/>
        <rFont val="標楷體"/>
        <family val="4"/>
        <charset val="136"/>
      </rPr>
      <t>、憶達萊網紗價格偏貴，供貨不准時等問題，是否在保證質量的前提下取代使用，且符合我司的生產工藝。</t>
    </r>
  </si>
  <si>
    <r>
      <rPr>
        <sz val="12"/>
        <color theme="1"/>
        <rFont val="標楷體"/>
        <family val="4"/>
        <charset val="136"/>
      </rPr>
      <t>測試</t>
    </r>
    <r>
      <rPr>
        <sz val="12"/>
        <color theme="1"/>
        <rFont val="Times New Roman"/>
        <family val="1"/>
      </rPr>
      <t>FOTECHEM 2048</t>
    </r>
    <r>
      <rPr>
        <sz val="12"/>
        <color theme="1"/>
        <rFont val="標楷體"/>
        <family val="4"/>
        <charset val="136"/>
      </rPr>
      <t>脱膜液，針對我司現時的水性網版，是否可成功脫掉水性感光膜，從而實現網版再生目的，且符合我司的生產工藝。</t>
    </r>
  </si>
  <si>
    <r>
      <rPr>
        <sz val="12"/>
        <color theme="1"/>
        <rFont val="標楷體"/>
        <family val="4"/>
        <charset val="136"/>
      </rPr>
      <t>測試供應商絮彩的紅色閃粉</t>
    </r>
    <r>
      <rPr>
        <sz val="12"/>
        <color theme="1"/>
        <rFont val="Times New Roman"/>
        <family val="1"/>
      </rPr>
      <t>S0308A(1/128’</t>
    </r>
    <r>
      <rPr>
        <sz val="12"/>
        <color theme="1"/>
        <rFont val="標楷體"/>
        <family val="4"/>
        <charset val="136"/>
      </rPr>
      <t>、</t>
    </r>
    <r>
      <rPr>
        <sz val="12"/>
        <color theme="1"/>
        <rFont val="Times New Roman"/>
        <family val="1"/>
      </rPr>
      <t>1/256’)</t>
    </r>
    <r>
      <rPr>
        <sz val="12"/>
        <color theme="1"/>
        <rFont val="標楷體"/>
        <family val="4"/>
        <charset val="136"/>
      </rPr>
      <t>做灑閃粉工藝，是否可解決或減輕咭類生產過程中紅色的甩色程度，從而保證生產暢順，提高生產效率。</t>
    </r>
  </si>
  <si>
    <r>
      <rPr>
        <sz val="12"/>
        <color theme="1"/>
        <rFont val="標楷體"/>
        <family val="4"/>
        <charset val="136"/>
      </rPr>
      <t>由於現用於粘貼牛油紙信封及書紙內文的益高</t>
    </r>
    <r>
      <rPr>
        <sz val="12"/>
        <color theme="1"/>
        <rFont val="Times New Roman"/>
        <family val="1"/>
      </rPr>
      <t>XR-600</t>
    </r>
    <r>
      <rPr>
        <sz val="12"/>
        <color theme="1"/>
        <rFont val="標楷體"/>
        <family val="4"/>
        <charset val="136"/>
      </rPr>
      <t>雙面膠紙停產，故測試供應商榮耀提供的</t>
    </r>
    <r>
      <rPr>
        <sz val="12"/>
        <color theme="1"/>
        <rFont val="Times New Roman"/>
        <family val="1"/>
      </rPr>
      <t>565B</t>
    </r>
    <r>
      <rPr>
        <sz val="12"/>
        <color theme="1"/>
        <rFont val="標楷體"/>
        <family val="4"/>
        <charset val="136"/>
      </rPr>
      <t>雙面膠紙，確認其用於粘牛油紙信封及書紙內文後是否會出現透底與發黃的現象，達到更好滿足客人需要之目的。</t>
    </r>
  </si>
  <si>
    <r>
      <rPr>
        <sz val="12"/>
        <color theme="1"/>
        <rFont val="標楷體"/>
        <family val="4"/>
        <charset val="136"/>
      </rPr>
      <t>測試供應商絮彩的紅色閃粉</t>
    </r>
    <r>
      <rPr>
        <sz val="12"/>
        <color theme="1"/>
        <rFont val="Times New Roman"/>
        <family val="1"/>
      </rPr>
      <t>KH35(1/128’</t>
    </r>
    <r>
      <rPr>
        <sz val="12"/>
        <color theme="1"/>
        <rFont val="標楷體"/>
        <family val="4"/>
        <charset val="136"/>
      </rPr>
      <t>、</t>
    </r>
    <r>
      <rPr>
        <sz val="12"/>
        <color theme="1"/>
        <rFont val="Times New Roman"/>
        <family val="1"/>
      </rPr>
      <t xml:space="preserve">1/256’) </t>
    </r>
    <r>
      <rPr>
        <sz val="12"/>
        <color theme="1"/>
        <rFont val="標楷體"/>
        <family val="4"/>
        <charset val="136"/>
      </rPr>
      <t>分別用於灑和溝閃粉工藝，是否可解決灑閃粉過程中長時間震動、循環回收摩擦等產生靜電令閃粉結團，造成吸粉不乾淨的問題，從而保證生產暢順，提高生產效率，并且降低物料成本。</t>
    </r>
  </si>
  <si>
    <r>
      <rPr>
        <sz val="12"/>
        <color theme="1"/>
        <rFont val="標楷體"/>
        <family val="4"/>
        <charset val="136"/>
      </rPr>
      <t>測試回收過濾後的</t>
    </r>
    <r>
      <rPr>
        <sz val="12"/>
        <color theme="1"/>
        <rFont val="Times New Roman"/>
        <family val="1"/>
      </rPr>
      <t>#Leo100</t>
    </r>
    <r>
      <rPr>
        <sz val="12"/>
        <color theme="1"/>
        <rFont val="標楷體"/>
        <family val="4"/>
        <charset val="136"/>
      </rPr>
      <t>珍珠粉，配合中山永合</t>
    </r>
    <r>
      <rPr>
        <sz val="12"/>
        <color theme="1"/>
        <rFont val="Times New Roman"/>
        <family val="1"/>
      </rPr>
      <t>FZT-201</t>
    </r>
    <r>
      <rPr>
        <sz val="12"/>
        <color theme="1"/>
        <rFont val="標楷體"/>
        <family val="4"/>
        <charset val="136"/>
      </rPr>
      <t>絲印油做絲印效果，看其絲印效果及環境功能測試結果是否可以代替公司現用的</t>
    </r>
    <r>
      <rPr>
        <sz val="12"/>
        <color theme="1"/>
        <rFont val="Times New Roman"/>
        <family val="1"/>
      </rPr>
      <t>#100</t>
    </r>
    <r>
      <rPr>
        <sz val="12"/>
        <color theme="1"/>
        <rFont val="標楷體"/>
        <family val="4"/>
        <charset val="136"/>
      </rPr>
      <t>珍珠效果（</t>
    </r>
    <r>
      <rPr>
        <sz val="12"/>
        <color theme="1"/>
        <rFont val="Times New Roman"/>
        <family val="1"/>
      </rPr>
      <t>PS-110</t>
    </r>
    <r>
      <rPr>
        <sz val="12"/>
        <color theme="1"/>
        <rFont val="標楷體"/>
        <family val="4"/>
        <charset val="136"/>
      </rPr>
      <t>光油</t>
    </r>
    <r>
      <rPr>
        <sz val="12"/>
        <color theme="1"/>
        <rFont val="Times New Roman"/>
        <family val="1"/>
      </rPr>
      <t>+#100</t>
    </r>
    <r>
      <rPr>
        <sz val="12"/>
        <color theme="1"/>
        <rFont val="標楷體"/>
        <family val="4"/>
        <charset val="136"/>
      </rPr>
      <t>珍珠粉），以達至降低成本，提高效益。</t>
    </r>
  </si>
  <si>
    <r>
      <rPr>
        <sz val="12"/>
        <color theme="1"/>
        <rFont val="標楷體"/>
        <family val="4"/>
        <charset val="136"/>
      </rPr>
      <t>測試供應商絮彩的</t>
    </r>
    <r>
      <rPr>
        <sz val="12"/>
        <color theme="1"/>
        <rFont val="Times New Roman"/>
        <family val="1"/>
      </rPr>
      <t>C03</t>
    </r>
    <r>
      <rPr>
        <sz val="12"/>
        <color theme="1"/>
        <rFont val="標楷體"/>
        <family val="4"/>
        <charset val="136"/>
      </rPr>
      <t>平價彩虹閃粉，是否可代替現用彩虹閃粉</t>
    </r>
    <r>
      <rPr>
        <sz val="12"/>
        <color theme="1"/>
        <rFont val="Times New Roman"/>
        <family val="1"/>
      </rPr>
      <t>G/R</t>
    </r>
    <r>
      <rPr>
        <sz val="12"/>
        <color theme="1"/>
        <rFont val="標楷體"/>
        <family val="4"/>
        <charset val="136"/>
      </rPr>
      <t>和</t>
    </r>
    <r>
      <rPr>
        <sz val="12"/>
        <color theme="1"/>
        <rFont val="Times New Roman"/>
        <family val="1"/>
      </rPr>
      <t>001H</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</si>
  <si>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測試供應商絮彩的</t>
    </r>
    <r>
      <rPr>
        <sz val="12"/>
        <color theme="1"/>
        <rFont val="Times New Roman"/>
        <family val="1"/>
      </rPr>
      <t xml:space="preserve">C03(1/256’) </t>
    </r>
    <r>
      <rPr>
        <sz val="12"/>
        <color theme="1"/>
        <rFont val="標楷體"/>
        <family val="4"/>
        <charset val="136"/>
      </rPr>
      <t>平價彩虹閃粉，是否可代替現用</t>
    </r>
    <r>
      <rPr>
        <sz val="12"/>
        <color theme="1"/>
        <rFont val="Times New Roman"/>
        <family val="1"/>
      </rPr>
      <t>J-322</t>
    </r>
    <r>
      <rPr>
        <sz val="12"/>
        <color theme="1"/>
        <rFont val="標楷體"/>
        <family val="4"/>
        <charset val="136"/>
      </rPr>
      <t>和</t>
    </r>
    <r>
      <rPr>
        <sz val="12"/>
        <color theme="1"/>
        <rFont val="Times New Roman"/>
        <family val="1"/>
      </rPr>
      <t>G/R(1/256’)</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</si>
  <si>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測試供應商絮彩的</t>
    </r>
    <r>
      <rPr>
        <sz val="12"/>
        <color theme="1"/>
        <rFont val="Times New Roman"/>
        <family val="1"/>
      </rPr>
      <t>C03-1</t>
    </r>
    <r>
      <rPr>
        <sz val="12"/>
        <color theme="1"/>
        <rFont val="標楷體"/>
        <family val="4"/>
        <charset val="136"/>
      </rPr>
      <t>平價閃粉，是否可代替現用閃粉</t>
    </r>
    <r>
      <rPr>
        <sz val="12"/>
        <color theme="1"/>
        <rFont val="Times New Roman"/>
        <family val="1"/>
      </rPr>
      <t>1904</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</si>
  <si>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測試供應商絮彩的</t>
    </r>
    <r>
      <rPr>
        <sz val="12"/>
        <color theme="1"/>
        <rFont val="Times New Roman"/>
        <family val="1"/>
      </rPr>
      <t>C22</t>
    </r>
    <r>
      <rPr>
        <sz val="12"/>
        <color theme="1"/>
        <rFont val="標楷體"/>
        <family val="4"/>
        <charset val="136"/>
      </rPr>
      <t>平價閃粉，是否可代替現用閃粉</t>
    </r>
    <r>
      <rPr>
        <sz val="12"/>
        <color theme="1"/>
        <rFont val="Times New Roman"/>
        <family val="1"/>
      </rPr>
      <t>0108</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</si>
  <si>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測試供應商絮彩的</t>
    </r>
    <r>
      <rPr>
        <sz val="12"/>
        <color theme="1"/>
        <rFont val="Times New Roman"/>
        <family val="1"/>
      </rPr>
      <t>C22-1</t>
    </r>
    <r>
      <rPr>
        <sz val="12"/>
        <color theme="1"/>
        <rFont val="標楷體"/>
        <family val="4"/>
        <charset val="136"/>
      </rPr>
      <t>平價閃粉，是否可代替現用閃粉</t>
    </r>
    <r>
      <rPr>
        <sz val="12"/>
        <color theme="1"/>
        <rFont val="Times New Roman"/>
        <family val="1"/>
      </rPr>
      <t>1908</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</si>
  <si>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測試供應商佳利奇的</t>
    </r>
    <r>
      <rPr>
        <sz val="12"/>
        <color theme="1"/>
        <rFont val="Times New Roman"/>
        <family val="1"/>
      </rPr>
      <t>TPC30</t>
    </r>
    <r>
      <rPr>
        <sz val="12"/>
        <color theme="1"/>
        <rFont val="標楷體"/>
        <family val="4"/>
        <charset val="136"/>
      </rPr>
      <t>平價彩虹閃粉，是否可代替現用彩虹閃粉</t>
    </r>
    <r>
      <rPr>
        <sz val="12"/>
        <color theme="1"/>
        <rFont val="Times New Roman"/>
        <family val="1"/>
      </rPr>
      <t>G/R</t>
    </r>
    <r>
      <rPr>
        <sz val="12"/>
        <color theme="1"/>
        <rFont val="標楷體"/>
        <family val="4"/>
        <charset val="136"/>
      </rPr>
      <t>和</t>
    </r>
    <r>
      <rPr>
        <sz val="12"/>
        <color theme="1"/>
        <rFont val="Times New Roman"/>
        <family val="1"/>
      </rPr>
      <t>001H</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</si>
  <si>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測試供應商佳利奇的</t>
    </r>
    <r>
      <rPr>
        <sz val="12"/>
        <color theme="1"/>
        <rFont val="Times New Roman"/>
        <family val="1"/>
      </rPr>
      <t xml:space="preserve">TPC30 (1/256’) </t>
    </r>
    <r>
      <rPr>
        <sz val="12"/>
        <color theme="1"/>
        <rFont val="標楷體"/>
        <family val="4"/>
        <charset val="136"/>
      </rPr>
      <t>平價彩虹閃粉，是否可代替現用</t>
    </r>
    <r>
      <rPr>
        <sz val="12"/>
        <color theme="1"/>
        <rFont val="Times New Roman"/>
        <family val="1"/>
      </rPr>
      <t>J-322</t>
    </r>
    <r>
      <rPr>
        <sz val="12"/>
        <color theme="1"/>
        <rFont val="標楷體"/>
        <family val="4"/>
        <charset val="136"/>
      </rPr>
      <t>和</t>
    </r>
    <r>
      <rPr>
        <sz val="12"/>
        <color theme="1"/>
        <rFont val="Times New Roman"/>
        <family val="1"/>
      </rPr>
      <t>G/R(1/256’)</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</si>
  <si>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測試供應商佳利奇的</t>
    </r>
    <r>
      <rPr>
        <sz val="12"/>
        <color theme="1"/>
        <rFont val="Times New Roman"/>
        <family val="1"/>
      </rPr>
      <t xml:space="preserve">TPC88A(1/256’) </t>
    </r>
    <r>
      <rPr>
        <sz val="12"/>
        <color theme="1"/>
        <rFont val="標楷體"/>
        <family val="4"/>
        <charset val="136"/>
      </rPr>
      <t>平價閃粉，是否可代替現用閃粉</t>
    </r>
    <r>
      <rPr>
        <sz val="12"/>
        <color theme="1"/>
        <rFont val="Times New Roman"/>
        <family val="1"/>
      </rPr>
      <t>1904</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</si>
  <si>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測試供應商佳利奇的</t>
    </r>
    <r>
      <rPr>
        <sz val="12"/>
        <color theme="1"/>
        <rFont val="Times New Roman"/>
        <family val="1"/>
      </rPr>
      <t>TPC88</t>
    </r>
    <r>
      <rPr>
        <sz val="12"/>
        <color theme="1"/>
        <rFont val="標楷體"/>
        <family val="4"/>
        <charset val="136"/>
      </rPr>
      <t>平價閃粉，是否可代替現用閃粉</t>
    </r>
    <r>
      <rPr>
        <sz val="12"/>
        <color theme="1"/>
        <rFont val="Times New Roman"/>
        <family val="1"/>
      </rPr>
      <t>0108</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</si>
  <si>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測試供應商佳利奇的</t>
    </r>
    <r>
      <rPr>
        <sz val="12"/>
        <color theme="1"/>
        <rFont val="Times New Roman"/>
        <family val="1"/>
      </rPr>
      <t xml:space="preserve">TPC88A(1/128’) </t>
    </r>
    <r>
      <rPr>
        <sz val="12"/>
        <color theme="1"/>
        <rFont val="標楷體"/>
        <family val="4"/>
        <charset val="136"/>
      </rPr>
      <t>平價閃粉，是否可代替現用閃粉</t>
    </r>
    <r>
      <rPr>
        <sz val="12"/>
        <color theme="1"/>
        <rFont val="Times New Roman"/>
        <family val="1"/>
      </rPr>
      <t>1908</t>
    </r>
    <r>
      <rPr>
        <sz val="12"/>
        <color theme="1"/>
        <rFont val="標楷體"/>
        <family val="4"/>
        <charset val="136"/>
      </rPr>
      <t>分別用於灑和溝閃粉工藝，從而降低物料成本，達到</t>
    </r>
    <r>
      <rPr>
        <sz val="12"/>
        <color theme="1"/>
        <rFont val="Times New Roman"/>
        <family val="1"/>
      </rPr>
      <t>2012</t>
    </r>
    <r>
      <rPr>
        <sz val="12"/>
        <color theme="1"/>
        <rFont val="標楷體"/>
        <family val="4"/>
        <charset val="136"/>
      </rPr>
      <t>年的節省目標值。</t>
    </r>
  </si>
  <si>
    <r>
      <rPr>
        <sz val="12"/>
        <color theme="1"/>
        <rFont val="標楷體"/>
        <family val="4"/>
        <charset val="136"/>
      </rPr>
      <t>測試富士</t>
    </r>
    <r>
      <rPr>
        <sz val="12"/>
        <color theme="1"/>
        <rFont val="Times New Roman"/>
        <family val="1"/>
      </rPr>
      <t>EY-2</t>
    </r>
    <r>
      <rPr>
        <sz val="12"/>
        <color theme="1"/>
        <rFont val="標楷體"/>
        <family val="4"/>
        <charset val="136"/>
      </rPr>
      <t>水斗液是否適用於</t>
    </r>
    <r>
      <rPr>
        <sz val="12"/>
        <color theme="1"/>
        <rFont val="Times New Roman"/>
        <family val="1"/>
      </rPr>
      <t>KBA</t>
    </r>
    <r>
      <rPr>
        <sz val="12"/>
        <color theme="1"/>
        <rFont val="標楷體"/>
        <family val="4"/>
        <charset val="136"/>
      </rPr>
      <t>印刷機，解決富士</t>
    </r>
    <r>
      <rPr>
        <sz val="12"/>
        <color theme="1"/>
        <rFont val="Times New Roman"/>
        <family val="1"/>
      </rPr>
      <t>CTP</t>
    </r>
    <r>
      <rPr>
        <sz val="12"/>
        <color theme="1"/>
        <rFont val="標楷體"/>
        <family val="4"/>
        <charset val="136"/>
      </rPr>
      <t>鋅版於</t>
    </r>
    <r>
      <rPr>
        <sz val="12"/>
        <color theme="1"/>
        <rFont val="Times New Roman"/>
        <family val="1"/>
      </rPr>
      <t>KBA</t>
    </r>
    <r>
      <rPr>
        <sz val="12"/>
        <color theme="1"/>
        <rFont val="標楷體"/>
        <family val="4"/>
        <charset val="136"/>
      </rPr>
      <t>印刷機印刷普通油墨及粉紙配搭的工程時出現的不上墨問題。</t>
    </r>
  </si>
  <si>
    <r>
      <rPr>
        <sz val="12"/>
        <color theme="1"/>
        <rFont val="標楷體"/>
        <family val="4"/>
        <charset val="136"/>
      </rPr>
      <t>測試銀磁磁鐵磁力，看其測試結果与釹鉄硼比較是否合乎公司和客人要求，解決因國家限制稀土開發，導致</t>
    </r>
    <r>
      <rPr>
        <sz val="12"/>
        <color theme="1"/>
        <rFont val="Times New Roman"/>
        <family val="1"/>
      </rPr>
      <t>“</t>
    </r>
    <r>
      <rPr>
        <sz val="12"/>
        <color theme="1"/>
        <rFont val="標楷體"/>
        <family val="4"/>
        <charset val="136"/>
      </rPr>
      <t>釹鉄硼</t>
    </r>
    <r>
      <rPr>
        <sz val="12"/>
        <color theme="1"/>
        <rFont val="Times New Roman"/>
        <family val="1"/>
      </rPr>
      <t>”</t>
    </r>
    <r>
      <rPr>
        <sz val="12"/>
        <color theme="1"/>
        <rFont val="標楷體"/>
        <family val="4"/>
        <charset val="136"/>
      </rPr>
      <t>價格不斷上升和供應問題，達到降低成本的目的。</t>
    </r>
  </si>
  <si>
    <r>
      <rPr>
        <sz val="12"/>
        <color theme="1"/>
        <rFont val="標楷體"/>
        <family val="4"/>
        <charset val="136"/>
      </rPr>
      <t>飞龙拼版片基</t>
    </r>
  </si>
  <si>
    <r>
      <rPr>
        <sz val="12"/>
        <color theme="1"/>
        <rFont val="標楷體"/>
        <family val="4"/>
        <charset val="136"/>
      </rPr>
      <t>針對現用上海旭新光柵片垃圾過多的問題，以及之前五糧液光柵片</t>
    </r>
    <r>
      <rPr>
        <sz val="12"/>
        <color theme="1"/>
        <rFont val="Times New Roman"/>
        <family val="1"/>
      </rPr>
      <t>“</t>
    </r>
    <r>
      <rPr>
        <sz val="12"/>
        <color theme="1"/>
        <rFont val="標楷體"/>
        <family val="4"/>
        <charset val="136"/>
      </rPr>
      <t>水廉</t>
    </r>
    <r>
      <rPr>
        <sz val="12"/>
        <color theme="1"/>
        <rFont val="Times New Roman"/>
        <family val="1"/>
      </rPr>
      <t>”</t>
    </r>
    <r>
      <rPr>
        <sz val="12"/>
        <color theme="1"/>
        <rFont val="標楷體"/>
        <family val="4"/>
        <charset val="136"/>
      </rPr>
      <t>明顯的情況，測試五烺液</t>
    </r>
    <r>
      <rPr>
        <sz val="12"/>
        <color theme="1"/>
        <rFont val="Times New Roman"/>
        <family val="1"/>
      </rPr>
      <t>75lpi</t>
    </r>
    <r>
      <rPr>
        <sz val="12"/>
        <color theme="1"/>
        <rFont val="標楷體"/>
        <family val="4"/>
        <charset val="136"/>
      </rPr>
      <t>光柵片，看其合適用於我司光柵產品上！</t>
    </r>
  </si>
  <si>
    <r>
      <rPr>
        <sz val="12"/>
        <color theme="1"/>
        <rFont val="標楷體"/>
        <family val="4"/>
        <charset val="136"/>
      </rPr>
      <t>感光劇紅銅</t>
    </r>
  </si>
  <si>
    <r>
      <rPr>
        <sz val="12"/>
        <color theme="1"/>
        <rFont val="標楷體"/>
        <family val="4"/>
        <charset val="136"/>
      </rPr>
      <t>氯化鐵溶液</t>
    </r>
    <r>
      <rPr>
        <sz val="12"/>
        <color theme="1"/>
        <rFont val="Times New Roman"/>
        <family val="1"/>
      </rPr>
      <t>FC220B</t>
    </r>
  </si>
  <si>
    <r>
      <rPr>
        <sz val="12"/>
        <color theme="1"/>
        <rFont val="標楷體"/>
        <family val="4"/>
        <charset val="136"/>
      </rPr>
      <t>測試</t>
    </r>
    <r>
      <rPr>
        <sz val="12"/>
        <color theme="1"/>
        <rFont val="Times New Roman"/>
        <family val="1"/>
      </rPr>
      <t>KC</t>
    </r>
    <r>
      <rPr>
        <sz val="12"/>
        <color theme="1"/>
        <rFont val="標楷體"/>
        <family val="4"/>
        <charset val="136"/>
      </rPr>
      <t>客人指定使用的</t>
    </r>
    <r>
      <rPr>
        <sz val="12"/>
        <color theme="1"/>
        <rFont val="Times New Roman"/>
        <family val="1"/>
      </rPr>
      <t>055-A</t>
    </r>
    <r>
      <rPr>
        <sz val="12"/>
        <color theme="1"/>
        <rFont val="標楷體"/>
        <family val="4"/>
        <charset val="136"/>
      </rPr>
      <t>鐳射燙金料，確認其燙印效果是否為我司所接受，以達到更好地滿足</t>
    </r>
    <r>
      <rPr>
        <sz val="12"/>
        <color theme="1"/>
        <rFont val="Times New Roman"/>
        <family val="1"/>
      </rPr>
      <t>FD</t>
    </r>
    <r>
      <rPr>
        <sz val="12"/>
        <color theme="1"/>
        <rFont val="標楷體"/>
        <family val="4"/>
        <charset val="136"/>
      </rPr>
      <t>客人需要之目的。</t>
    </r>
  </si>
  <si>
    <r>
      <rPr>
        <sz val="12"/>
        <color theme="1"/>
        <rFont val="標楷體"/>
        <family val="4"/>
        <charset val="136"/>
      </rPr>
      <t>測試</t>
    </r>
    <r>
      <rPr>
        <sz val="12"/>
        <color theme="1"/>
        <rFont val="Times New Roman"/>
        <family val="1"/>
      </rPr>
      <t xml:space="preserve">ABC #30118 </t>
    </r>
    <r>
      <rPr>
        <sz val="12"/>
        <color theme="1"/>
        <rFont val="標楷體"/>
        <family val="4"/>
        <charset val="136"/>
      </rPr>
      <t>泰坦潤版液，看其質量是否可符合我司印刷機的生產要求，配
合鋅版、油墨用於印刷生產上。</t>
    </r>
  </si>
  <si>
    <r>
      <rPr>
        <sz val="12"/>
        <color theme="1"/>
        <rFont val="標楷體"/>
        <family val="4"/>
        <charset val="136"/>
      </rPr>
      <t>櫻花牌防水膠片</t>
    </r>
  </si>
  <si>
    <r>
      <rPr>
        <sz val="12"/>
        <color theme="1"/>
        <rFont val="標楷體"/>
        <family val="4"/>
        <charset val="136"/>
      </rPr>
      <t>測試紡泰手挽繩（</t>
    </r>
    <r>
      <rPr>
        <sz val="12"/>
        <color theme="1"/>
        <rFont val="Times New Roman"/>
        <family val="1"/>
      </rPr>
      <t>2</t>
    </r>
    <r>
      <rPr>
        <sz val="12"/>
        <color theme="1"/>
        <rFont val="標楷體"/>
        <family val="4"/>
        <charset val="136"/>
      </rPr>
      <t>比扭繩、</t>
    </r>
    <r>
      <rPr>
        <sz val="12"/>
        <color theme="1"/>
        <rFont val="Times New Roman"/>
        <family val="1"/>
      </rPr>
      <t>PP</t>
    </r>
    <r>
      <rPr>
        <sz val="12"/>
        <color theme="1"/>
        <rFont val="標楷體"/>
        <family val="4"/>
        <charset val="136"/>
      </rPr>
      <t>針繩），代替現時錦興手挽繩用於手挽袋繩，看其是否符合公司生產品質要求，以達到提升生產效率及降低成本的目的。</t>
    </r>
  </si>
  <si>
    <r>
      <rPr>
        <sz val="12"/>
        <color theme="1"/>
        <rFont val="標楷體"/>
        <family val="4"/>
        <charset val="136"/>
      </rPr>
      <t>針對現用上海旭新光柵片垃圾過多的問題，以及之前國內客人對平價光柵片的需求，測試富達</t>
    </r>
    <r>
      <rPr>
        <sz val="12"/>
        <color theme="1"/>
        <rFont val="Times New Roman"/>
        <family val="1"/>
      </rPr>
      <t>75lpi PP</t>
    </r>
    <r>
      <rPr>
        <sz val="12"/>
        <color theme="1"/>
        <rFont val="標楷體"/>
        <family val="4"/>
        <charset val="136"/>
      </rPr>
      <t>光柵片</t>
    </r>
    <r>
      <rPr>
        <sz val="12"/>
        <color theme="1"/>
        <rFont val="Times New Roman"/>
        <family val="1"/>
      </rPr>
      <t>(</t>
    </r>
    <r>
      <rPr>
        <sz val="12"/>
        <color theme="1"/>
        <rFont val="標楷體"/>
        <family val="4"/>
        <charset val="136"/>
      </rPr>
      <t>厚度</t>
    </r>
    <r>
      <rPr>
        <sz val="12"/>
        <color theme="1"/>
        <rFont val="Times New Roman"/>
        <family val="1"/>
      </rPr>
      <t xml:space="preserve"> 0.5mm)</t>
    </r>
    <r>
      <rPr>
        <sz val="12"/>
        <color theme="1"/>
        <rFont val="標楷體"/>
        <family val="4"/>
        <charset val="136"/>
      </rPr>
      <t>，看其合適用於我司平價光柵產品上</t>
    </r>
  </si>
  <si>
    <r>
      <rPr>
        <sz val="12"/>
        <color theme="1"/>
        <rFont val="標楷體"/>
        <family val="4"/>
        <charset val="136"/>
      </rPr>
      <t>針對現用杜邦</t>
    </r>
    <r>
      <rPr>
        <sz val="12"/>
        <color theme="1"/>
        <rFont val="Times New Roman"/>
        <family val="1"/>
      </rPr>
      <t>1.7mm</t>
    </r>
    <r>
      <rPr>
        <sz val="12"/>
        <color theme="1"/>
        <rFont val="標楷體"/>
        <family val="4"/>
        <charset val="136"/>
      </rPr>
      <t>柔印树脂版市面缺貨的問題，測試巴斯夫</t>
    </r>
    <r>
      <rPr>
        <sz val="12"/>
        <color theme="1"/>
        <rFont val="Times New Roman"/>
        <family val="1"/>
      </rPr>
      <t>FAR170</t>
    </r>
    <r>
      <rPr>
        <sz val="12"/>
        <color theme="1"/>
        <rFont val="標楷體"/>
        <family val="4"/>
        <charset val="136"/>
      </rPr>
      <t>柔印树脂版，確認巴斯夫</t>
    </r>
    <r>
      <rPr>
        <sz val="12"/>
        <color theme="1"/>
        <rFont val="Times New Roman"/>
        <family val="1"/>
      </rPr>
      <t>FAR170</t>
    </r>
    <r>
      <rPr>
        <sz val="12"/>
        <color theme="1"/>
        <rFont val="標楷體"/>
        <family val="4"/>
        <charset val="136"/>
      </rPr>
      <t>是否可滿足公司產品的使用要求，達到取代杜邦樹脂版使用的目的。</t>
    </r>
  </si>
  <si>
    <r>
      <rPr>
        <sz val="12"/>
        <color theme="1"/>
        <rFont val="標楷體"/>
        <family val="4"/>
        <charset val="136"/>
      </rPr>
      <t>測試佛山國彩紫外光燈（</t>
    </r>
    <r>
      <rPr>
        <sz val="12"/>
        <color theme="1"/>
        <rFont val="Times New Roman"/>
        <family val="1"/>
      </rPr>
      <t>LED</t>
    </r>
    <r>
      <rPr>
        <sz val="12"/>
        <color theme="1"/>
        <rFont val="標楷體"/>
        <family val="4"/>
        <charset val="136"/>
      </rPr>
      <t>鑰匙扣），配合名博的紫外無色熒光油墨使用，看其照射後的螢光顯影效果是否達到要求，以便向客人推廣使用。</t>
    </r>
  </si>
  <si>
    <r>
      <rPr>
        <sz val="12"/>
        <color theme="1"/>
        <rFont val="標楷體"/>
        <family val="4"/>
        <charset val="136"/>
      </rPr>
      <t>測試佛山派非斯</t>
    </r>
    <r>
      <rPr>
        <sz val="12"/>
        <color theme="1"/>
        <rFont val="Times New Roman"/>
        <family val="1"/>
      </rPr>
      <t>#GF-2513</t>
    </r>
    <r>
      <rPr>
        <sz val="12"/>
        <color theme="1"/>
        <rFont val="標楷體"/>
        <family val="4"/>
        <charset val="136"/>
      </rPr>
      <t>珍珠粉於公司掃金粉機使用，與現用的掃金粉</t>
    </r>
    <r>
      <rPr>
        <sz val="12"/>
        <color theme="1"/>
        <rFont val="Times New Roman"/>
        <family val="1"/>
      </rPr>
      <t>#153</t>
    </r>
    <r>
      <rPr>
        <sz val="12"/>
        <color theme="1"/>
        <rFont val="標楷體"/>
        <family val="4"/>
        <charset val="136"/>
      </rPr>
      <t>珍珠作比較，看其測試結果是否可以符合公司及客人要求，以便達到降低成本。</t>
    </r>
  </si>
  <si>
    <r>
      <rPr>
        <sz val="12"/>
        <color theme="1"/>
        <rFont val="標楷體"/>
        <family val="4"/>
        <charset val="136"/>
      </rPr>
      <t>測試美林提供的</t>
    </r>
    <r>
      <rPr>
        <sz val="12"/>
        <color theme="1"/>
        <rFont val="Times New Roman"/>
        <family val="1"/>
      </rPr>
      <t>28/2 Poly/cotton</t>
    </r>
    <r>
      <rPr>
        <sz val="12"/>
        <color theme="1"/>
        <rFont val="標楷體"/>
        <family val="4"/>
        <charset val="136"/>
      </rPr>
      <t>，確認其是否可配合</t>
    </r>
    <r>
      <rPr>
        <sz val="12"/>
        <color theme="1"/>
        <rFont val="Times New Roman"/>
        <family val="1"/>
      </rPr>
      <t>Martini</t>
    </r>
    <r>
      <rPr>
        <sz val="12"/>
        <color theme="1"/>
        <rFont val="標楷體"/>
        <family val="4"/>
        <charset val="136"/>
      </rPr>
      <t>串線機的熱切功能使用，達到解決內文過</t>
    </r>
    <r>
      <rPr>
        <sz val="12"/>
        <color theme="1"/>
        <rFont val="Times New Roman"/>
        <family val="1"/>
      </rPr>
      <t>UV/</t>
    </r>
    <r>
      <rPr>
        <sz val="12"/>
        <color theme="1"/>
        <rFont val="標楷體"/>
        <family val="4"/>
        <charset val="136"/>
      </rPr>
      <t>過油或內文用紙為啞粉紙的簿書（多為</t>
    </r>
    <r>
      <rPr>
        <sz val="12"/>
        <color theme="1"/>
        <rFont val="Times New Roman"/>
        <family val="1"/>
      </rPr>
      <t>2</t>
    </r>
    <r>
      <rPr>
        <sz val="12"/>
        <color theme="1"/>
        <rFont val="標楷體"/>
        <family val="4"/>
        <charset val="136"/>
      </rPr>
      <t>首）串線較松的問題，以更好地滿足客人的需要。</t>
    </r>
  </si>
  <si>
    <r>
      <rPr>
        <sz val="12"/>
        <color theme="1"/>
        <rFont val="標楷體"/>
        <family val="4"/>
        <charset val="136"/>
      </rPr>
      <t>為尋找替代品，減少成本，故測試富森雙線圈是否可代替原有的</t>
    </r>
    <r>
      <rPr>
        <sz val="12"/>
        <color theme="1"/>
        <rFont val="Times New Roman"/>
        <family val="1"/>
      </rPr>
      <t>WO</t>
    </r>
    <r>
      <rPr>
        <sz val="12"/>
        <color theme="1"/>
        <rFont val="標楷體"/>
        <family val="4"/>
        <charset val="136"/>
      </rPr>
      <t>用於大貨生產上。</t>
    </r>
  </si>
  <si>
    <r>
      <rPr>
        <sz val="12"/>
        <color theme="1"/>
        <rFont val="標楷體"/>
        <family val="4"/>
        <charset val="136"/>
      </rPr>
      <t>測試絮彩</t>
    </r>
    <r>
      <rPr>
        <sz val="12"/>
        <color theme="1"/>
        <rFont val="Times New Roman"/>
        <family val="1"/>
      </rPr>
      <t>42</t>
    </r>
    <r>
      <rPr>
        <sz val="12"/>
        <color theme="1"/>
        <rFont val="標楷體"/>
        <family val="4"/>
        <charset val="136"/>
      </rPr>
      <t>款除靜電專色閃粉，是否可代替我司現用</t>
    </r>
    <r>
      <rPr>
        <sz val="12"/>
        <color theme="1"/>
        <rFont val="Times New Roman"/>
        <family val="1"/>
      </rPr>
      <t>leo touch</t>
    </r>
    <r>
      <rPr>
        <sz val="12"/>
        <color theme="1"/>
        <rFont val="標楷體"/>
        <family val="4"/>
        <charset val="136"/>
      </rPr>
      <t>上</t>
    </r>
    <r>
      <rPr>
        <sz val="12"/>
        <color theme="1"/>
        <rFont val="Times New Roman"/>
        <family val="1"/>
      </rPr>
      <t xml:space="preserve"> 42</t>
    </r>
    <r>
      <rPr>
        <sz val="12"/>
        <color theme="1"/>
        <rFont val="標楷體"/>
        <family val="4"/>
        <charset val="136"/>
      </rPr>
      <t>款專色閃粉分別用於灑和溝閃粉工藝，從而解決灑閃粉過程中長時間震動、循環回收摩擦等產生靜電令閃粉結團，造成吸粉不乾淨的問題，并且可降低物料成本。</t>
    </r>
  </si>
  <si>
    <r>
      <t>PET</t>
    </r>
    <r>
      <rPr>
        <sz val="12"/>
        <color theme="1"/>
        <rFont val="標楷體"/>
        <family val="4"/>
        <charset val="136"/>
      </rPr>
      <t>膜</t>
    </r>
  </si>
  <si>
    <r>
      <rPr>
        <sz val="12"/>
        <color theme="1"/>
        <rFont val="標楷體"/>
        <family val="4"/>
        <charset val="136"/>
      </rPr>
      <t>測試利寶提供的鎂版，確認是否可取代現用黃銅版用於電腦雕機制作燙金版、擊凹</t>
    </r>
    <r>
      <rPr>
        <sz val="12"/>
        <color theme="1"/>
        <rFont val="Times New Roman"/>
        <family val="1"/>
      </rPr>
      <t>/</t>
    </r>
    <r>
      <rPr>
        <sz val="12"/>
        <color theme="1"/>
        <rFont val="標楷體"/>
        <family val="4"/>
        <charset val="136"/>
      </rPr>
      <t>凸版，達到降低生產成本的目的。</t>
    </r>
  </si>
  <si>
    <r>
      <rPr>
        <sz val="12"/>
        <color theme="1"/>
        <rFont val="標楷體"/>
        <family val="4"/>
        <charset val="136"/>
      </rPr>
      <t>測試銀河提供的鎂版，確認是否可取代現用黃銅版用於電腦雕機制作燙金版、擊凹</t>
    </r>
    <r>
      <rPr>
        <sz val="12"/>
        <color theme="1"/>
        <rFont val="Times New Roman"/>
        <family val="1"/>
      </rPr>
      <t>/</t>
    </r>
    <r>
      <rPr>
        <sz val="12"/>
        <color theme="1"/>
        <rFont val="標楷體"/>
        <family val="4"/>
        <charset val="136"/>
      </rPr>
      <t>凸版，達到降低生產成本的目的。</t>
    </r>
  </si>
  <si>
    <r>
      <rPr>
        <sz val="12"/>
        <color theme="1"/>
        <rFont val="標楷體"/>
        <family val="4"/>
        <charset val="136"/>
      </rPr>
      <t>針對供應商</t>
    </r>
    <r>
      <rPr>
        <sz val="12"/>
        <color theme="1"/>
        <rFont val="Times New Roman"/>
        <family val="1"/>
      </rPr>
      <t>PACUR</t>
    </r>
    <r>
      <rPr>
        <sz val="12"/>
        <color theme="1"/>
        <rFont val="標楷體"/>
        <family val="4"/>
        <charset val="136"/>
      </rPr>
      <t>的</t>
    </r>
    <r>
      <rPr>
        <sz val="12"/>
        <color theme="1"/>
        <rFont val="Times New Roman"/>
        <family val="1"/>
      </rPr>
      <t xml:space="preserve"> LENSTAR</t>
    </r>
    <r>
      <rPr>
        <sz val="12"/>
        <color theme="1"/>
        <rFont val="標楷體"/>
        <family val="4"/>
        <charset val="136"/>
      </rPr>
      <t>光柵片停產的問題，測試其升級版</t>
    </r>
    <r>
      <rPr>
        <sz val="12"/>
        <color theme="1"/>
        <rFont val="Times New Roman"/>
        <family val="1"/>
      </rPr>
      <t>ECOLENS 75 LPI</t>
    </r>
    <r>
      <rPr>
        <sz val="12"/>
        <color theme="1"/>
        <rFont val="標楷體"/>
        <family val="4"/>
        <charset val="136"/>
      </rPr>
      <t>光柵片，看其合適用於我司光柵產品上。</t>
    </r>
  </si>
  <si>
    <r>
      <rPr>
        <sz val="12"/>
        <color theme="1"/>
        <rFont val="標楷體"/>
        <family val="4"/>
        <charset val="136"/>
      </rPr>
      <t>測試科特</t>
    </r>
    <r>
      <rPr>
        <sz val="12"/>
        <color theme="1"/>
        <rFont val="Times New Roman"/>
        <family val="1"/>
      </rPr>
      <t>1731</t>
    </r>
    <r>
      <rPr>
        <sz val="12"/>
        <color theme="1"/>
        <rFont val="標楷體"/>
        <family val="4"/>
        <charset val="136"/>
      </rPr>
      <t>感光漿，針對原使用科美莱</t>
    </r>
    <r>
      <rPr>
        <sz val="12"/>
        <color theme="1"/>
        <rFont val="Times New Roman"/>
        <family val="1"/>
      </rPr>
      <t>CP2</t>
    </r>
    <r>
      <rPr>
        <sz val="12"/>
        <color theme="1"/>
        <rFont val="標楷體"/>
        <family val="4"/>
        <charset val="136"/>
      </rPr>
      <t>感光漿不符合</t>
    </r>
    <r>
      <rPr>
        <sz val="12"/>
        <color theme="1"/>
        <rFont val="Times New Roman"/>
        <family val="1"/>
      </rPr>
      <t>CSPA</t>
    </r>
    <r>
      <rPr>
        <sz val="12"/>
        <color theme="1"/>
        <rFont val="標楷體"/>
        <family val="4"/>
        <charset val="136"/>
      </rPr>
      <t>法規要求，測試其性能是否適用於公司產品。</t>
    </r>
  </si>
  <si>
    <r>
      <rPr>
        <sz val="12"/>
        <color theme="1"/>
        <rFont val="標楷體"/>
        <family val="4"/>
        <charset val="136"/>
      </rPr>
      <t>賽飛揚</t>
    </r>
    <r>
      <rPr>
        <sz val="12"/>
        <color theme="1"/>
        <rFont val="Times New Roman"/>
        <family val="1"/>
      </rPr>
      <t>(Saphira)</t>
    </r>
    <r>
      <rPr>
        <sz val="12"/>
        <color theme="1"/>
        <rFont val="標楷體"/>
        <family val="4"/>
        <charset val="136"/>
      </rPr>
      <t>鋅板</t>
    </r>
  </si>
  <si>
    <r>
      <rPr>
        <sz val="12"/>
        <color theme="1"/>
        <rFont val="標楷體"/>
        <family val="4"/>
        <charset val="136"/>
      </rPr>
      <t>為減省成本，特開發輝豐三款</t>
    </r>
    <r>
      <rPr>
        <sz val="12"/>
        <color theme="1"/>
        <rFont val="Times New Roman"/>
        <family val="1"/>
      </rPr>
      <t>PE</t>
    </r>
    <r>
      <rPr>
        <sz val="12"/>
        <color theme="1"/>
        <rFont val="標楷體"/>
        <family val="4"/>
        <charset val="136"/>
      </rPr>
      <t>膜是否可代替現用的寶柏</t>
    </r>
    <r>
      <rPr>
        <sz val="12"/>
        <color theme="1"/>
        <rFont val="Times New Roman"/>
        <family val="1"/>
      </rPr>
      <t>PE</t>
    </r>
    <r>
      <rPr>
        <sz val="12"/>
        <color theme="1"/>
        <rFont val="標楷體"/>
        <family val="4"/>
        <charset val="136"/>
      </rPr>
      <t>膜，確認是否可用於賀卡的包裝。</t>
    </r>
  </si>
  <si>
    <r>
      <rPr>
        <sz val="12"/>
        <color theme="1"/>
        <rFont val="標楷體"/>
        <family val="4"/>
        <charset val="136"/>
      </rPr>
      <t>測試友光牌感光油墨</t>
    </r>
    <r>
      <rPr>
        <sz val="12"/>
        <color theme="1"/>
        <rFont val="Times New Roman"/>
        <family val="1"/>
      </rPr>
      <t>YB-8320A</t>
    </r>
    <r>
      <rPr>
        <sz val="12"/>
        <color theme="1"/>
        <rFont val="標楷體"/>
        <family val="4"/>
        <charset val="136"/>
      </rPr>
      <t>，確認其用於紅銅、黃銅版表面作感光塗層的效果是否可滿足到我司現用腐蝕制版工藝之要求，達到縮短制週期之目的。</t>
    </r>
  </si>
  <si>
    <r>
      <rPr>
        <sz val="12"/>
        <color theme="1"/>
        <rFont val="標楷體"/>
        <family val="4"/>
        <charset val="136"/>
      </rPr>
      <t>為尋找替代品，減少成本，故測試皓輝雙線圈是否可代替原有的</t>
    </r>
    <r>
      <rPr>
        <sz val="12"/>
        <color theme="1"/>
        <rFont val="Times New Roman"/>
        <family val="1"/>
      </rPr>
      <t>WO</t>
    </r>
    <r>
      <rPr>
        <sz val="12"/>
        <color theme="1"/>
        <rFont val="標楷體"/>
        <family val="4"/>
        <charset val="136"/>
      </rPr>
      <t>用於大貨生產上。</t>
    </r>
  </si>
  <si>
    <r>
      <rPr>
        <sz val="12"/>
        <color theme="1"/>
        <rFont val="標楷體"/>
        <family val="4"/>
        <charset val="136"/>
      </rPr>
      <t>茂森</t>
    </r>
    <r>
      <rPr>
        <sz val="12"/>
        <color theme="1"/>
        <rFont val="Times New Roman"/>
        <family val="1"/>
      </rPr>
      <t>DW500</t>
    </r>
    <r>
      <rPr>
        <sz val="12"/>
        <color theme="1"/>
        <rFont val="標楷體"/>
        <family val="4"/>
        <charset val="136"/>
      </rPr>
      <t>水膠輥淸洗劑</t>
    </r>
  </si>
  <si>
    <r>
      <rPr>
        <sz val="12"/>
        <color theme="1"/>
        <rFont val="標楷體"/>
        <family val="4"/>
        <charset val="136"/>
      </rPr>
      <t>測試泰坦</t>
    </r>
    <r>
      <rPr>
        <sz val="12"/>
        <color theme="1"/>
        <rFont val="Times New Roman"/>
        <family val="1"/>
      </rPr>
      <t xml:space="preserve">30118(5)# </t>
    </r>
    <r>
      <rPr>
        <sz val="12"/>
        <color theme="1"/>
        <rFont val="標楷體"/>
        <family val="4"/>
        <charset val="136"/>
      </rPr>
      <t>潤版液，與現用的</t>
    </r>
    <r>
      <rPr>
        <sz val="12"/>
        <color theme="1"/>
        <rFont val="Times New Roman"/>
        <family val="1"/>
      </rPr>
      <t>30110#</t>
    </r>
    <r>
      <rPr>
        <sz val="12"/>
        <color theme="1"/>
        <rFont val="標楷體"/>
        <family val="4"/>
        <charset val="136"/>
      </rPr>
      <t>潤版液作對比，測試是否符合我司生產要求，代替</t>
    </r>
    <r>
      <rPr>
        <sz val="12"/>
        <color theme="1"/>
        <rFont val="Times New Roman"/>
        <family val="1"/>
      </rPr>
      <t>30110#</t>
    </r>
    <r>
      <rPr>
        <sz val="12"/>
        <color theme="1"/>
        <rFont val="標楷體"/>
        <family val="4"/>
        <charset val="136"/>
      </rPr>
      <t>潤版液，配合我司現用物料、機台，用於產品生產上。</t>
    </r>
  </si>
  <si>
    <r>
      <rPr>
        <sz val="12"/>
        <color theme="1"/>
        <rFont val="標楷體"/>
        <family val="4"/>
        <charset val="136"/>
      </rPr>
      <t>測試</t>
    </r>
    <r>
      <rPr>
        <sz val="12"/>
        <color theme="1"/>
        <rFont val="Times New Roman"/>
        <family val="1"/>
      </rPr>
      <t>UP800</t>
    </r>
    <r>
      <rPr>
        <sz val="12"/>
        <color theme="1"/>
        <rFont val="標楷體"/>
        <family val="4"/>
        <charset val="136"/>
      </rPr>
      <t>噴粉，與現用的</t>
    </r>
    <r>
      <rPr>
        <sz val="12"/>
        <color theme="1"/>
        <rFont val="Times New Roman"/>
        <family val="1"/>
      </rPr>
      <t>AS-1000</t>
    </r>
    <r>
      <rPr>
        <sz val="12"/>
        <color theme="1"/>
        <rFont val="標楷體"/>
        <family val="4"/>
        <charset val="136"/>
      </rPr>
      <t>噴粉作對比，測試是否符合我司生產要求，代替</t>
    </r>
    <r>
      <rPr>
        <sz val="12"/>
        <color theme="1"/>
        <rFont val="Times New Roman"/>
        <family val="1"/>
      </rPr>
      <t>AS-1000</t>
    </r>
    <r>
      <rPr>
        <sz val="12"/>
        <color theme="1"/>
        <rFont val="標楷體"/>
        <family val="4"/>
        <charset val="136"/>
      </rPr>
      <t>噴粉，配合我司現用物料、機台，用於產品生產上。</t>
    </r>
  </si>
  <si>
    <r>
      <rPr>
        <sz val="12"/>
        <color theme="1"/>
        <rFont val="標楷體"/>
        <family val="4"/>
        <charset val="136"/>
      </rPr>
      <t>測試好百利</t>
    </r>
    <r>
      <rPr>
        <sz val="12"/>
        <color theme="1"/>
        <rFont val="Times New Roman"/>
        <family val="1"/>
      </rPr>
      <t>6mm</t>
    </r>
    <r>
      <rPr>
        <sz val="12"/>
        <color theme="1"/>
        <rFont val="標楷體"/>
        <family val="4"/>
        <charset val="136"/>
      </rPr>
      <t>亞加力燙鑽角石物料（包手有膠水底及無膠水底），用於公司常用介面單粉面、無粉面、過膠面、</t>
    </r>
    <r>
      <rPr>
        <sz val="12"/>
        <color theme="1"/>
        <rFont val="Times New Roman"/>
        <family val="1"/>
      </rPr>
      <t>UV</t>
    </r>
    <r>
      <rPr>
        <sz val="12"/>
        <color theme="1"/>
        <rFont val="標楷體"/>
        <family val="4"/>
        <charset val="136"/>
      </rPr>
      <t>面、無粉咭擊凸面、燙金面、絲印珍珠面、膠水灑閃粉面），看其粘力是否合乎大貨使用要求，降低成本。</t>
    </r>
  </si>
  <si>
    <r>
      <rPr>
        <sz val="12"/>
        <color theme="1"/>
        <rFont val="標楷體"/>
        <family val="4"/>
        <charset val="136"/>
      </rPr>
      <t>應成本管理部、</t>
    </r>
    <r>
      <rPr>
        <sz val="12"/>
        <color theme="1"/>
        <rFont val="Times New Roman"/>
        <family val="1"/>
      </rPr>
      <t>MSS</t>
    </r>
    <r>
      <rPr>
        <sz val="12"/>
        <color theme="1"/>
        <rFont val="標楷體"/>
        <family val="4"/>
        <charset val="136"/>
      </rPr>
      <t>的需求，測試提供的</t>
    </r>
    <r>
      <rPr>
        <sz val="12"/>
        <color theme="1"/>
        <rFont val="Times New Roman"/>
        <family val="1"/>
      </rPr>
      <t>QNH#43T</t>
    </r>
    <r>
      <rPr>
        <sz val="12"/>
        <color theme="1"/>
        <rFont val="標楷體"/>
        <family val="4"/>
        <charset val="136"/>
      </rPr>
      <t>白色網紗是否符合工場的手工絲網塗膠使用，以降低成本。</t>
    </r>
  </si>
  <si>
    <r>
      <rPr>
        <sz val="12"/>
        <color theme="1"/>
        <rFont val="標楷體"/>
        <family val="4"/>
        <charset val="136"/>
      </rPr>
      <t>測試國產華光感光樹脂版（華光</t>
    </r>
    <r>
      <rPr>
        <sz val="12"/>
        <color theme="1"/>
        <rFont val="Times New Roman"/>
        <family val="1"/>
      </rPr>
      <t>R170L</t>
    </r>
    <r>
      <rPr>
        <sz val="12"/>
        <color theme="1"/>
        <rFont val="標楷體"/>
        <family val="4"/>
        <charset val="136"/>
      </rPr>
      <t>柔印膠版</t>
    </r>
    <r>
      <rPr>
        <sz val="12"/>
        <color theme="1"/>
        <rFont val="Times New Roman"/>
        <family val="1"/>
      </rPr>
      <t xml:space="preserve"> </t>
    </r>
    <r>
      <rPr>
        <sz val="12"/>
        <color theme="1"/>
        <rFont val="標楷體"/>
        <family val="4"/>
        <charset val="136"/>
      </rPr>
      <t>），看其是否滿足公司要求，用於公司產品之上，以取代進口版材，降低生產成本。</t>
    </r>
  </si>
  <si>
    <r>
      <rPr>
        <sz val="12"/>
        <color theme="1"/>
        <rFont val="標楷體"/>
        <family val="4"/>
        <charset val="136"/>
      </rPr>
      <t>與現用的</t>
    </r>
    <r>
      <rPr>
        <sz val="12"/>
        <color theme="1"/>
        <rFont val="Times New Roman"/>
        <family val="1"/>
      </rPr>
      <t>Vulcan</t>
    </r>
    <r>
      <rPr>
        <sz val="12"/>
        <color theme="1"/>
        <rFont val="標楷體"/>
        <family val="4"/>
        <charset val="136"/>
      </rPr>
      <t>上光粘貼過油組膠布比較，測試</t>
    </r>
    <r>
      <rPr>
        <sz val="12"/>
        <color theme="1"/>
        <rFont val="Times New Roman"/>
        <family val="1"/>
      </rPr>
      <t>ATJ(UV)</t>
    </r>
    <r>
      <rPr>
        <sz val="12"/>
        <color theme="1"/>
        <rFont val="標楷體"/>
        <family val="4"/>
        <charset val="136"/>
      </rPr>
      <t>背膠橡皮布質量是否符合我司要求，能否代替現用物料。</t>
    </r>
  </si>
  <si>
    <r>
      <rPr>
        <sz val="12"/>
        <color theme="1"/>
        <rFont val="標楷體"/>
        <family val="4"/>
        <charset val="136"/>
      </rPr>
      <t>超藝</t>
    </r>
    <r>
      <rPr>
        <sz val="12"/>
        <color theme="1"/>
        <rFont val="Times New Roman"/>
        <family val="1"/>
      </rPr>
      <t>PC</t>
    </r>
    <r>
      <rPr>
        <sz val="12"/>
        <color theme="1"/>
        <rFont val="標楷體"/>
        <family val="4"/>
        <charset val="136"/>
      </rPr>
      <t>膠蛇</t>
    </r>
  </si>
  <si>
    <r>
      <rPr>
        <sz val="12"/>
        <color theme="1"/>
        <rFont val="標楷體"/>
        <family val="4"/>
        <charset val="136"/>
      </rPr>
      <t>泰坦潤版液</t>
    </r>
    <r>
      <rPr>
        <sz val="12"/>
        <color theme="1"/>
        <rFont val="Times New Roman"/>
        <family val="1"/>
      </rPr>
      <t>5</t>
    </r>
    <r>
      <rPr>
        <sz val="12"/>
        <color theme="1"/>
        <rFont val="標楷體"/>
        <family val="4"/>
        <charset val="136"/>
      </rPr>
      <t>導致印刷鋅版出現甩版等問題，現供應商重新改良配方，生產泰坦潤版液</t>
    </r>
    <r>
      <rPr>
        <sz val="12"/>
        <color theme="1"/>
        <rFont val="Times New Roman"/>
        <family val="1"/>
      </rPr>
      <t>6</t>
    </r>
    <r>
      <rPr>
        <sz val="12"/>
        <color theme="1"/>
        <rFont val="標楷體"/>
        <family val="4"/>
        <charset val="136"/>
      </rPr>
      <t>替代泰坦潤版液</t>
    </r>
    <r>
      <rPr>
        <sz val="12"/>
        <color theme="1"/>
        <rFont val="Times New Roman"/>
        <family val="1"/>
      </rPr>
      <t>5</t>
    </r>
  </si>
  <si>
    <r>
      <rPr>
        <sz val="12"/>
        <color theme="1"/>
        <rFont val="標楷體"/>
        <family val="4"/>
        <charset val="136"/>
      </rPr>
      <t>李悅明</t>
    </r>
  </si>
  <si>
    <r>
      <rPr>
        <sz val="12"/>
        <color theme="1"/>
        <rFont val="標楷體"/>
        <family val="4"/>
        <charset val="136"/>
      </rPr>
      <t>測試佛山派非斯特殊玻璃金珠光</t>
    </r>
    <r>
      <rPr>
        <sz val="12"/>
        <color theme="1"/>
        <rFont val="Times New Roman"/>
        <family val="1"/>
      </rPr>
      <t>CF1803</t>
    </r>
    <r>
      <rPr>
        <sz val="12"/>
        <color theme="1"/>
        <rFont val="標楷體"/>
        <family val="4"/>
        <charset val="136"/>
      </rPr>
      <t>，看其可做到極高閃金效果，可應用於包裝產品後工藝，有助於提高產品的檔次從而增加產品的附價值。</t>
    </r>
  </si>
  <si>
    <r>
      <rPr>
        <sz val="12"/>
        <color theme="1"/>
        <rFont val="標楷體"/>
        <family val="4"/>
        <charset val="136"/>
      </rPr>
      <t>測試佛山派非斯七彩珠光</t>
    </r>
    <r>
      <rPr>
        <sz val="12"/>
        <color theme="1"/>
        <rFont val="Times New Roman"/>
        <family val="1"/>
      </rPr>
      <t>CF2505</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</si>
  <si>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CF3517</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</si>
  <si>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GF3502</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</si>
  <si>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GF3529</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</si>
  <si>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TW413</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</si>
  <si>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TW416</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</si>
  <si>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測試精利</t>
    </r>
    <r>
      <rPr>
        <sz val="12"/>
        <color theme="1"/>
        <rFont val="Times New Roman"/>
        <family val="1"/>
      </rPr>
      <t>BSD #22</t>
    </r>
    <r>
      <rPr>
        <sz val="12"/>
        <color theme="1"/>
        <rFont val="標楷體"/>
        <family val="4"/>
        <charset val="136"/>
      </rPr>
      <t>騎馬釘鐵線可否用於我司騎馬釘裝產品之上，以達到降低成本之目的。</t>
    </r>
  </si>
  <si>
    <r>
      <rPr>
        <sz val="12"/>
        <color theme="1"/>
        <rFont val="標楷體"/>
        <family val="4"/>
        <charset val="136"/>
      </rPr>
      <t>測試皓輝</t>
    </r>
    <r>
      <rPr>
        <sz val="12"/>
        <color theme="1"/>
        <rFont val="Times New Roman"/>
        <family val="1"/>
      </rPr>
      <t>#24</t>
    </r>
    <r>
      <rPr>
        <sz val="12"/>
        <color theme="1"/>
        <rFont val="標楷體"/>
        <family val="4"/>
        <charset val="136"/>
      </rPr>
      <t>騎馬釘鐵線可否用於我司騎馬釘裝產品之上，以達到降低成本之目的。</t>
    </r>
  </si>
  <si>
    <r>
      <rPr>
        <sz val="12"/>
        <color theme="1"/>
        <rFont val="標楷體"/>
        <family val="4"/>
        <charset val="136"/>
      </rPr>
      <t>現用物料</t>
    </r>
    <r>
      <rPr>
        <sz val="12"/>
        <color theme="1"/>
        <rFont val="Times New Roman"/>
        <family val="1"/>
      </rPr>
      <t>PC</t>
    </r>
    <r>
      <rPr>
        <sz val="12"/>
        <color theme="1"/>
        <rFont val="標楷體"/>
        <family val="4"/>
        <charset val="136"/>
      </rPr>
      <t>基材的鏡卡用於觸摸咭書及其他產品上，由於歐美法例的修改，對</t>
    </r>
    <r>
      <rPr>
        <sz val="12"/>
        <color theme="1"/>
        <rFont val="Times New Roman"/>
        <family val="1"/>
      </rPr>
      <t>PC</t>
    </r>
    <r>
      <rPr>
        <sz val="12"/>
        <color theme="1"/>
        <rFont val="標楷體"/>
        <family val="4"/>
        <charset val="136"/>
      </rPr>
      <t>鏡內的成份（雙酚</t>
    </r>
    <r>
      <rPr>
        <sz val="12"/>
        <color theme="1"/>
        <rFont val="Times New Roman"/>
        <family val="1"/>
      </rPr>
      <t>A</t>
    </r>
    <r>
      <rPr>
        <sz val="12"/>
        <color theme="1"/>
        <rFont val="標楷體"/>
        <family val="4"/>
        <charset val="136"/>
      </rPr>
      <t>）進行限制，故測試新物料</t>
    </r>
    <r>
      <rPr>
        <sz val="12"/>
        <color theme="1"/>
        <rFont val="Times New Roman"/>
        <family val="1"/>
      </rPr>
      <t>PETG</t>
    </r>
    <r>
      <rPr>
        <sz val="12"/>
        <color theme="1"/>
        <rFont val="標楷體"/>
        <family val="4"/>
        <charset val="136"/>
      </rPr>
      <t>鏡卡，以驗證新物料是否可達到</t>
    </r>
    <r>
      <rPr>
        <sz val="12"/>
        <color theme="1"/>
        <rFont val="Times New Roman"/>
        <family val="1"/>
      </rPr>
      <t>PC</t>
    </r>
    <r>
      <rPr>
        <sz val="12"/>
        <color theme="1"/>
        <rFont val="標楷體"/>
        <family val="4"/>
        <charset val="136"/>
      </rPr>
      <t>基材鏡卡的效果。</t>
    </r>
  </si>
  <si>
    <r>
      <rPr>
        <sz val="12"/>
        <color theme="1"/>
        <rFont val="標楷體"/>
        <family val="4"/>
        <charset val="136"/>
      </rPr>
      <t>測試佛山派非斯特殊玻璃金珠光</t>
    </r>
    <r>
      <rPr>
        <sz val="12"/>
        <color theme="1"/>
        <rFont val="Times New Roman"/>
        <family val="1"/>
      </rPr>
      <t>CF1803</t>
    </r>
    <r>
      <rPr>
        <sz val="12"/>
        <color theme="1"/>
        <rFont val="標楷體"/>
        <family val="4"/>
        <charset val="136"/>
      </rPr>
      <t>，配合</t>
    </r>
    <r>
      <rPr>
        <sz val="12"/>
        <color theme="1"/>
        <rFont val="Times New Roman"/>
        <family val="1"/>
      </rPr>
      <t>FZT-201/206</t>
    </r>
    <r>
      <rPr>
        <sz val="12"/>
        <color theme="1"/>
        <rFont val="標楷體"/>
        <family val="4"/>
        <charset val="136"/>
      </rPr>
      <t>絲印光油使用，看其可做到極高金閃爍效果，可應用於包裝產品後工藝，有助於提高產品的檔次從而增加產品的附價值。</t>
    </r>
  </si>
  <si>
    <r>
      <rPr>
        <sz val="12"/>
        <color theme="1"/>
        <rFont val="標楷體"/>
        <family val="4"/>
        <charset val="136"/>
      </rPr>
      <t>測試佛山派非斯七彩珠光</t>
    </r>
    <r>
      <rPr>
        <sz val="12"/>
        <color theme="1"/>
        <rFont val="Times New Roman"/>
        <family val="1"/>
      </rPr>
      <t>CF</t>
    </r>
    <r>
      <rPr>
        <sz val="12"/>
        <color theme="1"/>
        <rFont val="標楷體"/>
        <family val="4"/>
        <charset val="136"/>
      </rPr>
      <t>系列之</t>
    </r>
    <r>
      <rPr>
        <sz val="12"/>
        <color theme="1"/>
        <rFont val="Times New Roman"/>
        <family val="1"/>
      </rPr>
      <t>CF2505</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</si>
  <si>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CF</t>
    </r>
    <r>
      <rPr>
        <sz val="12"/>
        <color theme="1"/>
        <rFont val="標楷體"/>
        <family val="4"/>
        <charset val="136"/>
      </rPr>
      <t>系列之</t>
    </r>
    <r>
      <rPr>
        <sz val="12"/>
        <color theme="1"/>
        <rFont val="Times New Roman"/>
        <family val="1"/>
      </rPr>
      <t>CF3517</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</si>
  <si>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GF</t>
    </r>
    <r>
      <rPr>
        <sz val="12"/>
        <color theme="1"/>
        <rFont val="標楷體"/>
        <family val="4"/>
        <charset val="136"/>
      </rPr>
      <t>系列之</t>
    </r>
    <r>
      <rPr>
        <sz val="12"/>
        <color theme="1"/>
        <rFont val="Times New Roman"/>
        <family val="1"/>
      </rPr>
      <t>GF3502</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</si>
  <si>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GF</t>
    </r>
    <r>
      <rPr>
        <sz val="12"/>
        <color theme="1"/>
        <rFont val="標楷體"/>
        <family val="4"/>
        <charset val="136"/>
      </rPr>
      <t>系列之</t>
    </r>
    <r>
      <rPr>
        <sz val="12"/>
        <color theme="1"/>
        <rFont val="Times New Roman"/>
        <family val="1"/>
      </rPr>
      <t>GF3529</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</si>
  <si>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TW</t>
    </r>
    <r>
      <rPr>
        <sz val="12"/>
        <color theme="1"/>
        <rFont val="標楷體"/>
        <family val="4"/>
        <charset val="136"/>
      </rPr>
      <t>系列之</t>
    </r>
    <r>
      <rPr>
        <sz val="12"/>
        <color theme="1"/>
        <rFont val="Times New Roman"/>
        <family val="1"/>
      </rPr>
      <t>TW413</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</si>
  <si>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測試佛山派非斯七彩珠光</t>
    </r>
    <r>
      <rPr>
        <sz val="12"/>
        <color theme="1"/>
        <rFont val="Times New Roman"/>
        <family val="1"/>
      </rPr>
      <t>TW</t>
    </r>
    <r>
      <rPr>
        <sz val="12"/>
        <color theme="1"/>
        <rFont val="標楷體"/>
        <family val="4"/>
        <charset val="136"/>
      </rPr>
      <t>系列之</t>
    </r>
    <r>
      <rPr>
        <sz val="12"/>
        <color theme="1"/>
        <rFont val="Times New Roman"/>
        <family val="1"/>
      </rPr>
      <t>TW416</t>
    </r>
    <r>
      <rPr>
        <sz val="12"/>
        <color theme="1"/>
        <rFont val="標楷體"/>
        <family val="4"/>
        <charset val="136"/>
      </rPr>
      <t>，看其效果是否合乎公司要求，可為客戶提供更多的珠光色彩效果可選性，從而增加產品的附價值。</t>
    </r>
  </si>
  <si>
    <r>
      <rPr>
        <sz val="12"/>
        <color theme="1"/>
        <rFont val="標楷體"/>
        <family val="4"/>
        <charset val="136"/>
      </rPr>
      <t>測試普理司墨粉盒＆感光鼓，看其可用於</t>
    </r>
    <r>
      <rPr>
        <sz val="12"/>
        <color theme="1"/>
        <rFont val="Times New Roman"/>
        <family val="1"/>
      </rPr>
      <t>C910</t>
    </r>
    <r>
      <rPr>
        <sz val="12"/>
        <color theme="1"/>
        <rFont val="標楷體"/>
        <family val="4"/>
        <charset val="136"/>
      </rPr>
      <t>打印機，用於生產背咭產品。</t>
    </r>
  </si>
  <si>
    <r>
      <rPr>
        <sz val="12"/>
        <color theme="1"/>
        <rFont val="標楷體"/>
        <family val="4"/>
        <charset val="136"/>
      </rPr>
      <t>降低成本，主要測試</t>
    </r>
    <r>
      <rPr>
        <sz val="12"/>
        <color theme="1"/>
        <rFont val="Times New Roman"/>
        <family val="1"/>
      </rPr>
      <t>CROWN DS511</t>
    </r>
    <r>
      <rPr>
        <sz val="12"/>
        <color theme="1"/>
        <rFont val="標楷體"/>
        <family val="4"/>
        <charset val="136"/>
      </rPr>
      <t>雙面膠用於粘吸塑，代替現用的</t>
    </r>
    <r>
      <rPr>
        <sz val="12"/>
        <color theme="1"/>
        <rFont val="Times New Roman"/>
        <family val="1"/>
      </rPr>
      <t>3M9448HK</t>
    </r>
    <r>
      <rPr>
        <sz val="12"/>
        <color theme="1"/>
        <rFont val="標楷體"/>
        <family val="4"/>
        <charset val="136"/>
      </rPr>
      <t>雙面膠紙；亦測試是否可用於粘其他配件，</t>
    </r>
    <r>
      <rPr>
        <sz val="12"/>
        <color theme="1"/>
        <rFont val="Times New Roman"/>
        <family val="1"/>
      </rPr>
      <t>(</t>
    </r>
    <r>
      <rPr>
        <sz val="12"/>
        <color theme="1"/>
        <rFont val="標楷體"/>
        <family val="4"/>
        <charset val="136"/>
      </rPr>
      <t>如絲帶、磁石</t>
    </r>
    <r>
      <rPr>
        <sz val="12"/>
        <color theme="1"/>
        <rFont val="Times New Roman"/>
        <family val="1"/>
      </rPr>
      <t>)</t>
    </r>
  </si>
  <si>
    <r>
      <rPr>
        <sz val="12"/>
        <color theme="1"/>
        <rFont val="標楷體"/>
        <family val="4"/>
        <charset val="136"/>
      </rPr>
      <t>測試澤爾普提供的</t>
    </r>
    <r>
      <rPr>
        <sz val="12"/>
        <color theme="1"/>
        <rFont val="Times New Roman"/>
        <family val="1"/>
      </rPr>
      <t>ZERPO</t>
    </r>
    <r>
      <rPr>
        <sz val="12"/>
        <color theme="1"/>
        <rFont val="標楷體"/>
        <family val="4"/>
        <charset val="136"/>
      </rPr>
      <t>充氣袋，確認其是否可取代現時奧特瑪特氣袋用於裝櫃作緩沖物料之用，以達到節省成本的目的。</t>
    </r>
  </si>
  <si>
    <r>
      <rPr>
        <sz val="12"/>
        <color theme="1"/>
        <rFont val="標楷體"/>
        <family val="4"/>
        <charset val="136"/>
      </rPr>
      <t>針對現用</t>
    </r>
    <r>
      <rPr>
        <sz val="12"/>
        <color theme="1"/>
        <rFont val="Times New Roman"/>
        <family val="1"/>
      </rPr>
      <t>6000</t>
    </r>
    <r>
      <rPr>
        <sz val="12"/>
        <color theme="1"/>
        <rFont val="標楷體"/>
        <family val="4"/>
        <charset val="136"/>
      </rPr>
      <t>感光膠和</t>
    </r>
    <r>
      <rPr>
        <sz val="12"/>
        <color theme="1"/>
        <rFont val="Times New Roman"/>
        <family val="1"/>
      </rPr>
      <t>1731</t>
    </r>
    <r>
      <rPr>
        <sz val="12"/>
        <color theme="1"/>
        <rFont val="標楷體"/>
        <family val="4"/>
        <charset val="136"/>
      </rPr>
      <t>感光膠製作网版，絲印香味油墨時出現不耐用的問題，測試瑞士科特</t>
    </r>
    <r>
      <rPr>
        <sz val="12"/>
        <color theme="1"/>
        <rFont val="Times New Roman"/>
        <family val="1"/>
      </rPr>
      <t># FOTECOAT 1260</t>
    </r>
    <r>
      <rPr>
        <sz val="12"/>
        <color theme="1"/>
        <rFont val="標楷體"/>
        <family val="4"/>
        <charset val="136"/>
      </rPr>
      <t>感光膠是否可以解決此問題。</t>
    </r>
  </si>
  <si>
    <r>
      <rPr>
        <sz val="12"/>
        <color theme="1"/>
        <rFont val="標楷體"/>
        <family val="4"/>
        <charset val="136"/>
      </rPr>
      <t>測試型號</t>
    </r>
    <r>
      <rPr>
        <sz val="12"/>
        <color theme="1"/>
        <rFont val="Times New Roman"/>
        <family val="1"/>
      </rPr>
      <t>3mm\4mm\5mm\6mm</t>
    </r>
    <r>
      <rPr>
        <sz val="12"/>
        <color theme="1"/>
        <rFont val="標楷體"/>
        <family val="4"/>
        <charset val="136"/>
      </rPr>
      <t>的亞加力燙鑽角石物料，用於公司常用界面單粉面、無粉面、水油面、光膠面、啞膠面、燙金面、珍珠紙等界面，看其粘力是否符合大貨使用要求。降低成本。</t>
    </r>
  </si>
  <si>
    <r>
      <rPr>
        <sz val="12"/>
        <color theme="1"/>
        <rFont val="標楷體"/>
        <family val="4"/>
        <charset val="136"/>
      </rPr>
      <t>馮釗強</t>
    </r>
  </si>
  <si>
    <r>
      <t>PET</t>
    </r>
    <r>
      <rPr>
        <sz val="12"/>
        <color theme="1"/>
        <rFont val="標楷體"/>
        <family val="4"/>
        <charset val="136"/>
      </rPr>
      <t>膠蛇</t>
    </r>
  </si>
  <si>
    <r>
      <rPr>
        <sz val="12"/>
        <color theme="1"/>
        <rFont val="標楷體"/>
        <family val="4"/>
        <charset val="136"/>
      </rPr>
      <t>測試洋紫荊油墨有限公司的</t>
    </r>
    <r>
      <rPr>
        <sz val="12"/>
        <color theme="1"/>
        <rFont val="Times New Roman"/>
        <family val="1"/>
      </rPr>
      <t>TY73H</t>
    </r>
    <r>
      <rPr>
        <sz val="12"/>
        <color theme="1"/>
        <rFont val="標楷體"/>
        <family val="4"/>
        <charset val="136"/>
      </rPr>
      <t>二丙二醇甲醚（天拿水）是否能清洗公司現用的隱形油墨，方便印刷生產大貨。</t>
    </r>
  </si>
  <si>
    <r>
      <rPr>
        <sz val="12"/>
        <color theme="1"/>
        <rFont val="標楷體"/>
        <family val="4"/>
        <charset val="136"/>
      </rPr>
      <t>趙雲波</t>
    </r>
  </si>
  <si>
    <r>
      <rPr>
        <sz val="12"/>
        <color theme="1"/>
        <rFont val="標楷體"/>
        <family val="4"/>
        <charset val="136"/>
      </rPr>
      <t>富士</t>
    </r>
    <r>
      <rPr>
        <sz val="12"/>
        <color theme="1"/>
        <rFont val="Times New Roman"/>
        <family val="1"/>
      </rPr>
      <t>LH-PO</t>
    </r>
    <r>
      <rPr>
        <sz val="12"/>
        <color theme="1"/>
        <rFont val="標楷體"/>
        <family val="4"/>
        <charset val="136"/>
      </rPr>
      <t>鋅版轉產地，由北京轉為蘇州，故測試其功能是否符合我司要求。</t>
    </r>
  </si>
  <si>
    <r>
      <rPr>
        <sz val="12"/>
        <color theme="1"/>
        <rFont val="標楷體"/>
        <family val="4"/>
        <charset val="136"/>
      </rPr>
      <t>針對工場反映絲印网版洗网操作過程中氣味揮發大且刺激，不利於身體健康的問題，測試佳利奇</t>
    </r>
    <r>
      <rPr>
        <sz val="12"/>
        <color theme="1"/>
        <rFont val="Times New Roman"/>
        <family val="1"/>
      </rPr>
      <t>S7-301</t>
    </r>
    <r>
      <rPr>
        <sz val="12"/>
        <color theme="1"/>
        <rFont val="標楷體"/>
        <family val="4"/>
        <charset val="136"/>
      </rPr>
      <t>洗网水是否符合低氣味環保無毒性且符合我司生產要求。</t>
    </r>
  </si>
  <si>
    <r>
      <rPr>
        <sz val="12"/>
        <color theme="1"/>
        <rFont val="標楷體"/>
        <family val="4"/>
        <charset val="136"/>
      </rPr>
      <t>針對工場反映絲印溶劑性油墨使用操作過程中氣味揮發大且刺激，不利於身體健康的問題，測試佳利奇</t>
    </r>
    <r>
      <rPr>
        <sz val="12"/>
        <color theme="1"/>
        <rFont val="Times New Roman"/>
        <family val="1"/>
      </rPr>
      <t>S7-316</t>
    </r>
    <r>
      <rPr>
        <sz val="12"/>
        <color theme="1"/>
        <rFont val="標楷體"/>
        <family val="4"/>
        <charset val="136"/>
      </rPr>
      <t>開油水是否符合低氣味環保無毒性且符合我司生產要求。</t>
    </r>
  </si>
  <si>
    <r>
      <rPr>
        <sz val="12"/>
        <color theme="1"/>
        <rFont val="標楷體"/>
        <family val="4"/>
        <charset val="136"/>
      </rPr>
      <t>測試東洋紡（</t>
    </r>
    <r>
      <rPr>
        <sz val="12"/>
        <color theme="1"/>
        <rFont val="Times New Roman"/>
        <family val="1"/>
      </rPr>
      <t>Toyobo</t>
    </r>
    <r>
      <rPr>
        <sz val="12"/>
        <color theme="1"/>
        <rFont val="標楷體"/>
        <family val="4"/>
        <charset val="136"/>
      </rPr>
      <t>）水洗柔印樹脂版，看其可用于公司柔版印刷製版，以取代現用溶劑型製版版材用於生產柔印產品，改善生產環境，提升環保和生產效率，降低生產成本。</t>
    </r>
  </si>
  <si>
    <r>
      <rPr>
        <sz val="12"/>
        <color theme="1"/>
        <rFont val="標楷體"/>
        <family val="4"/>
        <charset val="136"/>
      </rPr>
      <t>權高波</t>
    </r>
  </si>
  <si>
    <r>
      <rPr>
        <sz val="12"/>
        <color theme="1"/>
        <rFont val="標楷體"/>
        <family val="4"/>
        <charset val="136"/>
      </rPr>
      <t>由於現時</t>
    </r>
    <r>
      <rPr>
        <sz val="12"/>
        <color theme="1"/>
        <rFont val="Times New Roman"/>
        <family val="1"/>
      </rPr>
      <t>#AF-606A</t>
    </r>
    <r>
      <rPr>
        <sz val="12"/>
        <color theme="1"/>
        <rFont val="標楷體"/>
        <family val="4"/>
        <charset val="136"/>
      </rPr>
      <t>及</t>
    </r>
    <r>
      <rPr>
        <sz val="12"/>
        <color theme="1"/>
        <rFont val="Times New Roman"/>
        <family val="1"/>
      </rPr>
      <t>#610B</t>
    </r>
    <r>
      <rPr>
        <sz val="12"/>
        <color theme="1"/>
        <rFont val="標楷體"/>
        <family val="4"/>
        <charset val="136"/>
      </rPr>
      <t>膠水特性，工場同事使用膠水時候手有可能粘附膠水，難以清潔，故開發</t>
    </r>
    <r>
      <rPr>
        <sz val="12"/>
        <color theme="1"/>
        <rFont val="Times New Roman"/>
        <family val="1"/>
      </rPr>
      <t>#AF-101</t>
    </r>
    <r>
      <rPr>
        <sz val="12"/>
        <color theme="1"/>
        <rFont val="標楷體"/>
        <family val="4"/>
        <charset val="136"/>
      </rPr>
      <t>清洗劑，以輔助清潔手部。</t>
    </r>
  </si>
  <si>
    <r>
      <rPr>
        <sz val="12"/>
        <color theme="1"/>
        <rFont val="標楷體"/>
        <family val="4"/>
        <charset val="136"/>
      </rPr>
      <t>現用杜邦</t>
    </r>
    <r>
      <rPr>
        <sz val="12"/>
        <color theme="1"/>
        <rFont val="Times New Roman"/>
        <family val="1"/>
      </rPr>
      <t>67EXT</t>
    </r>
    <r>
      <rPr>
        <sz val="12"/>
        <color theme="1"/>
        <rFont val="標楷體"/>
        <family val="4"/>
        <charset val="136"/>
      </rPr>
      <t>版材價錢較高，故開發此新物料</t>
    </r>
    <r>
      <rPr>
        <sz val="12"/>
        <color theme="1"/>
        <rFont val="Times New Roman"/>
        <family val="1"/>
      </rPr>
      <t>(</t>
    </r>
    <r>
      <rPr>
        <sz val="12"/>
        <color theme="1"/>
        <rFont val="標楷體"/>
        <family val="4"/>
        <charset val="136"/>
      </rPr>
      <t>華光</t>
    </r>
    <r>
      <rPr>
        <sz val="12"/>
        <color theme="1"/>
        <rFont val="Times New Roman"/>
        <family val="1"/>
      </rPr>
      <t>R170H</t>
    </r>
    <r>
      <rPr>
        <sz val="12"/>
        <color theme="1"/>
        <rFont val="標楷體"/>
        <family val="4"/>
        <charset val="136"/>
      </rPr>
      <t>柔印膠版</t>
    </r>
    <r>
      <rPr>
        <sz val="12"/>
        <color theme="1"/>
        <rFont val="Times New Roman"/>
        <family val="1"/>
      </rPr>
      <t>)</t>
    </r>
    <r>
      <rPr>
        <sz val="12"/>
        <color theme="1"/>
        <rFont val="標楷體"/>
        <family val="4"/>
        <charset val="136"/>
      </rPr>
      <t>以降低成本。</t>
    </r>
  </si>
  <si>
    <r>
      <rPr>
        <sz val="12"/>
        <color theme="1"/>
        <rFont val="標楷體"/>
        <family val="4"/>
        <charset val="136"/>
      </rPr>
      <t>測試東洋紡普林太扥</t>
    </r>
    <r>
      <rPr>
        <sz val="12"/>
        <color theme="1"/>
        <rFont val="Times New Roman"/>
        <family val="1"/>
      </rPr>
      <t>(PRINTIGHT)</t>
    </r>
    <r>
      <rPr>
        <sz val="12"/>
        <color theme="1"/>
        <rFont val="標楷體"/>
        <family val="4"/>
        <charset val="136"/>
      </rPr>
      <t>柔性樹脂鋁版，看其可否用于隱形油墨及魔術油墨系列產品晒版和印刷。</t>
    </r>
  </si>
  <si>
    <r>
      <rPr>
        <sz val="12"/>
        <color theme="1"/>
        <rFont val="標楷體"/>
        <family val="4"/>
        <charset val="136"/>
      </rPr>
      <t>胡超華</t>
    </r>
  </si>
  <si>
    <r>
      <rPr>
        <sz val="12"/>
        <color theme="1"/>
        <rFont val="標楷體"/>
        <family val="4"/>
        <charset val="136"/>
      </rPr>
      <t>測試中山市永合工贸有限公司的</t>
    </r>
    <r>
      <rPr>
        <sz val="12"/>
        <color theme="1"/>
        <rFont val="Times New Roman"/>
        <family val="1"/>
      </rPr>
      <t>GWF-001</t>
    </r>
    <r>
      <rPr>
        <sz val="12"/>
        <color theme="1"/>
        <rFont val="標楷體"/>
        <family val="4"/>
        <charset val="136"/>
      </rPr>
      <t>水性胶版清洗剂看其是否可快速清洗公司使用彈性水油后的膠版及网紋輥，方便印刷生產大貨。</t>
    </r>
  </si>
  <si>
    <r>
      <t>UV 60-S</t>
    </r>
    <r>
      <rPr>
        <sz val="12"/>
        <color theme="1"/>
        <rFont val="標楷體"/>
        <family val="4"/>
        <charset val="136"/>
      </rPr>
      <t>洗車水與現用的</t>
    </r>
    <r>
      <rPr>
        <sz val="12"/>
        <color theme="1"/>
        <rFont val="Times New Roman"/>
        <family val="1"/>
      </rPr>
      <t>UV</t>
    </r>
    <r>
      <rPr>
        <sz val="12"/>
        <color theme="1"/>
        <rFont val="標楷體"/>
        <family val="4"/>
        <charset val="136"/>
      </rPr>
      <t>洗車水比較，測試能否代替此物料。</t>
    </r>
  </si>
  <si>
    <r>
      <rPr>
        <sz val="12"/>
        <color theme="1"/>
        <rFont val="標楷體"/>
        <family val="4"/>
        <charset val="136"/>
      </rPr>
      <t xml:space="preserve">施宏勛
</t>
    </r>
    <r>
      <rPr>
        <sz val="12"/>
        <color theme="1"/>
        <rFont val="Times New Roman"/>
        <family val="1"/>
      </rPr>
      <t>WeiJun</t>
    </r>
  </si>
  <si>
    <r>
      <t>GTW</t>
    </r>
    <r>
      <rPr>
        <sz val="12"/>
        <color theme="1"/>
        <rFont val="標楷體"/>
        <family val="4"/>
        <charset val="136"/>
      </rPr>
      <t>洗車水與現用的</t>
    </r>
    <r>
      <rPr>
        <sz val="12"/>
        <color theme="1"/>
        <rFont val="Times New Roman"/>
        <family val="1"/>
      </rPr>
      <t>W380</t>
    </r>
    <r>
      <rPr>
        <sz val="12"/>
        <color theme="1"/>
        <rFont val="標楷體"/>
        <family val="4"/>
        <charset val="136"/>
      </rPr>
      <t>洗車水比較，測試能否代替此物料。</t>
    </r>
  </si>
  <si>
    <r>
      <rPr>
        <sz val="12"/>
        <color theme="1"/>
        <rFont val="標楷體"/>
        <family val="4"/>
        <charset val="136"/>
      </rPr>
      <t>測試恆輝化工</t>
    </r>
    <r>
      <rPr>
        <sz val="12"/>
        <color theme="1"/>
        <rFont val="Times New Roman"/>
        <family val="1"/>
      </rPr>
      <t>#HF-6055(#401)</t>
    </r>
    <r>
      <rPr>
        <sz val="12"/>
        <color theme="1"/>
        <rFont val="標楷體"/>
        <family val="4"/>
        <charset val="136"/>
      </rPr>
      <t>螢光桃紅植毛色漿配合公司現用</t>
    </r>
    <r>
      <rPr>
        <sz val="12"/>
        <color theme="1"/>
        <rFont val="Times New Roman"/>
        <family val="1"/>
      </rPr>
      <t>#HF-1104</t>
    </r>
    <r>
      <rPr>
        <sz val="12"/>
        <color theme="1"/>
        <rFont val="標楷體"/>
        <family val="4"/>
        <charset val="136"/>
      </rPr>
      <t>膠水絲印於無粉咭上，看其是否達到客人樣本要求。</t>
    </r>
  </si>
  <si>
    <r>
      <rPr>
        <sz val="12"/>
        <color theme="1"/>
        <rFont val="標楷體"/>
        <family val="4"/>
        <charset val="136"/>
      </rPr>
      <t>方龍飛</t>
    </r>
  </si>
  <si>
    <r>
      <rPr>
        <sz val="12"/>
        <color theme="1"/>
        <rFont val="標楷體"/>
        <family val="4"/>
        <charset val="136"/>
      </rPr>
      <t>測試恆輝化工</t>
    </r>
    <r>
      <rPr>
        <sz val="12"/>
        <color theme="1"/>
        <rFont val="Times New Roman"/>
        <family val="1"/>
      </rPr>
      <t>#HF-5018(#402)</t>
    </r>
    <r>
      <rPr>
        <sz val="12"/>
        <color theme="1"/>
        <rFont val="標楷體"/>
        <family val="4"/>
        <charset val="136"/>
      </rPr>
      <t>螢光橙植毛色漿配合公司現用</t>
    </r>
    <r>
      <rPr>
        <sz val="12"/>
        <color theme="1"/>
        <rFont val="Times New Roman"/>
        <family val="1"/>
      </rPr>
      <t>#HF-1104</t>
    </r>
    <r>
      <rPr>
        <sz val="12"/>
        <color theme="1"/>
        <rFont val="標楷體"/>
        <family val="4"/>
        <charset val="136"/>
      </rPr>
      <t>膠水絲印於無粉咭上，看其是否達到客人樣本要求。</t>
    </r>
  </si>
  <si>
    <r>
      <rPr>
        <sz val="12"/>
        <color theme="1"/>
        <rFont val="標楷體"/>
        <family val="4"/>
        <charset val="136"/>
      </rPr>
      <t>測試恆輝化工</t>
    </r>
    <r>
      <rPr>
        <sz val="12"/>
        <color theme="1"/>
        <rFont val="Times New Roman"/>
        <family val="1"/>
      </rPr>
      <t>#HF-4041(#403)</t>
    </r>
    <r>
      <rPr>
        <sz val="12"/>
        <color theme="1"/>
        <rFont val="標楷體"/>
        <family val="4"/>
        <charset val="136"/>
      </rPr>
      <t>螢光黃植毛色漿配合公司現用</t>
    </r>
    <r>
      <rPr>
        <sz val="12"/>
        <color theme="1"/>
        <rFont val="Times New Roman"/>
        <family val="1"/>
      </rPr>
      <t>#HF-1104</t>
    </r>
    <r>
      <rPr>
        <sz val="12"/>
        <color theme="1"/>
        <rFont val="標楷體"/>
        <family val="4"/>
        <charset val="136"/>
      </rPr>
      <t>膠水絲印於無粉咭上，看其是否達到客人樣本要求。</t>
    </r>
  </si>
  <si>
    <r>
      <rPr>
        <sz val="12"/>
        <color theme="1"/>
        <rFont val="標楷體"/>
        <family val="4"/>
        <charset val="136"/>
      </rPr>
      <t>測試恆輝化工</t>
    </r>
    <r>
      <rPr>
        <sz val="12"/>
        <color theme="1"/>
        <rFont val="Times New Roman"/>
        <family val="1"/>
      </rPr>
      <t># HF-3033(#406)</t>
    </r>
    <r>
      <rPr>
        <sz val="12"/>
        <color theme="1"/>
        <rFont val="標楷體"/>
        <family val="4"/>
        <charset val="136"/>
      </rPr>
      <t>螢光綠植毛色漿配合公司現用</t>
    </r>
    <r>
      <rPr>
        <sz val="12"/>
        <color theme="1"/>
        <rFont val="Times New Roman"/>
        <family val="1"/>
      </rPr>
      <t>#HF-1104</t>
    </r>
    <r>
      <rPr>
        <sz val="12"/>
        <color theme="1"/>
        <rFont val="標楷體"/>
        <family val="4"/>
        <charset val="136"/>
      </rPr>
      <t>膠水絲印於無粉咭上，看其是否達到客人樣本要求。</t>
    </r>
  </si>
  <si>
    <r>
      <rPr>
        <sz val="12"/>
        <color theme="1"/>
        <rFont val="標楷體"/>
        <family val="4"/>
        <charset val="136"/>
      </rPr>
      <t>新物料開發，應客戶要求，採用環保的物料，故測試富森</t>
    </r>
    <r>
      <rPr>
        <sz val="12"/>
        <color theme="1"/>
        <rFont val="Times New Roman"/>
        <family val="1"/>
      </rPr>
      <t>PET</t>
    </r>
    <r>
      <rPr>
        <sz val="12"/>
        <color theme="1"/>
        <rFont val="標楷體"/>
        <family val="4"/>
        <charset val="136"/>
      </rPr>
      <t>膠蛇仔是否可代替現用的</t>
    </r>
    <r>
      <rPr>
        <sz val="12"/>
        <color theme="1"/>
        <rFont val="Times New Roman"/>
        <family val="1"/>
      </rPr>
      <t>PVC</t>
    </r>
    <r>
      <rPr>
        <sz val="12"/>
        <color theme="1"/>
        <rFont val="標楷體"/>
        <family val="4"/>
        <charset val="136"/>
      </rPr>
      <t>膠蛇用於大貨生產上。</t>
    </r>
  </si>
  <si>
    <r>
      <rPr>
        <sz val="12"/>
        <color theme="1"/>
        <rFont val="標楷體"/>
        <family val="4"/>
        <charset val="136"/>
      </rPr>
      <t>為配合冷燙技術開發，測試茂森德國康迪</t>
    </r>
    <r>
      <rPr>
        <sz val="12"/>
        <color theme="1"/>
        <rFont val="Times New Roman"/>
        <family val="1"/>
      </rPr>
      <t>EBONY</t>
    </r>
    <r>
      <rPr>
        <sz val="12"/>
        <color theme="1"/>
        <rFont val="標楷體"/>
        <family val="4"/>
        <charset val="136"/>
      </rPr>
      <t>膠布</t>
    </r>
    <r>
      <rPr>
        <sz val="12"/>
        <color theme="1"/>
        <rFont val="Times New Roman"/>
        <family val="1"/>
      </rPr>
      <t>1660x1355x1.95mm(w/bar)</t>
    </r>
    <r>
      <rPr>
        <sz val="12"/>
        <color theme="1"/>
        <rFont val="標楷體"/>
        <family val="4"/>
        <charset val="136"/>
      </rPr>
      <t>是否適用於大面積（實地）冷燙膠水轉移的專用橡皮布。</t>
    </r>
  </si>
  <si>
    <r>
      <rPr>
        <sz val="12"/>
        <color theme="1"/>
        <rFont val="標楷體"/>
        <family val="4"/>
        <charset val="136"/>
      </rPr>
      <t>針對現用</t>
    </r>
    <r>
      <rPr>
        <sz val="12"/>
        <color theme="1"/>
        <rFont val="Times New Roman"/>
        <family val="1"/>
      </rPr>
      <t>PACURECOLENS100</t>
    </r>
    <r>
      <rPr>
        <sz val="12"/>
        <color theme="1"/>
        <rFont val="標楷體"/>
        <family val="4"/>
        <charset val="136"/>
      </rPr>
      <t>線光柵片價錢較貴、貨期長的問題，測試五糧液</t>
    </r>
    <r>
      <rPr>
        <sz val="12"/>
        <color theme="1"/>
        <rFont val="Times New Roman"/>
        <family val="1"/>
      </rPr>
      <t>100 LPI  0.6mm</t>
    </r>
    <r>
      <rPr>
        <sz val="12"/>
        <color theme="1"/>
        <rFont val="標楷體"/>
        <family val="4"/>
        <charset val="136"/>
      </rPr>
      <t>光柵片，以降低生產物料成本。</t>
    </r>
  </si>
  <si>
    <r>
      <rPr>
        <sz val="12"/>
        <color theme="1"/>
        <rFont val="標楷體"/>
        <family val="4"/>
        <charset val="136"/>
      </rPr>
      <t>測試供應商鋯匯提供的</t>
    </r>
    <r>
      <rPr>
        <sz val="12"/>
        <color theme="1"/>
        <rFont val="Times New Roman"/>
        <family val="1"/>
      </rPr>
      <t>13#</t>
    </r>
    <r>
      <rPr>
        <sz val="12"/>
        <color theme="1"/>
        <rFont val="標楷體"/>
        <family val="4"/>
        <charset val="136"/>
      </rPr>
      <t>普通</t>
    </r>
    <r>
      <rPr>
        <sz val="12"/>
        <color theme="1"/>
        <rFont val="Times New Roman"/>
        <family val="1"/>
      </rPr>
      <t>&amp;18#</t>
    </r>
    <r>
      <rPr>
        <sz val="12"/>
        <color theme="1"/>
        <rFont val="標楷體"/>
        <family val="4"/>
        <charset val="136"/>
      </rPr>
      <t>特硬海綿，確認其是否可以使用於公司包皮殼工藝之上，以達到降低生產成本之目的。</t>
    </r>
  </si>
  <si>
    <r>
      <rPr>
        <sz val="12"/>
        <color theme="1"/>
        <rFont val="標楷體"/>
        <family val="4"/>
        <charset val="136"/>
      </rPr>
      <t>測試提供</t>
    </r>
    <r>
      <rPr>
        <sz val="12"/>
        <color theme="1"/>
        <rFont val="Times New Roman"/>
        <family val="1"/>
      </rPr>
      <t>QNH 32T</t>
    </r>
    <r>
      <rPr>
        <sz val="12"/>
        <color theme="1"/>
        <rFont val="標楷體"/>
        <family val="4"/>
        <charset val="136"/>
      </rPr>
      <t>網紗是否能代替現用</t>
    </r>
    <r>
      <rPr>
        <sz val="12"/>
        <color theme="1"/>
        <rFont val="Times New Roman"/>
        <family val="1"/>
      </rPr>
      <t>DPP</t>
    </r>
    <r>
      <rPr>
        <sz val="12"/>
        <color theme="1"/>
        <rFont val="標楷體"/>
        <family val="4"/>
        <charset val="136"/>
      </rPr>
      <t>網紗符合工場使用，以達到降低成本之目的。</t>
    </r>
  </si>
  <si>
    <r>
      <rPr>
        <sz val="12"/>
        <color theme="1"/>
        <rFont val="標楷體"/>
        <family val="4"/>
        <charset val="136"/>
      </rPr>
      <t>測試提供</t>
    </r>
    <r>
      <rPr>
        <sz val="12"/>
        <color theme="1"/>
        <rFont val="Times New Roman"/>
        <family val="1"/>
      </rPr>
      <t>QNH 32T</t>
    </r>
    <r>
      <rPr>
        <sz val="12"/>
        <color theme="1"/>
        <rFont val="標楷體"/>
        <family val="4"/>
        <charset val="136"/>
      </rPr>
      <t>網紗是否能代替現用</t>
    </r>
    <r>
      <rPr>
        <sz val="12"/>
        <color theme="1"/>
        <rFont val="Times New Roman"/>
        <family val="1"/>
      </rPr>
      <t>SSBF</t>
    </r>
    <r>
      <rPr>
        <sz val="12"/>
        <color theme="1"/>
        <rFont val="標楷體"/>
        <family val="4"/>
        <charset val="136"/>
      </rPr>
      <t>網紗符合工場使用，以達到降低成本之目的。</t>
    </r>
  </si>
  <si>
    <r>
      <rPr>
        <sz val="12"/>
        <color theme="1"/>
        <rFont val="標楷體"/>
        <family val="4"/>
        <charset val="136"/>
      </rPr>
      <t>測試中益的螢光色</t>
    </r>
    <r>
      <rPr>
        <sz val="12"/>
        <color theme="1"/>
        <rFont val="Times New Roman"/>
        <family val="1"/>
      </rPr>
      <t>UV</t>
    </r>
    <r>
      <rPr>
        <sz val="12"/>
        <color theme="1"/>
        <rFont val="標楷體"/>
        <family val="4"/>
        <charset val="136"/>
      </rPr>
      <t>油（</t>
    </r>
    <r>
      <rPr>
        <sz val="12"/>
        <color theme="1"/>
        <rFont val="Times New Roman"/>
        <family val="1"/>
      </rPr>
      <t>4</t>
    </r>
    <r>
      <rPr>
        <sz val="12"/>
        <color theme="1"/>
        <rFont val="標楷體"/>
        <family val="4"/>
        <charset val="136"/>
      </rPr>
      <t>款）配合絮彩針對性調配的</t>
    </r>
    <r>
      <rPr>
        <sz val="12"/>
        <color theme="1"/>
        <rFont val="Times New Roman"/>
        <family val="1"/>
      </rPr>
      <t>C22-3B</t>
    </r>
    <r>
      <rPr>
        <sz val="12"/>
        <color theme="1"/>
        <rFont val="標楷體"/>
        <family val="4"/>
        <charset val="136"/>
      </rPr>
      <t>閃粉，針對</t>
    </r>
    <r>
      <rPr>
        <sz val="12"/>
        <color theme="1"/>
        <rFont val="Times New Roman"/>
        <family val="1"/>
      </rPr>
      <t>H/M</t>
    </r>
    <r>
      <rPr>
        <sz val="12"/>
        <color theme="1"/>
        <rFont val="標楷體"/>
        <family val="4"/>
        <charset val="136"/>
      </rPr>
      <t>提供的螢光色閃粉效果，是否可以追到客樣效果并且符合我司的生產工藝要求。</t>
    </r>
  </si>
  <si>
    <r>
      <rPr>
        <sz val="12"/>
        <color theme="1"/>
        <rFont val="標楷體"/>
        <family val="4"/>
        <charset val="136"/>
      </rPr>
      <t>測試哈德勝柔性刀片（型號</t>
    </r>
    <r>
      <rPr>
        <sz val="12"/>
        <color theme="1"/>
        <rFont val="Times New Roman"/>
        <family val="1"/>
      </rPr>
      <t>S1410530-001-1/2</t>
    </r>
    <r>
      <rPr>
        <sz val="12"/>
        <color theme="1"/>
        <rFont val="標楷體"/>
        <family val="4"/>
        <charset val="136"/>
      </rPr>
      <t>、</t>
    </r>
    <r>
      <rPr>
        <sz val="12"/>
        <color theme="1"/>
        <rFont val="Times New Roman"/>
        <family val="1"/>
      </rPr>
      <t>S1410530-002</t>
    </r>
    <r>
      <rPr>
        <sz val="12"/>
        <color theme="1"/>
        <rFont val="標楷體"/>
        <family val="4"/>
        <charset val="136"/>
      </rPr>
      <t>、</t>
    </r>
    <r>
      <rPr>
        <sz val="12"/>
        <color theme="1"/>
        <rFont val="Times New Roman"/>
        <family val="1"/>
      </rPr>
      <t>S1410530-003</t>
    </r>
    <r>
      <rPr>
        <sz val="12"/>
        <color theme="1"/>
        <rFont val="標楷體"/>
        <family val="4"/>
        <charset val="136"/>
      </rPr>
      <t>）其功能。</t>
    </r>
    <r>
      <rPr>
        <sz val="12"/>
        <color theme="1"/>
        <rFont val="Times New Roman"/>
        <family val="1"/>
      </rPr>
      <t xml:space="preserve"> </t>
    </r>
  </si>
  <si>
    <r>
      <rPr>
        <sz val="12"/>
        <color theme="1"/>
        <rFont val="標楷體"/>
        <family val="4"/>
        <charset val="136"/>
      </rPr>
      <t>針對工場反映絲印网版洗网操作過程中氣味揮發大且刺激，不利於身體健康的問題，測試佳利奇</t>
    </r>
    <r>
      <rPr>
        <sz val="12"/>
        <color theme="1"/>
        <rFont val="Times New Roman"/>
        <family val="1"/>
      </rPr>
      <t>#S7-318</t>
    </r>
    <r>
      <rPr>
        <sz val="12"/>
        <color theme="1"/>
        <rFont val="標楷體"/>
        <family val="4"/>
        <charset val="136"/>
      </rPr>
      <t>洗网水，是否可以解決現用</t>
    </r>
    <r>
      <rPr>
        <sz val="12"/>
        <color theme="1"/>
        <rFont val="Times New Roman"/>
        <family val="1"/>
      </rPr>
      <t>#718</t>
    </r>
    <r>
      <rPr>
        <sz val="12"/>
        <color theme="1"/>
        <rFont val="標楷體"/>
        <family val="4"/>
        <charset val="136"/>
      </rPr>
      <t>洗网水大刺激氣味問題，實現低氣味環保無毒性且符合我司生產要求。</t>
    </r>
  </si>
  <si>
    <r>
      <rPr>
        <sz val="12"/>
        <color theme="1"/>
        <rFont val="標楷體"/>
        <family val="4"/>
        <charset val="136"/>
      </rPr>
      <t>測試五糧液</t>
    </r>
    <r>
      <rPr>
        <sz val="12"/>
        <color theme="1"/>
        <rFont val="Times New Roman"/>
        <family val="1"/>
      </rPr>
      <t>75</t>
    </r>
    <r>
      <rPr>
        <sz val="12"/>
        <color theme="1"/>
        <rFont val="標楷體"/>
        <family val="4"/>
        <charset val="136"/>
      </rPr>
      <t>線（</t>
    </r>
    <r>
      <rPr>
        <sz val="12"/>
        <color theme="1"/>
        <rFont val="Times New Roman"/>
        <family val="1"/>
      </rPr>
      <t>510*710*0.45mm</t>
    </r>
    <r>
      <rPr>
        <sz val="12"/>
        <color theme="1"/>
        <rFont val="標楷體"/>
        <family val="4"/>
        <charset val="136"/>
      </rPr>
      <t>）光柵片，要求符合生產要求，達到作為現用上海旭鑫光柵片的後備物料。</t>
    </r>
  </si>
  <si>
    <r>
      <rPr>
        <sz val="12"/>
        <color theme="1"/>
        <rFont val="標楷體"/>
        <family val="4"/>
        <charset val="136"/>
      </rPr>
      <t>測試供應商天厚提供的電雕黃銅版</t>
    </r>
    <r>
      <rPr>
        <sz val="12"/>
        <color theme="1"/>
        <rFont val="Times New Roman"/>
        <family val="1"/>
      </rPr>
      <t>6.5x600x400mm</t>
    </r>
    <r>
      <rPr>
        <sz val="12"/>
        <color theme="1"/>
        <rFont val="標楷體"/>
        <family val="4"/>
        <charset val="136"/>
      </rPr>
      <t>與現用利寶黃銅作比較，確認其品質是否可接受使用，以達到降低成本的目的。</t>
    </r>
  </si>
  <si>
    <r>
      <rPr>
        <sz val="12"/>
        <color theme="1"/>
        <rFont val="標楷體"/>
        <family val="4"/>
        <charset val="136"/>
      </rPr>
      <t>配合冷燙技術開發，測試</t>
    </r>
    <r>
      <rPr>
        <sz val="12"/>
        <color theme="1"/>
        <rFont val="Times New Roman"/>
        <family val="1"/>
      </rPr>
      <t>Superpress</t>
    </r>
    <r>
      <rPr>
        <sz val="12"/>
        <color theme="1"/>
        <rFont val="標楷體"/>
        <family val="4"/>
        <charset val="136"/>
      </rPr>
      <t>膠布</t>
    </r>
    <r>
      <rPr>
        <sz val="12"/>
        <color theme="1"/>
        <rFont val="Times New Roman"/>
        <family val="1"/>
      </rPr>
      <t>(1060X860X1.85MM)</t>
    </r>
    <r>
      <rPr>
        <sz val="12"/>
        <color theme="1"/>
        <rFont val="標楷體"/>
        <family val="4"/>
        <charset val="136"/>
      </rPr>
      <t>是否適用於網點的冷燙膠水轉移的專用橡皮布。</t>
    </r>
  </si>
  <si>
    <r>
      <rPr>
        <sz val="12"/>
        <color theme="1"/>
        <rFont val="標楷體"/>
        <family val="4"/>
        <charset val="136"/>
      </rPr>
      <t>為節省成本和實行廠內自働化生產需要，特開發此卷裝</t>
    </r>
    <r>
      <rPr>
        <sz val="12"/>
        <color theme="1"/>
        <rFont val="Times New Roman"/>
        <family val="1"/>
      </rPr>
      <t>“</t>
    </r>
    <r>
      <rPr>
        <sz val="12"/>
        <color theme="1"/>
        <rFont val="標楷體"/>
        <family val="4"/>
        <charset val="136"/>
      </rPr>
      <t>利昌</t>
    </r>
    <r>
      <rPr>
        <sz val="12"/>
        <color theme="1"/>
        <rFont val="Times New Roman"/>
        <family val="1"/>
      </rPr>
      <t>”OPP</t>
    </r>
    <r>
      <rPr>
        <sz val="12"/>
        <color theme="1"/>
        <rFont val="標楷體"/>
        <family val="4"/>
        <charset val="136"/>
      </rPr>
      <t>自制自粘膠袋和</t>
    </r>
    <r>
      <rPr>
        <sz val="12"/>
        <color theme="1"/>
        <rFont val="Times New Roman"/>
        <family val="1"/>
      </rPr>
      <t>“</t>
    </r>
    <r>
      <rPr>
        <sz val="12"/>
        <color theme="1"/>
        <rFont val="標楷體"/>
        <family val="4"/>
        <charset val="136"/>
      </rPr>
      <t>澳佳</t>
    </r>
    <r>
      <rPr>
        <sz val="12"/>
        <color theme="1"/>
        <rFont val="Times New Roman"/>
        <family val="1"/>
      </rPr>
      <t>”</t>
    </r>
    <r>
      <rPr>
        <sz val="12"/>
        <color theme="1"/>
        <rFont val="標楷體"/>
        <family val="4"/>
        <charset val="136"/>
      </rPr>
      <t>、</t>
    </r>
    <r>
      <rPr>
        <sz val="12"/>
        <color theme="1"/>
        <rFont val="Times New Roman"/>
        <family val="1"/>
      </rPr>
      <t>“</t>
    </r>
    <r>
      <rPr>
        <sz val="12"/>
        <color theme="1"/>
        <rFont val="標楷體"/>
        <family val="4"/>
        <charset val="136"/>
      </rPr>
      <t>佳信達</t>
    </r>
    <r>
      <rPr>
        <sz val="12"/>
        <color theme="1"/>
        <rFont val="Times New Roman"/>
        <family val="1"/>
      </rPr>
      <t>”</t>
    </r>
    <r>
      <rPr>
        <sz val="12"/>
        <color theme="1"/>
        <rFont val="標楷體"/>
        <family val="4"/>
        <charset val="136"/>
      </rPr>
      <t>、</t>
    </r>
    <r>
      <rPr>
        <sz val="12"/>
        <color theme="1"/>
        <rFont val="Times New Roman"/>
        <family val="1"/>
      </rPr>
      <t>“</t>
    </r>
    <r>
      <rPr>
        <sz val="12"/>
        <color theme="1"/>
        <rFont val="標楷體"/>
        <family val="4"/>
        <charset val="136"/>
      </rPr>
      <t>王佳</t>
    </r>
    <r>
      <rPr>
        <sz val="12"/>
        <color theme="1"/>
        <rFont val="Times New Roman"/>
        <family val="1"/>
      </rPr>
      <t>”</t>
    </r>
    <r>
      <rPr>
        <sz val="12"/>
        <color theme="1"/>
        <rFont val="標楷體"/>
        <family val="4"/>
        <charset val="136"/>
      </rPr>
      <t>、</t>
    </r>
    <r>
      <rPr>
        <sz val="12"/>
        <color theme="1"/>
        <rFont val="Times New Roman"/>
        <family val="1"/>
      </rPr>
      <t>“</t>
    </r>
    <r>
      <rPr>
        <sz val="12"/>
        <color theme="1"/>
        <rFont val="標楷體"/>
        <family val="4"/>
        <charset val="136"/>
      </rPr>
      <t>雙佳</t>
    </r>
    <r>
      <rPr>
        <sz val="12"/>
        <color theme="1"/>
        <rFont val="Times New Roman"/>
        <family val="1"/>
      </rPr>
      <t>”</t>
    </r>
    <r>
      <rPr>
        <sz val="12"/>
        <color theme="1"/>
        <rFont val="標楷體"/>
        <family val="4"/>
        <charset val="136"/>
      </rPr>
      <t>自粘膠帶是否可代替現用由配件科訂購的單只自粘膠袋，用於自動機做咭上，為公司節省成本和工時。</t>
    </r>
  </si>
  <si>
    <r>
      <rPr>
        <sz val="12"/>
        <color theme="1"/>
        <rFont val="標楷體"/>
        <family val="4"/>
        <charset val="136"/>
      </rPr>
      <t>測試絮彩的</t>
    </r>
    <r>
      <rPr>
        <sz val="12"/>
        <color theme="1"/>
        <rFont val="Times New Roman"/>
        <family val="1"/>
      </rPr>
      <t>KH10N-1</t>
    </r>
    <r>
      <rPr>
        <sz val="12"/>
        <color theme="1"/>
        <rFont val="標楷體"/>
        <family val="4"/>
        <charset val="136"/>
      </rPr>
      <t>黑色閃粉用於溝或灑閃粉工藝，是否可解決現用黑色閃粉</t>
    </r>
    <r>
      <rPr>
        <sz val="12"/>
        <color theme="1"/>
        <rFont val="Times New Roman"/>
        <family val="1"/>
      </rPr>
      <t>KH10</t>
    </r>
    <r>
      <rPr>
        <sz val="12"/>
        <color theme="1"/>
        <rFont val="標楷體"/>
        <family val="4"/>
        <charset val="136"/>
      </rPr>
      <t>在使用過程中出現的如下問題：</t>
    </r>
    <r>
      <rPr>
        <sz val="12"/>
        <color theme="1"/>
        <rFont val="Times New Roman"/>
        <family val="1"/>
      </rPr>
      <t>1.UV</t>
    </r>
    <r>
      <rPr>
        <sz val="12"/>
        <color theme="1"/>
        <rFont val="標楷體"/>
        <family val="4"/>
        <charset val="136"/>
      </rPr>
      <t>灑粉因固化不完全導致</t>
    </r>
    <r>
      <rPr>
        <sz val="12"/>
        <color theme="1"/>
        <rFont val="Times New Roman"/>
        <family val="1"/>
      </rPr>
      <t>UV</t>
    </r>
    <r>
      <rPr>
        <sz val="12"/>
        <color theme="1"/>
        <rFont val="標楷體"/>
        <family val="4"/>
        <charset val="136"/>
      </rPr>
      <t>滲底，</t>
    </r>
    <r>
      <rPr>
        <sz val="12"/>
        <color theme="1"/>
        <rFont val="Times New Roman"/>
        <family val="1"/>
      </rPr>
      <t>2.UV</t>
    </r>
    <r>
      <rPr>
        <sz val="12"/>
        <color theme="1"/>
        <rFont val="標楷體"/>
        <family val="4"/>
        <charset val="136"/>
      </rPr>
      <t>溝閃粉容易磨甩色，并且符合我司的生產工藝要求。</t>
    </r>
  </si>
  <si>
    <r>
      <rPr>
        <sz val="12"/>
        <color theme="1"/>
        <rFont val="標楷體"/>
        <family val="4"/>
        <charset val="136"/>
      </rPr>
      <t>第</t>
    </r>
    <r>
      <rPr>
        <sz val="12"/>
        <color theme="1"/>
        <rFont val="Times New Roman"/>
        <family val="1"/>
      </rPr>
      <t>1</t>
    </r>
    <r>
      <rPr>
        <sz val="12"/>
        <color theme="1"/>
        <rFont val="標楷體"/>
        <family val="4"/>
        <charset val="136"/>
      </rPr>
      <t xml:space="preserve">次改良
</t>
    </r>
    <r>
      <rPr>
        <sz val="12"/>
        <color theme="1"/>
        <rFont val="Times New Roman"/>
        <family val="1"/>
      </rPr>
      <t>10</t>
    </r>
    <r>
      <rPr>
        <sz val="12"/>
        <color theme="1"/>
        <rFont val="標楷體"/>
        <family val="4"/>
        <charset val="136"/>
      </rPr>
      <t>月</t>
    </r>
    <r>
      <rPr>
        <sz val="12"/>
        <color theme="1"/>
        <rFont val="Times New Roman"/>
        <family val="1"/>
      </rPr>
      <t>13</t>
    </r>
    <r>
      <rPr>
        <sz val="12"/>
        <color theme="1"/>
        <rFont val="標楷體"/>
        <family val="4"/>
        <charset val="136"/>
      </rPr>
      <t>日</t>
    </r>
  </si>
  <si>
    <r>
      <rPr>
        <sz val="12"/>
        <color theme="1"/>
        <rFont val="標楷體"/>
        <family val="4"/>
        <charset val="136"/>
      </rPr>
      <t>此款華光</t>
    </r>
    <r>
      <rPr>
        <sz val="12"/>
        <color theme="1"/>
        <rFont val="Times New Roman"/>
        <family val="1"/>
      </rPr>
      <t>TP-26 CTP</t>
    </r>
    <r>
      <rPr>
        <sz val="12"/>
        <color theme="1"/>
        <rFont val="標楷體"/>
        <family val="4"/>
        <charset val="136"/>
      </rPr>
      <t>鋅版為現用物料，配方上無任何改良，只是供應商經其他客戶反饋用於</t>
    </r>
    <r>
      <rPr>
        <sz val="12"/>
        <color theme="1"/>
        <rFont val="Times New Roman"/>
        <family val="1"/>
      </rPr>
      <t>UV</t>
    </r>
    <r>
      <rPr>
        <sz val="12"/>
        <color theme="1"/>
        <rFont val="標楷體"/>
        <family val="4"/>
        <charset val="136"/>
      </rPr>
      <t>印刷反應良好後，才向我司推薦使用。</t>
    </r>
  </si>
  <si>
    <r>
      <rPr>
        <sz val="12"/>
        <color theme="1"/>
        <rFont val="標楷體"/>
        <family val="4"/>
        <charset val="136"/>
      </rPr>
      <t>第</t>
    </r>
    <r>
      <rPr>
        <sz val="12"/>
        <color theme="1"/>
        <rFont val="Times New Roman"/>
        <family val="1"/>
      </rPr>
      <t>1</t>
    </r>
    <r>
      <rPr>
        <sz val="12"/>
        <color theme="1"/>
        <rFont val="標楷體"/>
        <family val="4"/>
        <charset val="136"/>
      </rPr>
      <t xml:space="preserve">次改良
</t>
    </r>
    <r>
      <rPr>
        <sz val="12"/>
        <color theme="1"/>
        <rFont val="Times New Roman"/>
        <family val="1"/>
      </rPr>
      <t>11</t>
    </r>
    <r>
      <rPr>
        <sz val="12"/>
        <color theme="1"/>
        <rFont val="標楷體"/>
        <family val="4"/>
        <charset val="136"/>
      </rPr>
      <t>月</t>
    </r>
    <r>
      <rPr>
        <sz val="12"/>
        <color theme="1"/>
        <rFont val="Times New Roman"/>
        <family val="1"/>
      </rPr>
      <t>4</t>
    </r>
    <r>
      <rPr>
        <sz val="12"/>
        <color theme="1"/>
        <rFont val="標楷體"/>
        <family val="4"/>
        <charset val="136"/>
      </rPr>
      <t>日</t>
    </r>
  </si>
  <si>
    <r>
      <rPr>
        <sz val="12"/>
        <color theme="1"/>
        <rFont val="標楷體"/>
        <family val="4"/>
        <charset val="136"/>
      </rPr>
      <t>測試永安的</t>
    </r>
    <r>
      <rPr>
        <sz val="12"/>
        <color theme="1"/>
        <rFont val="Times New Roman"/>
        <family val="1"/>
      </rPr>
      <t>SAN-5285</t>
    </r>
    <r>
      <rPr>
        <sz val="12"/>
        <color theme="1"/>
        <rFont val="標楷體"/>
        <family val="4"/>
        <charset val="136"/>
      </rPr>
      <t>棗紅色植毛是否可合用。</t>
    </r>
  </si>
  <si>
    <r>
      <rPr>
        <sz val="12"/>
        <color theme="1"/>
        <rFont val="標楷體"/>
        <family val="4"/>
        <charset val="136"/>
      </rPr>
      <t>測試利明泰國</t>
    </r>
    <r>
      <rPr>
        <sz val="12"/>
        <color theme="1"/>
        <rFont val="Times New Roman"/>
        <family val="1"/>
      </rPr>
      <t>TFI 30mic</t>
    </r>
    <r>
      <rPr>
        <sz val="12"/>
        <color theme="1"/>
        <rFont val="標楷體"/>
        <family val="4"/>
        <charset val="136"/>
      </rPr>
      <t>光膜用於生產相簿內頁相袋，跟現用太昌膠膜比較。</t>
    </r>
  </si>
  <si>
    <r>
      <rPr>
        <sz val="12"/>
        <color theme="1"/>
        <rFont val="標楷體"/>
        <family val="4"/>
        <charset val="136"/>
      </rPr>
      <t>測試神戶意大利</t>
    </r>
    <r>
      <rPr>
        <sz val="12"/>
        <color theme="1"/>
        <rFont val="Times New Roman"/>
        <family val="1"/>
      </rPr>
      <t>”Plurimetal” P.S. Plate</t>
    </r>
    <r>
      <rPr>
        <sz val="12"/>
        <color theme="1"/>
        <rFont val="標楷體"/>
        <family val="4"/>
        <charset val="136"/>
      </rPr>
      <t>鋅板，確認品質是否適合</t>
    </r>
    <r>
      <rPr>
        <sz val="12"/>
        <color theme="1"/>
        <rFont val="Times New Roman"/>
        <family val="1"/>
      </rPr>
      <t>Leo</t>
    </r>
    <r>
      <rPr>
        <sz val="12"/>
        <color theme="1"/>
        <rFont val="標楷體"/>
        <family val="4"/>
        <charset val="136"/>
      </rPr>
      <t>使用，並降低成本。</t>
    </r>
  </si>
  <si>
    <r>
      <rPr>
        <sz val="12"/>
        <color theme="1"/>
        <rFont val="標楷體"/>
        <family val="4"/>
        <charset val="136"/>
      </rPr>
      <t>後補</t>
    </r>
  </si>
  <si>
    <r>
      <rPr>
        <sz val="12"/>
        <color theme="1"/>
        <rFont val="標楷體"/>
        <family val="4"/>
        <charset val="136"/>
      </rPr>
      <t>測試景達</t>
    </r>
    <r>
      <rPr>
        <sz val="12"/>
        <color theme="1"/>
        <rFont val="Times New Roman"/>
        <family val="1"/>
      </rPr>
      <t xml:space="preserve">GP 1138 </t>
    </r>
    <r>
      <rPr>
        <sz val="12"/>
        <color theme="1"/>
        <rFont val="標楷體"/>
        <family val="4"/>
        <charset val="136"/>
      </rPr>
      <t>珍珠絲印油墨是否可適用</t>
    </r>
  </si>
  <si>
    <r>
      <rPr>
        <sz val="12"/>
        <color theme="1"/>
        <rFont val="標楷體"/>
        <family val="4"/>
        <charset val="136"/>
      </rPr>
      <t>測試永安的</t>
    </r>
    <r>
      <rPr>
        <sz val="12"/>
        <color theme="1"/>
        <rFont val="Times New Roman"/>
        <family val="1"/>
      </rPr>
      <t>L-950</t>
    </r>
    <r>
      <rPr>
        <sz val="12"/>
        <color theme="1"/>
        <rFont val="標楷體"/>
        <family val="4"/>
        <charset val="136"/>
      </rPr>
      <t>透明植毛是否可適用。</t>
    </r>
  </si>
  <si>
    <r>
      <rPr>
        <sz val="12"/>
        <color theme="1"/>
        <rFont val="標楷體"/>
        <family val="4"/>
        <charset val="136"/>
      </rPr>
      <t>測試永安的</t>
    </r>
    <r>
      <rPr>
        <sz val="12"/>
        <color theme="1"/>
        <rFont val="Times New Roman"/>
        <family val="1"/>
      </rPr>
      <t>SAN-30</t>
    </r>
    <r>
      <rPr>
        <sz val="12"/>
        <color theme="1"/>
        <rFont val="標楷體"/>
        <family val="4"/>
        <charset val="136"/>
      </rPr>
      <t>黑色及</t>
    </r>
    <r>
      <rPr>
        <sz val="12"/>
        <color theme="1"/>
        <rFont val="Times New Roman"/>
        <family val="1"/>
      </rPr>
      <t>SAN-311</t>
    </r>
    <r>
      <rPr>
        <sz val="12"/>
        <color theme="1"/>
        <rFont val="標楷體"/>
        <family val="4"/>
        <charset val="136"/>
      </rPr>
      <t>白色植毛混合之後來用是否可適用。</t>
    </r>
  </si>
  <si>
    <r>
      <rPr>
        <sz val="12"/>
        <color theme="1"/>
        <rFont val="標楷體"/>
        <family val="4"/>
        <charset val="136"/>
      </rPr>
      <t>測試富林紙業的</t>
    </r>
    <r>
      <rPr>
        <sz val="12"/>
        <color theme="1"/>
        <rFont val="Times New Roman"/>
        <family val="1"/>
      </rPr>
      <t>Gauze F18</t>
    </r>
    <r>
      <rPr>
        <sz val="12"/>
        <color theme="1"/>
        <rFont val="標楷體"/>
        <family val="4"/>
        <charset val="136"/>
      </rPr>
      <t>沙布，是否適合使用於精裝書做脊布，降低成本。</t>
    </r>
  </si>
  <si>
    <r>
      <rPr>
        <sz val="12"/>
        <color theme="1"/>
        <rFont val="標楷體"/>
        <family val="4"/>
        <charset val="136"/>
      </rPr>
      <t>測試新視覺</t>
    </r>
    <r>
      <rPr>
        <sz val="12"/>
        <color theme="1"/>
        <rFont val="Times New Roman"/>
        <family val="1"/>
      </rPr>
      <t>APET-PCN 75Lpi</t>
    </r>
    <r>
      <rPr>
        <sz val="12"/>
        <color theme="1"/>
        <rFont val="標楷體"/>
        <family val="4"/>
        <charset val="136"/>
      </rPr>
      <t>光柵片用於印製</t>
    </r>
    <r>
      <rPr>
        <sz val="12"/>
        <color theme="1"/>
        <rFont val="Times New Roman"/>
        <family val="1"/>
      </rPr>
      <t xml:space="preserve">Lenticular, </t>
    </r>
    <r>
      <rPr>
        <sz val="12"/>
        <color theme="1"/>
        <rFont val="標楷體"/>
        <family val="4"/>
        <charset val="136"/>
      </rPr>
      <t>跟現用光柵片比較效果。</t>
    </r>
  </si>
  <si>
    <r>
      <rPr>
        <sz val="12"/>
        <color theme="1"/>
        <rFont val="標楷體"/>
        <family val="4"/>
        <charset val="136"/>
      </rPr>
      <t>測試梁倉記的</t>
    </r>
    <r>
      <rPr>
        <sz val="12"/>
        <color theme="1"/>
        <rFont val="Times New Roman"/>
        <family val="1"/>
      </rPr>
      <t>0.45mm A-Pet</t>
    </r>
    <r>
      <rPr>
        <sz val="12"/>
        <color theme="1"/>
        <rFont val="標楷體"/>
        <family val="4"/>
        <charset val="136"/>
      </rPr>
      <t>料是否適合啤做客人</t>
    </r>
    <r>
      <rPr>
        <sz val="12"/>
        <color theme="1"/>
        <rFont val="Times New Roman"/>
        <family val="1"/>
      </rPr>
      <t>PIL</t>
    </r>
    <r>
      <rPr>
        <sz val="12"/>
        <color theme="1"/>
        <rFont val="標楷體"/>
        <family val="4"/>
        <charset val="136"/>
      </rPr>
      <t>來樣的透明膠盒</t>
    </r>
    <r>
      <rPr>
        <sz val="12"/>
        <color theme="1"/>
        <rFont val="Times New Roman"/>
        <family val="1"/>
      </rPr>
      <t>85mm x 65mm x 163mm(</t>
    </r>
    <r>
      <rPr>
        <sz val="12"/>
        <color theme="1"/>
        <rFont val="標楷體"/>
        <family val="4"/>
        <charset val="136"/>
      </rPr>
      <t>內有</t>
    </r>
    <r>
      <rPr>
        <sz val="12"/>
        <color theme="1"/>
        <rFont val="Times New Roman"/>
        <family val="1"/>
      </rPr>
      <t>2</t>
    </r>
    <r>
      <rPr>
        <sz val="12"/>
        <color theme="1"/>
        <rFont val="標楷體"/>
        <family val="4"/>
        <charset val="136"/>
      </rPr>
      <t>層隔膠料</t>
    </r>
    <r>
      <rPr>
        <sz val="12"/>
        <color theme="1"/>
        <rFont val="Times New Roman"/>
        <family val="1"/>
      </rPr>
      <t>)</t>
    </r>
    <r>
      <rPr>
        <sz val="12"/>
        <color theme="1"/>
        <rFont val="標楷體"/>
        <family val="4"/>
        <charset val="136"/>
      </rPr>
      <t>。</t>
    </r>
  </si>
  <si>
    <r>
      <rPr>
        <sz val="12"/>
        <color theme="1"/>
        <rFont val="標楷體"/>
        <family val="4"/>
        <charset val="136"/>
      </rPr>
      <t>測試</t>
    </r>
    <r>
      <rPr>
        <sz val="12"/>
        <color theme="1"/>
        <rFont val="Times New Roman"/>
        <family val="1"/>
      </rPr>
      <t>Unichem</t>
    </r>
    <r>
      <rPr>
        <sz val="12"/>
        <color theme="1"/>
        <rFont val="標楷體"/>
        <family val="4"/>
        <charset val="136"/>
      </rPr>
      <t>的白色</t>
    </r>
    <r>
      <rPr>
        <sz val="12"/>
        <color theme="1"/>
        <rFont val="Times New Roman"/>
        <family val="1"/>
      </rPr>
      <t>PVC</t>
    </r>
    <r>
      <rPr>
        <sz val="12"/>
        <color theme="1"/>
        <rFont val="標楷體"/>
        <family val="4"/>
        <charset val="136"/>
      </rPr>
      <t>軟膠</t>
    </r>
    <r>
      <rPr>
        <sz val="12"/>
        <color theme="1"/>
        <rFont val="Times New Roman"/>
        <family val="1"/>
      </rPr>
      <t>(US/HBL-3B)</t>
    </r>
    <r>
      <rPr>
        <sz val="12"/>
        <color theme="1"/>
        <rFont val="標楷體"/>
        <family val="4"/>
        <charset val="136"/>
      </rPr>
      <t>試印</t>
    </r>
    <r>
      <rPr>
        <sz val="12"/>
        <color theme="1"/>
        <rFont val="Times New Roman"/>
        <family val="1"/>
      </rPr>
      <t>#161UV</t>
    </r>
    <r>
      <rPr>
        <sz val="12"/>
        <color theme="1"/>
        <rFont val="標楷體"/>
        <family val="4"/>
        <charset val="136"/>
      </rPr>
      <t>油墨，用</t>
    </r>
    <r>
      <rPr>
        <sz val="12"/>
        <color theme="1"/>
        <rFont val="Times New Roman"/>
        <family val="1"/>
      </rPr>
      <t>CTP</t>
    </r>
    <r>
      <rPr>
        <sz val="12"/>
        <color theme="1"/>
        <rFont val="標楷體"/>
        <family val="4"/>
        <charset val="136"/>
      </rPr>
      <t>電腦存檔</t>
    </r>
    <r>
      <rPr>
        <sz val="12"/>
        <color theme="1"/>
        <rFont val="Times New Roman"/>
        <family val="1"/>
      </rPr>
      <t>#C200108036)</t>
    </r>
    <r>
      <rPr>
        <sz val="12"/>
        <color theme="1"/>
        <rFont val="標楷體"/>
        <family val="4"/>
        <charset val="136"/>
      </rPr>
      <t>於膠片啞面上，再加焗部</t>
    </r>
    <r>
      <rPr>
        <sz val="12"/>
        <color theme="1"/>
        <rFont val="Times New Roman"/>
        <family val="1"/>
      </rPr>
      <t>UV#6266(</t>
    </r>
    <r>
      <rPr>
        <sz val="12"/>
        <color theme="1"/>
        <rFont val="標楷體"/>
        <family val="4"/>
        <charset val="136"/>
      </rPr>
      <t>避兩邊坑位</t>
    </r>
    <r>
      <rPr>
        <sz val="12"/>
        <color theme="1"/>
        <rFont val="Times New Roman"/>
        <family val="1"/>
      </rPr>
      <t>,</t>
    </r>
    <r>
      <rPr>
        <sz val="12"/>
        <color theme="1"/>
        <rFont val="標楷體"/>
        <family val="4"/>
        <charset val="136"/>
      </rPr>
      <t>請參考來樣</t>
    </r>
    <r>
      <rPr>
        <sz val="12"/>
        <color theme="1"/>
        <rFont val="Times New Roman"/>
        <family val="1"/>
      </rPr>
      <t>)</t>
    </r>
    <r>
      <rPr>
        <sz val="12"/>
        <color theme="1"/>
        <rFont val="標楷體"/>
        <family val="4"/>
        <charset val="136"/>
      </rPr>
      <t>。</t>
    </r>
  </si>
  <si>
    <r>
      <rPr>
        <sz val="12"/>
        <color theme="1"/>
        <rFont val="標楷體"/>
        <family val="4"/>
        <charset val="136"/>
      </rPr>
      <t>取消</t>
    </r>
    <r>
      <rPr>
        <sz val="12"/>
        <color theme="1"/>
        <rFont val="Times New Roman"/>
        <family val="1"/>
      </rPr>
      <t>2003</t>
    </r>
    <r>
      <rPr>
        <sz val="12"/>
        <color theme="1"/>
        <rFont val="標楷體"/>
        <family val="4"/>
        <charset val="136"/>
      </rPr>
      <t>／</t>
    </r>
    <r>
      <rPr>
        <sz val="12"/>
        <color theme="1"/>
        <rFont val="Times New Roman"/>
        <family val="1"/>
      </rPr>
      <t>4</t>
    </r>
    <r>
      <rPr>
        <sz val="12"/>
        <color theme="1"/>
        <rFont val="標楷體"/>
        <family val="4"/>
        <charset val="136"/>
      </rPr>
      <t>／</t>
    </r>
    <r>
      <rPr>
        <sz val="12"/>
        <color theme="1"/>
        <rFont val="Times New Roman"/>
        <family val="1"/>
      </rPr>
      <t>16RICKY</t>
    </r>
  </si>
  <si>
    <r>
      <rPr>
        <sz val="12"/>
        <color theme="1"/>
        <rFont val="標楷體"/>
        <family val="4"/>
        <charset val="136"/>
      </rPr>
      <t>測試其昌號提供的</t>
    </r>
    <r>
      <rPr>
        <sz val="12"/>
        <color theme="1"/>
        <rFont val="Times New Roman"/>
        <family val="1"/>
      </rPr>
      <t>”POLAR”#115, ”POLAR”#137, ITOH#115</t>
    </r>
    <r>
      <rPr>
        <sz val="12"/>
        <color theme="1"/>
        <rFont val="標楷體"/>
        <family val="4"/>
        <charset val="136"/>
      </rPr>
      <t>切紙機膠條是否適合使用，跟現用茂森</t>
    </r>
    <r>
      <rPr>
        <sz val="12"/>
        <color theme="1"/>
        <rFont val="Times New Roman"/>
        <family val="1"/>
      </rPr>
      <t>”POLAR”#115</t>
    </r>
    <r>
      <rPr>
        <sz val="12"/>
        <color theme="1"/>
        <rFont val="標楷體"/>
        <family val="4"/>
        <charset val="136"/>
      </rPr>
      <t>及</t>
    </r>
    <r>
      <rPr>
        <sz val="12"/>
        <color theme="1"/>
        <rFont val="Times New Roman"/>
        <family val="1"/>
      </rPr>
      <t>#137E</t>
    </r>
    <r>
      <rPr>
        <sz val="12"/>
        <color theme="1"/>
        <rFont val="標楷體"/>
        <family val="4"/>
        <charset val="136"/>
      </rPr>
      <t>比較；神戶的日本</t>
    </r>
    <r>
      <rPr>
        <sz val="12"/>
        <color theme="1"/>
        <rFont val="Times New Roman"/>
        <family val="1"/>
      </rPr>
      <t>”ITOH”#115</t>
    </r>
    <r>
      <rPr>
        <sz val="12"/>
        <color theme="1"/>
        <rFont val="標楷體"/>
        <family val="4"/>
        <charset val="136"/>
      </rPr>
      <t>比較，降低成本。</t>
    </r>
  </si>
  <si>
    <r>
      <rPr>
        <sz val="12"/>
        <color theme="1"/>
        <rFont val="標楷體"/>
        <family val="4"/>
        <charset val="136"/>
      </rPr>
      <t>測試東華的</t>
    </r>
    <r>
      <rPr>
        <sz val="12"/>
        <color theme="1"/>
        <rFont val="Times New Roman"/>
        <family val="1"/>
      </rPr>
      <t>Anti-set-off powder #R88-25(</t>
    </r>
    <r>
      <rPr>
        <sz val="12"/>
        <color theme="1"/>
        <rFont val="標楷體"/>
        <family val="4"/>
        <charset val="136"/>
      </rPr>
      <t>噴粉</t>
    </r>
    <r>
      <rPr>
        <sz val="12"/>
        <color theme="1"/>
        <rFont val="Times New Roman"/>
        <family val="1"/>
      </rPr>
      <t>)</t>
    </r>
    <r>
      <rPr>
        <sz val="12"/>
        <color theme="1"/>
        <rFont val="標楷體"/>
        <family val="4"/>
        <charset val="136"/>
      </rPr>
      <t>跟現用大崎</t>
    </r>
    <r>
      <rPr>
        <sz val="12"/>
        <color theme="1"/>
        <rFont val="Times New Roman"/>
        <family val="1"/>
      </rPr>
      <t>#</t>
    </r>
    <r>
      <rPr>
        <sz val="12"/>
        <color theme="1"/>
        <rFont val="標楷體"/>
        <family val="4"/>
        <charset val="136"/>
      </rPr>
      <t>特</t>
    </r>
    <r>
      <rPr>
        <sz val="12"/>
        <color theme="1"/>
        <rFont val="Times New Roman"/>
        <family val="1"/>
      </rPr>
      <t>CPS</t>
    </r>
    <r>
      <rPr>
        <sz val="12"/>
        <color theme="1"/>
        <rFont val="標楷體"/>
        <family val="4"/>
        <charset val="136"/>
      </rPr>
      <t>及高仕</t>
    </r>
    <r>
      <rPr>
        <sz val="12"/>
        <color theme="1"/>
        <rFont val="Times New Roman"/>
        <family val="1"/>
      </rPr>
      <t>#C230</t>
    </r>
    <r>
      <rPr>
        <sz val="12"/>
        <color theme="1"/>
        <rFont val="標楷體"/>
        <family val="4"/>
        <charset val="136"/>
      </rPr>
      <t>比較，</t>
    </r>
  </si>
  <si>
    <r>
      <rPr>
        <sz val="12"/>
        <color theme="1"/>
        <rFont val="標楷體"/>
        <family val="4"/>
        <charset val="136"/>
      </rPr>
      <t>測試茂森的日立</t>
    </r>
    <r>
      <rPr>
        <sz val="12"/>
        <color theme="1"/>
        <rFont val="Times New Roman"/>
        <family val="1"/>
      </rPr>
      <t>#500’S</t>
    </r>
    <r>
      <rPr>
        <sz val="12"/>
        <color theme="1"/>
        <rFont val="標楷體"/>
        <family val="4"/>
        <charset val="136"/>
      </rPr>
      <t>噴粉跟現用大崎</t>
    </r>
    <r>
      <rPr>
        <sz val="12"/>
        <color theme="1"/>
        <rFont val="Times New Roman"/>
        <family val="1"/>
      </rPr>
      <t>#</t>
    </r>
    <r>
      <rPr>
        <sz val="12"/>
        <color theme="1"/>
        <rFont val="標楷體"/>
        <family val="4"/>
        <charset val="136"/>
      </rPr>
      <t>特</t>
    </r>
    <r>
      <rPr>
        <sz val="12"/>
        <color theme="1"/>
        <rFont val="Times New Roman"/>
        <family val="1"/>
      </rPr>
      <t>CPS</t>
    </r>
    <r>
      <rPr>
        <sz val="12"/>
        <color theme="1"/>
        <rFont val="標楷體"/>
        <family val="4"/>
        <charset val="136"/>
      </rPr>
      <t>及高仕</t>
    </r>
    <r>
      <rPr>
        <sz val="12"/>
        <color theme="1"/>
        <rFont val="Times New Roman"/>
        <family val="1"/>
      </rPr>
      <t>#C230</t>
    </r>
    <r>
      <rPr>
        <sz val="12"/>
        <color theme="1"/>
        <rFont val="標楷體"/>
        <family val="4"/>
        <charset val="136"/>
      </rPr>
      <t>比較，改善品質，及另覓及另覓噴粉供應商代替大崎。。</t>
    </r>
  </si>
  <si>
    <r>
      <rPr>
        <sz val="12"/>
        <color theme="1"/>
        <rFont val="標楷體"/>
        <family val="4"/>
        <charset val="136"/>
      </rPr>
      <t>測試富林的</t>
    </r>
    <r>
      <rPr>
        <sz val="12"/>
        <color theme="1"/>
        <rFont val="Times New Roman"/>
        <family val="1"/>
      </rPr>
      <t>PP</t>
    </r>
    <r>
      <rPr>
        <sz val="12"/>
        <color theme="1"/>
        <rFont val="標楷體"/>
        <family val="4"/>
        <charset val="136"/>
      </rPr>
      <t>線用於穿線機</t>
    </r>
    <r>
      <rPr>
        <sz val="12"/>
        <color theme="1"/>
        <rFont val="Times New Roman"/>
        <family val="1"/>
      </rPr>
      <t>(Martini#3210)</t>
    </r>
    <r>
      <rPr>
        <sz val="12"/>
        <color theme="1"/>
        <rFont val="標楷體"/>
        <family val="4"/>
        <charset val="136"/>
      </rPr>
      <t>做車線書作大貨測試，並與現用美國及英國白棉線比較品質，降低成本。</t>
    </r>
  </si>
  <si>
    <r>
      <rPr>
        <sz val="12"/>
        <color theme="1"/>
        <rFont val="標楷體"/>
        <family val="4"/>
        <charset val="136"/>
      </rPr>
      <t>測試</t>
    </r>
    <r>
      <rPr>
        <sz val="12"/>
        <color theme="1"/>
        <rFont val="Times New Roman"/>
        <family val="1"/>
      </rPr>
      <t>H/M</t>
    </r>
    <r>
      <rPr>
        <sz val="12"/>
        <color theme="1"/>
        <rFont val="標楷體"/>
        <family val="4"/>
        <charset val="136"/>
      </rPr>
      <t>的</t>
    </r>
    <r>
      <rPr>
        <sz val="12"/>
        <color theme="1"/>
        <rFont val="Times New Roman"/>
        <family val="1"/>
      </rPr>
      <t>3</t>
    </r>
    <r>
      <rPr>
        <sz val="12"/>
        <color theme="1"/>
        <rFont val="標楷體"/>
        <family val="4"/>
        <charset val="136"/>
      </rPr>
      <t>款</t>
    </r>
    <r>
      <rPr>
        <sz val="12"/>
        <color theme="1"/>
        <rFont val="Times New Roman"/>
        <family val="1"/>
      </rPr>
      <t>302</t>
    </r>
    <r>
      <rPr>
        <sz val="12"/>
        <color theme="1"/>
        <rFont val="標楷體"/>
        <family val="4"/>
        <charset val="136"/>
      </rPr>
      <t>車皮系列相簿</t>
    </r>
    <r>
      <rPr>
        <sz val="12"/>
        <color theme="1"/>
        <rFont val="Times New Roman"/>
        <family val="1"/>
      </rPr>
      <t xml:space="preserve"> 1.</t>
    </r>
    <r>
      <rPr>
        <sz val="12"/>
        <color theme="1"/>
        <rFont val="標楷體"/>
        <family val="4"/>
        <charset val="136"/>
      </rPr>
      <t>細</t>
    </r>
    <r>
      <rPr>
        <sz val="12"/>
        <color theme="1"/>
        <rFont val="Times New Roman"/>
        <family val="1"/>
      </rPr>
      <t>3</t>
    </r>
    <r>
      <rPr>
        <sz val="12"/>
        <color theme="1"/>
        <rFont val="標楷體"/>
        <family val="4"/>
        <charset val="136"/>
      </rPr>
      <t>環皮相簿</t>
    </r>
    <r>
      <rPr>
        <sz val="12"/>
        <color theme="1"/>
        <rFont val="Times New Roman"/>
        <family val="1"/>
      </rPr>
      <t>, 2.</t>
    </r>
    <r>
      <rPr>
        <sz val="12"/>
        <color theme="1"/>
        <rFont val="標楷體"/>
        <family val="4"/>
        <charset val="136"/>
      </rPr>
      <t>車皮魚皮相簿及</t>
    </r>
    <r>
      <rPr>
        <sz val="12"/>
        <color theme="1"/>
        <rFont val="Times New Roman"/>
        <family val="1"/>
      </rPr>
      <t>3.2</t>
    </r>
    <r>
      <rPr>
        <sz val="12"/>
        <color theme="1"/>
        <rFont val="標楷體"/>
        <family val="4"/>
        <charset val="136"/>
      </rPr>
      <t>環皮相簿貼上</t>
    </r>
    <r>
      <rPr>
        <sz val="12"/>
        <color theme="1"/>
        <rFont val="Times New Roman"/>
        <family val="1"/>
      </rPr>
      <t>Fassion#09918</t>
    </r>
    <r>
      <rPr>
        <sz val="12"/>
        <color theme="1"/>
        <rFont val="標楷體"/>
        <family val="4"/>
        <charset val="136"/>
      </rPr>
      <t>可移性粉面膠底紙是否能通過焗爐測試。</t>
    </r>
  </si>
  <si>
    <r>
      <rPr>
        <sz val="12"/>
        <color theme="1"/>
        <rFont val="標楷體"/>
        <family val="4"/>
        <charset val="136"/>
      </rPr>
      <t>測試色利可代理</t>
    </r>
    <r>
      <rPr>
        <sz val="12"/>
        <color theme="1"/>
        <rFont val="Times New Roman"/>
        <family val="1"/>
      </rPr>
      <t xml:space="preserve"> SERICOL #125 </t>
    </r>
    <r>
      <rPr>
        <sz val="12"/>
        <color theme="1"/>
        <rFont val="標楷體"/>
        <family val="4"/>
        <charset val="136"/>
      </rPr>
      <t>晒版槳是否適合使用，</t>
    </r>
    <r>
      <rPr>
        <sz val="12"/>
        <color theme="1"/>
        <rFont val="Times New Roman"/>
        <family val="1"/>
      </rPr>
      <t xml:space="preserve">  </t>
    </r>
  </si>
  <si>
    <r>
      <rPr>
        <sz val="12"/>
        <color theme="1"/>
        <rFont val="標楷體"/>
        <family val="4"/>
        <charset val="136"/>
      </rPr>
      <t>測試</t>
    </r>
    <r>
      <rPr>
        <sz val="12"/>
        <color theme="1"/>
        <rFont val="Times New Roman"/>
        <family val="1"/>
      </rPr>
      <t>Pacur APET 75 LPI Lenticular Sheet (23" x 20" x 0.018")</t>
    </r>
    <r>
      <rPr>
        <sz val="12"/>
        <color theme="1"/>
        <rFont val="標楷體"/>
        <family val="4"/>
        <charset val="136"/>
      </rPr>
      <t>光柵片印製</t>
    </r>
    <r>
      <rPr>
        <sz val="12"/>
        <color theme="1"/>
        <rFont val="Times New Roman"/>
        <family val="1"/>
      </rPr>
      <t>Lenticular</t>
    </r>
    <r>
      <rPr>
        <sz val="12"/>
        <color theme="1"/>
        <rFont val="標楷體"/>
        <family val="4"/>
        <charset val="136"/>
      </rPr>
      <t>，跟現用</t>
    </r>
    <r>
      <rPr>
        <sz val="12"/>
        <color theme="1"/>
        <rFont val="Times New Roman"/>
        <family val="1"/>
      </rPr>
      <t>Pacur PET-G 75LPI</t>
    </r>
    <r>
      <rPr>
        <sz val="12"/>
        <color theme="1"/>
        <rFont val="標楷體"/>
        <family val="4"/>
        <charset val="136"/>
      </rPr>
      <t>光柵片比較效果，以降低成本。</t>
    </r>
  </si>
  <si>
    <r>
      <rPr>
        <sz val="12"/>
        <color theme="1"/>
        <rFont val="標楷體"/>
        <family val="4"/>
        <charset val="136"/>
      </rPr>
      <t>測試</t>
    </r>
    <r>
      <rPr>
        <sz val="12"/>
        <color theme="1"/>
        <rFont val="Times New Roman"/>
        <family val="1"/>
      </rPr>
      <t>Man Roland(</t>
    </r>
    <r>
      <rPr>
        <sz val="12"/>
        <color theme="1"/>
        <rFont val="標楷體"/>
        <family val="4"/>
        <charset val="136"/>
      </rPr>
      <t>曼羅蘭</t>
    </r>
    <r>
      <rPr>
        <sz val="12"/>
        <color theme="1"/>
        <rFont val="Times New Roman"/>
        <family val="1"/>
      </rPr>
      <t>)</t>
    </r>
    <r>
      <rPr>
        <sz val="12"/>
        <color theme="1"/>
        <rFont val="標楷體"/>
        <family val="4"/>
        <charset val="136"/>
      </rPr>
      <t>的</t>
    </r>
    <r>
      <rPr>
        <sz val="12"/>
        <color theme="1"/>
        <rFont val="Times New Roman"/>
        <family val="1"/>
      </rPr>
      <t>Schwegmann - Wirebelwind#8162</t>
    </r>
    <r>
      <rPr>
        <sz val="12"/>
        <color theme="1"/>
        <rFont val="標楷體"/>
        <family val="4"/>
        <charset val="136"/>
      </rPr>
      <t>噴粉跟現用大崎</t>
    </r>
    <r>
      <rPr>
        <sz val="12"/>
        <color theme="1"/>
        <rFont val="Times New Roman"/>
        <family val="1"/>
      </rPr>
      <t>#</t>
    </r>
    <r>
      <rPr>
        <sz val="12"/>
        <color theme="1"/>
        <rFont val="標楷體"/>
        <family val="4"/>
        <charset val="136"/>
      </rPr>
      <t>特</t>
    </r>
    <r>
      <rPr>
        <sz val="12"/>
        <color theme="1"/>
        <rFont val="Times New Roman"/>
        <family val="1"/>
      </rPr>
      <t>CPS</t>
    </r>
    <r>
      <rPr>
        <sz val="12"/>
        <color theme="1"/>
        <rFont val="標楷體"/>
        <family val="4"/>
        <charset val="136"/>
      </rPr>
      <t>及高仕</t>
    </r>
    <r>
      <rPr>
        <sz val="12"/>
        <color theme="1"/>
        <rFont val="Times New Roman"/>
        <family val="1"/>
      </rPr>
      <t>#C230</t>
    </r>
    <r>
      <rPr>
        <sz val="12"/>
        <color theme="1"/>
        <rFont val="標楷體"/>
        <family val="4"/>
        <charset val="136"/>
      </rPr>
      <t>比較，改善品質及另覓噴粉供應商代替大崎。</t>
    </r>
  </si>
  <si>
    <r>
      <rPr>
        <sz val="12"/>
        <color theme="1"/>
        <rFont val="標楷體"/>
        <family val="4"/>
        <charset val="136"/>
      </rPr>
      <t>測試</t>
    </r>
    <r>
      <rPr>
        <sz val="12"/>
        <color theme="1"/>
        <rFont val="Times New Roman"/>
        <family val="1"/>
      </rPr>
      <t>Man Roland(</t>
    </r>
    <r>
      <rPr>
        <sz val="12"/>
        <color theme="1"/>
        <rFont val="標楷體"/>
        <family val="4"/>
        <charset val="136"/>
      </rPr>
      <t>曼羅蘭</t>
    </r>
    <r>
      <rPr>
        <sz val="12"/>
        <color theme="1"/>
        <rFont val="Times New Roman"/>
        <family val="1"/>
      </rPr>
      <t>)</t>
    </r>
    <r>
      <rPr>
        <sz val="12"/>
        <color theme="1"/>
        <rFont val="標楷體"/>
        <family val="4"/>
        <charset val="136"/>
      </rPr>
      <t>的</t>
    </r>
    <r>
      <rPr>
        <sz val="12"/>
        <color theme="1"/>
        <rFont val="Times New Roman"/>
        <family val="1"/>
      </rPr>
      <t>RW#Grade 1.5R</t>
    </r>
    <r>
      <rPr>
        <sz val="12"/>
        <color theme="1"/>
        <rFont val="標楷體"/>
        <family val="4"/>
        <charset val="136"/>
      </rPr>
      <t>噴粉</t>
    </r>
    <r>
      <rPr>
        <sz val="12"/>
        <color theme="1"/>
        <rFont val="Times New Roman"/>
        <family val="1"/>
      </rPr>
      <t>(15 micron)</t>
    </r>
    <r>
      <rPr>
        <sz val="12"/>
        <color theme="1"/>
        <rFont val="標楷體"/>
        <family val="4"/>
        <charset val="136"/>
      </rPr>
      <t>跟現用大崎</t>
    </r>
    <r>
      <rPr>
        <sz val="12"/>
        <color theme="1"/>
        <rFont val="Times New Roman"/>
        <family val="1"/>
      </rPr>
      <t>#</t>
    </r>
    <r>
      <rPr>
        <sz val="12"/>
        <color theme="1"/>
        <rFont val="標楷體"/>
        <family val="4"/>
        <charset val="136"/>
      </rPr>
      <t>特</t>
    </r>
    <r>
      <rPr>
        <sz val="12"/>
        <color theme="1"/>
        <rFont val="Times New Roman"/>
        <family val="1"/>
      </rPr>
      <t>CPS</t>
    </r>
    <r>
      <rPr>
        <sz val="12"/>
        <color theme="1"/>
        <rFont val="標楷體"/>
        <family val="4"/>
        <charset val="136"/>
      </rPr>
      <t>及高仕</t>
    </r>
    <r>
      <rPr>
        <sz val="12"/>
        <color theme="1"/>
        <rFont val="Times New Roman"/>
        <family val="1"/>
      </rPr>
      <t>#C230</t>
    </r>
    <r>
      <rPr>
        <sz val="12"/>
        <color theme="1"/>
        <rFont val="標楷體"/>
        <family val="4"/>
        <charset val="136"/>
      </rPr>
      <t>比較，改善品質及另覓噴粉供應商代替大崎。</t>
    </r>
  </si>
  <si>
    <r>
      <rPr>
        <sz val="12"/>
        <color theme="1"/>
        <rFont val="標楷體"/>
        <family val="4"/>
        <charset val="136"/>
      </rPr>
      <t>測試永安尼龍</t>
    </r>
    <r>
      <rPr>
        <sz val="12"/>
        <color theme="1"/>
        <rFont val="Times New Roman"/>
        <family val="1"/>
      </rPr>
      <t>#SAN-311</t>
    </r>
    <r>
      <rPr>
        <sz val="12"/>
        <color theme="1"/>
        <rFont val="標楷體"/>
        <family val="4"/>
        <charset val="136"/>
      </rPr>
      <t>白色植毛是否適合使用。</t>
    </r>
    <r>
      <rPr>
        <sz val="12"/>
        <color theme="1"/>
        <rFont val="Times New Roman"/>
        <family val="1"/>
      </rPr>
      <t xml:space="preserve"> </t>
    </r>
    <r>
      <rPr>
        <sz val="12"/>
        <color theme="1"/>
        <rFont val="標楷體"/>
        <family val="4"/>
        <charset val="136"/>
      </rPr>
      <t>由於今次的絨毛體積尺寸比過往使用較為大及長，</t>
    </r>
    <r>
      <rPr>
        <sz val="12"/>
        <color theme="1"/>
        <rFont val="Times New Roman"/>
        <family val="1"/>
      </rPr>
      <t xml:space="preserve"> </t>
    </r>
    <r>
      <rPr>
        <sz val="12"/>
        <color theme="1"/>
        <rFont val="標楷體"/>
        <family val="4"/>
        <charset val="136"/>
      </rPr>
      <t>測試植毛時會否出現問題。</t>
    </r>
  </si>
  <si>
    <r>
      <rPr>
        <sz val="12"/>
        <color theme="1"/>
        <rFont val="標楷體"/>
        <family val="4"/>
        <charset val="136"/>
      </rPr>
      <t>測試勉勵龍</t>
    </r>
    <r>
      <rPr>
        <sz val="12"/>
        <color theme="1"/>
        <rFont val="Times New Roman"/>
        <family val="1"/>
      </rPr>
      <t>FB Grade 0.17mm</t>
    </r>
    <r>
      <rPr>
        <sz val="12"/>
        <color theme="1"/>
        <rFont val="標楷體"/>
        <family val="4"/>
        <charset val="136"/>
      </rPr>
      <t>厚</t>
    </r>
    <r>
      <rPr>
        <sz val="12"/>
        <color theme="1"/>
        <rFont val="Times New Roman"/>
        <family val="1"/>
      </rPr>
      <t>PVC</t>
    </r>
    <r>
      <rPr>
        <sz val="12"/>
        <color theme="1"/>
        <rFont val="標楷體"/>
        <family val="4"/>
        <charset val="136"/>
      </rPr>
      <t>用於印刷</t>
    </r>
    <r>
      <rPr>
        <sz val="12"/>
        <color theme="1"/>
        <rFont val="Times New Roman"/>
        <family val="1"/>
      </rPr>
      <t>JETTA</t>
    </r>
    <r>
      <rPr>
        <sz val="12"/>
        <color theme="1"/>
        <rFont val="標楷體"/>
        <family val="4"/>
        <charset val="136"/>
      </rPr>
      <t>地球儀，並會配合現用快乾墨及絲印白墨</t>
    </r>
    <r>
      <rPr>
        <sz val="12"/>
        <color theme="1"/>
        <rFont val="Times New Roman"/>
        <family val="1"/>
      </rPr>
      <t>(</t>
    </r>
    <r>
      <rPr>
        <sz val="12"/>
        <color theme="1"/>
        <rFont val="標楷體"/>
        <family val="4"/>
        <charset val="136"/>
      </rPr>
      <t>東洋</t>
    </r>
    <r>
      <rPr>
        <sz val="12"/>
        <color theme="1"/>
        <rFont val="Times New Roman"/>
        <family val="1"/>
      </rPr>
      <t>#SS 8611)</t>
    </r>
    <r>
      <rPr>
        <sz val="12"/>
        <color theme="1"/>
        <rFont val="標楷體"/>
        <family val="4"/>
        <charset val="136"/>
      </rPr>
      <t>托低，印</t>
    </r>
    <r>
      <rPr>
        <sz val="12"/>
        <color theme="1"/>
        <rFont val="Times New Roman"/>
        <family val="1"/>
      </rPr>
      <t>50</t>
    </r>
    <r>
      <rPr>
        <sz val="12"/>
        <color theme="1"/>
        <rFont val="標楷體"/>
        <family val="4"/>
        <charset val="136"/>
      </rPr>
      <t>張樣辦給客人試做吸塑。</t>
    </r>
    <r>
      <rPr>
        <sz val="12"/>
        <color theme="1"/>
        <rFont val="Times New Roman"/>
        <family val="1"/>
      </rPr>
      <t xml:space="preserve">(3rd test) </t>
    </r>
  </si>
  <si>
    <r>
      <rPr>
        <sz val="12"/>
        <color theme="1"/>
        <rFont val="標楷體"/>
        <family val="4"/>
        <charset val="136"/>
      </rPr>
      <t>測試</t>
    </r>
    <r>
      <rPr>
        <sz val="12"/>
        <color theme="1"/>
        <rFont val="Times New Roman"/>
        <family val="1"/>
      </rPr>
      <t>#Ackermann(</t>
    </r>
    <r>
      <rPr>
        <sz val="12"/>
        <color theme="1"/>
        <rFont val="標楷體"/>
        <family val="4"/>
        <charset val="136"/>
      </rPr>
      <t>雅佳敏</t>
    </r>
    <r>
      <rPr>
        <sz val="12"/>
        <color theme="1"/>
        <rFont val="Times New Roman"/>
        <family val="1"/>
      </rPr>
      <t>)</t>
    </r>
    <r>
      <rPr>
        <sz val="12"/>
        <color theme="1"/>
        <rFont val="標楷體"/>
        <family val="4"/>
        <charset val="136"/>
      </rPr>
      <t>的德國</t>
    </r>
    <r>
      <rPr>
        <sz val="12"/>
        <color theme="1"/>
        <rFont val="Times New Roman"/>
        <family val="1"/>
      </rPr>
      <t xml:space="preserve">#Rasant 75 BBH </t>
    </r>
    <r>
      <rPr>
        <sz val="12"/>
        <color theme="1"/>
        <rFont val="標楷體"/>
        <family val="4"/>
        <charset val="136"/>
      </rPr>
      <t>線用於</t>
    </r>
    <r>
      <rPr>
        <sz val="12"/>
        <color theme="1"/>
        <rFont val="Times New Roman"/>
        <family val="1"/>
      </rPr>
      <t>#3214</t>
    </r>
    <r>
      <rPr>
        <sz val="12"/>
        <color theme="1"/>
        <rFont val="標楷體"/>
        <family val="4"/>
        <charset val="136"/>
      </rPr>
      <t>串線機試配合線套熱辣工能，跟現用美國浩年綿線比較，改善生產質素及效率。</t>
    </r>
  </si>
  <si>
    <r>
      <rPr>
        <sz val="12"/>
        <color theme="1"/>
        <rFont val="標楷體"/>
        <family val="4"/>
        <charset val="136"/>
      </rPr>
      <t>測試荷蘭</t>
    </r>
    <r>
      <rPr>
        <sz val="12"/>
        <color theme="1"/>
        <rFont val="Times New Roman"/>
        <family val="1"/>
      </rPr>
      <t>Steinhart BV</t>
    </r>
    <r>
      <rPr>
        <sz val="12"/>
        <color theme="1"/>
        <rFont val="標楷體"/>
        <family val="4"/>
        <charset val="136"/>
      </rPr>
      <t>的</t>
    </r>
    <r>
      <rPr>
        <sz val="12"/>
        <color theme="1"/>
        <rFont val="Times New Roman"/>
        <family val="1"/>
      </rPr>
      <t>CAPATCH - Liquid Volume Tester for Anilox Roller</t>
    </r>
    <r>
      <rPr>
        <sz val="12"/>
        <color theme="1"/>
        <rFont val="標楷體"/>
        <family val="4"/>
        <charset val="136"/>
      </rPr>
      <t>，配合海德堡的過油車</t>
    </r>
    <r>
      <rPr>
        <sz val="12"/>
        <color theme="1"/>
        <rFont val="Times New Roman"/>
        <family val="1"/>
      </rPr>
      <t>SP CD102LYYL</t>
    </r>
    <r>
      <rPr>
        <sz val="12"/>
        <color theme="1"/>
        <rFont val="標楷體"/>
        <family val="4"/>
        <charset val="136"/>
      </rPr>
      <t>，試驗帶墨量</t>
    </r>
    <r>
      <rPr>
        <sz val="12"/>
        <color theme="1"/>
        <rFont val="Times New Roman"/>
        <family val="1"/>
      </rPr>
      <t>cell volume</t>
    </r>
    <r>
      <rPr>
        <sz val="12"/>
        <color theme="1"/>
        <rFont val="標楷體"/>
        <family val="4"/>
        <charset val="136"/>
      </rPr>
      <t>‧</t>
    </r>
  </si>
  <si>
    <r>
      <rPr>
        <sz val="12"/>
        <color theme="1"/>
        <rFont val="標楷體"/>
        <family val="4"/>
        <charset val="136"/>
      </rPr>
      <t>測試先達行的</t>
    </r>
    <r>
      <rPr>
        <sz val="12"/>
        <color theme="1"/>
        <rFont val="Times New Roman"/>
        <family val="1"/>
      </rPr>
      <t>0.4mm PVC</t>
    </r>
    <r>
      <rPr>
        <sz val="12"/>
        <color theme="1"/>
        <rFont val="標楷體"/>
        <family val="4"/>
        <charset val="136"/>
      </rPr>
      <t>彩虹膠布上，絲印白色圖案，然後做</t>
    </r>
    <r>
      <rPr>
        <sz val="12"/>
        <color theme="1"/>
        <rFont val="Times New Roman"/>
        <family val="1"/>
      </rPr>
      <t>tip-in</t>
    </r>
    <r>
      <rPr>
        <sz val="12"/>
        <color theme="1"/>
        <rFont val="標楷體"/>
        <family val="4"/>
        <charset val="136"/>
      </rPr>
      <t>貼在紙袋內‧</t>
    </r>
  </si>
  <si>
    <r>
      <rPr>
        <sz val="12"/>
        <color theme="1"/>
        <rFont val="標楷體"/>
        <family val="4"/>
        <charset val="136"/>
      </rPr>
      <t>測試景達絲印用的</t>
    </r>
    <r>
      <rPr>
        <sz val="12"/>
        <color theme="1"/>
        <rFont val="Times New Roman"/>
        <family val="1"/>
      </rPr>
      <t>KTS783</t>
    </r>
    <r>
      <rPr>
        <sz val="12"/>
        <color theme="1"/>
        <rFont val="標楷體"/>
        <family val="4"/>
        <charset val="136"/>
      </rPr>
      <t>開油水是可合用。</t>
    </r>
  </si>
  <si>
    <r>
      <rPr>
        <sz val="12"/>
        <color theme="1"/>
        <rFont val="標楷體"/>
        <family val="4"/>
        <charset val="136"/>
      </rPr>
      <t>測試東洋絲印用的</t>
    </r>
    <r>
      <rPr>
        <sz val="12"/>
        <color theme="1"/>
        <rFont val="Times New Roman"/>
        <family val="1"/>
      </rPr>
      <t>SS-783</t>
    </r>
    <r>
      <rPr>
        <sz val="12"/>
        <color theme="1"/>
        <rFont val="標楷體"/>
        <family val="4"/>
        <charset val="136"/>
      </rPr>
      <t>開油水是可合用。</t>
    </r>
  </si>
  <si>
    <r>
      <rPr>
        <sz val="12"/>
        <color theme="1"/>
        <rFont val="標楷體"/>
        <family val="4"/>
        <charset val="136"/>
      </rPr>
      <t>測試達和的</t>
    </r>
    <r>
      <rPr>
        <sz val="12"/>
        <color theme="1"/>
        <rFont val="Times New Roman"/>
        <family val="1"/>
      </rPr>
      <t>Engelhard IF-8631 RG</t>
    </r>
    <r>
      <rPr>
        <sz val="12"/>
        <color theme="1"/>
        <rFont val="標楷體"/>
        <family val="4"/>
        <charset val="136"/>
      </rPr>
      <t>彩虹薄膜上，絲印白色圖案，然後做</t>
    </r>
    <r>
      <rPr>
        <sz val="12"/>
        <color theme="1"/>
        <rFont val="Times New Roman"/>
        <family val="1"/>
      </rPr>
      <t>tip-in</t>
    </r>
    <r>
      <rPr>
        <sz val="12"/>
        <color theme="1"/>
        <rFont val="標楷體"/>
        <family val="4"/>
        <charset val="136"/>
      </rPr>
      <t>貼在紙袋‧</t>
    </r>
  </si>
  <si>
    <r>
      <rPr>
        <sz val="12"/>
        <color theme="1"/>
        <rFont val="標楷體"/>
        <family val="4"/>
        <charset val="136"/>
      </rPr>
      <t>測試永安的</t>
    </r>
    <r>
      <rPr>
        <sz val="12"/>
        <color theme="1"/>
        <rFont val="Times New Roman"/>
        <family val="1"/>
      </rPr>
      <t>TD-281</t>
    </r>
    <r>
      <rPr>
        <sz val="12"/>
        <color theme="1"/>
        <rFont val="標楷體"/>
        <family val="4"/>
        <charset val="136"/>
      </rPr>
      <t>綠色植毛是否適合使用。</t>
    </r>
    <r>
      <rPr>
        <sz val="12"/>
        <color theme="1"/>
        <rFont val="Times New Roman"/>
        <family val="1"/>
      </rPr>
      <t xml:space="preserve"> </t>
    </r>
  </si>
  <si>
    <r>
      <rPr>
        <sz val="12"/>
        <color theme="1"/>
        <rFont val="標楷體"/>
        <family val="4"/>
        <charset val="136"/>
      </rPr>
      <t>測試景達</t>
    </r>
    <r>
      <rPr>
        <sz val="12"/>
        <color theme="1"/>
        <rFont val="Times New Roman"/>
        <family val="1"/>
      </rPr>
      <t>CP-1152</t>
    </r>
    <r>
      <rPr>
        <sz val="12"/>
        <color theme="1"/>
        <rFont val="標楷體"/>
        <family val="4"/>
        <charset val="136"/>
      </rPr>
      <t>金墨是否適合使用</t>
    </r>
    <r>
      <rPr>
        <sz val="12"/>
        <color theme="1"/>
        <rFont val="Times New Roman"/>
        <family val="1"/>
      </rPr>
      <t xml:space="preserve">, </t>
    </r>
    <r>
      <rPr>
        <sz val="12"/>
        <color theme="1"/>
        <rFont val="標楷體"/>
        <family val="4"/>
        <charset val="136"/>
      </rPr>
      <t>並在金墨面上做燙金是否可行。</t>
    </r>
  </si>
  <si>
    <r>
      <rPr>
        <sz val="12"/>
        <color theme="1"/>
        <rFont val="標楷體"/>
        <family val="4"/>
        <charset val="136"/>
      </rPr>
      <t>測試</t>
    </r>
    <r>
      <rPr>
        <sz val="12"/>
        <color theme="1"/>
        <rFont val="Times New Roman"/>
        <family val="1"/>
      </rPr>
      <t>Bekaert</t>
    </r>
    <r>
      <rPr>
        <sz val="12"/>
        <color theme="1"/>
        <rFont val="標楷體"/>
        <family val="4"/>
        <charset val="136"/>
      </rPr>
      <t>的日本</t>
    </r>
    <r>
      <rPr>
        <sz val="12"/>
        <color theme="1"/>
        <rFont val="Times New Roman"/>
        <family val="1"/>
      </rPr>
      <t>1.2mm</t>
    </r>
    <r>
      <rPr>
        <sz val="12"/>
        <color theme="1"/>
        <rFont val="標楷體"/>
        <family val="4"/>
        <charset val="136"/>
      </rPr>
      <t>白色</t>
    </r>
    <r>
      <rPr>
        <sz val="12"/>
        <color theme="1"/>
        <rFont val="Times New Roman"/>
        <family val="1"/>
      </rPr>
      <t>”NYLOBIND” Nylon Coated Wired</t>
    </r>
    <r>
      <rPr>
        <sz val="12"/>
        <color theme="1"/>
        <rFont val="標楷體"/>
        <family val="4"/>
        <charset val="136"/>
      </rPr>
      <t>上</t>
    </r>
    <r>
      <rPr>
        <sz val="12"/>
        <color theme="1"/>
        <rFont val="Times New Roman"/>
        <family val="1"/>
      </rPr>
      <t>Bielomatik</t>
    </r>
    <r>
      <rPr>
        <sz val="12"/>
        <color theme="1"/>
        <rFont val="標楷體"/>
        <family val="4"/>
        <charset val="136"/>
      </rPr>
      <t>造</t>
    </r>
    <r>
      <rPr>
        <sz val="12"/>
        <color theme="1"/>
        <rFont val="Times New Roman"/>
        <family val="1"/>
      </rPr>
      <t>Wire-O</t>
    </r>
    <r>
      <rPr>
        <sz val="12"/>
        <color theme="1"/>
        <rFont val="標楷體"/>
        <family val="4"/>
        <charset val="136"/>
      </rPr>
      <t>線圈機試做雙線圈，跟現用鴻業</t>
    </r>
    <r>
      <rPr>
        <sz val="12"/>
        <color theme="1"/>
        <rFont val="Times New Roman"/>
        <family val="1"/>
      </rPr>
      <t xml:space="preserve">NC Wire </t>
    </r>
    <r>
      <rPr>
        <sz val="12"/>
        <color theme="1"/>
        <rFont val="標楷體"/>
        <family val="4"/>
        <charset val="136"/>
      </rPr>
      <t>比較，是否有爆色及延展力</t>
    </r>
    <r>
      <rPr>
        <sz val="12"/>
        <color theme="1"/>
        <rFont val="Times New Roman"/>
        <family val="1"/>
      </rPr>
      <t>(Tensile strength)</t>
    </r>
    <r>
      <rPr>
        <sz val="12"/>
        <color theme="1"/>
        <rFont val="標楷體"/>
        <family val="4"/>
        <charset val="136"/>
      </rPr>
      <t>是否足夠。</t>
    </r>
  </si>
  <si>
    <r>
      <rPr>
        <sz val="12"/>
        <color theme="1"/>
        <rFont val="標楷體"/>
        <family val="4"/>
        <charset val="136"/>
      </rPr>
      <t>測試雅高的</t>
    </r>
    <r>
      <rPr>
        <sz val="12"/>
        <color theme="1"/>
        <rFont val="Times New Roman"/>
        <family val="1"/>
      </rPr>
      <t>3M VHB Tape#4952(Double coated Acrylic Foam)</t>
    </r>
    <r>
      <rPr>
        <sz val="12"/>
        <color theme="1"/>
        <rFont val="標楷體"/>
        <family val="4"/>
        <charset val="136"/>
      </rPr>
      <t>海綿膠紙用於黏</t>
    </r>
    <r>
      <rPr>
        <sz val="12"/>
        <color theme="1"/>
        <rFont val="Times New Roman"/>
        <family val="1"/>
      </rPr>
      <t>PP</t>
    </r>
    <r>
      <rPr>
        <sz val="12"/>
        <color theme="1"/>
        <rFont val="標楷體"/>
        <family val="4"/>
        <charset val="136"/>
      </rPr>
      <t>硬脊膠於牛柏葉皮殼上，試其效果。</t>
    </r>
  </si>
  <si>
    <r>
      <rPr>
        <sz val="12"/>
        <color theme="1"/>
        <rFont val="標楷體"/>
        <family val="4"/>
        <charset val="136"/>
      </rPr>
      <t>測試雅高的</t>
    </r>
    <r>
      <rPr>
        <sz val="12"/>
        <color theme="1"/>
        <rFont val="Times New Roman"/>
        <family val="1"/>
      </rPr>
      <t>3M Tape Primer 94</t>
    </r>
    <r>
      <rPr>
        <sz val="12"/>
        <color theme="1"/>
        <rFont val="標楷體"/>
        <family val="4"/>
        <charset val="136"/>
      </rPr>
      <t>用於破懷</t>
    </r>
    <r>
      <rPr>
        <sz val="12"/>
        <color theme="1"/>
        <rFont val="Times New Roman"/>
        <family val="1"/>
      </rPr>
      <t xml:space="preserve">PE, PP, ABS, PET, </t>
    </r>
    <r>
      <rPr>
        <sz val="12"/>
        <color theme="1"/>
        <rFont val="標楷體"/>
        <family val="4"/>
        <charset val="136"/>
      </rPr>
      <t>木質</t>
    </r>
    <r>
      <rPr>
        <sz val="12"/>
        <color theme="1"/>
        <rFont val="Times New Roman"/>
        <family val="1"/>
      </rPr>
      <t xml:space="preserve">, </t>
    </r>
    <r>
      <rPr>
        <sz val="12"/>
        <color theme="1"/>
        <rFont val="標楷體"/>
        <family val="4"/>
        <charset val="136"/>
      </rPr>
      <t>玻璃等表面，曾加其黏上膠紙或涂上膠水後的黏力，看其效果是否適合使用。</t>
    </r>
  </si>
  <si>
    <r>
      <rPr>
        <sz val="12"/>
        <color theme="1"/>
        <rFont val="標楷體"/>
        <family val="4"/>
        <charset val="136"/>
      </rPr>
      <t>測試穎新五金公司的</t>
    </r>
    <r>
      <rPr>
        <sz val="12"/>
        <color theme="1"/>
        <rFont val="Times New Roman"/>
        <family val="1"/>
      </rPr>
      <t>8</t>
    </r>
    <r>
      <rPr>
        <sz val="12"/>
        <color theme="1"/>
        <rFont val="標楷體"/>
        <family val="4"/>
        <charset val="136"/>
      </rPr>
      <t>款撞釘</t>
    </r>
    <r>
      <rPr>
        <sz val="12"/>
        <color theme="1"/>
        <rFont val="Times New Roman"/>
        <family val="1"/>
      </rPr>
      <t>(#AFS60x24x67B</t>
    </r>
    <r>
      <rPr>
        <sz val="12"/>
        <color theme="1"/>
        <rFont val="標楷體"/>
        <family val="4"/>
        <charset val="136"/>
      </rPr>
      <t>克叻</t>
    </r>
    <r>
      <rPr>
        <sz val="12"/>
        <color theme="1"/>
        <rFont val="Times New Roman"/>
        <family val="1"/>
      </rPr>
      <t>-</t>
    </r>
    <r>
      <rPr>
        <sz val="12"/>
        <color theme="1"/>
        <rFont val="標楷體"/>
        <family val="4"/>
        <charset val="136"/>
      </rPr>
      <t>銅料單面撞釘</t>
    </r>
    <r>
      <rPr>
        <sz val="12"/>
        <color theme="1"/>
        <rFont val="Times New Roman"/>
        <family val="1"/>
      </rPr>
      <t>,AFS66 x 26 x 79B</t>
    </r>
    <r>
      <rPr>
        <sz val="12"/>
        <color theme="1"/>
        <rFont val="標楷體"/>
        <family val="4"/>
        <charset val="136"/>
      </rPr>
      <t>銅料單面撞釘</t>
    </r>
    <r>
      <rPr>
        <sz val="12"/>
        <color theme="1"/>
        <rFont val="Times New Roman"/>
        <family val="1"/>
      </rPr>
      <t>,AFS47 x 18 x 56B</t>
    </r>
    <r>
      <rPr>
        <sz val="12"/>
        <color theme="1"/>
        <rFont val="標楷體"/>
        <family val="4"/>
        <charset val="136"/>
      </rPr>
      <t>銅料單面撞釘</t>
    </r>
    <r>
      <rPr>
        <sz val="12"/>
        <color theme="1"/>
        <rFont val="Times New Roman"/>
        <family val="1"/>
      </rPr>
      <t>,AFD60 x 24 x 67B</t>
    </r>
    <r>
      <rPr>
        <sz val="12"/>
        <color theme="1"/>
        <rFont val="標楷體"/>
        <family val="4"/>
        <charset val="136"/>
      </rPr>
      <t>銅料雙面面撞釘</t>
    </r>
    <r>
      <rPr>
        <sz val="12"/>
        <color theme="1"/>
        <rFont val="Times New Roman"/>
        <family val="1"/>
      </rPr>
      <t>, AEC32 x 60 x 70S</t>
    </r>
    <r>
      <rPr>
        <sz val="12"/>
        <color theme="1"/>
        <rFont val="標楷體"/>
        <family val="4"/>
        <charset val="136"/>
      </rPr>
      <t>鐵料通心釘</t>
    </r>
    <r>
      <rPr>
        <sz val="12"/>
        <color theme="1"/>
        <rFont val="Times New Roman"/>
        <family val="1"/>
      </rPr>
      <t>, ACE30 x 70 x 60</t>
    </r>
    <r>
      <rPr>
        <sz val="12"/>
        <color theme="1"/>
        <rFont val="標楷體"/>
        <family val="4"/>
        <charset val="136"/>
      </rPr>
      <t>鐵料叻色通心釘</t>
    </r>
    <r>
      <rPr>
        <sz val="12"/>
        <color theme="1"/>
        <rFont val="Times New Roman"/>
        <family val="1"/>
      </rPr>
      <t>, AEC 38 x 50 x 80</t>
    </r>
    <r>
      <rPr>
        <sz val="12"/>
        <color theme="1"/>
        <rFont val="標楷體"/>
        <family val="4"/>
        <charset val="136"/>
      </rPr>
      <t>通心鍋釘</t>
    </r>
    <r>
      <rPr>
        <sz val="12"/>
        <color theme="1"/>
        <rFont val="Times New Roman"/>
        <family val="1"/>
      </rPr>
      <t>, AEC35 x 72 x 70</t>
    </r>
    <r>
      <rPr>
        <sz val="12"/>
        <color theme="1"/>
        <rFont val="標楷體"/>
        <family val="4"/>
        <charset val="136"/>
      </rPr>
      <t>另色鐵料通心釘</t>
    </r>
    <r>
      <rPr>
        <sz val="12"/>
        <color theme="1"/>
        <rFont val="Times New Roman"/>
        <family val="1"/>
      </rPr>
      <t>)</t>
    </r>
    <r>
      <rPr>
        <sz val="12"/>
        <color theme="1"/>
        <rFont val="標楷體"/>
        <family val="4"/>
        <charset val="136"/>
      </rPr>
      <t>、精工鏍絲的</t>
    </r>
    <r>
      <rPr>
        <sz val="12"/>
        <color theme="1"/>
        <rFont val="Times New Roman"/>
        <family val="1"/>
      </rPr>
      <t>3</t>
    </r>
    <r>
      <rPr>
        <sz val="12"/>
        <color theme="1"/>
        <rFont val="標楷體"/>
        <family val="4"/>
        <charset val="136"/>
      </rPr>
      <t>款撞釘</t>
    </r>
    <r>
      <rPr>
        <sz val="12"/>
        <color theme="1"/>
        <rFont val="Times New Roman"/>
        <family val="1"/>
      </rPr>
      <t>(3 x 5</t>
    </r>
    <r>
      <rPr>
        <sz val="12"/>
        <color theme="1"/>
        <rFont val="標楷體"/>
        <family val="4"/>
        <charset val="136"/>
      </rPr>
      <t>銻釘</t>
    </r>
    <r>
      <rPr>
        <sz val="12"/>
        <color theme="1"/>
        <rFont val="Times New Roman"/>
        <family val="1"/>
      </rPr>
      <t>, 2.95 x 4.4</t>
    </r>
    <r>
      <rPr>
        <sz val="12"/>
        <color theme="1"/>
        <rFont val="標楷體"/>
        <family val="4"/>
        <charset val="136"/>
      </rPr>
      <t>銅釘</t>
    </r>
    <r>
      <rPr>
        <sz val="12"/>
        <color theme="1"/>
        <rFont val="Times New Roman"/>
        <family val="1"/>
      </rPr>
      <t>, 3 x 3.35</t>
    </r>
    <r>
      <rPr>
        <sz val="12"/>
        <color theme="1"/>
        <rFont val="標楷體"/>
        <family val="4"/>
        <charset val="136"/>
      </rPr>
      <t>銅釘</t>
    </r>
    <r>
      <rPr>
        <sz val="12"/>
        <color theme="1"/>
        <rFont val="Times New Roman"/>
        <family val="1"/>
      </rPr>
      <t>)</t>
    </r>
    <r>
      <rPr>
        <sz val="12"/>
        <color theme="1"/>
        <rFont val="標楷體"/>
        <family val="4"/>
        <charset val="136"/>
      </rPr>
      <t>及加高實業的對面撞釘</t>
    </r>
  </si>
  <si>
    <r>
      <rPr>
        <sz val="12"/>
        <color theme="1"/>
        <rFont val="標楷體"/>
        <family val="4"/>
        <charset val="136"/>
      </rPr>
      <t>測試雅高的</t>
    </r>
    <r>
      <rPr>
        <sz val="12"/>
        <color theme="1"/>
        <rFont val="Times New Roman"/>
        <family val="1"/>
      </rPr>
      <t>3M Scotch-Weld DP-8005</t>
    </r>
    <r>
      <rPr>
        <sz val="12"/>
        <color theme="1"/>
        <rFont val="標楷體"/>
        <family val="4"/>
        <charset val="136"/>
      </rPr>
      <t>膠水配合</t>
    </r>
    <r>
      <rPr>
        <sz val="12"/>
        <color theme="1"/>
        <rFont val="Times New Roman"/>
        <family val="1"/>
      </rPr>
      <t>3M 9167 EPX Plus Applicator</t>
    </r>
    <r>
      <rPr>
        <sz val="12"/>
        <color theme="1"/>
        <rFont val="標楷體"/>
        <family val="4"/>
        <charset val="136"/>
      </rPr>
      <t>上膠槍</t>
    </r>
    <r>
      <rPr>
        <sz val="12"/>
        <color theme="1"/>
        <rFont val="Times New Roman"/>
        <family val="1"/>
      </rPr>
      <t>(</t>
    </r>
    <r>
      <rPr>
        <sz val="12"/>
        <color theme="1"/>
        <rFont val="標楷體"/>
        <family val="4"/>
        <charset val="136"/>
      </rPr>
      <t>配</t>
    </r>
    <r>
      <rPr>
        <sz val="12"/>
        <color theme="1"/>
        <rFont val="Times New Roman"/>
        <family val="1"/>
      </rPr>
      <t>3M9163 Plunger, 3M 9164 Nozzle)</t>
    </r>
    <r>
      <rPr>
        <sz val="12"/>
        <color theme="1"/>
        <rFont val="標楷體"/>
        <family val="4"/>
        <charset val="136"/>
      </rPr>
      <t>，用於黏</t>
    </r>
    <r>
      <rPr>
        <sz val="12"/>
        <color theme="1"/>
        <rFont val="Times New Roman"/>
        <family val="1"/>
      </rPr>
      <t>PP</t>
    </r>
    <r>
      <rPr>
        <sz val="12"/>
        <color theme="1"/>
        <rFont val="標楷體"/>
        <family val="4"/>
        <charset val="136"/>
      </rPr>
      <t>硬脊膠於牛柏葉皮殼上，試其效果。</t>
    </r>
  </si>
  <si>
    <r>
      <rPr>
        <sz val="12"/>
        <color theme="1"/>
        <rFont val="標楷體"/>
        <family val="4"/>
        <charset val="136"/>
      </rPr>
      <t>測試雅高的</t>
    </r>
    <r>
      <rPr>
        <sz val="12"/>
        <color theme="1"/>
        <rFont val="Times New Roman"/>
        <family val="1"/>
      </rPr>
      <t>AK-829</t>
    </r>
    <r>
      <rPr>
        <sz val="12"/>
        <color theme="1"/>
        <rFont val="標楷體"/>
        <family val="4"/>
        <charset val="136"/>
      </rPr>
      <t>膠水配合，用於黏</t>
    </r>
    <r>
      <rPr>
        <sz val="12"/>
        <color theme="1"/>
        <rFont val="Times New Roman"/>
        <family val="1"/>
      </rPr>
      <t>PP</t>
    </r>
    <r>
      <rPr>
        <sz val="12"/>
        <color theme="1"/>
        <rFont val="標楷體"/>
        <family val="4"/>
        <charset val="136"/>
      </rPr>
      <t>硬脊膠於牛柏葉皮殼上，試其效果，及跟現用</t>
    </r>
    <r>
      <rPr>
        <sz val="12"/>
        <color theme="1"/>
        <rFont val="Times New Roman"/>
        <family val="1"/>
      </rPr>
      <t>814</t>
    </r>
    <r>
      <rPr>
        <sz val="12"/>
        <color theme="1"/>
        <rFont val="標楷體"/>
        <family val="4"/>
        <charset val="136"/>
      </rPr>
      <t>萬能膠比較。</t>
    </r>
  </si>
  <si>
    <r>
      <rPr>
        <sz val="12"/>
        <color theme="1"/>
        <rFont val="標楷體"/>
        <family val="4"/>
        <charset val="136"/>
      </rPr>
      <t>測試基利提供的</t>
    </r>
    <r>
      <rPr>
        <sz val="12"/>
        <color theme="1"/>
        <rFont val="Times New Roman"/>
        <family val="1"/>
      </rPr>
      <t>Horsell- Thermal Printing Plate/830-DITP CTP</t>
    </r>
    <r>
      <rPr>
        <sz val="12"/>
        <color theme="1"/>
        <rFont val="標楷體"/>
        <family val="4"/>
        <charset val="136"/>
      </rPr>
      <t>鋅板及</t>
    </r>
    <r>
      <rPr>
        <sz val="12"/>
        <color theme="1"/>
        <rFont val="Times New Roman"/>
        <family val="1"/>
      </rPr>
      <t>DITP New Thermal Developer</t>
    </r>
    <r>
      <rPr>
        <sz val="12"/>
        <color theme="1"/>
        <rFont val="標楷體"/>
        <family val="4"/>
        <charset val="136"/>
      </rPr>
      <t>顯影液是否跟現用海底堡提供的</t>
    </r>
    <r>
      <rPr>
        <sz val="12"/>
        <color theme="1"/>
        <rFont val="Times New Roman"/>
        <family val="1"/>
      </rPr>
      <t>Horsell</t>
    </r>
    <r>
      <rPr>
        <sz val="12"/>
        <color theme="1"/>
        <rFont val="標楷體"/>
        <family val="4"/>
        <charset val="136"/>
      </rPr>
      <t>鋅板及柯達顯影液一樣，確認品質。</t>
    </r>
  </si>
  <si>
    <r>
      <rPr>
        <sz val="12"/>
        <color theme="1"/>
        <rFont val="標楷體"/>
        <family val="4"/>
        <charset val="136"/>
      </rPr>
      <t>測試永安植毛</t>
    </r>
    <r>
      <rPr>
        <sz val="12"/>
        <color theme="1"/>
        <rFont val="Times New Roman"/>
        <family val="1"/>
      </rPr>
      <t>SAN-950B-2</t>
    </r>
    <r>
      <rPr>
        <sz val="12"/>
        <color theme="1"/>
        <rFont val="標楷體"/>
        <family val="4"/>
        <charset val="136"/>
      </rPr>
      <t>透明植毛是否適用。</t>
    </r>
    <r>
      <rPr>
        <sz val="12"/>
        <color theme="1"/>
        <rFont val="Times New Roman"/>
        <family val="1"/>
      </rPr>
      <t xml:space="preserve"> </t>
    </r>
    <r>
      <rPr>
        <sz val="12"/>
        <color theme="1"/>
        <rFont val="標楷體"/>
        <family val="4"/>
        <charset val="136"/>
      </rPr>
      <t>及能否替代現用旭順透明植毛做大貨。</t>
    </r>
  </si>
  <si>
    <r>
      <rPr>
        <sz val="12"/>
        <color theme="1"/>
        <rFont val="標楷體"/>
        <family val="4"/>
        <charset val="136"/>
      </rPr>
      <t>測試</t>
    </r>
    <r>
      <rPr>
        <sz val="12"/>
        <color theme="1"/>
        <rFont val="Times New Roman"/>
        <family val="1"/>
      </rPr>
      <t>Engelhard IF-8861 RG</t>
    </r>
    <r>
      <rPr>
        <sz val="12"/>
        <color theme="1"/>
        <rFont val="標楷體"/>
        <family val="4"/>
        <charset val="136"/>
      </rPr>
      <t>彩虹薄膜上，絲印白色圖案，然後做</t>
    </r>
    <r>
      <rPr>
        <sz val="12"/>
        <color theme="1"/>
        <rFont val="Times New Roman"/>
        <family val="1"/>
      </rPr>
      <t>tip-in</t>
    </r>
    <r>
      <rPr>
        <sz val="12"/>
        <color theme="1"/>
        <rFont val="標楷體"/>
        <family val="4"/>
        <charset val="136"/>
      </rPr>
      <t>貼在紙袋‧</t>
    </r>
  </si>
  <si>
    <r>
      <rPr>
        <sz val="12"/>
        <color theme="1"/>
        <rFont val="標楷體"/>
        <family val="4"/>
        <charset val="136"/>
      </rPr>
      <t>測試噴粉</t>
    </r>
    <r>
      <rPr>
        <sz val="12"/>
        <color theme="1"/>
        <rFont val="Times New Roman"/>
        <family val="1"/>
      </rPr>
      <t>#C500 (50 micron)</t>
    </r>
    <r>
      <rPr>
        <sz val="12"/>
        <color theme="1"/>
        <rFont val="標楷體"/>
        <family val="4"/>
        <charset val="136"/>
      </rPr>
      <t>跟現用大崎</t>
    </r>
    <r>
      <rPr>
        <sz val="12"/>
        <color theme="1"/>
        <rFont val="Times New Roman"/>
        <family val="1"/>
      </rPr>
      <t>#</t>
    </r>
    <r>
      <rPr>
        <sz val="12"/>
        <color theme="1"/>
        <rFont val="標楷體"/>
        <family val="4"/>
        <charset val="136"/>
      </rPr>
      <t>特</t>
    </r>
    <r>
      <rPr>
        <sz val="12"/>
        <color theme="1"/>
        <rFont val="Times New Roman"/>
        <family val="1"/>
      </rPr>
      <t>KP</t>
    </r>
    <r>
      <rPr>
        <sz val="12"/>
        <color theme="1"/>
        <rFont val="標楷體"/>
        <family val="4"/>
        <charset val="136"/>
      </rPr>
      <t>比較，用於印厚咭紙或金咭使用，代替特</t>
    </r>
    <r>
      <rPr>
        <sz val="12"/>
        <color theme="1"/>
        <rFont val="Times New Roman"/>
        <family val="1"/>
      </rPr>
      <t>KP</t>
    </r>
    <r>
      <rPr>
        <sz val="12"/>
        <color theme="1"/>
        <rFont val="標楷體"/>
        <family val="4"/>
        <charset val="136"/>
      </rPr>
      <t>改善品質及另覓噴粉供應商代替大崎。</t>
    </r>
  </si>
  <si>
    <r>
      <rPr>
        <sz val="12"/>
        <color theme="1"/>
        <rFont val="標楷體"/>
        <family val="4"/>
        <charset val="136"/>
      </rPr>
      <t>測試茂森提供的日本水溶性噴粉</t>
    </r>
    <r>
      <rPr>
        <sz val="12"/>
        <color theme="1"/>
        <rFont val="Times New Roman"/>
        <family val="1"/>
      </rPr>
      <t>#MAXIM</t>
    </r>
    <r>
      <rPr>
        <sz val="12"/>
        <color theme="1"/>
        <rFont val="標楷體"/>
        <family val="4"/>
        <charset val="136"/>
      </rPr>
      <t>用於</t>
    </r>
    <r>
      <rPr>
        <sz val="12"/>
        <color theme="1"/>
        <rFont val="Times New Roman"/>
        <family val="1"/>
      </rPr>
      <t>4 x 4C</t>
    </r>
    <r>
      <rPr>
        <sz val="12"/>
        <color theme="1"/>
        <rFont val="標楷體"/>
        <family val="4"/>
        <charset val="136"/>
      </rPr>
      <t>印件及加工的印件有較好的幫，改善生產質素。</t>
    </r>
  </si>
  <si>
    <r>
      <rPr>
        <sz val="12"/>
        <color theme="1"/>
        <rFont val="標楷體"/>
        <family val="4"/>
        <charset val="136"/>
      </rPr>
      <t>測試永安的</t>
    </r>
    <r>
      <rPr>
        <sz val="12"/>
        <color theme="1"/>
        <rFont val="Times New Roman"/>
        <family val="1"/>
      </rPr>
      <t>#SAN-5772</t>
    </r>
    <r>
      <rPr>
        <sz val="12"/>
        <color theme="1"/>
        <rFont val="標楷體"/>
        <family val="4"/>
        <charset val="136"/>
      </rPr>
      <t>灰色植毛是否適合使用。</t>
    </r>
    <r>
      <rPr>
        <sz val="12"/>
        <color theme="1"/>
        <rFont val="Times New Roman"/>
        <family val="1"/>
      </rPr>
      <t xml:space="preserve"> </t>
    </r>
  </si>
  <si>
    <r>
      <rPr>
        <sz val="12"/>
        <color theme="1"/>
        <rFont val="標楷體"/>
        <family val="4"/>
        <charset val="136"/>
      </rPr>
      <t>測試海得堡提供的</t>
    </r>
    <r>
      <rPr>
        <sz val="12"/>
        <color theme="1"/>
        <rFont val="Times New Roman"/>
        <family val="1"/>
      </rPr>
      <t>Kodak Polychrome DITP CTP</t>
    </r>
    <r>
      <rPr>
        <sz val="12"/>
        <color theme="1"/>
        <rFont val="標楷體"/>
        <family val="4"/>
        <charset val="136"/>
      </rPr>
      <t>鋅板及</t>
    </r>
    <r>
      <rPr>
        <sz val="12"/>
        <color theme="1"/>
        <rFont val="Times New Roman"/>
        <family val="1"/>
      </rPr>
      <t>DITP/Thermal 830 Positive Developer (MX1710)</t>
    </r>
    <r>
      <rPr>
        <sz val="12"/>
        <color theme="1"/>
        <rFont val="標楷體"/>
        <family val="4"/>
        <charset val="136"/>
      </rPr>
      <t>顯影液是否適合使用，確認品質。</t>
    </r>
    <r>
      <rPr>
        <sz val="12"/>
        <color theme="1"/>
        <rFont val="Times New Roman"/>
        <family val="1"/>
      </rPr>
      <t>(</t>
    </r>
    <r>
      <rPr>
        <sz val="12"/>
        <color theme="1"/>
        <rFont val="標楷體"/>
        <family val="4"/>
        <charset val="136"/>
      </rPr>
      <t>舊的型號會被此新</t>
    </r>
    <r>
      <rPr>
        <sz val="12"/>
        <color theme="1"/>
        <rFont val="Times New Roman"/>
        <family val="1"/>
      </rPr>
      <t>DITP</t>
    </r>
    <r>
      <rPr>
        <sz val="12"/>
        <color theme="1"/>
        <rFont val="標楷體"/>
        <family val="4"/>
        <charset val="136"/>
      </rPr>
      <t>型號取替</t>
    </r>
    <r>
      <rPr>
        <sz val="12"/>
        <color theme="1"/>
        <rFont val="Times New Roman"/>
        <family val="1"/>
      </rPr>
      <t>)</t>
    </r>
  </si>
  <si>
    <r>
      <rPr>
        <sz val="12"/>
        <color theme="1"/>
        <rFont val="標楷體"/>
        <family val="4"/>
        <charset val="136"/>
      </rPr>
      <t>測試永安的</t>
    </r>
    <r>
      <rPr>
        <sz val="12"/>
        <color theme="1"/>
        <rFont val="Times New Roman"/>
        <family val="1"/>
      </rPr>
      <t>#LS-1883</t>
    </r>
    <r>
      <rPr>
        <sz val="12"/>
        <color theme="1"/>
        <rFont val="標楷體"/>
        <family val="4"/>
        <charset val="136"/>
      </rPr>
      <t>橙色植毛是否適合使用。</t>
    </r>
    <r>
      <rPr>
        <sz val="12"/>
        <color theme="1"/>
        <rFont val="Times New Roman"/>
        <family val="1"/>
      </rPr>
      <t xml:space="preserve"> </t>
    </r>
  </si>
  <si>
    <r>
      <rPr>
        <sz val="12"/>
        <color theme="1"/>
        <rFont val="標楷體"/>
        <family val="4"/>
        <charset val="136"/>
      </rPr>
      <t>測試雅高的</t>
    </r>
    <r>
      <rPr>
        <sz val="12"/>
        <color theme="1"/>
        <rFont val="Times New Roman"/>
        <family val="1"/>
      </rPr>
      <t>3M Scotch Adhesive Transfer Tapes #9472LE (300LSE Hi Strength Adhesive)</t>
    </r>
    <r>
      <rPr>
        <sz val="12"/>
        <color theme="1"/>
        <rFont val="標楷體"/>
        <family val="4"/>
        <charset val="136"/>
      </rPr>
      <t>雙面膠紙用於黏</t>
    </r>
    <r>
      <rPr>
        <sz val="12"/>
        <color theme="1"/>
        <rFont val="Times New Roman"/>
        <family val="1"/>
      </rPr>
      <t>PP</t>
    </r>
    <r>
      <rPr>
        <sz val="12"/>
        <color theme="1"/>
        <rFont val="標楷體"/>
        <family val="4"/>
        <charset val="136"/>
      </rPr>
      <t>硬脊膠於牛柏葉皮殼上，試其效果。</t>
    </r>
  </si>
  <si>
    <r>
      <rPr>
        <sz val="12"/>
        <color theme="1"/>
        <rFont val="標楷體"/>
        <family val="4"/>
        <charset val="136"/>
      </rPr>
      <t>測試永安的</t>
    </r>
    <r>
      <rPr>
        <sz val="12"/>
        <color theme="1"/>
        <rFont val="Times New Roman"/>
        <family val="1"/>
      </rPr>
      <t>#LB-39</t>
    </r>
    <r>
      <rPr>
        <sz val="12"/>
        <color theme="1"/>
        <rFont val="標楷體"/>
        <family val="4"/>
        <charset val="136"/>
      </rPr>
      <t>灰色植毛是否適合使用。</t>
    </r>
    <r>
      <rPr>
        <sz val="12"/>
        <color theme="1"/>
        <rFont val="Times New Roman"/>
        <family val="1"/>
      </rPr>
      <t xml:space="preserve"> </t>
    </r>
  </si>
  <si>
    <r>
      <rPr>
        <sz val="12"/>
        <color theme="1"/>
        <rFont val="標楷體"/>
        <family val="4"/>
        <charset val="136"/>
      </rPr>
      <t>測試萬善</t>
    </r>
    <r>
      <rPr>
        <sz val="12"/>
        <color theme="1"/>
        <rFont val="Times New Roman"/>
        <family val="1"/>
      </rPr>
      <t>#A1053</t>
    </r>
    <r>
      <rPr>
        <sz val="12"/>
        <color theme="1"/>
        <rFont val="標楷體"/>
        <family val="4"/>
        <charset val="136"/>
      </rPr>
      <t>篤頭布用於生產精裝書，並跟現用泰聯及金輝篤頭部比較；作備用物料。</t>
    </r>
  </si>
  <si>
    <r>
      <rPr>
        <sz val="12"/>
        <color theme="1"/>
        <rFont val="標楷體"/>
        <family val="4"/>
        <charset val="136"/>
      </rPr>
      <t>測試雅高提供的黑色</t>
    </r>
    <r>
      <rPr>
        <sz val="12"/>
        <color theme="1"/>
        <rFont val="Times New Roman"/>
        <family val="1"/>
      </rPr>
      <t>3M#9448HKB</t>
    </r>
    <r>
      <rPr>
        <sz val="12"/>
        <color theme="1"/>
        <rFont val="標楷體"/>
        <family val="4"/>
        <charset val="136"/>
      </rPr>
      <t>雙面膠紙用於</t>
    </r>
    <r>
      <rPr>
        <sz val="12"/>
        <color theme="1"/>
        <rFont val="Times New Roman"/>
        <family val="1"/>
      </rPr>
      <t>Marquip</t>
    </r>
    <r>
      <rPr>
        <sz val="12"/>
        <color theme="1"/>
        <rFont val="標楷體"/>
        <family val="4"/>
        <charset val="136"/>
      </rPr>
      <t>滾筒切紙機</t>
    </r>
    <r>
      <rPr>
        <sz val="12"/>
        <color theme="1"/>
        <rFont val="Times New Roman"/>
        <family val="1"/>
      </rPr>
      <t>(8</t>
    </r>
    <r>
      <rPr>
        <sz val="12"/>
        <color theme="1"/>
        <rFont val="標楷體"/>
        <family val="4"/>
        <charset val="136"/>
      </rPr>
      <t>上換駁紙時使用，目的加快換紙速度，減省換紙工序，增加效率。</t>
    </r>
  </si>
  <si>
    <r>
      <rPr>
        <sz val="12"/>
        <color theme="1"/>
        <rFont val="標楷體"/>
        <family val="4"/>
        <charset val="136"/>
      </rPr>
      <t>古寶雄</t>
    </r>
  </si>
  <si>
    <r>
      <rPr>
        <sz val="12"/>
        <color theme="1"/>
        <rFont val="標楷體"/>
        <family val="4"/>
        <charset val="136"/>
      </rPr>
      <t>測試通利的夜光粉溝廠內景達的</t>
    </r>
    <r>
      <rPr>
        <sz val="12"/>
        <color theme="1"/>
        <rFont val="Times New Roman"/>
        <family val="1"/>
      </rPr>
      <t>KT1090</t>
    </r>
    <r>
      <rPr>
        <sz val="12"/>
        <color theme="1"/>
        <rFont val="標楷體"/>
        <family val="4"/>
        <charset val="136"/>
      </rPr>
      <t>光油是否可自行調出絲印夜光墨使用。</t>
    </r>
  </si>
  <si>
    <r>
      <rPr>
        <sz val="12"/>
        <color theme="1"/>
        <rFont val="標楷體"/>
        <family val="4"/>
        <charset val="136"/>
      </rPr>
      <t>測試</t>
    </r>
    <r>
      <rPr>
        <sz val="12"/>
        <color theme="1"/>
        <rFont val="Times New Roman"/>
        <family val="1"/>
      </rPr>
      <t>Engelhard IF-8851 RY</t>
    </r>
    <r>
      <rPr>
        <sz val="12"/>
        <color theme="1"/>
        <rFont val="標楷體"/>
        <family val="4"/>
        <charset val="136"/>
      </rPr>
      <t>彩虹薄膜上，絲印白色圖案，然後做</t>
    </r>
    <r>
      <rPr>
        <sz val="12"/>
        <color theme="1"/>
        <rFont val="Times New Roman"/>
        <family val="1"/>
      </rPr>
      <t>tip-in</t>
    </r>
    <r>
      <rPr>
        <sz val="12"/>
        <color theme="1"/>
        <rFont val="標楷體"/>
        <family val="4"/>
        <charset val="136"/>
      </rPr>
      <t>貼在紙袋‧</t>
    </r>
  </si>
  <si>
    <r>
      <rPr>
        <sz val="12"/>
        <color theme="1"/>
        <rFont val="標楷體"/>
        <family val="4"/>
        <charset val="136"/>
      </rPr>
      <t>測試茂森的</t>
    </r>
    <r>
      <rPr>
        <sz val="12"/>
        <color theme="1"/>
        <rFont val="Times New Roman"/>
        <family val="1"/>
      </rPr>
      <t>Caslon #no.11</t>
    </r>
    <r>
      <rPr>
        <sz val="12"/>
        <color theme="1"/>
        <rFont val="標楷體"/>
        <family val="4"/>
        <charset val="136"/>
      </rPr>
      <t>及</t>
    </r>
    <r>
      <rPr>
        <sz val="12"/>
        <color theme="1"/>
        <rFont val="Times New Roman"/>
        <family val="1"/>
      </rPr>
      <t>no.14</t>
    </r>
    <r>
      <rPr>
        <sz val="12"/>
        <color theme="1"/>
        <rFont val="標楷體"/>
        <family val="4"/>
        <charset val="136"/>
      </rPr>
      <t>凸字粉是否合用。以取替現用五星行的凸字粉。</t>
    </r>
  </si>
  <si>
    <r>
      <rPr>
        <sz val="12"/>
        <color theme="1"/>
        <rFont val="標楷體"/>
        <family val="4"/>
        <charset val="136"/>
      </rPr>
      <t>測試力生提供的</t>
    </r>
    <r>
      <rPr>
        <sz val="12"/>
        <color theme="1"/>
        <rFont val="Times New Roman"/>
        <family val="1"/>
      </rPr>
      <t>Nitto Paper Masking Tape #720(0.1mm)</t>
    </r>
    <r>
      <rPr>
        <sz val="12"/>
        <color theme="1"/>
        <rFont val="標楷體"/>
        <family val="4"/>
        <charset val="136"/>
      </rPr>
      <t>用於嘉擴</t>
    </r>
    <r>
      <rPr>
        <sz val="12"/>
        <color theme="1"/>
        <rFont val="Times New Roman"/>
        <family val="1"/>
      </rPr>
      <t>Flexo</t>
    </r>
    <r>
      <rPr>
        <sz val="12"/>
        <color theme="1"/>
        <rFont val="標楷體"/>
        <family val="4"/>
        <charset val="136"/>
      </rPr>
      <t>機黏膠板，侍替現用</t>
    </r>
    <r>
      <rPr>
        <sz val="12"/>
        <color theme="1"/>
        <rFont val="Times New Roman"/>
        <family val="1"/>
      </rPr>
      <t>Nitto 0.1mm#7210</t>
    </r>
    <r>
      <rPr>
        <sz val="12"/>
        <color theme="1"/>
        <rFont val="標楷體"/>
        <family val="4"/>
        <charset val="136"/>
      </rPr>
      <t>膠紙，因送貨時間長</t>
    </r>
    <r>
      <rPr>
        <sz val="12"/>
        <color theme="1"/>
        <rFont val="Times New Roman"/>
        <family val="1"/>
      </rPr>
      <t>(7210</t>
    </r>
    <r>
      <rPr>
        <sz val="12"/>
        <color theme="1"/>
        <rFont val="標楷體"/>
        <family val="4"/>
        <charset val="136"/>
      </rPr>
      <t>需</t>
    </r>
    <r>
      <rPr>
        <sz val="12"/>
        <color theme="1"/>
        <rFont val="Times New Roman"/>
        <family val="1"/>
      </rPr>
      <t>60</t>
    </r>
    <r>
      <rPr>
        <sz val="12"/>
        <color theme="1"/>
        <rFont val="標楷體"/>
        <family val="4"/>
        <charset val="136"/>
      </rPr>
      <t>天從日本運來</t>
    </r>
    <r>
      <rPr>
        <sz val="12"/>
        <color theme="1"/>
        <rFont val="Times New Roman"/>
        <family val="1"/>
      </rPr>
      <t>)</t>
    </r>
    <r>
      <rPr>
        <sz val="12"/>
        <color theme="1"/>
        <rFont val="標楷體"/>
        <family val="4"/>
        <charset val="136"/>
      </rPr>
      <t>及</t>
    </r>
    <r>
      <rPr>
        <sz val="12"/>
        <color theme="1"/>
        <rFont val="Times New Roman"/>
        <family val="1"/>
      </rPr>
      <t>MOQ</t>
    </r>
    <r>
      <rPr>
        <sz val="12"/>
        <color theme="1"/>
        <rFont val="標楷體"/>
        <family val="4"/>
        <charset val="136"/>
      </rPr>
      <t>需</t>
    </r>
    <r>
      <rPr>
        <sz val="12"/>
        <color theme="1"/>
        <rFont val="Times New Roman"/>
        <family val="1"/>
      </rPr>
      <t>400</t>
    </r>
    <r>
      <rPr>
        <sz val="12"/>
        <color theme="1"/>
        <rFont val="標楷體"/>
        <family val="4"/>
        <charset val="136"/>
      </rPr>
      <t>卷。</t>
    </r>
  </si>
  <si>
    <r>
      <rPr>
        <sz val="12"/>
        <color theme="1"/>
        <rFont val="標楷體"/>
        <family val="4"/>
        <charset val="136"/>
      </rPr>
      <t>測試</t>
    </r>
    <r>
      <rPr>
        <sz val="12"/>
        <color theme="1"/>
        <rFont val="Times New Roman"/>
        <family val="1"/>
      </rPr>
      <t>“</t>
    </r>
    <r>
      <rPr>
        <sz val="12"/>
        <color theme="1"/>
        <rFont val="標楷體"/>
        <family val="4"/>
        <charset val="136"/>
      </rPr>
      <t>七星</t>
    </r>
    <r>
      <rPr>
        <sz val="12"/>
        <color theme="1"/>
        <rFont val="Times New Roman"/>
        <family val="1"/>
      </rPr>
      <t>“M</t>
    </r>
    <r>
      <rPr>
        <sz val="12"/>
        <color theme="1"/>
        <rFont val="標楷體"/>
        <family val="4"/>
        <charset val="136"/>
      </rPr>
      <t>料海棉是否适合用于自動啤机清廢﹒</t>
    </r>
  </si>
  <si>
    <r>
      <rPr>
        <sz val="12"/>
        <color theme="1"/>
        <rFont val="標楷體"/>
        <family val="4"/>
        <charset val="136"/>
      </rPr>
      <t>測試</t>
    </r>
    <r>
      <rPr>
        <sz val="12"/>
        <color theme="1"/>
        <rFont val="Times New Roman"/>
        <family val="1"/>
      </rPr>
      <t>“</t>
    </r>
    <r>
      <rPr>
        <sz val="12"/>
        <color theme="1"/>
        <rFont val="標楷體"/>
        <family val="4"/>
        <charset val="136"/>
      </rPr>
      <t>七星</t>
    </r>
    <r>
      <rPr>
        <sz val="12"/>
        <color theme="1"/>
        <rFont val="Times New Roman"/>
        <family val="1"/>
      </rPr>
      <t>“A</t>
    </r>
    <r>
      <rPr>
        <sz val="12"/>
        <color theme="1"/>
        <rFont val="標楷體"/>
        <family val="4"/>
        <charset val="136"/>
      </rPr>
      <t>料（普通）海棉是否适合用于自動啤机清廢﹒</t>
    </r>
  </si>
  <si>
    <r>
      <rPr>
        <sz val="12"/>
        <color theme="1"/>
        <rFont val="標楷體"/>
        <family val="4"/>
        <charset val="136"/>
      </rPr>
      <t>測試</t>
    </r>
    <r>
      <rPr>
        <sz val="12"/>
        <color theme="1"/>
        <rFont val="Times New Roman"/>
        <family val="1"/>
      </rPr>
      <t>“</t>
    </r>
    <r>
      <rPr>
        <sz val="12"/>
        <color theme="1"/>
        <rFont val="標楷體"/>
        <family val="4"/>
        <charset val="136"/>
      </rPr>
      <t>七星</t>
    </r>
    <r>
      <rPr>
        <sz val="12"/>
        <color theme="1"/>
        <rFont val="Times New Roman"/>
        <family val="1"/>
      </rPr>
      <t>“</t>
    </r>
    <r>
      <rPr>
        <sz val="12"/>
        <color theme="1"/>
        <rFont val="標楷體"/>
        <family val="4"/>
        <charset val="136"/>
      </rPr>
      <t>特硬海棉是否适合用于自動啤机清廢﹒</t>
    </r>
  </si>
  <si>
    <r>
      <rPr>
        <sz val="12"/>
        <color theme="1"/>
        <rFont val="標楷體"/>
        <family val="4"/>
        <charset val="136"/>
      </rPr>
      <t>測試耀港</t>
    </r>
    <r>
      <rPr>
        <sz val="12"/>
        <color theme="1"/>
        <rFont val="Times New Roman"/>
        <family val="1"/>
      </rPr>
      <t>POF</t>
    </r>
    <r>
      <rPr>
        <sz val="12"/>
        <color theme="1"/>
        <rFont val="標楷體"/>
        <family val="4"/>
        <charset val="136"/>
      </rPr>
      <t>三層复合收縮料是否合用</t>
    </r>
    <r>
      <rPr>
        <sz val="12"/>
        <color theme="1"/>
        <rFont val="Times New Roman"/>
        <family val="1"/>
      </rPr>
      <t>.(</t>
    </r>
    <r>
      <rPr>
        <sz val="12"/>
        <color theme="1"/>
        <rFont val="標楷體"/>
        <family val="4"/>
        <charset val="136"/>
      </rPr>
      <t>此物料</t>
    </r>
    <r>
      <rPr>
        <sz val="12"/>
        <color theme="1"/>
        <rFont val="Times New Roman"/>
        <family val="1"/>
      </rPr>
      <t>TQA#MT-SW-030</t>
    </r>
    <r>
      <rPr>
        <sz val="12"/>
        <color theme="1"/>
        <rFont val="標楷體"/>
        <family val="4"/>
        <charset val="136"/>
      </rPr>
      <t>已初步測試合格</t>
    </r>
    <r>
      <rPr>
        <sz val="12"/>
        <color theme="1"/>
        <rFont val="Times New Roman"/>
        <family val="1"/>
      </rPr>
      <t>,</t>
    </r>
    <r>
      <rPr>
        <sz val="12"/>
        <color theme="1"/>
        <rFont val="標楷體"/>
        <family val="4"/>
        <charset val="136"/>
      </rPr>
      <t>現給工場小量做大貨測試使用</t>
    </r>
    <r>
      <rPr>
        <sz val="12"/>
        <color theme="1"/>
        <rFont val="Times New Roman"/>
        <family val="1"/>
      </rPr>
      <t>).</t>
    </r>
  </si>
  <si>
    <r>
      <rPr>
        <sz val="12"/>
        <color theme="1"/>
        <rFont val="標楷體"/>
        <family val="4"/>
        <charset val="136"/>
      </rPr>
      <t>測試金能微粉防寒料</t>
    </r>
    <r>
      <rPr>
        <sz val="12"/>
        <color theme="1"/>
        <rFont val="Times New Roman"/>
        <family val="1"/>
      </rPr>
      <t>#ACA/30CH1</t>
    </r>
    <r>
      <rPr>
        <sz val="12"/>
        <color theme="1"/>
        <rFont val="標楷體"/>
        <family val="4"/>
        <charset val="136"/>
      </rPr>
      <t>是否适合上大机印刷，應用于工程單</t>
    </r>
    <r>
      <rPr>
        <sz val="12"/>
        <color theme="1"/>
        <rFont val="Times New Roman"/>
        <family val="1"/>
      </rPr>
      <t>#42920 ”</t>
    </r>
    <r>
      <rPr>
        <sz val="12"/>
        <color theme="1"/>
        <rFont val="標楷體"/>
        <family val="4"/>
        <charset val="136"/>
      </rPr>
      <t>開創世紀</t>
    </r>
    <r>
      <rPr>
        <sz val="12"/>
        <color theme="1"/>
        <rFont val="Times New Roman"/>
        <family val="1"/>
      </rPr>
      <t xml:space="preserve">” </t>
    </r>
    <r>
      <rPr>
        <sz val="12"/>
        <color theme="1"/>
        <rFont val="標楷體"/>
        <family val="4"/>
        <charset val="136"/>
      </rPr>
      <t>上；降底成本。</t>
    </r>
  </si>
  <si>
    <r>
      <rPr>
        <sz val="12"/>
        <color theme="1"/>
        <rFont val="標楷體"/>
        <family val="4"/>
        <charset val="136"/>
      </rPr>
      <t>測試旭順</t>
    </r>
    <r>
      <rPr>
        <sz val="12"/>
        <color theme="1"/>
        <rFont val="Times New Roman"/>
        <family val="1"/>
      </rPr>
      <t xml:space="preserve"> # P-09</t>
    </r>
    <r>
      <rPr>
        <sz val="12"/>
        <color theme="1"/>
        <rFont val="標楷體"/>
        <family val="4"/>
        <charset val="136"/>
      </rPr>
      <t>紅色</t>
    </r>
    <r>
      <rPr>
        <sz val="12"/>
        <color theme="1"/>
        <rFont val="Times New Roman"/>
        <family val="1"/>
      </rPr>
      <t>(Nylon)</t>
    </r>
    <r>
      <rPr>
        <sz val="12"/>
        <color theme="1"/>
        <rFont val="標楷體"/>
        <family val="4"/>
        <charset val="136"/>
      </rPr>
      <t>絨毛是可合用。</t>
    </r>
    <r>
      <rPr>
        <sz val="12"/>
        <color theme="1"/>
        <rFont val="Times New Roman"/>
        <family val="1"/>
      </rPr>
      <t>(</t>
    </r>
    <r>
      <rPr>
        <sz val="12"/>
        <color theme="1"/>
        <rFont val="標楷體"/>
        <family val="4"/>
        <charset val="136"/>
      </rPr>
      <t>此植毛由供應商推薦試用，並指出此植毛優點在於手感較柔軟、順滑，可提高產品質量。</t>
    </r>
    <r>
      <rPr>
        <sz val="12"/>
        <color theme="1"/>
        <rFont val="Times New Roman"/>
        <family val="1"/>
      </rPr>
      <t>)</t>
    </r>
  </si>
  <si>
    <r>
      <rPr>
        <sz val="12"/>
        <color theme="1"/>
        <rFont val="標楷體"/>
        <family val="4"/>
        <charset val="136"/>
      </rPr>
      <t>測試維格拉的氧活化反應干燥劑是否合用﹒</t>
    </r>
  </si>
  <si>
    <r>
      <rPr>
        <sz val="12"/>
        <color theme="1"/>
        <rFont val="標楷體"/>
        <family val="4"/>
        <charset val="136"/>
      </rPr>
      <t>測試鶴山利丰公司提供的德國克里斯汀</t>
    </r>
    <r>
      <rPr>
        <sz val="12"/>
        <color theme="1"/>
        <rFont val="Times New Roman"/>
        <family val="1"/>
      </rPr>
      <t>4”</t>
    </r>
    <r>
      <rPr>
        <sz val="12"/>
        <color theme="1"/>
        <rFont val="標楷體"/>
        <family val="4"/>
        <charset val="136"/>
      </rPr>
      <t>及</t>
    </r>
    <r>
      <rPr>
        <sz val="12"/>
        <color theme="1"/>
        <rFont val="Times New Roman"/>
        <family val="1"/>
      </rPr>
      <t>6”</t>
    </r>
    <r>
      <rPr>
        <sz val="12"/>
        <color theme="1"/>
        <rFont val="標楷體"/>
        <family val="4"/>
        <charset val="136"/>
      </rPr>
      <t>海棉滾刷頭是否适合廠內使用，使用於手塗膠水。</t>
    </r>
  </si>
  <si>
    <r>
      <rPr>
        <sz val="12"/>
        <color theme="1"/>
        <rFont val="標楷體"/>
        <family val="4"/>
        <charset val="136"/>
      </rPr>
      <t>黃細雲</t>
    </r>
  </si>
  <si>
    <r>
      <rPr>
        <sz val="12"/>
        <color theme="1"/>
        <rFont val="標楷體"/>
        <family val="4"/>
        <charset val="136"/>
      </rPr>
      <t>測試耀港</t>
    </r>
    <r>
      <rPr>
        <sz val="12"/>
        <color theme="1"/>
        <rFont val="Times New Roman"/>
        <family val="1"/>
      </rPr>
      <t>Opti200</t>
    </r>
    <r>
      <rPr>
        <sz val="12"/>
        <color theme="1"/>
        <rFont val="標楷體"/>
        <family val="4"/>
        <charset val="136"/>
      </rPr>
      <t>收縮膜是否合用。</t>
    </r>
    <r>
      <rPr>
        <sz val="12"/>
        <color theme="1"/>
        <rFont val="Times New Roman"/>
        <family val="1"/>
      </rPr>
      <t>(</t>
    </r>
    <r>
      <rPr>
        <sz val="12"/>
        <color theme="1"/>
        <rFont val="標楷體"/>
        <family val="4"/>
        <charset val="136"/>
      </rPr>
      <t>此收縮料為現用的</t>
    </r>
    <r>
      <rPr>
        <sz val="12"/>
        <color theme="1"/>
        <rFont val="Times New Roman"/>
        <family val="1"/>
      </rPr>
      <t>STF(Shrink Tuff)</t>
    </r>
    <r>
      <rPr>
        <sz val="12"/>
        <color theme="1"/>
        <rFont val="標楷體"/>
        <family val="4"/>
        <charset val="136"/>
      </rPr>
      <t>，現因供應商改名，故需再安排測試。</t>
    </r>
    <r>
      <rPr>
        <sz val="12"/>
        <color theme="1"/>
        <rFont val="Times New Roman"/>
        <family val="1"/>
      </rPr>
      <t>)</t>
    </r>
  </si>
  <si>
    <r>
      <rPr>
        <sz val="12"/>
        <color theme="1"/>
        <rFont val="標楷體"/>
        <family val="4"/>
        <charset val="136"/>
      </rPr>
      <t>測試旭順的寶藍色絨毛</t>
    </r>
    <r>
      <rPr>
        <sz val="12"/>
        <color theme="1"/>
        <rFont val="Times New Roman"/>
        <family val="1"/>
      </rPr>
      <t>(LP-03)</t>
    </r>
    <r>
      <rPr>
        <sz val="12"/>
        <color theme="1"/>
        <rFont val="標楷體"/>
        <family val="4"/>
        <charset val="136"/>
      </rPr>
      <t>是否适合使用﹐以作多一選擇及備用物料﹒</t>
    </r>
  </si>
  <si>
    <r>
      <rPr>
        <sz val="12"/>
        <color theme="1"/>
        <rFont val="標楷體"/>
        <family val="4"/>
        <charset val="136"/>
      </rPr>
      <t>測試旭順的米色絨毛</t>
    </r>
    <r>
      <rPr>
        <sz val="12"/>
        <color theme="1"/>
        <rFont val="Times New Roman"/>
        <family val="1"/>
      </rPr>
      <t>(LP-07)</t>
    </r>
    <r>
      <rPr>
        <sz val="12"/>
        <color theme="1"/>
        <rFont val="標楷體"/>
        <family val="4"/>
        <charset val="136"/>
      </rPr>
      <t>是否适合使用﹐以作多一選擇及備用物料﹒</t>
    </r>
  </si>
  <si>
    <r>
      <rPr>
        <sz val="12"/>
        <color theme="1"/>
        <rFont val="標楷體"/>
        <family val="4"/>
        <charset val="136"/>
      </rPr>
      <t>測試旭順的大紅色絨毛</t>
    </r>
    <r>
      <rPr>
        <sz val="12"/>
        <color theme="1"/>
        <rFont val="Times New Roman"/>
        <family val="1"/>
      </rPr>
      <t>(LP-01)</t>
    </r>
    <r>
      <rPr>
        <sz val="12"/>
        <color theme="1"/>
        <rFont val="標楷體"/>
        <family val="4"/>
        <charset val="136"/>
      </rPr>
      <t>是否适合使用﹐以作多一選擇及備用物料﹒</t>
    </r>
  </si>
  <si>
    <r>
      <rPr>
        <sz val="12"/>
        <color theme="1"/>
        <rFont val="標楷體"/>
        <family val="4"/>
        <charset val="136"/>
      </rPr>
      <t>測試旭順的黃色絨毛</t>
    </r>
    <r>
      <rPr>
        <sz val="12"/>
        <color theme="1"/>
        <rFont val="Times New Roman"/>
        <family val="1"/>
      </rPr>
      <t>(LP-02)</t>
    </r>
    <r>
      <rPr>
        <sz val="12"/>
        <color theme="1"/>
        <rFont val="標楷體"/>
        <family val="4"/>
        <charset val="136"/>
      </rPr>
      <t>是否适合使用﹐以作多一選擇及備用物料</t>
    </r>
  </si>
  <si>
    <r>
      <rPr>
        <sz val="12"/>
        <color theme="1"/>
        <rFont val="標楷體"/>
        <family val="4"/>
        <charset val="136"/>
      </rPr>
      <t>測試旭順的黑色絨毛</t>
    </r>
    <r>
      <rPr>
        <sz val="12"/>
        <color theme="1"/>
        <rFont val="Times New Roman"/>
        <family val="1"/>
      </rPr>
      <t>(LP-04)</t>
    </r>
    <r>
      <rPr>
        <sz val="12"/>
        <color theme="1"/>
        <rFont val="標楷體"/>
        <family val="4"/>
        <charset val="136"/>
      </rPr>
      <t>是否适合使用﹐以作多一選擇及備用物料﹒</t>
    </r>
  </si>
  <si>
    <r>
      <rPr>
        <sz val="12"/>
        <color theme="1"/>
        <rFont val="標楷體"/>
        <family val="4"/>
        <charset val="136"/>
      </rPr>
      <t>測試旭順的白色絨毛</t>
    </r>
    <r>
      <rPr>
        <sz val="12"/>
        <color theme="1"/>
        <rFont val="Times New Roman"/>
        <family val="1"/>
      </rPr>
      <t>(LP-06)</t>
    </r>
    <r>
      <rPr>
        <sz val="12"/>
        <color theme="1"/>
        <rFont val="標楷體"/>
        <family val="4"/>
        <charset val="136"/>
      </rPr>
      <t>是否适合使用﹐以作多一選擇及備用物料﹒</t>
    </r>
  </si>
  <si>
    <r>
      <rPr>
        <sz val="12"/>
        <color theme="1"/>
        <rFont val="標楷體"/>
        <family val="4"/>
        <charset val="136"/>
      </rPr>
      <t>應</t>
    </r>
    <r>
      <rPr>
        <sz val="12"/>
        <color theme="1"/>
        <rFont val="Times New Roman"/>
        <family val="1"/>
      </rPr>
      <t>H/M</t>
    </r>
    <r>
      <rPr>
        <sz val="12"/>
        <color theme="1"/>
        <rFont val="標楷體"/>
        <family val="4"/>
        <charset val="136"/>
      </rPr>
      <t>要求，試做毛邊效果套用於相簿內文；現試鴻業提供的奧地利</t>
    </r>
    <r>
      <rPr>
        <sz val="12"/>
        <color theme="1"/>
        <rFont val="Times New Roman"/>
        <family val="1"/>
      </rPr>
      <t>Bohler</t>
    </r>
    <r>
      <rPr>
        <sz val="12"/>
        <color theme="1"/>
        <rFont val="標楷體"/>
        <family val="4"/>
        <charset val="136"/>
      </rPr>
      <t>寶拿毛邊刀</t>
    </r>
    <r>
      <rPr>
        <sz val="12"/>
        <color theme="1"/>
        <rFont val="Times New Roman"/>
        <family val="1"/>
      </rPr>
      <t>(23.8x 0.71 x 1000mm)</t>
    </r>
    <r>
      <rPr>
        <sz val="12"/>
        <color theme="1"/>
        <rFont val="標楷體"/>
        <family val="4"/>
        <charset val="136"/>
      </rPr>
      <t>試做模啤</t>
    </r>
    <r>
      <rPr>
        <sz val="12"/>
        <color theme="1"/>
        <rFont val="Times New Roman"/>
        <family val="1"/>
      </rPr>
      <t>118gsm</t>
    </r>
    <r>
      <rPr>
        <sz val="12"/>
        <color theme="1"/>
        <rFont val="標楷體"/>
        <family val="4"/>
        <charset val="136"/>
      </rPr>
      <t>書紙、</t>
    </r>
    <r>
      <rPr>
        <sz val="12"/>
        <color theme="1"/>
        <rFont val="Times New Roman"/>
        <family val="1"/>
      </rPr>
      <t>170gsm</t>
    </r>
    <r>
      <rPr>
        <sz val="12"/>
        <color theme="1"/>
        <rFont val="標楷體"/>
        <family val="4"/>
        <charset val="136"/>
      </rPr>
      <t>單粉及</t>
    </r>
    <r>
      <rPr>
        <sz val="12"/>
        <color theme="1"/>
        <rFont val="Times New Roman"/>
        <family val="1"/>
      </rPr>
      <t xml:space="preserve"> 222gsm</t>
    </r>
    <r>
      <rPr>
        <sz val="12"/>
        <color theme="1"/>
        <rFont val="標楷體"/>
        <family val="4"/>
        <charset val="136"/>
      </rPr>
      <t>無粉咭單邊。</t>
    </r>
  </si>
  <si>
    <r>
      <rPr>
        <sz val="12"/>
        <color theme="1"/>
        <rFont val="標楷體"/>
        <family val="4"/>
        <charset val="136"/>
      </rPr>
      <t>測試天彩印刷器材經營部的蓄光顏料</t>
    </r>
    <r>
      <rPr>
        <sz val="12"/>
        <color theme="1"/>
        <rFont val="Times New Roman"/>
        <family val="1"/>
      </rPr>
      <t xml:space="preserve">#GSS </t>
    </r>
    <r>
      <rPr>
        <sz val="12"/>
        <color theme="1"/>
        <rFont val="標楷體"/>
        <family val="4"/>
        <charset val="136"/>
      </rPr>
      <t>及</t>
    </r>
    <r>
      <rPr>
        <sz val="12"/>
        <color theme="1"/>
        <rFont val="Times New Roman"/>
        <family val="1"/>
      </rPr>
      <t xml:space="preserve"> #G-300F</t>
    </r>
    <r>
      <rPr>
        <sz val="12"/>
        <color theme="1"/>
        <rFont val="標楷體"/>
        <family val="4"/>
        <charset val="136"/>
      </rPr>
      <t>綠色</t>
    </r>
    <r>
      <rPr>
        <sz val="12"/>
        <color theme="1"/>
        <rFont val="Times New Roman"/>
        <family val="1"/>
      </rPr>
      <t xml:space="preserve"> </t>
    </r>
    <r>
      <rPr>
        <sz val="12"/>
        <color theme="1"/>
        <rFont val="標楷體"/>
        <family val="4"/>
        <charset val="136"/>
      </rPr>
      <t>夜光粉與景違綠色光</t>
    </r>
    <r>
      <rPr>
        <sz val="12"/>
        <color theme="1"/>
        <rFont val="Times New Roman"/>
        <family val="1"/>
      </rPr>
      <t>(10KT-076)</t>
    </r>
    <r>
      <rPr>
        <sz val="12"/>
        <color theme="1"/>
        <rFont val="標楷體"/>
        <family val="4"/>
        <charset val="136"/>
      </rPr>
      <t>做比較</t>
    </r>
  </si>
  <si>
    <r>
      <rPr>
        <sz val="12"/>
        <color theme="1"/>
        <rFont val="標楷體"/>
        <family val="4"/>
        <charset val="136"/>
      </rPr>
      <t>測試台灣旭順</t>
    </r>
    <r>
      <rPr>
        <sz val="12"/>
        <color theme="1"/>
        <rFont val="Times New Roman"/>
        <family val="1"/>
      </rPr>
      <t xml:space="preserve"> # P-21</t>
    </r>
    <r>
      <rPr>
        <sz val="12"/>
        <color theme="1"/>
        <rFont val="標楷體"/>
        <family val="4"/>
        <charset val="136"/>
      </rPr>
      <t>青色絨毛是否可列入在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</si>
  <si>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P-30</t>
    </r>
    <r>
      <rPr>
        <sz val="12"/>
        <color theme="1"/>
        <rFont val="標楷體"/>
        <family val="4"/>
        <charset val="136"/>
      </rPr>
      <t>寶藍色絨毛是否可列入在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</si>
  <si>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P-07</t>
    </r>
    <r>
      <rPr>
        <sz val="12"/>
        <color theme="1"/>
        <rFont val="標楷體"/>
        <family val="4"/>
        <charset val="136"/>
      </rPr>
      <t>棗紅色絨毛是否可列入在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</si>
  <si>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P-032</t>
    </r>
    <r>
      <rPr>
        <sz val="12"/>
        <color theme="1"/>
        <rFont val="標楷體"/>
        <family val="4"/>
        <charset val="136"/>
      </rPr>
      <t>黃色絨毛是否可列入在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</si>
  <si>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P-12</t>
    </r>
    <r>
      <rPr>
        <sz val="12"/>
        <color theme="1"/>
        <rFont val="標楷體"/>
        <family val="4"/>
        <charset val="136"/>
      </rPr>
      <t>粉紅色絨毛是否可列入在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</si>
  <si>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P-04</t>
    </r>
    <r>
      <rPr>
        <sz val="12"/>
        <color theme="1"/>
        <rFont val="標楷體"/>
        <family val="4"/>
        <charset val="136"/>
      </rPr>
      <t>豬紅色絨毛是否可列入在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</si>
  <si>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P-03</t>
    </r>
    <r>
      <rPr>
        <sz val="12"/>
        <color theme="1"/>
        <rFont val="標楷體"/>
        <family val="4"/>
        <charset val="136"/>
      </rPr>
      <t>玉面色絨毛是否可列入在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</si>
  <si>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P-05</t>
    </r>
    <r>
      <rPr>
        <sz val="12"/>
        <color theme="1"/>
        <rFont val="標楷體"/>
        <family val="4"/>
        <charset val="136"/>
      </rPr>
      <t>黑色絨毛是否可列入在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</si>
  <si>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P-17</t>
    </r>
    <r>
      <rPr>
        <sz val="12"/>
        <color theme="1"/>
        <rFont val="標楷體"/>
        <family val="4"/>
        <charset val="136"/>
      </rPr>
      <t>草綠色絨毛是否可列入在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</si>
  <si>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P-16</t>
    </r>
    <r>
      <rPr>
        <sz val="12"/>
        <color theme="1"/>
        <rFont val="標楷體"/>
        <family val="4"/>
        <charset val="136"/>
      </rPr>
      <t>湖水綠色絨毛是否可列入在</t>
    </r>
    <r>
      <rPr>
        <sz val="12"/>
        <color theme="1"/>
        <rFont val="Times New Roman"/>
        <family val="1"/>
      </rPr>
      <t>LEO TOUCH</t>
    </r>
    <r>
      <rPr>
        <sz val="12"/>
        <color theme="1"/>
        <rFont val="標楷體"/>
        <family val="4"/>
        <charset val="136"/>
      </rPr>
      <t>。</t>
    </r>
  </si>
  <si>
    <r>
      <rPr>
        <sz val="12"/>
        <color theme="1"/>
        <rFont val="標楷體"/>
        <family val="4"/>
        <charset val="136"/>
      </rPr>
      <t>測試台灣旭順</t>
    </r>
    <r>
      <rPr>
        <sz val="12"/>
        <color theme="1"/>
        <rFont val="Times New Roman"/>
        <family val="1"/>
      </rPr>
      <t xml:space="preserve"> # P-18</t>
    </r>
    <r>
      <rPr>
        <sz val="12"/>
        <color theme="1"/>
        <rFont val="標楷體"/>
        <family val="4"/>
        <charset val="136"/>
      </rPr>
      <t>深綠色絨毛是否可列入在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</si>
  <si>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P-24</t>
    </r>
    <r>
      <rPr>
        <sz val="12"/>
        <color theme="1"/>
        <rFont val="標楷體"/>
        <family val="4"/>
        <charset val="136"/>
      </rPr>
      <t>紫紅色絨毛是否可列入在</t>
    </r>
    <r>
      <rPr>
        <sz val="12"/>
        <color theme="1"/>
        <rFont val="Times New Roman"/>
        <family val="1"/>
      </rPr>
      <t>LEO TOUCH</t>
    </r>
    <r>
      <rPr>
        <sz val="12"/>
        <color theme="1"/>
        <rFont val="標楷體"/>
        <family val="4"/>
        <charset val="136"/>
      </rPr>
      <t>。</t>
    </r>
  </si>
  <si>
    <r>
      <rPr>
        <sz val="12"/>
        <color theme="1"/>
        <rFont val="標楷體"/>
        <family val="4"/>
        <charset val="136"/>
      </rPr>
      <t>測試台灣旭順</t>
    </r>
    <r>
      <rPr>
        <sz val="12"/>
        <color theme="1"/>
        <rFont val="Times New Roman"/>
        <family val="1"/>
      </rPr>
      <t xml:space="preserve"> # P-33</t>
    </r>
    <r>
      <rPr>
        <sz val="12"/>
        <color theme="1"/>
        <rFont val="標楷體"/>
        <family val="4"/>
        <charset val="136"/>
      </rPr>
      <t>淺粉紅色絨毛是否可列入在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</si>
  <si>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P-25</t>
    </r>
    <r>
      <rPr>
        <sz val="12"/>
        <color theme="1"/>
        <rFont val="標楷體"/>
        <family val="4"/>
        <charset val="136"/>
      </rPr>
      <t>灰色絨毛是否可列入在</t>
    </r>
    <r>
      <rPr>
        <sz val="12"/>
        <color theme="1"/>
        <rFont val="Times New Roman"/>
        <family val="1"/>
      </rPr>
      <t>LEO TOUCH</t>
    </r>
    <r>
      <rPr>
        <sz val="12"/>
        <color theme="1"/>
        <rFont val="標楷體"/>
        <family val="4"/>
        <charset val="136"/>
      </rPr>
      <t>。</t>
    </r>
    <r>
      <rPr>
        <sz val="12"/>
        <color theme="1"/>
        <rFont val="Times New Roman"/>
        <family val="1"/>
      </rPr>
      <t xml:space="preserve">    </t>
    </r>
  </si>
  <si>
    <r>
      <rPr>
        <sz val="12"/>
        <color theme="1"/>
        <rFont val="標楷體"/>
        <family val="4"/>
        <charset val="136"/>
      </rPr>
      <t>測試台灣旭順</t>
    </r>
    <r>
      <rPr>
        <sz val="12"/>
        <color theme="1"/>
        <rFont val="Times New Roman"/>
        <family val="1"/>
      </rPr>
      <t xml:space="preserve"> # P-01</t>
    </r>
    <r>
      <rPr>
        <sz val="12"/>
        <color theme="1"/>
        <rFont val="標楷體"/>
        <family val="4"/>
        <charset val="136"/>
      </rPr>
      <t>白色絨毛是否可列入在</t>
    </r>
    <r>
      <rPr>
        <sz val="12"/>
        <color theme="1"/>
        <rFont val="Times New Roman"/>
        <family val="1"/>
      </rPr>
      <t>LEO TOUCH</t>
    </r>
    <r>
      <rPr>
        <sz val="12"/>
        <color theme="1"/>
        <rFont val="標楷體"/>
        <family val="4"/>
        <charset val="136"/>
      </rPr>
      <t>。</t>
    </r>
  </si>
  <si>
    <r>
      <rPr>
        <sz val="12"/>
        <color theme="1"/>
        <rFont val="標楷體"/>
        <family val="4"/>
        <charset val="136"/>
      </rPr>
      <t>測試順德日本阿波羅貿易公司的夜光粉</t>
    </r>
    <r>
      <rPr>
        <sz val="12"/>
        <color theme="1"/>
        <rFont val="Times New Roman"/>
        <family val="1"/>
      </rPr>
      <t>#GSS</t>
    </r>
    <r>
      <rPr>
        <sz val="12"/>
        <color theme="1"/>
        <rFont val="標楷體"/>
        <family val="4"/>
        <charset val="136"/>
      </rPr>
      <t>夜光粉溝光油与景達夜光墨（</t>
    </r>
    <r>
      <rPr>
        <sz val="12"/>
        <color theme="1"/>
        <rFont val="Times New Roman"/>
        <family val="1"/>
      </rPr>
      <t>10KT-076</t>
    </r>
    <r>
      <rPr>
        <sz val="12"/>
        <color theme="1"/>
        <rFont val="標楷體"/>
        <family val="4"/>
        <charset val="136"/>
      </rPr>
      <t>）做比較﹒</t>
    </r>
  </si>
  <si>
    <r>
      <rPr>
        <sz val="12"/>
        <color theme="1"/>
        <rFont val="標楷體"/>
        <family val="4"/>
        <charset val="136"/>
      </rPr>
      <t>測試茂森</t>
    </r>
    <r>
      <rPr>
        <sz val="12"/>
        <color theme="1"/>
        <rFont val="Times New Roman"/>
        <family val="1"/>
      </rPr>
      <t>2</t>
    </r>
    <r>
      <rPr>
        <sz val="12"/>
        <color theme="1"/>
        <rFont val="標楷體"/>
        <family val="4"/>
        <charset val="136"/>
      </rPr>
      <t>款消版液</t>
    </r>
    <r>
      <rPr>
        <sz val="12"/>
        <color theme="1"/>
        <rFont val="Times New Roman"/>
        <family val="1"/>
      </rPr>
      <t>1. Kodak Polychrome #243</t>
    </r>
    <r>
      <rPr>
        <sz val="12"/>
        <color theme="1"/>
        <rFont val="標楷體"/>
        <family val="4"/>
        <charset val="136"/>
      </rPr>
      <t>及</t>
    </r>
    <r>
      <rPr>
        <sz val="12"/>
        <color theme="1"/>
        <rFont val="Times New Roman"/>
        <family val="1"/>
      </rPr>
      <t>#Positive Deletion Gel</t>
    </r>
    <r>
      <rPr>
        <sz val="12"/>
        <color theme="1"/>
        <rFont val="標楷體"/>
        <family val="4"/>
        <charset val="136"/>
      </rPr>
      <t>，因現用</t>
    </r>
    <r>
      <rPr>
        <sz val="12"/>
        <color theme="1"/>
        <rFont val="Times New Roman"/>
        <family val="1"/>
      </rPr>
      <t>CTP</t>
    </r>
    <r>
      <rPr>
        <sz val="12"/>
        <color theme="1"/>
        <rFont val="標楷體"/>
        <family val="4"/>
        <charset val="136"/>
      </rPr>
      <t>版的消版筆使用較不方便，另比較其清除</t>
    </r>
    <r>
      <rPr>
        <sz val="12"/>
        <color theme="1"/>
        <rFont val="Times New Roman"/>
        <family val="1"/>
      </rPr>
      <t>CTP</t>
    </r>
    <r>
      <rPr>
        <sz val="12"/>
        <color theme="1"/>
        <rFont val="標楷體"/>
        <family val="4"/>
        <charset val="136"/>
      </rPr>
      <t>上的污點的效能。</t>
    </r>
  </si>
  <si>
    <r>
      <rPr>
        <sz val="12"/>
        <color theme="1"/>
        <rFont val="標楷體"/>
        <family val="4"/>
        <charset val="136"/>
      </rPr>
      <t>測試三和研磨材料</t>
    </r>
    <r>
      <rPr>
        <sz val="12"/>
        <color theme="1"/>
        <rFont val="Times New Roman"/>
        <family val="1"/>
      </rPr>
      <t>(</t>
    </r>
    <r>
      <rPr>
        <sz val="12"/>
        <color theme="1"/>
        <rFont val="標楷體"/>
        <family val="4"/>
        <charset val="136"/>
      </rPr>
      <t>廣東</t>
    </r>
    <r>
      <rPr>
        <sz val="12"/>
        <color theme="1"/>
        <rFont val="Times New Roman"/>
        <family val="1"/>
      </rPr>
      <t>)</t>
    </r>
    <r>
      <rPr>
        <sz val="12"/>
        <color theme="1"/>
        <rFont val="標楷體"/>
        <family val="4"/>
        <charset val="136"/>
      </rPr>
      <t>公司提供之</t>
    </r>
    <r>
      <rPr>
        <sz val="12"/>
        <color theme="1"/>
        <rFont val="Times New Roman"/>
        <family val="1"/>
      </rPr>
      <t>2</t>
    </r>
    <r>
      <rPr>
        <sz val="12"/>
        <color theme="1"/>
        <rFont val="標楷體"/>
        <family val="4"/>
        <charset val="136"/>
      </rPr>
      <t>款鹿牌磨砂砂帶</t>
    </r>
    <r>
      <rPr>
        <sz val="12"/>
        <color theme="1"/>
        <rFont val="Times New Roman"/>
        <family val="1"/>
      </rPr>
      <t>320#</t>
    </r>
    <r>
      <rPr>
        <sz val="12"/>
        <color theme="1"/>
        <rFont val="標楷體"/>
        <family val="4"/>
        <charset val="136"/>
      </rPr>
      <t>及</t>
    </r>
    <r>
      <rPr>
        <sz val="12"/>
        <color theme="1"/>
        <rFont val="Times New Roman"/>
        <family val="1"/>
      </rPr>
      <t>180#</t>
    </r>
    <r>
      <rPr>
        <sz val="12"/>
        <color theme="1"/>
        <rFont val="標楷體"/>
        <family val="4"/>
        <charset val="136"/>
      </rPr>
      <t>用於轆金邊機，跟現用東高麗磨料公司提供的鹿牌磨砂砂帶比較，確認其品質。</t>
    </r>
  </si>
  <si>
    <r>
      <rPr>
        <sz val="12"/>
        <color theme="1"/>
        <rFont val="標楷體"/>
        <family val="4"/>
        <charset val="136"/>
      </rPr>
      <t>經</t>
    </r>
    <r>
      <rPr>
        <sz val="12"/>
        <color theme="1"/>
        <rFont val="Times New Roman"/>
        <family val="1"/>
      </rPr>
      <t>H/M</t>
    </r>
    <r>
      <rPr>
        <sz val="12"/>
        <color theme="1"/>
        <rFont val="標楷體"/>
        <family val="4"/>
        <charset val="136"/>
      </rPr>
      <t>介紹測試</t>
    </r>
    <r>
      <rPr>
        <sz val="12"/>
        <color theme="1"/>
        <rFont val="Times New Roman"/>
        <family val="1"/>
      </rPr>
      <t>1”</t>
    </r>
    <r>
      <rPr>
        <sz val="12"/>
        <color theme="1"/>
        <rFont val="標楷體"/>
        <family val="4"/>
        <charset val="136"/>
      </rPr>
      <t>闊黑色橡膠帶用於綑紮成品紙箱，避免運輸時踫趺，代替現用保鮮紙綑紮箱頭，降低成本及加強環保。</t>
    </r>
  </si>
  <si>
    <r>
      <rPr>
        <sz val="12"/>
        <color theme="1"/>
        <rFont val="標楷體"/>
        <family val="4"/>
        <charset val="136"/>
      </rPr>
      <t>測試易仕提供的雙面藍紙是否适合裕通版房晒圖用，跟現用利信提供的的法國雙面藍紙比較，确認品質取代現用停產的雙面藍紙。</t>
    </r>
  </si>
  <si>
    <r>
      <rPr>
        <sz val="12"/>
        <color theme="1"/>
        <rFont val="標楷體"/>
        <family val="4"/>
        <charset val="136"/>
      </rPr>
      <t>李婉顏</t>
    </r>
  </si>
  <si>
    <r>
      <rPr>
        <sz val="12"/>
        <color theme="1"/>
        <rFont val="標楷體"/>
        <family val="4"/>
        <charset val="136"/>
      </rPr>
      <t>測試利信提供的英國雙面藍紙是否适合裕通版房晒圖用，跟現用利信提供的的法國雙面藍紙比較，确認品質並取代現用停產的利信法國雙面藍紙。</t>
    </r>
  </si>
  <si>
    <r>
      <rPr>
        <sz val="12"/>
        <color theme="1"/>
        <rFont val="標楷體"/>
        <family val="4"/>
        <charset val="136"/>
      </rPr>
      <t>測試易仕提供的雙面藍紙是否适合裕通版房晒圖用，跟現用利信提供的的法國雙面藍紙比較，确認品質及取代現時停產的雙面藍紙。</t>
    </r>
  </si>
  <si>
    <r>
      <rPr>
        <sz val="12"/>
        <color theme="1"/>
        <rFont val="標楷體"/>
        <family val="4"/>
        <charset val="136"/>
      </rPr>
      <t>測試奶白靜電貼紙試印</t>
    </r>
    <r>
      <rPr>
        <sz val="12"/>
        <color theme="1"/>
        <rFont val="Times New Roman"/>
        <family val="1"/>
      </rPr>
      <t>Job#44320</t>
    </r>
    <r>
      <rPr>
        <sz val="12"/>
        <color theme="1"/>
        <rFont val="標楷體"/>
        <family val="4"/>
        <charset val="136"/>
      </rPr>
      <t>，印刷</t>
    </r>
    <r>
      <rPr>
        <sz val="12"/>
        <color theme="1"/>
        <rFont val="Times New Roman"/>
        <family val="1"/>
      </rPr>
      <t>UV 4C</t>
    </r>
    <r>
      <rPr>
        <sz val="12"/>
        <color theme="1"/>
        <rFont val="標楷體"/>
        <family val="4"/>
        <charset val="136"/>
      </rPr>
      <t>，之後再啤半穿，確認效果。</t>
    </r>
  </si>
  <si>
    <r>
      <rPr>
        <sz val="12"/>
        <color theme="1"/>
        <rFont val="標楷體"/>
        <family val="4"/>
        <charset val="136"/>
      </rPr>
      <t>測試永安＃</t>
    </r>
    <r>
      <rPr>
        <sz val="12"/>
        <color theme="1"/>
        <rFont val="Times New Roman"/>
        <family val="1"/>
      </rPr>
      <t xml:space="preserve">SAN-6423   PMS186  </t>
    </r>
    <r>
      <rPr>
        <sz val="12"/>
        <color theme="1"/>
        <rFont val="標楷體"/>
        <family val="4"/>
        <charset val="136"/>
      </rPr>
      <t>紅色</t>
    </r>
    <r>
      <rPr>
        <sz val="12"/>
        <color theme="1"/>
        <rFont val="Times New Roman"/>
        <family val="1"/>
      </rPr>
      <t>(Nylon)</t>
    </r>
    <r>
      <rPr>
        <sz val="12"/>
        <color theme="1"/>
        <rFont val="標楷體"/>
        <family val="4"/>
        <charset val="136"/>
      </rPr>
      <t>絨毛是否适合使用﹒</t>
    </r>
    <r>
      <rPr>
        <sz val="12"/>
        <color theme="1"/>
        <rFont val="Times New Roman"/>
        <family val="1"/>
      </rPr>
      <t>(</t>
    </r>
    <r>
      <rPr>
        <sz val="12"/>
        <color theme="1"/>
        <rFont val="標楷體"/>
        <family val="4"/>
        <charset val="136"/>
      </rPr>
      <t>因客人</t>
    </r>
    <r>
      <rPr>
        <sz val="12"/>
        <color theme="1"/>
        <rFont val="Times New Roman"/>
        <family val="1"/>
      </rPr>
      <t>MQ Publication Ltd</t>
    </r>
    <r>
      <rPr>
        <sz val="12"/>
        <color theme="1"/>
        <rFont val="標楷體"/>
        <family val="4"/>
        <charset val="136"/>
      </rPr>
      <t>要求﹐植</t>
    </r>
    <r>
      <rPr>
        <sz val="12"/>
        <color theme="1"/>
        <rFont val="Times New Roman"/>
        <family val="1"/>
      </rPr>
      <t>PMS186</t>
    </r>
    <r>
      <rPr>
        <sz val="12"/>
        <color theme="1"/>
        <rFont val="標楷體"/>
        <family val="4"/>
        <charset val="136"/>
      </rPr>
      <t>紅色絨毛﹒故安排供應商打辨及進行測試﹒</t>
    </r>
    <r>
      <rPr>
        <sz val="12"/>
        <color theme="1"/>
        <rFont val="Times New Roman"/>
        <family val="1"/>
      </rPr>
      <t>)</t>
    </r>
  </si>
  <si>
    <r>
      <rPr>
        <sz val="12"/>
        <color theme="1"/>
        <rFont val="標楷體"/>
        <family val="4"/>
        <charset val="136"/>
      </rPr>
      <t>茂森</t>
    </r>
    <r>
      <rPr>
        <sz val="12"/>
        <color theme="1"/>
        <rFont val="Times New Roman"/>
        <family val="1"/>
      </rPr>
      <t xml:space="preserve">  </t>
    </r>
    <r>
      <rPr>
        <sz val="12"/>
        <color theme="1"/>
        <rFont val="標楷體"/>
        <family val="4"/>
        <charset val="136"/>
      </rPr>
      <t>欠測試單</t>
    </r>
  </si>
  <si>
    <r>
      <rPr>
        <sz val="12"/>
        <color theme="1"/>
        <rFont val="標楷體"/>
        <family val="4"/>
        <charset val="136"/>
      </rPr>
      <t>測試茂森提供的明治</t>
    </r>
    <r>
      <rPr>
        <sz val="12"/>
        <color theme="1"/>
        <rFont val="Times New Roman"/>
        <family val="1"/>
      </rPr>
      <t>#UV8 UV</t>
    </r>
    <r>
      <rPr>
        <sz val="12"/>
        <color theme="1"/>
        <rFont val="標楷體"/>
        <family val="4"/>
        <charset val="136"/>
      </rPr>
      <t>印刷膠布，是否適合使用</t>
    </r>
    <r>
      <rPr>
        <sz val="12"/>
        <color theme="1"/>
        <rFont val="Times New Roman"/>
        <family val="1"/>
      </rPr>
      <t>UV</t>
    </r>
    <r>
      <rPr>
        <sz val="12"/>
        <color theme="1"/>
        <rFont val="標楷體"/>
        <family val="4"/>
        <charset val="136"/>
      </rPr>
      <t>印刷，跟現用一般日本</t>
    </r>
    <r>
      <rPr>
        <sz val="12"/>
        <color theme="1"/>
        <rFont val="Times New Roman"/>
        <family val="1"/>
      </rPr>
      <t xml:space="preserve">Meiji </t>
    </r>
    <r>
      <rPr>
        <sz val="12"/>
        <color theme="1"/>
        <rFont val="標楷體"/>
        <family val="4"/>
        <charset val="136"/>
      </rPr>
      <t>日本柯式印刷膠布比較，確認品質。</t>
    </r>
  </si>
  <si>
    <r>
      <rPr>
        <sz val="12"/>
        <color theme="1"/>
        <rFont val="標楷體"/>
        <family val="4"/>
        <charset val="136"/>
      </rPr>
      <t>研究永安的</t>
    </r>
    <r>
      <rPr>
        <sz val="12"/>
        <color theme="1"/>
        <rFont val="Times New Roman"/>
        <family val="1"/>
      </rPr>
      <t>4</t>
    </r>
    <r>
      <rPr>
        <sz val="12"/>
        <color theme="1"/>
        <rFont val="標楷體"/>
        <family val="4"/>
        <charset val="136"/>
      </rPr>
      <t>款反光植毛</t>
    </r>
    <r>
      <rPr>
        <sz val="12"/>
        <color theme="1"/>
        <rFont val="Times New Roman"/>
        <family val="1"/>
      </rPr>
      <t>(#M-R31</t>
    </r>
    <r>
      <rPr>
        <sz val="12"/>
        <color theme="1"/>
        <rFont val="標楷體"/>
        <family val="4"/>
        <charset val="136"/>
      </rPr>
      <t>銀</t>
    </r>
    <r>
      <rPr>
        <sz val="12"/>
        <color theme="1"/>
        <rFont val="Times New Roman"/>
        <family val="1"/>
      </rPr>
      <t>/ #M-R1</t>
    </r>
    <r>
      <rPr>
        <sz val="12"/>
        <color theme="1"/>
        <rFont val="標楷體"/>
        <family val="4"/>
        <charset val="136"/>
      </rPr>
      <t>紅</t>
    </r>
    <r>
      <rPr>
        <sz val="12"/>
        <color theme="1"/>
        <rFont val="Times New Roman"/>
        <family val="1"/>
      </rPr>
      <t>/ #M-R3</t>
    </r>
    <r>
      <rPr>
        <sz val="12"/>
        <color theme="1"/>
        <rFont val="標楷體"/>
        <family val="4"/>
        <charset val="136"/>
      </rPr>
      <t>深紅</t>
    </r>
    <r>
      <rPr>
        <sz val="12"/>
        <color theme="1"/>
        <rFont val="Times New Roman"/>
        <family val="1"/>
      </rPr>
      <t>/#M-R10</t>
    </r>
    <r>
      <rPr>
        <sz val="12"/>
        <color theme="1"/>
        <rFont val="標楷體"/>
        <family val="4"/>
        <charset val="136"/>
      </rPr>
      <t>黑</t>
    </r>
    <r>
      <rPr>
        <sz val="12"/>
        <color theme="1"/>
        <rFont val="Times New Roman"/>
        <family val="1"/>
      </rPr>
      <t xml:space="preserve">) </t>
    </r>
    <r>
      <rPr>
        <sz val="12"/>
        <color theme="1"/>
        <rFont val="標楷體"/>
        <family val="4"/>
        <charset val="136"/>
      </rPr>
      <t>之毛色效果</t>
    </r>
  </si>
  <si>
    <r>
      <rPr>
        <sz val="12"/>
        <color theme="1"/>
        <rFont val="標楷體"/>
        <family val="4"/>
        <charset val="136"/>
      </rPr>
      <t>因現時電分部</t>
    </r>
    <r>
      <rPr>
        <sz val="12"/>
        <color theme="1"/>
        <rFont val="Times New Roman"/>
        <family val="1"/>
      </rPr>
      <t>(LRG)</t>
    </r>
    <r>
      <rPr>
        <sz val="12"/>
        <color theme="1"/>
        <rFont val="標楷體"/>
        <family val="4"/>
        <charset val="136"/>
      </rPr>
      <t>的新菲林輸出机</t>
    </r>
    <r>
      <rPr>
        <sz val="12"/>
        <color theme="1"/>
        <rFont val="Times New Roman"/>
        <family val="1"/>
      </rPr>
      <t>(CREO Dolev 800 V3)</t>
    </r>
    <r>
      <rPr>
        <sz val="12"/>
        <color theme="1"/>
        <rFont val="標楷體"/>
        <family val="4"/>
        <charset val="136"/>
      </rPr>
      <t>需使用</t>
    </r>
    <r>
      <rPr>
        <sz val="12"/>
        <color theme="1"/>
        <rFont val="Times New Roman"/>
        <family val="1"/>
      </rPr>
      <t>EI(Emulsion In,</t>
    </r>
    <r>
      <rPr>
        <sz val="12"/>
        <color theme="1"/>
        <rFont val="標楷體"/>
        <family val="4"/>
        <charset val="136"/>
      </rPr>
      <t>藥膜向內</t>
    </r>
    <r>
      <rPr>
        <sz val="12"/>
        <color theme="1"/>
        <rFont val="Times New Roman"/>
        <family val="1"/>
      </rPr>
      <t>)</t>
    </r>
    <r>
      <rPr>
        <sz val="12"/>
        <color theme="1"/>
        <rFont val="標楷體"/>
        <family val="4"/>
        <charset val="136"/>
      </rPr>
      <t>類型菲林，而現用菲林則為</t>
    </r>
    <r>
      <rPr>
        <sz val="12"/>
        <color theme="1"/>
        <rFont val="Times New Roman"/>
        <family val="1"/>
      </rPr>
      <t xml:space="preserve">EO (Emulsion Out, </t>
    </r>
    <r>
      <rPr>
        <sz val="12"/>
        <color theme="1"/>
        <rFont val="標楷體"/>
        <family val="4"/>
        <charset val="136"/>
      </rPr>
      <t>藥膜向外</t>
    </r>
    <r>
      <rPr>
        <sz val="12"/>
        <color theme="1"/>
        <rFont val="Times New Roman"/>
        <family val="1"/>
      </rPr>
      <t>)</t>
    </r>
    <r>
      <rPr>
        <sz val="12"/>
        <color theme="1"/>
        <rFont val="標楷體"/>
        <family val="4"/>
        <charset val="136"/>
      </rPr>
      <t>，因此電分部向</t>
    </r>
    <r>
      <rPr>
        <sz val="12"/>
        <color theme="1"/>
        <rFont val="Times New Roman"/>
        <family val="1"/>
      </rPr>
      <t xml:space="preserve">Agfa (HK) </t>
    </r>
    <r>
      <rPr>
        <sz val="12"/>
        <color theme="1"/>
        <rFont val="標楷體"/>
        <family val="4"/>
        <charset val="136"/>
      </rPr>
      <t>取此菲林進行測試，確認是否跟機器配合使用。</t>
    </r>
  </si>
  <si>
    <r>
      <rPr>
        <sz val="12"/>
        <color theme="1"/>
        <rFont val="標楷體"/>
        <family val="4"/>
        <charset val="136"/>
      </rPr>
      <t>測試印</t>
    </r>
    <r>
      <rPr>
        <sz val="12"/>
        <color theme="1"/>
        <rFont val="Times New Roman"/>
        <family val="1"/>
      </rPr>
      <t xml:space="preserve">Unichem </t>
    </r>
    <r>
      <rPr>
        <sz val="12"/>
        <color theme="1"/>
        <rFont val="標楷體"/>
        <family val="4"/>
        <charset val="136"/>
      </rPr>
      <t>的</t>
    </r>
    <r>
      <rPr>
        <sz val="12"/>
        <color theme="1"/>
        <rFont val="Times New Roman"/>
        <family val="1"/>
      </rPr>
      <t xml:space="preserve"> 0.2mm</t>
    </r>
    <r>
      <rPr>
        <sz val="12"/>
        <color theme="1"/>
        <rFont val="標楷體"/>
        <family val="4"/>
        <charset val="136"/>
      </rPr>
      <t>白色</t>
    </r>
    <r>
      <rPr>
        <sz val="12"/>
        <color theme="1"/>
        <rFont val="Times New Roman"/>
        <family val="1"/>
      </rPr>
      <t>PVC</t>
    </r>
    <r>
      <rPr>
        <sz val="12"/>
        <color theme="1"/>
        <rFont val="標楷體"/>
        <family val="4"/>
        <charset val="136"/>
      </rPr>
      <t>軟膠</t>
    </r>
    <r>
      <rPr>
        <sz val="12"/>
        <color theme="1"/>
        <rFont val="Times New Roman"/>
        <family val="1"/>
      </rPr>
      <t xml:space="preserve"> (US/H-3B)</t>
    </r>
    <r>
      <rPr>
        <sz val="12"/>
        <color theme="1"/>
        <rFont val="標楷體"/>
        <family val="4"/>
        <charset val="136"/>
      </rPr>
      <t>印</t>
    </r>
    <r>
      <rPr>
        <sz val="12"/>
        <color theme="1"/>
        <rFont val="Times New Roman"/>
        <family val="1"/>
      </rPr>
      <t>UV 4</t>
    </r>
    <r>
      <rPr>
        <sz val="12"/>
        <color theme="1"/>
        <rFont val="標楷體"/>
        <family val="4"/>
        <charset val="136"/>
      </rPr>
      <t>色跟據客人提供的菲林晒板上</t>
    </r>
    <r>
      <rPr>
        <sz val="12"/>
        <color theme="1"/>
        <rFont val="Times New Roman"/>
        <family val="1"/>
      </rPr>
      <t>18</t>
    </r>
    <r>
      <rPr>
        <sz val="12"/>
        <color theme="1"/>
        <rFont val="標楷體"/>
        <family val="4"/>
        <charset val="136"/>
      </rPr>
      <t>號</t>
    </r>
    <r>
      <rPr>
        <sz val="12"/>
        <color theme="1"/>
        <rFont val="Times New Roman"/>
        <family val="1"/>
      </rPr>
      <t>7</t>
    </r>
    <r>
      <rPr>
        <sz val="12"/>
        <color theme="1"/>
        <rFont val="標楷體"/>
        <family val="4"/>
        <charset val="136"/>
      </rPr>
      <t>色印刷車印刷。</t>
    </r>
  </si>
  <si>
    <r>
      <rPr>
        <sz val="12"/>
        <color theme="1"/>
        <rFont val="標楷體"/>
        <family val="4"/>
        <charset val="136"/>
      </rPr>
      <t>測試金能實業的</t>
    </r>
    <r>
      <rPr>
        <sz val="12"/>
        <color theme="1"/>
        <rFont val="Times New Roman"/>
        <family val="1"/>
      </rPr>
      <t>0.25mm</t>
    </r>
    <r>
      <rPr>
        <sz val="12"/>
        <color theme="1"/>
        <rFont val="標楷體"/>
        <family val="4"/>
        <charset val="136"/>
      </rPr>
      <t>透明</t>
    </r>
    <r>
      <rPr>
        <sz val="12"/>
        <color theme="1"/>
        <rFont val="Times New Roman"/>
        <family val="1"/>
      </rPr>
      <t>PVC</t>
    </r>
    <r>
      <rPr>
        <sz val="12"/>
        <color theme="1"/>
        <rFont val="標楷體"/>
        <family val="4"/>
        <charset val="136"/>
      </rPr>
      <t>軟膠料</t>
    </r>
    <r>
      <rPr>
        <sz val="12"/>
        <color theme="1"/>
        <rFont val="Times New Roman"/>
        <family val="1"/>
      </rPr>
      <t>(26PHR)+PE</t>
    </r>
    <r>
      <rPr>
        <sz val="12"/>
        <color theme="1"/>
        <rFont val="標楷體"/>
        <family val="4"/>
        <charset val="136"/>
      </rPr>
      <t>膜印</t>
    </r>
    <r>
      <rPr>
        <sz val="12"/>
        <color theme="1"/>
        <rFont val="Times New Roman"/>
        <family val="1"/>
      </rPr>
      <t>UV 4</t>
    </r>
    <r>
      <rPr>
        <sz val="12"/>
        <color theme="1"/>
        <rFont val="標楷體"/>
        <family val="4"/>
        <charset val="136"/>
      </rPr>
      <t>色；跟據客人提供的菲林晒板上</t>
    </r>
    <r>
      <rPr>
        <sz val="12"/>
        <color theme="1"/>
        <rFont val="Times New Roman"/>
        <family val="1"/>
      </rPr>
      <t>18</t>
    </r>
    <r>
      <rPr>
        <sz val="12"/>
        <color theme="1"/>
        <rFont val="標楷體"/>
        <family val="4"/>
        <charset val="136"/>
      </rPr>
      <t>號</t>
    </r>
    <r>
      <rPr>
        <sz val="12"/>
        <color theme="1"/>
        <rFont val="Times New Roman"/>
        <family val="1"/>
      </rPr>
      <t>7</t>
    </r>
    <r>
      <rPr>
        <sz val="12"/>
        <color theme="1"/>
        <rFont val="標楷體"/>
        <family val="4"/>
        <charset val="136"/>
      </rPr>
      <t>色印刷車印刷</t>
    </r>
    <r>
      <rPr>
        <sz val="12"/>
        <color theme="1"/>
        <rFont val="Times New Roman"/>
        <family val="1"/>
      </rPr>
      <t>(</t>
    </r>
    <r>
      <rPr>
        <sz val="12"/>
        <color theme="1"/>
        <rFont val="標楷體"/>
        <family val="4"/>
        <charset val="136"/>
      </rPr>
      <t>反圖案及印白托底</t>
    </r>
    <r>
      <rPr>
        <sz val="12"/>
        <color theme="1"/>
        <rFont val="Times New Roman"/>
        <family val="1"/>
      </rPr>
      <t>)</t>
    </r>
    <r>
      <rPr>
        <sz val="12"/>
        <color theme="1"/>
        <rFont val="標楷體"/>
        <family val="4"/>
        <charset val="136"/>
      </rPr>
      <t>。</t>
    </r>
  </si>
  <si>
    <r>
      <rPr>
        <sz val="12"/>
        <color theme="1"/>
        <rFont val="標楷體"/>
        <family val="4"/>
        <charset val="136"/>
      </rPr>
      <t>測試恆利提供的</t>
    </r>
    <r>
      <rPr>
        <sz val="12"/>
        <color theme="1"/>
        <rFont val="Times New Roman"/>
        <family val="1"/>
      </rPr>
      <t xml:space="preserve">SKC #SH82 </t>
    </r>
    <r>
      <rPr>
        <sz val="12"/>
        <color theme="1"/>
        <rFont val="標楷體"/>
        <family val="4"/>
        <charset val="136"/>
      </rPr>
      <t>透明</t>
    </r>
    <r>
      <rPr>
        <sz val="12"/>
        <color theme="1"/>
        <rFont val="Times New Roman"/>
        <family val="1"/>
      </rPr>
      <t>PET (</t>
    </r>
    <r>
      <rPr>
        <sz val="12"/>
        <color theme="1"/>
        <rFont val="標楷體"/>
        <family val="4"/>
        <charset val="136"/>
      </rPr>
      <t>雙面處理</t>
    </r>
    <r>
      <rPr>
        <sz val="12"/>
        <color theme="1"/>
        <rFont val="Times New Roman"/>
        <family val="1"/>
      </rPr>
      <t xml:space="preserve">)+PE </t>
    </r>
    <r>
      <rPr>
        <sz val="12"/>
        <color theme="1"/>
        <rFont val="標楷體"/>
        <family val="4"/>
        <charset val="136"/>
      </rPr>
      <t>膜試印客人</t>
    </r>
    <r>
      <rPr>
        <sz val="12"/>
        <color theme="1"/>
        <rFont val="Times New Roman"/>
        <family val="1"/>
      </rPr>
      <t>AIP</t>
    </r>
    <r>
      <rPr>
        <sz val="12"/>
        <color theme="1"/>
        <rFont val="標楷體"/>
        <family val="4"/>
        <charset val="136"/>
      </rPr>
      <t>要求印刷</t>
    </r>
    <r>
      <rPr>
        <sz val="12"/>
        <color theme="1"/>
        <rFont val="Times New Roman"/>
        <family val="1"/>
      </rPr>
      <t>PET</t>
    </r>
    <r>
      <rPr>
        <sz val="12"/>
        <color theme="1"/>
        <rFont val="標楷體"/>
        <family val="4"/>
        <charset val="136"/>
      </rPr>
      <t>印件</t>
    </r>
    <r>
      <rPr>
        <sz val="12"/>
        <color theme="1"/>
        <rFont val="Times New Roman"/>
        <family val="1"/>
      </rPr>
      <t>(PET Crilo cards)</t>
    </r>
    <r>
      <rPr>
        <sz val="12"/>
        <color theme="1"/>
        <rFont val="標楷體"/>
        <family val="4"/>
        <charset val="136"/>
      </rPr>
      <t>，跟現用印刷</t>
    </r>
    <r>
      <rPr>
        <sz val="12"/>
        <color theme="1"/>
        <rFont val="Times New Roman"/>
        <family val="1"/>
      </rPr>
      <t>PET</t>
    </r>
    <r>
      <rPr>
        <sz val="12"/>
        <color theme="1"/>
        <rFont val="標楷體"/>
        <family val="4"/>
        <charset val="136"/>
      </rPr>
      <t>使用之單面處理</t>
    </r>
    <r>
      <rPr>
        <sz val="12"/>
        <color theme="1"/>
        <rFont val="Times New Roman"/>
        <family val="1"/>
      </rPr>
      <t>SH71</t>
    </r>
    <r>
      <rPr>
        <sz val="12"/>
        <color theme="1"/>
        <rFont val="標楷體"/>
        <family val="4"/>
        <charset val="136"/>
      </rPr>
      <t>膠片比較。</t>
    </r>
  </si>
  <si>
    <r>
      <rPr>
        <sz val="12"/>
        <color theme="1"/>
        <rFont val="標楷體"/>
        <family val="4"/>
        <charset val="136"/>
      </rPr>
      <t>測試所提供的</t>
    </r>
    <r>
      <rPr>
        <sz val="12"/>
        <color theme="1"/>
        <rFont val="Times New Roman"/>
        <family val="1"/>
      </rPr>
      <t>PP</t>
    </r>
    <r>
      <rPr>
        <sz val="12"/>
        <color theme="1"/>
        <rFont val="標楷體"/>
        <family val="4"/>
        <charset val="136"/>
      </rPr>
      <t>料是否可以代替現時</t>
    </r>
    <r>
      <rPr>
        <sz val="12"/>
        <color theme="1"/>
        <rFont val="Times New Roman"/>
        <family val="1"/>
      </rPr>
      <t>H/M</t>
    </r>
    <r>
      <rPr>
        <sz val="12"/>
        <color theme="1"/>
        <rFont val="標楷體"/>
        <family val="4"/>
        <charset val="136"/>
      </rPr>
      <t>走貨所用的</t>
    </r>
    <r>
      <rPr>
        <sz val="12"/>
        <color theme="1"/>
        <rFont val="Times New Roman"/>
        <family val="1"/>
      </rPr>
      <t>PP</t>
    </r>
    <r>
      <rPr>
        <sz val="12"/>
        <color theme="1"/>
        <rFont val="標楷體"/>
        <family val="4"/>
        <charset val="136"/>
      </rPr>
      <t>料</t>
    </r>
    <r>
      <rPr>
        <sz val="12"/>
        <color theme="1"/>
        <rFont val="Times New Roman"/>
        <family val="1"/>
      </rPr>
      <t>,</t>
    </r>
    <r>
      <rPr>
        <sz val="12"/>
        <color theme="1"/>
        <rFont val="標楷體"/>
        <family val="4"/>
        <charset val="136"/>
      </rPr>
      <t>一</t>
    </r>
    <r>
      <rPr>
        <sz val="12"/>
        <color theme="1"/>
        <rFont val="Times New Roman"/>
        <family val="1"/>
      </rPr>
      <t>.</t>
    </r>
    <r>
      <rPr>
        <sz val="12"/>
        <color theme="1"/>
        <rFont val="標楷體"/>
        <family val="4"/>
        <charset val="136"/>
      </rPr>
      <t>可以滿足客人要求</t>
    </r>
    <r>
      <rPr>
        <sz val="12"/>
        <color theme="1"/>
        <rFont val="Times New Roman"/>
        <family val="1"/>
      </rPr>
      <t>;</t>
    </r>
    <r>
      <rPr>
        <sz val="12"/>
        <color theme="1"/>
        <rFont val="標楷體"/>
        <family val="4"/>
        <charset val="136"/>
      </rPr>
      <t>二</t>
    </r>
    <r>
      <rPr>
        <sz val="12"/>
        <color theme="1"/>
        <rFont val="Times New Roman"/>
        <family val="1"/>
      </rPr>
      <t>.</t>
    </r>
    <r>
      <rPr>
        <sz val="12"/>
        <color theme="1"/>
        <rFont val="標楷體"/>
        <family val="4"/>
        <charset val="136"/>
      </rPr>
      <t>用以降低成本</t>
    </r>
    <r>
      <rPr>
        <sz val="12"/>
        <color theme="1"/>
        <rFont val="Times New Roman"/>
        <family val="1"/>
      </rPr>
      <t>.</t>
    </r>
  </si>
  <si>
    <r>
      <rPr>
        <sz val="12"/>
        <color theme="1"/>
        <rFont val="標楷體"/>
        <family val="4"/>
        <charset val="136"/>
      </rPr>
      <t>測試茂森</t>
    </r>
    <r>
      <rPr>
        <sz val="12"/>
        <color theme="1"/>
        <rFont val="Times New Roman"/>
        <family val="1"/>
      </rPr>
      <t>P-DRYER</t>
    </r>
    <r>
      <rPr>
        <sz val="12"/>
        <color theme="1"/>
        <rFont val="標楷體"/>
        <family val="4"/>
        <charset val="136"/>
      </rPr>
      <t>快幹劑加於書紙及粉紙後印刷</t>
    </r>
    <r>
      <rPr>
        <sz val="12"/>
        <color theme="1"/>
        <rFont val="Times New Roman"/>
        <family val="1"/>
      </rPr>
      <t xml:space="preserve">, </t>
    </r>
    <r>
      <rPr>
        <sz val="12"/>
        <color theme="1"/>
        <rFont val="標楷體"/>
        <family val="4"/>
        <charset val="136"/>
      </rPr>
      <t>增加耐磨度</t>
    </r>
    <r>
      <rPr>
        <sz val="12"/>
        <color theme="1"/>
        <rFont val="Times New Roman"/>
        <family val="1"/>
      </rPr>
      <t>.</t>
    </r>
  </si>
  <si>
    <r>
      <rPr>
        <sz val="12"/>
        <color theme="1"/>
        <rFont val="標楷體"/>
        <family val="4"/>
        <charset val="136"/>
      </rPr>
      <t>測試茂森提供的</t>
    </r>
    <r>
      <rPr>
        <sz val="12"/>
        <color theme="1"/>
        <rFont val="Times New Roman"/>
        <family val="1"/>
      </rPr>
      <t>(</t>
    </r>
    <r>
      <rPr>
        <sz val="12"/>
        <color theme="1"/>
        <rFont val="標楷體"/>
        <family val="4"/>
        <charset val="136"/>
      </rPr>
      <t>低揮性</t>
    </r>
    <r>
      <rPr>
        <sz val="12"/>
        <color theme="1"/>
        <rFont val="Times New Roman"/>
        <family val="1"/>
      </rPr>
      <t>)</t>
    </r>
    <r>
      <rPr>
        <sz val="12"/>
        <color theme="1"/>
        <rFont val="標楷體"/>
        <family val="4"/>
        <charset val="136"/>
      </rPr>
      <t>凡立水</t>
    </r>
    <r>
      <rPr>
        <sz val="12"/>
        <color theme="1"/>
        <rFont val="Times New Roman"/>
        <family val="1"/>
      </rPr>
      <t>#S-INC-A00,</t>
    </r>
    <r>
      <rPr>
        <sz val="12"/>
        <color theme="1"/>
        <rFont val="標楷體"/>
        <family val="4"/>
        <charset val="136"/>
      </rPr>
      <t>確認是否適用</t>
    </r>
    <r>
      <rPr>
        <sz val="12"/>
        <color theme="1"/>
        <rFont val="Times New Roman"/>
        <family val="1"/>
      </rPr>
      <t>,</t>
    </r>
    <r>
      <rPr>
        <sz val="12"/>
        <color theme="1"/>
        <rFont val="標楷體"/>
        <family val="4"/>
        <charset val="136"/>
      </rPr>
      <t>減低油墨黏度</t>
    </r>
    <r>
      <rPr>
        <sz val="12"/>
        <color theme="1"/>
        <rFont val="Times New Roman"/>
        <family val="1"/>
      </rPr>
      <t>.</t>
    </r>
  </si>
  <si>
    <r>
      <rPr>
        <sz val="12"/>
        <color theme="1"/>
        <rFont val="標楷體"/>
        <family val="4"/>
        <charset val="136"/>
      </rPr>
      <t>測試茂森提供的</t>
    </r>
    <r>
      <rPr>
        <sz val="12"/>
        <color theme="1"/>
        <rFont val="Times New Roman"/>
        <family val="1"/>
      </rPr>
      <t>UV Cartone Reducer</t>
    </r>
    <r>
      <rPr>
        <sz val="12"/>
        <color theme="1"/>
        <rFont val="標楷體"/>
        <family val="4"/>
        <charset val="136"/>
      </rPr>
      <t>凡立水</t>
    </r>
    <r>
      <rPr>
        <sz val="12"/>
        <color theme="1"/>
        <rFont val="Times New Roman"/>
        <family val="1"/>
      </rPr>
      <t>#S-INC-UV2,</t>
    </r>
    <r>
      <rPr>
        <sz val="12"/>
        <color theme="1"/>
        <rFont val="標楷體"/>
        <family val="4"/>
        <charset val="136"/>
      </rPr>
      <t>確認是否適用於</t>
    </r>
    <r>
      <rPr>
        <sz val="12"/>
        <color theme="1"/>
        <rFont val="Times New Roman"/>
        <family val="1"/>
      </rPr>
      <t>UV</t>
    </r>
    <r>
      <rPr>
        <sz val="12"/>
        <color theme="1"/>
        <rFont val="標楷體"/>
        <family val="4"/>
        <charset val="136"/>
      </rPr>
      <t>油墨</t>
    </r>
    <r>
      <rPr>
        <sz val="12"/>
        <color theme="1"/>
        <rFont val="Times New Roman"/>
        <family val="1"/>
      </rPr>
      <t xml:space="preserve">, </t>
    </r>
    <r>
      <rPr>
        <sz val="12"/>
        <color theme="1"/>
        <rFont val="標楷體"/>
        <family val="4"/>
        <charset val="136"/>
      </rPr>
      <t>減低黏磨</t>
    </r>
    <r>
      <rPr>
        <sz val="12"/>
        <color theme="1"/>
        <rFont val="Times New Roman"/>
        <family val="1"/>
      </rPr>
      <t>.</t>
    </r>
  </si>
  <si>
    <r>
      <rPr>
        <sz val="12"/>
        <color theme="1"/>
        <rFont val="標楷體"/>
        <family val="4"/>
        <charset val="136"/>
      </rPr>
      <t>測試茂森提供的</t>
    </r>
    <r>
      <rPr>
        <sz val="12"/>
        <color theme="1"/>
        <rFont val="Times New Roman"/>
        <family val="1"/>
      </rPr>
      <t>UV E Compound</t>
    </r>
    <r>
      <rPr>
        <sz val="12"/>
        <color theme="1"/>
        <rFont val="標楷體"/>
        <family val="4"/>
        <charset val="136"/>
      </rPr>
      <t>爽墨劑</t>
    </r>
    <r>
      <rPr>
        <sz val="12"/>
        <color theme="1"/>
        <rFont val="Times New Roman"/>
        <family val="1"/>
      </rPr>
      <t xml:space="preserve">, </t>
    </r>
    <r>
      <rPr>
        <sz val="12"/>
        <color theme="1"/>
        <rFont val="標楷體"/>
        <family val="4"/>
        <charset val="136"/>
      </rPr>
      <t>確實是否適用</t>
    </r>
    <r>
      <rPr>
        <sz val="12"/>
        <color theme="1"/>
        <rFont val="Times New Roman"/>
        <family val="1"/>
      </rPr>
      <t>,</t>
    </r>
    <r>
      <rPr>
        <sz val="12"/>
        <color theme="1"/>
        <rFont val="標楷體"/>
        <family val="4"/>
        <charset val="136"/>
      </rPr>
      <t>減低油墨黏性</t>
    </r>
    <r>
      <rPr>
        <sz val="12"/>
        <color theme="1"/>
        <rFont val="Times New Roman"/>
        <family val="1"/>
      </rPr>
      <t>.</t>
    </r>
  </si>
  <si>
    <r>
      <rPr>
        <sz val="12"/>
        <color theme="1"/>
        <rFont val="標楷體"/>
        <family val="4"/>
        <charset val="136"/>
      </rPr>
      <t>測試光膠、啞膠在</t>
    </r>
    <r>
      <rPr>
        <sz val="12"/>
        <color theme="1"/>
        <rFont val="Times New Roman"/>
        <family val="1"/>
      </rPr>
      <t>“</t>
    </r>
    <r>
      <rPr>
        <sz val="12"/>
        <color theme="1"/>
        <rFont val="標楷體"/>
        <family val="4"/>
        <charset val="136"/>
      </rPr>
      <t>巨山裱膠机</t>
    </r>
    <r>
      <rPr>
        <sz val="12"/>
        <color theme="1"/>
        <rFont val="Times New Roman"/>
        <family val="1"/>
      </rPr>
      <t>”(GMP</t>
    </r>
    <r>
      <rPr>
        <sz val="12"/>
        <color theme="1"/>
        <rFont val="標楷體"/>
        <family val="4"/>
        <charset val="136"/>
      </rPr>
      <t>卓越</t>
    </r>
    <r>
      <rPr>
        <sz val="12"/>
        <color theme="1"/>
        <rFont val="Times New Roman"/>
        <family val="1"/>
      </rPr>
      <t>DC-655QS)</t>
    </r>
    <r>
      <rPr>
        <sz val="12"/>
        <color theme="1"/>
        <rFont val="標楷體"/>
        <family val="4"/>
        <charset val="136"/>
      </rPr>
      <t>中使用，確認是否跟機器配合使用。</t>
    </r>
  </si>
  <si>
    <r>
      <rPr>
        <sz val="12"/>
        <color theme="1"/>
        <rFont val="標楷體"/>
        <family val="4"/>
        <charset val="136"/>
      </rPr>
      <t>測試營業部提供的珠寶配件</t>
    </r>
    <r>
      <rPr>
        <sz val="12"/>
        <color theme="1"/>
        <rFont val="Times New Roman"/>
        <family val="1"/>
      </rPr>
      <t>(A10mm</t>
    </r>
    <r>
      <rPr>
        <sz val="12"/>
        <color theme="1"/>
        <rFont val="標楷體"/>
        <family val="4"/>
        <charset val="136"/>
      </rPr>
      <t>及</t>
    </r>
    <r>
      <rPr>
        <sz val="12"/>
        <color theme="1"/>
        <rFont val="Times New Roman"/>
        <family val="1"/>
      </rPr>
      <t>A3mm)</t>
    </r>
    <r>
      <rPr>
        <sz val="12"/>
        <color theme="1"/>
        <rFont val="標楷體"/>
        <family val="4"/>
        <charset val="136"/>
      </rPr>
      <t>，試用那种膠水能夠把珠寶配件粘緊上光膠面及啞膠面上。</t>
    </r>
  </si>
  <si>
    <r>
      <rPr>
        <sz val="12"/>
        <color theme="1"/>
        <rFont val="標楷體"/>
        <family val="4"/>
        <charset val="136"/>
      </rPr>
      <t>測試溢晉有限公司所提供的</t>
    </r>
    <r>
      <rPr>
        <sz val="12"/>
        <color theme="1"/>
        <rFont val="Times New Roman"/>
        <family val="1"/>
      </rPr>
      <t>#S-95 POF</t>
    </r>
    <r>
      <rPr>
        <sz val="12"/>
        <color theme="1"/>
        <rFont val="標楷體"/>
        <family val="4"/>
        <charset val="136"/>
      </rPr>
      <t>收縮料与現用</t>
    </r>
    <r>
      <rPr>
        <sz val="12"/>
        <color theme="1"/>
        <rFont val="Times New Roman"/>
        <family val="1"/>
      </rPr>
      <t>Cryovac D955</t>
    </r>
    <r>
      <rPr>
        <sz val="12"/>
        <color theme="1"/>
        <rFont val="標楷體"/>
        <family val="4"/>
        <charset val="136"/>
      </rPr>
      <t>收縮料做比較，以確認效果。</t>
    </r>
  </si>
  <si>
    <r>
      <rPr>
        <sz val="12"/>
        <color theme="1"/>
        <rFont val="標楷體"/>
        <family val="4"/>
        <charset val="136"/>
      </rPr>
      <t>測試快捷有限公司所提供的</t>
    </r>
    <r>
      <rPr>
        <sz val="12"/>
        <color theme="1"/>
        <rFont val="Times New Roman"/>
        <family val="1"/>
      </rPr>
      <t>#Opti 200</t>
    </r>
    <r>
      <rPr>
        <sz val="12"/>
        <color theme="1"/>
        <rFont val="標楷體"/>
        <family val="4"/>
        <charset val="136"/>
      </rPr>
      <t>收縮料与現用</t>
    </r>
    <r>
      <rPr>
        <sz val="12"/>
        <color theme="1"/>
        <rFont val="Times New Roman"/>
        <family val="1"/>
      </rPr>
      <t>Cryovac D955</t>
    </r>
    <r>
      <rPr>
        <sz val="12"/>
        <color theme="1"/>
        <rFont val="標楷體"/>
        <family val="4"/>
        <charset val="136"/>
      </rPr>
      <t>收縮料比較效果及研究是由可降低成本。</t>
    </r>
  </si>
  <si>
    <r>
      <rPr>
        <sz val="12"/>
        <color theme="1"/>
        <rFont val="標楷體"/>
        <family val="4"/>
        <charset val="136"/>
      </rPr>
      <t>測試永安</t>
    </r>
    <r>
      <rPr>
        <sz val="12"/>
        <color theme="1"/>
        <rFont val="Times New Roman"/>
        <family val="1"/>
      </rPr>
      <t>SAN-6598</t>
    </r>
    <r>
      <rPr>
        <sz val="12"/>
        <color theme="1"/>
        <rFont val="標楷體"/>
        <family val="4"/>
        <charset val="136"/>
      </rPr>
      <t>黃色絨毛</t>
    </r>
    <r>
      <rPr>
        <sz val="12"/>
        <color theme="1"/>
        <rFont val="Times New Roman"/>
        <family val="1"/>
      </rPr>
      <t>(pms1215c)</t>
    </r>
    <r>
      <rPr>
        <sz val="12"/>
        <color theme="1"/>
        <rFont val="標楷體"/>
        <family val="4"/>
        <charset val="136"/>
      </rPr>
      <t>用於</t>
    </r>
    <r>
      <rPr>
        <sz val="12"/>
        <color theme="1"/>
        <rFont val="Times New Roman"/>
        <family val="1"/>
      </rPr>
      <t>Leo-UK</t>
    </r>
    <r>
      <rPr>
        <sz val="12"/>
        <color theme="1"/>
        <rFont val="標楷體"/>
        <family val="4"/>
        <charset val="136"/>
      </rPr>
      <t>的客戶</t>
    </r>
    <r>
      <rPr>
        <sz val="12"/>
        <color theme="1"/>
        <rFont val="Times New Roman"/>
        <family val="1"/>
      </rPr>
      <t xml:space="preserve">BWJ </t>
    </r>
    <r>
      <rPr>
        <sz val="12"/>
        <color theme="1"/>
        <rFont val="標楷體"/>
        <family val="4"/>
        <charset val="136"/>
      </rPr>
      <t>書名</t>
    </r>
    <r>
      <rPr>
        <sz val="12"/>
        <color theme="1"/>
        <rFont val="Times New Roman"/>
        <family val="1"/>
      </rPr>
      <t>-Flocking Board Book</t>
    </r>
    <r>
      <rPr>
        <sz val="12"/>
        <color theme="1"/>
        <rFont val="標楷體"/>
        <family val="4"/>
        <charset val="136"/>
      </rPr>
      <t>要求出樣</t>
    </r>
    <r>
      <rPr>
        <sz val="12"/>
        <color theme="1"/>
        <rFont val="Times New Roman"/>
        <family val="1"/>
      </rPr>
      <t>(</t>
    </r>
    <r>
      <rPr>
        <sz val="12"/>
        <color theme="1"/>
        <rFont val="標楷體"/>
        <family val="4"/>
        <charset val="136"/>
      </rPr>
      <t>白樣單</t>
    </r>
    <r>
      <rPr>
        <sz val="12"/>
        <color theme="1"/>
        <rFont val="Times New Roman"/>
        <family val="1"/>
      </rPr>
      <t>D-0209204(01)</t>
    </r>
    <r>
      <rPr>
        <sz val="12"/>
        <color theme="1"/>
        <rFont val="標楷體"/>
        <family val="4"/>
        <charset val="136"/>
      </rPr>
      <t>。</t>
    </r>
  </si>
  <si>
    <r>
      <rPr>
        <sz val="12"/>
        <color theme="1"/>
        <rFont val="標楷體"/>
        <family val="4"/>
        <charset val="136"/>
      </rPr>
      <t>測試永安</t>
    </r>
    <r>
      <rPr>
        <sz val="12"/>
        <color theme="1"/>
        <rFont val="Times New Roman"/>
        <family val="1"/>
      </rPr>
      <t>SAN-6599</t>
    </r>
    <r>
      <rPr>
        <sz val="12"/>
        <color theme="1"/>
        <rFont val="標楷體"/>
        <family val="4"/>
        <charset val="136"/>
      </rPr>
      <t>墨綠色絨毛</t>
    </r>
    <r>
      <rPr>
        <sz val="12"/>
        <color theme="1"/>
        <rFont val="Times New Roman"/>
        <family val="1"/>
      </rPr>
      <t>(pms448c)</t>
    </r>
    <r>
      <rPr>
        <sz val="12"/>
        <color theme="1"/>
        <rFont val="標楷體"/>
        <family val="4"/>
        <charset val="136"/>
      </rPr>
      <t>用於</t>
    </r>
    <r>
      <rPr>
        <sz val="12"/>
        <color theme="1"/>
        <rFont val="Times New Roman"/>
        <family val="1"/>
      </rPr>
      <t>Leo-UK</t>
    </r>
    <r>
      <rPr>
        <sz val="12"/>
        <color theme="1"/>
        <rFont val="標楷體"/>
        <family val="4"/>
        <charset val="136"/>
      </rPr>
      <t>的客戶</t>
    </r>
    <r>
      <rPr>
        <sz val="12"/>
        <color theme="1"/>
        <rFont val="Times New Roman"/>
        <family val="1"/>
      </rPr>
      <t xml:space="preserve">BWJ </t>
    </r>
    <r>
      <rPr>
        <sz val="12"/>
        <color theme="1"/>
        <rFont val="標楷體"/>
        <family val="4"/>
        <charset val="136"/>
      </rPr>
      <t>書名</t>
    </r>
    <r>
      <rPr>
        <sz val="12"/>
        <color theme="1"/>
        <rFont val="Times New Roman"/>
        <family val="1"/>
      </rPr>
      <t>-Flocking Board Book</t>
    </r>
    <r>
      <rPr>
        <sz val="12"/>
        <color theme="1"/>
        <rFont val="標楷體"/>
        <family val="4"/>
        <charset val="136"/>
      </rPr>
      <t>要求出樣</t>
    </r>
    <r>
      <rPr>
        <sz val="12"/>
        <color theme="1"/>
        <rFont val="Times New Roman"/>
        <family val="1"/>
      </rPr>
      <t>(</t>
    </r>
    <r>
      <rPr>
        <sz val="12"/>
        <color theme="1"/>
        <rFont val="標楷體"/>
        <family val="4"/>
        <charset val="136"/>
      </rPr>
      <t>白樣單</t>
    </r>
    <r>
      <rPr>
        <sz val="12"/>
        <color theme="1"/>
        <rFont val="Times New Roman"/>
        <family val="1"/>
      </rPr>
      <t>D-0209204(01)</t>
    </r>
    <r>
      <rPr>
        <sz val="12"/>
        <color theme="1"/>
        <rFont val="標楷體"/>
        <family val="4"/>
        <charset val="136"/>
      </rPr>
      <t>。</t>
    </r>
  </si>
  <si>
    <r>
      <rPr>
        <sz val="12"/>
        <color theme="1"/>
        <rFont val="標楷體"/>
        <family val="4"/>
        <charset val="136"/>
      </rPr>
      <t>測試兩款明治柯式膠布（＃</t>
    </r>
    <r>
      <rPr>
        <sz val="12"/>
        <color theme="1"/>
        <rFont val="Times New Roman"/>
        <family val="1"/>
      </rPr>
      <t>9700A</t>
    </r>
    <r>
      <rPr>
        <sz val="12"/>
        <color theme="1"/>
        <rFont val="標楷體"/>
        <family val="4"/>
        <charset val="136"/>
      </rPr>
      <t>和＃</t>
    </r>
    <r>
      <rPr>
        <sz val="12"/>
        <color theme="1"/>
        <rFont val="Times New Roman"/>
        <family val="1"/>
      </rPr>
      <t>940A-2</t>
    </r>
    <r>
      <rPr>
        <sz val="12"/>
        <color theme="1"/>
        <rFont val="標楷體"/>
        <family val="4"/>
        <charset val="136"/>
      </rPr>
      <t>），是否适合使用。</t>
    </r>
  </si>
  <si>
    <r>
      <rPr>
        <sz val="12"/>
        <color theme="1"/>
        <rFont val="標楷體"/>
        <family val="4"/>
        <charset val="136"/>
      </rPr>
      <t>測試錦興提供的純棉和尼龍兩种包裝扎帶，用於工場</t>
    </r>
    <r>
      <rPr>
        <sz val="12"/>
        <color theme="1"/>
        <rFont val="Times New Roman"/>
        <family val="1"/>
      </rPr>
      <t>PACK</t>
    </r>
    <r>
      <rPr>
        <sz val="12"/>
        <color theme="1"/>
        <rFont val="標楷體"/>
        <family val="4"/>
        <charset val="136"/>
      </rPr>
      <t>貨上卡板是否适用。</t>
    </r>
  </si>
  <si>
    <r>
      <rPr>
        <sz val="12"/>
        <color theme="1"/>
        <rFont val="標楷體"/>
        <family val="4"/>
        <charset val="136"/>
      </rPr>
      <t>測試万得牌的透明膠紙是否可代替紅獅牌的油膠透明膠紙（工場封膠袋及盒）（此万得牌膠紙幣</t>
    </r>
    <r>
      <rPr>
        <sz val="12"/>
        <color theme="1"/>
        <rFont val="Times New Roman"/>
        <family val="1"/>
      </rPr>
      <t>2000</t>
    </r>
    <r>
      <rPr>
        <sz val="12"/>
        <color theme="1"/>
        <rFont val="標楷體"/>
        <family val="4"/>
        <charset val="136"/>
      </rPr>
      <t>年已測試過＜</t>
    </r>
    <r>
      <rPr>
        <sz val="12"/>
        <color theme="1"/>
        <rFont val="Times New Roman"/>
        <family val="1"/>
      </rPr>
      <t>Our,Ref-MT-MIS-327,Your Ref-Hs00827&gt;</t>
    </r>
    <r>
      <rPr>
        <sz val="12"/>
        <color theme="1"/>
        <rFont val="標楷體"/>
        <family val="4"/>
        <charset val="136"/>
      </rPr>
      <t>可用作封膠袋及盒﹐但由于當時無注明型號﹐故現在須再測試一次。</t>
    </r>
  </si>
  <si>
    <r>
      <rPr>
        <sz val="12"/>
        <color theme="1"/>
        <rFont val="標楷體"/>
        <family val="4"/>
        <charset val="136"/>
      </rPr>
      <t>測試嘉信所提供的</t>
    </r>
    <r>
      <rPr>
        <sz val="12"/>
        <color theme="1"/>
        <rFont val="Times New Roman"/>
        <family val="1"/>
      </rPr>
      <t>Eagle (</t>
    </r>
    <r>
      <rPr>
        <sz val="12"/>
        <color theme="1"/>
        <rFont val="標楷體"/>
        <family val="4"/>
        <charset val="136"/>
      </rPr>
      <t>金</t>
    </r>
    <r>
      <rPr>
        <sz val="12"/>
        <color theme="1"/>
        <rFont val="Times New Roman"/>
        <family val="1"/>
      </rPr>
      <t>)</t>
    </r>
    <r>
      <rPr>
        <sz val="12"/>
        <color theme="1"/>
        <rFont val="標楷體"/>
        <family val="4"/>
        <charset val="136"/>
      </rPr>
      <t>雙面膠紙是否可代替現時用的</t>
    </r>
    <r>
      <rPr>
        <sz val="12"/>
        <color theme="1"/>
        <rFont val="Times New Roman"/>
        <family val="1"/>
      </rPr>
      <t>F</t>
    </r>
    <r>
      <rPr>
        <sz val="12"/>
        <color theme="1"/>
        <rFont val="標楷體"/>
        <family val="4"/>
        <charset val="136"/>
      </rPr>
      <t>﹑</t>
    </r>
    <r>
      <rPr>
        <sz val="12"/>
        <color theme="1"/>
        <rFont val="Times New Roman"/>
        <family val="1"/>
      </rPr>
      <t>K</t>
    </r>
    <r>
      <rPr>
        <sz val="12"/>
        <color theme="1"/>
        <rFont val="標楷體"/>
        <family val="4"/>
        <charset val="136"/>
      </rPr>
      <t>﹑的雙面膠紙。</t>
    </r>
  </si>
  <si>
    <r>
      <rPr>
        <sz val="12"/>
        <color theme="1"/>
        <rFont val="標楷體"/>
        <family val="4"/>
        <charset val="136"/>
      </rPr>
      <t>所購買的</t>
    </r>
    <r>
      <rPr>
        <sz val="12"/>
        <color theme="1"/>
        <rFont val="Times New Roman"/>
        <family val="1"/>
      </rPr>
      <t>AGFA CTP</t>
    </r>
    <r>
      <rPr>
        <sz val="12"/>
        <color theme="1"/>
        <rFont val="標楷體"/>
        <family val="4"/>
        <charset val="136"/>
      </rPr>
      <t>鋅版沖機作測試</t>
    </r>
    <r>
      <rPr>
        <sz val="12"/>
        <color theme="1"/>
        <rFont val="Times New Roman"/>
        <family val="1"/>
      </rPr>
      <t xml:space="preserve">, </t>
    </r>
    <r>
      <rPr>
        <sz val="12"/>
        <color theme="1"/>
        <rFont val="標楷體"/>
        <family val="4"/>
        <charset val="136"/>
      </rPr>
      <t>用</t>
    </r>
    <r>
      <rPr>
        <sz val="12"/>
        <color theme="1"/>
        <rFont val="Times New Roman"/>
        <family val="1"/>
      </rPr>
      <t>AGFA</t>
    </r>
    <r>
      <rPr>
        <sz val="12"/>
        <color theme="1"/>
        <rFont val="標楷體"/>
        <family val="4"/>
        <charset val="136"/>
      </rPr>
      <t>顯影液配合以確保所沖洗出來的鋅版是符合生產要求。</t>
    </r>
  </si>
  <si>
    <r>
      <rPr>
        <sz val="12"/>
        <color theme="1"/>
        <rFont val="標楷體"/>
        <family val="4"/>
        <charset val="136"/>
      </rPr>
      <t>因現用的</t>
    </r>
    <r>
      <rPr>
        <sz val="12"/>
        <color theme="1"/>
        <rFont val="Times New Roman"/>
        <family val="1"/>
      </rPr>
      <t>C.B.G. ACCIAI</t>
    </r>
    <r>
      <rPr>
        <sz val="12"/>
        <color theme="1"/>
        <rFont val="標楷體"/>
        <family val="4"/>
        <charset val="136"/>
      </rPr>
      <t>水油刀片不耐用</t>
    </r>
    <r>
      <rPr>
        <sz val="12"/>
        <color theme="1"/>
        <rFont val="Times New Roman"/>
        <family val="1"/>
      </rPr>
      <t xml:space="preserve">, </t>
    </r>
    <r>
      <rPr>
        <sz val="12"/>
        <color theme="1"/>
        <rFont val="標楷體"/>
        <family val="4"/>
        <charset val="136"/>
      </rPr>
      <t>容易生銹及變形</t>
    </r>
    <r>
      <rPr>
        <sz val="12"/>
        <color theme="1"/>
        <rFont val="Times New Roman"/>
        <family val="1"/>
      </rPr>
      <t xml:space="preserve">, </t>
    </r>
    <r>
      <rPr>
        <sz val="12"/>
        <color theme="1"/>
        <rFont val="標楷體"/>
        <family val="4"/>
        <charset val="136"/>
      </rPr>
      <t>因此需購買已往曾使用之</t>
    </r>
    <r>
      <rPr>
        <sz val="12"/>
        <color theme="1"/>
        <rFont val="Times New Roman"/>
        <family val="1"/>
      </rPr>
      <t xml:space="preserve">TRESU Doctor Blade </t>
    </r>
    <r>
      <rPr>
        <sz val="12"/>
        <color theme="1"/>
        <rFont val="標楷體"/>
        <family val="4"/>
        <charset val="136"/>
      </rPr>
      <t>作比較</t>
    </r>
    <r>
      <rPr>
        <sz val="12"/>
        <color theme="1"/>
        <rFont val="Times New Roman"/>
        <family val="1"/>
      </rPr>
      <t>.</t>
    </r>
  </si>
  <si>
    <r>
      <rPr>
        <sz val="12"/>
        <color theme="1"/>
        <rFont val="標楷體"/>
        <family val="4"/>
        <charset val="136"/>
      </rPr>
      <t>測試</t>
    </r>
    <r>
      <rPr>
        <sz val="12"/>
        <color theme="1"/>
        <rFont val="Times New Roman"/>
        <family val="1"/>
      </rPr>
      <t>SKC</t>
    </r>
    <r>
      <rPr>
        <sz val="12"/>
        <color theme="1"/>
        <rFont val="標楷體"/>
        <family val="4"/>
        <charset val="136"/>
      </rPr>
      <t>的</t>
    </r>
    <r>
      <rPr>
        <sz val="12"/>
        <color theme="1"/>
        <rFont val="Times New Roman"/>
        <family val="1"/>
      </rPr>
      <t>SH92</t>
    </r>
    <r>
      <rPr>
        <sz val="12"/>
        <color theme="1"/>
        <rFont val="標楷體"/>
        <family val="4"/>
        <charset val="136"/>
      </rPr>
      <t>防靜電可印刷</t>
    </r>
    <r>
      <rPr>
        <sz val="12"/>
        <color theme="1"/>
        <rFont val="Times New Roman"/>
        <family val="1"/>
      </rPr>
      <t>PET</t>
    </r>
    <r>
      <rPr>
        <sz val="12"/>
        <color theme="1"/>
        <rFont val="標楷體"/>
        <family val="4"/>
        <charset val="136"/>
      </rPr>
      <t>透明塑片</t>
    </r>
    <r>
      <rPr>
        <sz val="12"/>
        <color theme="1"/>
        <rFont val="Times New Roman"/>
        <family val="1"/>
      </rPr>
      <t xml:space="preserve">, </t>
    </r>
    <r>
      <rPr>
        <sz val="12"/>
        <color theme="1"/>
        <rFont val="標楷體"/>
        <family val="4"/>
        <charset val="136"/>
      </rPr>
      <t>是否適合使用</t>
    </r>
    <r>
      <rPr>
        <sz val="12"/>
        <color theme="1"/>
        <rFont val="Times New Roman"/>
        <family val="1"/>
      </rPr>
      <t xml:space="preserve">, </t>
    </r>
    <r>
      <rPr>
        <sz val="12"/>
        <color theme="1"/>
        <rFont val="標楷體"/>
        <family val="4"/>
        <charset val="136"/>
      </rPr>
      <t>跟</t>
    </r>
    <r>
      <rPr>
        <sz val="12"/>
        <color theme="1"/>
        <rFont val="Times New Roman"/>
        <family val="1"/>
      </rPr>
      <t>SH82</t>
    </r>
    <r>
      <rPr>
        <sz val="12"/>
        <color theme="1"/>
        <rFont val="標楷體"/>
        <family val="4"/>
        <charset val="136"/>
      </rPr>
      <t>比較。</t>
    </r>
  </si>
  <si>
    <r>
      <rPr>
        <sz val="12"/>
        <color theme="1"/>
        <rFont val="標楷體"/>
        <family val="4"/>
        <charset val="136"/>
      </rPr>
      <t>測試</t>
    </r>
    <r>
      <rPr>
        <sz val="12"/>
        <color theme="1"/>
        <rFont val="Times New Roman"/>
        <family val="1"/>
      </rPr>
      <t>AGFA(HK)</t>
    </r>
    <r>
      <rPr>
        <sz val="12"/>
        <color theme="1"/>
        <rFont val="標楷體"/>
        <family val="4"/>
        <charset val="136"/>
      </rPr>
      <t>提供的</t>
    </r>
    <r>
      <rPr>
        <sz val="12"/>
        <color theme="1"/>
        <rFont val="Times New Roman"/>
        <family val="1"/>
      </rPr>
      <t xml:space="preserve">Agfa Thermostan P970 Thermal Plate </t>
    </r>
    <r>
      <rPr>
        <sz val="12"/>
        <color theme="1"/>
        <rFont val="標楷體"/>
        <family val="4"/>
        <charset val="136"/>
      </rPr>
      <t>用於</t>
    </r>
    <r>
      <rPr>
        <sz val="12"/>
        <color theme="1"/>
        <rFont val="Times New Roman"/>
        <family val="1"/>
      </rPr>
      <t>Agfa CTP</t>
    </r>
    <r>
      <rPr>
        <sz val="12"/>
        <color theme="1"/>
        <rFont val="標楷體"/>
        <family val="4"/>
        <charset val="136"/>
      </rPr>
      <t>鋅版沖機</t>
    </r>
    <r>
      <rPr>
        <sz val="12"/>
        <color theme="1"/>
        <rFont val="Times New Roman"/>
        <family val="1"/>
      </rPr>
      <t xml:space="preserve">, </t>
    </r>
    <r>
      <rPr>
        <sz val="12"/>
        <color theme="1"/>
        <rFont val="標楷體"/>
        <family val="4"/>
        <charset val="136"/>
      </rPr>
      <t>確認是否適合使用。</t>
    </r>
  </si>
  <si>
    <r>
      <rPr>
        <sz val="12"/>
        <color theme="1"/>
        <rFont val="標楷體"/>
        <family val="4"/>
        <charset val="136"/>
      </rPr>
      <t>測試新購買的</t>
    </r>
    <r>
      <rPr>
        <sz val="12"/>
        <color theme="1"/>
        <rFont val="Times New Roman"/>
        <family val="1"/>
      </rPr>
      <t>Dolev 800 V3</t>
    </r>
    <r>
      <rPr>
        <sz val="12"/>
        <color theme="1"/>
        <rFont val="標楷體"/>
        <family val="4"/>
        <charset val="136"/>
      </rPr>
      <t>菲林輸出機的專用潤滑油</t>
    </r>
    <r>
      <rPr>
        <sz val="12"/>
        <color theme="1"/>
        <rFont val="Times New Roman"/>
        <family val="1"/>
      </rPr>
      <t>(Silicone Oil for Dolev 800)</t>
    </r>
    <r>
      <rPr>
        <sz val="12"/>
        <color theme="1"/>
        <rFont val="標楷體"/>
        <family val="4"/>
        <charset val="136"/>
      </rPr>
      <t>，確保機器運作正常。</t>
    </r>
  </si>
  <si>
    <r>
      <rPr>
        <sz val="12"/>
        <color theme="1"/>
        <rFont val="標楷體"/>
        <family val="4"/>
        <charset val="136"/>
      </rPr>
      <t>測試</t>
    </r>
    <r>
      <rPr>
        <sz val="12"/>
        <color theme="1"/>
        <rFont val="Times New Roman"/>
        <family val="1"/>
      </rPr>
      <t>SKAWOL“</t>
    </r>
    <r>
      <rPr>
        <sz val="12"/>
        <color theme="1"/>
        <rFont val="標楷體"/>
        <family val="4"/>
        <charset val="136"/>
      </rPr>
      <t>愛而樂</t>
    </r>
    <r>
      <rPr>
        <sz val="12"/>
        <color theme="1"/>
        <rFont val="Times New Roman"/>
        <family val="1"/>
      </rPr>
      <t>”</t>
    </r>
    <r>
      <rPr>
        <sz val="12"/>
        <color theme="1"/>
        <rFont val="標楷體"/>
        <family val="4"/>
        <charset val="136"/>
      </rPr>
      <t>衣物去污清洁劑是否可有效去除布料產品之污跡</t>
    </r>
    <r>
      <rPr>
        <sz val="12"/>
        <color theme="1"/>
        <rFont val="Times New Roman"/>
        <family val="1"/>
      </rPr>
      <t>,</t>
    </r>
    <r>
      <rPr>
        <sz val="12"/>
        <color theme="1"/>
        <rFont val="標楷體"/>
        <family val="4"/>
        <charset val="136"/>
      </rPr>
      <t>以降低產品損耗</t>
    </r>
    <r>
      <rPr>
        <sz val="12"/>
        <color theme="1"/>
        <rFont val="Times New Roman"/>
        <family val="1"/>
      </rPr>
      <t>.</t>
    </r>
  </si>
  <si>
    <r>
      <rPr>
        <sz val="12"/>
        <color theme="1"/>
        <rFont val="標楷體"/>
        <family val="4"/>
        <charset val="136"/>
      </rPr>
      <t>測試擁富的</t>
    </r>
    <r>
      <rPr>
        <sz val="12"/>
        <color theme="1"/>
        <rFont val="Times New Roman"/>
        <family val="1"/>
      </rPr>
      <t xml:space="preserve">#60 </t>
    </r>
    <r>
      <rPr>
        <sz val="12"/>
        <color theme="1"/>
        <rFont val="標楷體"/>
        <family val="4"/>
        <charset val="136"/>
      </rPr>
      <t>及</t>
    </r>
    <r>
      <rPr>
        <sz val="12"/>
        <color theme="1"/>
        <rFont val="Times New Roman"/>
        <family val="1"/>
      </rPr>
      <t>#75 APAF</t>
    </r>
    <r>
      <rPr>
        <sz val="12"/>
        <color theme="1"/>
        <rFont val="標楷體"/>
        <family val="4"/>
        <charset val="136"/>
      </rPr>
      <t>收縮料是否合用。</t>
    </r>
  </si>
  <si>
    <r>
      <rPr>
        <sz val="12"/>
        <color theme="1"/>
        <rFont val="標楷體"/>
        <family val="4"/>
        <charset val="136"/>
      </rPr>
      <t>測試擁富的</t>
    </r>
    <r>
      <rPr>
        <sz val="12"/>
        <color theme="1"/>
        <rFont val="Times New Roman"/>
        <family val="1"/>
      </rPr>
      <t xml:space="preserve">#60 </t>
    </r>
    <r>
      <rPr>
        <sz val="12"/>
        <color theme="1"/>
        <rFont val="標楷體"/>
        <family val="4"/>
        <charset val="136"/>
      </rPr>
      <t>及</t>
    </r>
    <r>
      <rPr>
        <sz val="12"/>
        <color theme="1"/>
        <rFont val="Times New Roman"/>
        <family val="1"/>
      </rPr>
      <t>#75 HPGF</t>
    </r>
    <r>
      <rPr>
        <sz val="12"/>
        <color theme="1"/>
        <rFont val="標楷體"/>
        <family val="4"/>
        <charset val="136"/>
      </rPr>
      <t>收縮料是否合用。</t>
    </r>
  </si>
  <si>
    <r>
      <rPr>
        <sz val="12"/>
        <color theme="1"/>
        <rFont val="標楷體"/>
        <family val="4"/>
        <charset val="136"/>
      </rPr>
      <t>測試茂森提供的</t>
    </r>
    <r>
      <rPr>
        <sz val="12"/>
        <color theme="1"/>
        <rFont val="Times New Roman"/>
        <family val="1"/>
      </rPr>
      <t>Sumitomo #UV</t>
    </r>
    <r>
      <rPr>
        <sz val="12"/>
        <color theme="1"/>
        <rFont val="標楷體"/>
        <family val="4"/>
        <charset val="136"/>
      </rPr>
      <t>柯式印刷膠布</t>
    </r>
    <r>
      <rPr>
        <sz val="12"/>
        <color theme="1"/>
        <rFont val="Times New Roman"/>
        <family val="1"/>
      </rPr>
      <t>#R-10</t>
    </r>
    <r>
      <rPr>
        <sz val="12"/>
        <color theme="1"/>
        <rFont val="標楷體"/>
        <family val="4"/>
        <charset val="136"/>
      </rPr>
      <t>，是否適合使用</t>
    </r>
    <r>
      <rPr>
        <sz val="12"/>
        <color theme="1"/>
        <rFont val="Times New Roman"/>
        <family val="1"/>
      </rPr>
      <t>UV</t>
    </r>
    <r>
      <rPr>
        <sz val="12"/>
        <color theme="1"/>
        <rFont val="標楷體"/>
        <family val="4"/>
        <charset val="136"/>
      </rPr>
      <t>印刷，跟現用一般日本</t>
    </r>
    <r>
      <rPr>
        <sz val="12"/>
        <color theme="1"/>
        <rFont val="Times New Roman"/>
        <family val="1"/>
      </rPr>
      <t>Meiji</t>
    </r>
    <r>
      <rPr>
        <sz val="12"/>
        <color theme="1"/>
        <rFont val="標楷體"/>
        <family val="4"/>
        <charset val="136"/>
      </rPr>
      <t>柯式印刷膠布比較，確認品質。</t>
    </r>
  </si>
  <si>
    <r>
      <rPr>
        <sz val="12"/>
        <color theme="1"/>
        <rFont val="標楷體"/>
        <family val="4"/>
        <charset val="136"/>
      </rPr>
      <t>測試万利制漆有限公司提供的三种混合油漆，其一﹑明杰牌快乾焗漆</t>
    </r>
    <r>
      <rPr>
        <sz val="12"/>
        <color theme="1"/>
        <rFont val="Times New Roman"/>
        <family val="1"/>
      </rPr>
      <t>#782</t>
    </r>
    <r>
      <rPr>
        <sz val="12"/>
        <color theme="1"/>
        <rFont val="標楷體"/>
        <family val="4"/>
        <charset val="136"/>
      </rPr>
      <t>（白）</t>
    </r>
    <r>
      <rPr>
        <sz val="12"/>
        <color theme="1"/>
        <rFont val="Times New Roman"/>
        <family val="1"/>
      </rPr>
      <t>/#706</t>
    </r>
    <r>
      <rPr>
        <sz val="12"/>
        <color theme="1"/>
        <rFont val="標楷體"/>
        <family val="4"/>
        <charset val="136"/>
      </rPr>
      <t>（黑）</t>
    </r>
    <r>
      <rPr>
        <sz val="12"/>
        <color theme="1"/>
        <rFont val="Times New Roman"/>
        <family val="1"/>
      </rPr>
      <t>+#7002</t>
    </r>
    <r>
      <rPr>
        <sz val="12"/>
        <color theme="1"/>
        <rFont val="標楷體"/>
        <family val="4"/>
        <charset val="136"/>
      </rPr>
      <t>（天拿水）其二﹑百合牌聚酯焗漆</t>
    </r>
    <r>
      <rPr>
        <sz val="12"/>
        <color theme="1"/>
        <rFont val="Times New Roman"/>
        <family val="1"/>
      </rPr>
      <t xml:space="preserve"> #182</t>
    </r>
    <r>
      <rPr>
        <sz val="12"/>
        <color theme="1"/>
        <rFont val="標楷體"/>
        <family val="4"/>
        <charset val="136"/>
      </rPr>
      <t>（白）</t>
    </r>
    <r>
      <rPr>
        <sz val="12"/>
        <color theme="1"/>
        <rFont val="Times New Roman"/>
        <family val="1"/>
      </rPr>
      <t>/#106</t>
    </r>
    <r>
      <rPr>
        <sz val="12"/>
        <color theme="1"/>
        <rFont val="標楷體"/>
        <family val="4"/>
        <charset val="136"/>
      </rPr>
      <t>（黑）</t>
    </r>
    <r>
      <rPr>
        <sz val="12"/>
        <color theme="1"/>
        <rFont val="Times New Roman"/>
        <family val="1"/>
      </rPr>
      <t>+#1002</t>
    </r>
    <r>
      <rPr>
        <sz val="12"/>
        <color theme="1"/>
        <rFont val="標楷體"/>
        <family val="4"/>
        <charset val="136"/>
      </rPr>
      <t>（天拿水）其三﹑三羊牌ＰＶＣ漆</t>
    </r>
    <r>
      <rPr>
        <sz val="12"/>
        <color theme="1"/>
        <rFont val="Times New Roman"/>
        <family val="1"/>
      </rPr>
      <t>#620</t>
    </r>
    <r>
      <rPr>
        <sz val="12"/>
        <color theme="1"/>
        <rFont val="標楷體"/>
        <family val="4"/>
        <charset val="136"/>
      </rPr>
      <t>（白）</t>
    </r>
    <r>
      <rPr>
        <sz val="12"/>
        <color theme="1"/>
        <rFont val="Times New Roman"/>
        <family val="1"/>
      </rPr>
      <t>/#606</t>
    </r>
    <r>
      <rPr>
        <sz val="12"/>
        <color theme="1"/>
        <rFont val="標楷體"/>
        <family val="4"/>
        <charset val="136"/>
      </rPr>
      <t>（黑）</t>
    </r>
    <r>
      <rPr>
        <sz val="12"/>
        <color theme="1"/>
        <rFont val="Times New Roman"/>
        <family val="1"/>
      </rPr>
      <t>+#6002</t>
    </r>
    <r>
      <rPr>
        <sz val="12"/>
        <color theme="1"/>
        <rFont val="標楷體"/>
        <family val="4"/>
        <charset val="136"/>
      </rPr>
      <t>（天拿水）是否能焗漆到</t>
    </r>
    <r>
      <rPr>
        <sz val="12"/>
        <color theme="1"/>
        <rFont val="Times New Roman"/>
        <family val="1"/>
      </rPr>
      <t>Wire-O</t>
    </r>
    <r>
      <rPr>
        <sz val="12"/>
        <color theme="1"/>
        <rFont val="標楷體"/>
        <family val="4"/>
        <charset val="136"/>
      </rPr>
      <t>鐵線圈。</t>
    </r>
  </si>
  <si>
    <r>
      <rPr>
        <sz val="12"/>
        <color theme="1"/>
        <rFont val="標楷體"/>
        <family val="4"/>
        <charset val="136"/>
      </rPr>
      <t>釘裝部師傅要求﹐尋找一些比現時</t>
    </r>
    <r>
      <rPr>
        <sz val="12"/>
        <color theme="1"/>
        <rFont val="Times New Roman"/>
        <family val="1"/>
      </rPr>
      <t>”</t>
    </r>
    <r>
      <rPr>
        <sz val="12"/>
        <color theme="1"/>
        <rFont val="標楷體"/>
        <family val="4"/>
        <charset val="136"/>
      </rPr>
      <t>泰聯</t>
    </r>
    <r>
      <rPr>
        <sz val="12"/>
        <color theme="1"/>
        <rFont val="Times New Roman"/>
        <family val="1"/>
      </rPr>
      <t>”</t>
    </r>
    <r>
      <rPr>
        <sz val="12"/>
        <color theme="1"/>
        <rFont val="標楷體"/>
        <family val="4"/>
        <charset val="136"/>
      </rPr>
      <t>所供應薄些的脊紙試用﹐看效果如何﹖現宏信提供的</t>
    </r>
    <r>
      <rPr>
        <sz val="12"/>
        <color theme="1"/>
        <rFont val="Times New Roman"/>
        <family val="1"/>
      </rPr>
      <t>”</t>
    </r>
    <r>
      <rPr>
        <sz val="12"/>
        <color theme="1"/>
        <rFont val="標楷體"/>
        <family val="4"/>
        <charset val="136"/>
      </rPr>
      <t>金輝</t>
    </r>
    <r>
      <rPr>
        <sz val="12"/>
        <color theme="1"/>
        <rFont val="Times New Roman"/>
        <family val="1"/>
      </rPr>
      <t xml:space="preserve">” </t>
    </r>
    <r>
      <rPr>
        <sz val="12"/>
        <color theme="1"/>
        <rFont val="標楷體"/>
        <family val="4"/>
        <charset val="136"/>
      </rPr>
      <t>牌脊紙</t>
    </r>
    <r>
      <rPr>
        <sz val="12"/>
        <color theme="1"/>
        <rFont val="Times New Roman"/>
        <family val="1"/>
      </rPr>
      <t>1</t>
    </r>
    <r>
      <rPr>
        <sz val="12"/>
        <color theme="1"/>
        <rFont val="標楷體"/>
        <family val="4"/>
        <charset val="136"/>
      </rPr>
      <t>卷新產品﹐請幫安排交釘裝師傅測試結果如何﹖</t>
    </r>
  </si>
  <si>
    <r>
      <rPr>
        <sz val="12"/>
        <color theme="1"/>
        <rFont val="標楷體"/>
        <family val="4"/>
        <charset val="136"/>
      </rPr>
      <t>測試恆利提供的</t>
    </r>
    <r>
      <rPr>
        <sz val="12"/>
        <color theme="1"/>
        <rFont val="Times New Roman"/>
        <family val="1"/>
      </rPr>
      <t xml:space="preserve">SKC #SH92 </t>
    </r>
    <r>
      <rPr>
        <sz val="12"/>
        <color theme="1"/>
        <rFont val="標楷體"/>
        <family val="4"/>
        <charset val="136"/>
      </rPr>
      <t>透明</t>
    </r>
    <r>
      <rPr>
        <sz val="12"/>
        <color theme="1"/>
        <rFont val="Times New Roman"/>
        <family val="1"/>
      </rPr>
      <t>PET (</t>
    </r>
    <r>
      <rPr>
        <sz val="12"/>
        <color theme="1"/>
        <rFont val="標楷體"/>
        <family val="4"/>
        <charset val="136"/>
      </rPr>
      <t>雙面處理</t>
    </r>
    <r>
      <rPr>
        <sz val="12"/>
        <color theme="1"/>
        <rFont val="Times New Roman"/>
        <family val="1"/>
      </rPr>
      <t xml:space="preserve">)+PE </t>
    </r>
    <r>
      <rPr>
        <sz val="12"/>
        <color theme="1"/>
        <rFont val="標楷體"/>
        <family val="4"/>
        <charset val="136"/>
      </rPr>
      <t>膜試印客人</t>
    </r>
    <r>
      <rPr>
        <sz val="12"/>
        <color theme="1"/>
        <rFont val="Times New Roman"/>
        <family val="1"/>
      </rPr>
      <t>AIP</t>
    </r>
    <r>
      <rPr>
        <sz val="12"/>
        <color theme="1"/>
        <rFont val="標楷體"/>
        <family val="4"/>
        <charset val="136"/>
      </rPr>
      <t>要求印刷</t>
    </r>
    <r>
      <rPr>
        <sz val="12"/>
        <color theme="1"/>
        <rFont val="Times New Roman"/>
        <family val="1"/>
      </rPr>
      <t>PET</t>
    </r>
    <r>
      <rPr>
        <sz val="12"/>
        <color theme="1"/>
        <rFont val="標楷體"/>
        <family val="4"/>
        <charset val="136"/>
      </rPr>
      <t>印件</t>
    </r>
    <r>
      <rPr>
        <sz val="12"/>
        <color theme="1"/>
        <rFont val="Times New Roman"/>
        <family val="1"/>
      </rPr>
      <t>(PET Crilo cards)</t>
    </r>
    <r>
      <rPr>
        <sz val="12"/>
        <color theme="1"/>
        <rFont val="標楷體"/>
        <family val="4"/>
        <charset val="136"/>
      </rPr>
      <t>，跟現用印刷</t>
    </r>
    <r>
      <rPr>
        <sz val="12"/>
        <color theme="1"/>
        <rFont val="Times New Roman"/>
        <family val="1"/>
      </rPr>
      <t>PET</t>
    </r>
    <r>
      <rPr>
        <sz val="12"/>
        <color theme="1"/>
        <rFont val="標楷體"/>
        <family val="4"/>
        <charset val="136"/>
      </rPr>
      <t>使用之單面處理</t>
    </r>
    <r>
      <rPr>
        <sz val="12"/>
        <color theme="1"/>
        <rFont val="Times New Roman"/>
        <family val="1"/>
      </rPr>
      <t>SH71</t>
    </r>
    <r>
      <rPr>
        <sz val="12"/>
        <color theme="1"/>
        <rFont val="標楷體"/>
        <family val="4"/>
        <charset val="136"/>
      </rPr>
      <t>、</t>
    </r>
    <r>
      <rPr>
        <sz val="12"/>
        <color theme="1"/>
        <rFont val="Times New Roman"/>
        <family val="1"/>
      </rPr>
      <t>SH82</t>
    </r>
    <r>
      <rPr>
        <sz val="12"/>
        <color theme="1"/>
        <rFont val="標楷體"/>
        <family val="4"/>
        <charset val="136"/>
      </rPr>
      <t>膠片比較。</t>
    </r>
  </si>
  <si>
    <r>
      <rPr>
        <sz val="12"/>
        <color theme="1"/>
        <rFont val="標楷體"/>
        <family val="4"/>
        <charset val="136"/>
      </rPr>
      <t>測試卡板的承受力，撞擊力，以及靜曲強度，含水量，運輸等方面的綜合評估，並與我廠以前所用卡板做比較。</t>
    </r>
  </si>
  <si>
    <r>
      <rPr>
        <sz val="12"/>
        <color theme="1"/>
        <rFont val="標楷體"/>
        <family val="4"/>
        <charset val="136"/>
      </rPr>
      <t>測試</t>
    </r>
    <r>
      <rPr>
        <sz val="12"/>
        <color theme="1"/>
        <rFont val="Times New Roman"/>
        <family val="1"/>
      </rPr>
      <t>HEWLETT PACKARD</t>
    </r>
    <r>
      <rPr>
        <sz val="12"/>
        <color theme="1"/>
        <rFont val="標楷體"/>
        <family val="4"/>
        <charset val="136"/>
      </rPr>
      <t>墨盒在</t>
    </r>
    <r>
      <rPr>
        <sz val="12"/>
        <color theme="1"/>
        <rFont val="Times New Roman"/>
        <family val="1"/>
      </rPr>
      <t>HP designjet 5000</t>
    </r>
    <r>
      <rPr>
        <sz val="12"/>
        <color theme="1"/>
        <rFont val="標楷體"/>
        <family val="4"/>
        <charset val="136"/>
      </rPr>
      <t>藍紙机上的使用效果</t>
    </r>
  </si>
  <si>
    <r>
      <rPr>
        <sz val="12"/>
        <color theme="1"/>
        <rFont val="標楷體"/>
        <family val="4"/>
        <charset val="136"/>
      </rPr>
      <t>測試由</t>
    </r>
    <r>
      <rPr>
        <sz val="12"/>
        <color theme="1"/>
        <rFont val="Times New Roman"/>
        <family val="1"/>
      </rPr>
      <t>Maag Flockmaschinen GmbH</t>
    </r>
    <r>
      <rPr>
        <sz val="12"/>
        <color theme="1"/>
        <rFont val="標楷體"/>
        <family val="4"/>
        <charset val="136"/>
      </rPr>
      <t>提供的</t>
    </r>
    <r>
      <rPr>
        <sz val="12"/>
        <color theme="1"/>
        <rFont val="Times New Roman"/>
        <family val="1"/>
      </rPr>
      <t>4</t>
    </r>
    <r>
      <rPr>
        <sz val="12"/>
        <color theme="1"/>
        <rFont val="標楷體"/>
        <family val="4"/>
        <charset val="136"/>
      </rPr>
      <t>個植毛收集袋，跟現用中國內地購置之布袋比較，是否能完全收集植毛，確保能有效回收植毛</t>
    </r>
  </si>
  <si>
    <r>
      <rPr>
        <sz val="12"/>
        <color theme="1"/>
        <rFont val="標楷體"/>
        <family val="4"/>
        <charset val="136"/>
      </rPr>
      <t>由於原來使用的</t>
    </r>
    <r>
      <rPr>
        <sz val="12"/>
        <color theme="1"/>
        <rFont val="Times New Roman"/>
        <family val="1"/>
      </rPr>
      <t>AGFA LSDL 515P EI</t>
    </r>
    <r>
      <rPr>
        <sz val="12"/>
        <color theme="1"/>
        <rFont val="標楷體"/>
        <family val="4"/>
        <charset val="136"/>
      </rPr>
      <t>菲林不再生產，將會用</t>
    </r>
    <r>
      <rPr>
        <sz val="12"/>
        <color theme="1"/>
        <rFont val="Times New Roman"/>
        <family val="1"/>
      </rPr>
      <t>Contact DL EI</t>
    </r>
    <r>
      <rPr>
        <sz val="12"/>
        <color theme="1"/>
        <rFont val="標楷體"/>
        <family val="4"/>
        <charset val="136"/>
      </rPr>
      <t>菲林代替，用伏片機、沖片機作測試、檢測菲林</t>
    </r>
    <r>
      <rPr>
        <sz val="12"/>
        <color theme="1"/>
        <rFont val="Times New Roman"/>
        <family val="1"/>
      </rPr>
      <t>(Contact DL EI)</t>
    </r>
    <r>
      <rPr>
        <sz val="12"/>
        <color theme="1"/>
        <rFont val="標楷體"/>
        <family val="4"/>
        <charset val="136"/>
      </rPr>
      <t>的質量是否符合要求。</t>
    </r>
  </si>
  <si>
    <r>
      <rPr>
        <sz val="12"/>
        <color theme="1"/>
        <rFont val="標楷體"/>
        <family val="4"/>
        <charset val="136"/>
      </rPr>
      <t>用輸出機</t>
    </r>
    <r>
      <rPr>
        <sz val="12"/>
        <color theme="1"/>
        <rFont val="Times New Roman"/>
        <family val="1"/>
      </rPr>
      <t>(Trendsetter3244)</t>
    </r>
    <r>
      <rPr>
        <sz val="12"/>
        <color theme="1"/>
        <rFont val="標楷體"/>
        <family val="4"/>
        <charset val="136"/>
      </rPr>
      <t>、沖版機</t>
    </r>
    <r>
      <rPr>
        <sz val="12"/>
        <color theme="1"/>
        <rFont val="Times New Roman"/>
        <family val="1"/>
      </rPr>
      <t>(Agfa/TP-8.5)</t>
    </r>
    <r>
      <rPr>
        <sz val="12"/>
        <color theme="1"/>
        <rFont val="標楷體"/>
        <family val="4"/>
        <charset val="136"/>
      </rPr>
      <t>作測試，檢測由基利提供之</t>
    </r>
    <r>
      <rPr>
        <sz val="12"/>
        <color theme="1"/>
        <rFont val="Times New Roman"/>
        <family val="1"/>
      </rPr>
      <t>HORSELL Electra Excel</t>
    </r>
    <r>
      <rPr>
        <sz val="12"/>
        <color theme="1"/>
        <rFont val="標楷體"/>
        <family val="4"/>
        <charset val="136"/>
      </rPr>
      <t>鋅版的質量是否符合標準。</t>
    </r>
  </si>
  <si>
    <r>
      <rPr>
        <sz val="12"/>
        <color theme="1"/>
        <rFont val="標楷體"/>
        <family val="4"/>
        <charset val="136"/>
      </rPr>
      <t>由于現時所用的供應商﹐就檢驗標准与我司發生較大分岐</t>
    </r>
    <r>
      <rPr>
        <sz val="12"/>
        <color theme="1"/>
        <rFont val="Times New Roman"/>
        <family val="1"/>
      </rPr>
      <t>,</t>
    </r>
    <r>
      <rPr>
        <sz val="12"/>
        <color theme="1"/>
        <rFont val="標楷體"/>
        <family val="4"/>
        <charset val="136"/>
      </rPr>
      <t>無法達成統一</t>
    </r>
    <r>
      <rPr>
        <sz val="12"/>
        <color theme="1"/>
        <rFont val="Times New Roman"/>
        <family val="1"/>
      </rPr>
      <t xml:space="preserve">                </t>
    </r>
    <r>
      <rPr>
        <sz val="12"/>
        <color theme="1"/>
        <rFont val="標楷體"/>
        <family val="4"/>
        <charset val="136"/>
      </rPr>
      <t>協義﹒因此﹐另選用此家新供應商﹒</t>
    </r>
  </si>
  <si>
    <r>
      <rPr>
        <sz val="12"/>
        <color theme="1"/>
        <rFont val="標楷體"/>
        <family val="4"/>
        <charset val="136"/>
      </rPr>
      <t>由于現時所用的供應﹐就檢驗標準与我公發生較大的分岐﹐無達成統一協</t>
    </r>
    <r>
      <rPr>
        <sz val="12"/>
        <color theme="1"/>
        <rFont val="Times New Roman"/>
        <family val="1"/>
      </rPr>
      <t xml:space="preserve">                </t>
    </r>
    <r>
      <rPr>
        <sz val="12"/>
        <color theme="1"/>
        <rFont val="標楷體"/>
        <family val="4"/>
        <charset val="136"/>
      </rPr>
      <t>議﹐因此﹐另選用此家新供應商。</t>
    </r>
  </si>
  <si>
    <r>
      <rPr>
        <sz val="12"/>
        <color theme="1"/>
        <rFont val="標楷體"/>
        <family val="4"/>
        <charset val="136"/>
      </rPr>
      <t>由于現時所用的供應﹐就檢驗標準与我公發生較大的分岐﹐無達成統一協</t>
    </r>
    <r>
      <rPr>
        <sz val="12"/>
        <color theme="1"/>
        <rFont val="Times New Roman"/>
        <family val="1"/>
      </rPr>
      <t xml:space="preserve">                 </t>
    </r>
    <r>
      <rPr>
        <sz val="12"/>
        <color theme="1"/>
        <rFont val="標楷體"/>
        <family val="4"/>
        <charset val="136"/>
      </rPr>
      <t>議﹐因此﹐另選用此家新供應商。</t>
    </r>
  </si>
  <si>
    <r>
      <rPr>
        <sz val="12"/>
        <color theme="1"/>
        <rFont val="標楷體"/>
        <family val="4"/>
        <charset val="136"/>
      </rPr>
      <t>測試擁富的</t>
    </r>
    <r>
      <rPr>
        <sz val="12"/>
        <color theme="1"/>
        <rFont val="Times New Roman"/>
        <family val="1"/>
      </rPr>
      <t>#LEF(0.015mm)</t>
    </r>
    <r>
      <rPr>
        <sz val="12"/>
        <color theme="1"/>
        <rFont val="標楷體"/>
        <family val="4"/>
        <charset val="136"/>
      </rPr>
      <t>收縮料，收紙咭及</t>
    </r>
    <r>
      <rPr>
        <sz val="12"/>
        <color theme="1"/>
        <rFont val="Times New Roman"/>
        <family val="1"/>
      </rPr>
      <t>HM3</t>
    </r>
    <r>
      <rPr>
        <sz val="12"/>
        <color theme="1"/>
        <rFont val="標楷體"/>
        <family val="4"/>
        <charset val="136"/>
      </rPr>
      <t>環相袋是否合使用。</t>
    </r>
  </si>
  <si>
    <r>
      <rPr>
        <sz val="12"/>
        <color theme="1"/>
        <rFont val="標楷體"/>
        <family val="4"/>
        <charset val="136"/>
      </rPr>
      <t>測試擁富的</t>
    </r>
    <r>
      <rPr>
        <sz val="12"/>
        <color theme="1"/>
        <rFont val="Times New Roman"/>
        <family val="1"/>
      </rPr>
      <t>#HQ33-0.15 0.19</t>
    </r>
    <r>
      <rPr>
        <sz val="12"/>
        <color theme="1"/>
        <rFont val="標楷體"/>
        <family val="4"/>
        <charset val="136"/>
      </rPr>
      <t>收縮料是否合用。</t>
    </r>
  </si>
  <si>
    <r>
      <rPr>
        <sz val="12"/>
        <color theme="1"/>
        <rFont val="標楷體"/>
        <family val="4"/>
        <charset val="136"/>
      </rPr>
      <t>由於原來將光柵印和光柵硬片用印刷</t>
    </r>
    <r>
      <rPr>
        <sz val="12"/>
        <color theme="1"/>
        <rFont val="Times New Roman"/>
        <family val="1"/>
      </rPr>
      <t>128A</t>
    </r>
    <r>
      <rPr>
        <sz val="12"/>
        <color theme="1"/>
        <rFont val="標楷體"/>
        <family val="4"/>
        <charset val="136"/>
      </rPr>
      <t>膠水裱合，墨點</t>
    </r>
    <r>
      <rPr>
        <sz val="12"/>
        <color theme="1"/>
        <rFont val="Times New Roman"/>
        <family val="1"/>
      </rPr>
      <t>"</t>
    </r>
    <r>
      <rPr>
        <sz val="12"/>
        <color theme="1"/>
        <rFont val="標楷體"/>
        <family val="4"/>
        <charset val="136"/>
      </rPr>
      <t>，現時明提供不同黏度的</t>
    </r>
    <r>
      <rPr>
        <sz val="12"/>
        <color theme="1"/>
        <rFont val="Times New Roman"/>
        <family val="1"/>
      </rPr>
      <t>129A</t>
    </r>
    <r>
      <rPr>
        <sz val="12"/>
        <color theme="1"/>
        <rFont val="標楷體"/>
        <family val="4"/>
        <charset val="136"/>
      </rPr>
      <t>膠水，測試是否可減少星點現象。</t>
    </r>
  </si>
  <si>
    <r>
      <rPr>
        <sz val="12"/>
        <color theme="1"/>
        <rFont val="標楷體"/>
        <family val="4"/>
        <charset val="136"/>
      </rPr>
      <t>由于現時供應商</t>
    </r>
    <r>
      <rPr>
        <sz val="12"/>
        <color theme="1"/>
        <rFont val="Times New Roman"/>
        <family val="1"/>
      </rPr>
      <t>“</t>
    </r>
    <r>
      <rPr>
        <sz val="12"/>
        <color theme="1"/>
        <rFont val="標楷體"/>
        <family val="4"/>
        <charset val="136"/>
      </rPr>
      <t>益盛</t>
    </r>
    <r>
      <rPr>
        <sz val="12"/>
        <color theme="1"/>
        <rFont val="Times New Roman"/>
        <family val="1"/>
      </rPr>
      <t>“</t>
    </r>
    <r>
      <rPr>
        <sz val="12"/>
        <color theme="1"/>
        <rFont val="標楷體"/>
        <family val="4"/>
        <charset val="136"/>
      </rPr>
      <t>所提供的物料品質不夠穩定須別尊一間后備供應</t>
    </r>
    <r>
      <rPr>
        <sz val="12"/>
        <color theme="1"/>
        <rFont val="Times New Roman"/>
        <family val="1"/>
      </rPr>
      <t xml:space="preserve">                </t>
    </r>
    <r>
      <rPr>
        <sz val="12"/>
        <color theme="1"/>
        <rFont val="標楷體"/>
        <family val="4"/>
        <charset val="136"/>
      </rPr>
      <t>商﹐現測試此后備供應商所供應的物料是否可應用于本厂產品上。</t>
    </r>
  </si>
  <si>
    <r>
      <rPr>
        <sz val="12"/>
        <color theme="1"/>
        <rFont val="標楷體"/>
        <family val="4"/>
        <charset val="136"/>
      </rPr>
      <t>由于現時的紙角量有所增加，現應公司上層要求，尋找一些質量符合要求，但價錢夠平的紙角，故須測試此紙角是否可代替現時所用的紙角。</t>
    </r>
  </si>
  <si>
    <r>
      <rPr>
        <sz val="12"/>
        <color theme="1"/>
        <rFont val="標楷體"/>
        <family val="4"/>
        <charset val="136"/>
      </rPr>
      <t>將廣盟利提供的胜利牌的托底膠條是与啤机一齊附送給啤机部試用的</t>
    </r>
    <r>
      <rPr>
        <sz val="12"/>
        <color theme="1"/>
        <rFont val="Times New Roman"/>
        <family val="1"/>
      </rPr>
      <t>,</t>
    </r>
    <r>
      <rPr>
        <sz val="12"/>
        <color theme="1"/>
        <rFont val="標楷體"/>
        <family val="4"/>
        <charset val="136"/>
      </rPr>
      <t>之前曾應啤机部要求訂購一小批回來試用</t>
    </r>
    <r>
      <rPr>
        <sz val="12"/>
        <color theme="1"/>
        <rFont val="Times New Roman"/>
        <family val="1"/>
      </rPr>
      <t>,</t>
    </r>
    <r>
      <rPr>
        <sz val="12"/>
        <color theme="1"/>
        <rFont val="標楷體"/>
        <family val="4"/>
        <charset val="136"/>
      </rPr>
      <t>效果</t>
    </r>
    <r>
      <rPr>
        <sz val="12"/>
        <color theme="1"/>
        <rFont val="Times New Roman"/>
        <family val="1"/>
      </rPr>
      <t>OK!</t>
    </r>
    <r>
      <rPr>
        <sz val="12"/>
        <color theme="1"/>
        <rFont val="標楷體"/>
        <family val="4"/>
        <charset val="136"/>
      </rPr>
      <t>而且有些特殊的規格只有此牌子有貨</t>
    </r>
    <r>
      <rPr>
        <sz val="12"/>
        <color theme="1"/>
        <rFont val="Times New Roman"/>
        <family val="1"/>
      </rPr>
      <t>,</t>
    </r>
    <r>
      <rPr>
        <sz val="12"/>
        <color theme="1"/>
        <rFont val="標楷體"/>
        <family val="4"/>
        <charset val="136"/>
      </rPr>
      <t>而現時所訂購的牌子</t>
    </r>
    <r>
      <rPr>
        <sz val="12"/>
        <color theme="1"/>
        <rFont val="Times New Roman"/>
        <family val="1"/>
      </rPr>
      <t>,</t>
    </r>
    <r>
      <rPr>
        <sz val="12"/>
        <color theme="1"/>
        <rFont val="標楷體"/>
        <family val="4"/>
        <charset val="136"/>
      </rPr>
      <t>卻沒有</t>
    </r>
    <r>
      <rPr>
        <sz val="12"/>
        <color theme="1"/>
        <rFont val="Times New Roman"/>
        <family val="1"/>
      </rPr>
      <t>,</t>
    </r>
    <r>
      <rPr>
        <sz val="12"/>
        <color theme="1"/>
        <rFont val="標楷體"/>
        <family val="4"/>
        <charset val="136"/>
      </rPr>
      <t>現啤机部要求須再向此供應商急訂購一批此牌子的特殊規格托底膠條回來用</t>
    </r>
    <r>
      <rPr>
        <sz val="12"/>
        <color theme="1"/>
        <rFont val="Times New Roman"/>
        <family val="1"/>
      </rPr>
      <t>,</t>
    </r>
    <r>
      <rPr>
        <sz val="12"/>
        <color theme="1"/>
        <rFont val="標楷體"/>
        <family val="4"/>
        <charset val="136"/>
      </rPr>
      <t>故須要求</t>
    </r>
    <r>
      <rPr>
        <sz val="12"/>
        <color theme="1"/>
        <rFont val="Times New Roman"/>
        <family val="1"/>
      </rPr>
      <t>TMD</t>
    </r>
    <r>
      <rPr>
        <sz val="12"/>
        <color theme="1"/>
        <rFont val="標楷體"/>
        <family val="4"/>
        <charset val="136"/>
      </rPr>
      <t>幫忙盡快先測試此牌子的托底膠條是否可應用于本厂產品上</t>
    </r>
    <r>
      <rPr>
        <sz val="12"/>
        <color theme="1"/>
        <rFont val="Times New Roman"/>
        <family val="1"/>
      </rPr>
      <t>,</t>
    </r>
    <r>
      <rPr>
        <sz val="12"/>
        <color theme="1"/>
        <rFont val="標楷體"/>
        <family val="4"/>
        <charset val="136"/>
      </rPr>
      <t>以便我部安排訂購</t>
    </r>
    <r>
      <rPr>
        <sz val="12"/>
        <color theme="1"/>
        <rFont val="Times New Roman"/>
        <family val="1"/>
      </rPr>
      <t>(</t>
    </r>
    <r>
      <rPr>
        <sz val="12"/>
        <color theme="1"/>
        <rFont val="標楷體"/>
        <family val="4"/>
        <charset val="136"/>
      </rPr>
      <t>啤机部張華處有現貨</t>
    </r>
    <r>
      <rPr>
        <sz val="12"/>
        <color theme="1"/>
        <rFont val="Times New Roman"/>
        <family val="1"/>
      </rPr>
      <t>,</t>
    </r>
    <r>
      <rPr>
        <sz val="12"/>
        <color theme="1"/>
        <rFont val="標楷體"/>
        <family val="4"/>
        <charset val="136"/>
      </rPr>
      <t>并已正在使用中</t>
    </r>
    <r>
      <rPr>
        <sz val="12"/>
        <color theme="1"/>
        <rFont val="Times New Roman"/>
        <family val="1"/>
      </rPr>
      <t>,</t>
    </r>
    <r>
      <rPr>
        <sz val="12"/>
        <color theme="1"/>
        <rFont val="標楷體"/>
        <family val="4"/>
        <charset val="136"/>
      </rPr>
      <t>請能与張華聯系</t>
    </r>
    <r>
      <rPr>
        <sz val="12"/>
        <color theme="1"/>
        <rFont val="Times New Roman"/>
        <family val="1"/>
      </rPr>
      <t>)</t>
    </r>
  </si>
  <si>
    <r>
      <rPr>
        <sz val="12"/>
        <color theme="1"/>
        <rFont val="標楷體"/>
        <family val="4"/>
        <charset val="136"/>
      </rPr>
      <t>測試此供應商的物料是否可代替現時所用的</t>
    </r>
    <r>
      <rPr>
        <sz val="12"/>
        <color theme="1"/>
        <rFont val="Times New Roman"/>
        <family val="1"/>
      </rPr>
      <t>,</t>
    </r>
    <r>
      <rPr>
        <sz val="12"/>
        <color theme="1"/>
        <rFont val="標楷體"/>
        <family val="4"/>
        <charset val="136"/>
      </rPr>
      <t>樣辦貨倉古寶雄處有</t>
    </r>
    <r>
      <rPr>
        <sz val="12"/>
        <color theme="1"/>
        <rFont val="Times New Roman"/>
        <family val="1"/>
      </rPr>
      <t>,</t>
    </r>
    <r>
      <rPr>
        <sz val="12"/>
        <color theme="1"/>
        <rFont val="標楷體"/>
        <family val="4"/>
        <charset val="136"/>
      </rPr>
      <t>請派同事到貨倉取</t>
    </r>
    <r>
      <rPr>
        <sz val="12"/>
        <color theme="1"/>
        <rFont val="Times New Roman"/>
        <family val="1"/>
      </rPr>
      <t>,</t>
    </r>
    <r>
      <rPr>
        <sz val="12"/>
        <color theme="1"/>
        <rFont val="標楷體"/>
        <family val="4"/>
        <charset val="136"/>
      </rPr>
      <t>用于貨倉切紙机出紙。</t>
    </r>
  </si>
  <si>
    <r>
      <t>(</t>
    </r>
    <r>
      <rPr>
        <sz val="12"/>
        <color theme="1"/>
        <rFont val="標楷體"/>
        <family val="4"/>
        <charset val="136"/>
      </rPr>
      <t>香港</t>
    </r>
    <r>
      <rPr>
        <sz val="12"/>
        <color theme="1"/>
        <rFont val="Times New Roman"/>
        <family val="1"/>
      </rPr>
      <t>)</t>
    </r>
    <r>
      <rPr>
        <sz val="12"/>
        <color theme="1"/>
        <rFont val="標楷體"/>
        <family val="4"/>
        <charset val="136"/>
      </rPr>
      <t>有限公司提供</t>
    </r>
    <r>
      <rPr>
        <sz val="12"/>
        <color theme="1"/>
        <rFont val="Times New Roman"/>
        <family val="1"/>
      </rPr>
      <t>E-SMOOTH(</t>
    </r>
    <r>
      <rPr>
        <sz val="12"/>
        <color theme="1"/>
        <rFont val="標楷體"/>
        <family val="4"/>
        <charset val="136"/>
      </rPr>
      <t>布料紙</t>
    </r>
    <r>
      <rPr>
        <sz val="12"/>
        <color theme="1"/>
        <rFont val="Times New Roman"/>
        <family val="1"/>
      </rPr>
      <t>)</t>
    </r>
    <r>
      <rPr>
        <sz val="12"/>
        <color theme="1"/>
        <rFont val="標楷體"/>
        <family val="4"/>
        <charset val="136"/>
      </rPr>
      <t>，試用於印象樹印</t>
    </r>
    <r>
      <rPr>
        <sz val="12"/>
        <color theme="1"/>
        <rFont val="Times New Roman"/>
        <family val="1"/>
      </rPr>
      <t>4C</t>
    </r>
    <r>
      <rPr>
        <sz val="12"/>
        <color theme="1"/>
        <rFont val="標楷體"/>
        <family val="4"/>
        <charset val="136"/>
      </rPr>
      <t>，其後再安排做其他印後加工，確認品質。</t>
    </r>
  </si>
  <si>
    <r>
      <rPr>
        <sz val="12"/>
        <color theme="1"/>
        <rFont val="標楷體"/>
        <family val="4"/>
        <charset val="136"/>
      </rPr>
      <t>由於現時磁膠供應商所提供的鏄鐵粉膠，就檢驗標準與我司發生較大分岐，伙無法達成統一協議，因此，另一間</t>
    </r>
    <r>
      <rPr>
        <sz val="12"/>
        <color theme="1"/>
        <rFont val="Times New Roman"/>
        <family val="1"/>
      </rPr>
      <t>AIC</t>
    </r>
    <r>
      <rPr>
        <sz val="12"/>
        <color theme="1"/>
        <rFont val="標楷體"/>
        <family val="4"/>
        <charset val="136"/>
      </rPr>
      <t>供應商提供的鐵粉膠代替現時的鐵粉磁。</t>
    </r>
  </si>
  <si>
    <r>
      <rPr>
        <sz val="12"/>
        <color theme="1"/>
        <rFont val="標楷體"/>
        <family val="4"/>
        <charset val="136"/>
      </rPr>
      <t>測試用台灣春寶</t>
    </r>
    <r>
      <rPr>
        <sz val="12"/>
        <color theme="1"/>
        <rFont val="Times New Roman"/>
        <family val="1"/>
      </rPr>
      <t>Rainbow</t>
    </r>
    <r>
      <rPr>
        <sz val="12"/>
        <color theme="1"/>
        <rFont val="標楷體"/>
        <family val="4"/>
        <charset val="136"/>
      </rPr>
      <t>閃金粉與珠光粉是否可代替現用供應商永安，以減低成本。</t>
    </r>
  </si>
  <si>
    <r>
      <rPr>
        <sz val="12"/>
        <color theme="1"/>
        <rFont val="標楷體"/>
        <family val="4"/>
        <charset val="136"/>
      </rPr>
      <t>測試用台灣和龍</t>
    </r>
    <r>
      <rPr>
        <sz val="12"/>
        <color theme="1"/>
        <rFont val="Times New Roman"/>
        <family val="1"/>
      </rPr>
      <t>Rainbow</t>
    </r>
    <r>
      <rPr>
        <sz val="12"/>
        <color theme="1"/>
        <rFont val="標楷體"/>
        <family val="4"/>
        <charset val="136"/>
      </rPr>
      <t>閃金粉與珠光粉是否可代替現用供應商永安，以減低成本。</t>
    </r>
  </si>
  <si>
    <r>
      <rPr>
        <sz val="12"/>
        <color theme="1"/>
        <rFont val="標楷體"/>
        <family val="4"/>
        <charset val="136"/>
      </rPr>
      <t>由于</t>
    </r>
    <r>
      <rPr>
        <sz val="12"/>
        <color theme="1"/>
        <rFont val="Times New Roman"/>
        <family val="1"/>
      </rPr>
      <t>Maag</t>
    </r>
    <r>
      <rPr>
        <sz val="12"/>
        <color theme="1"/>
        <rFont val="標楷體"/>
        <family val="4"/>
        <charset val="136"/>
      </rPr>
      <t>植毛收集袋不可接受使用﹐故現另找一間</t>
    </r>
    <r>
      <rPr>
        <sz val="12"/>
        <color theme="1"/>
        <rFont val="Times New Roman"/>
        <family val="1"/>
      </rPr>
      <t>RICHCO</t>
    </r>
    <r>
      <rPr>
        <sz val="12"/>
        <color theme="1"/>
        <rFont val="標楷體"/>
        <family val="4"/>
        <charset val="136"/>
      </rPr>
      <t>供應商提供的</t>
    </r>
    <r>
      <rPr>
        <sz val="12"/>
        <color theme="1"/>
        <rFont val="Times New Roman"/>
        <family val="1"/>
      </rPr>
      <t xml:space="preserve"> NonWovenFabric Polybag</t>
    </r>
    <r>
      <rPr>
        <sz val="12"/>
        <color theme="1"/>
        <rFont val="標楷體"/>
        <family val="4"/>
        <charset val="136"/>
      </rPr>
      <t>植毛收集袋确認是否有效的回收植毛。</t>
    </r>
  </si>
  <si>
    <r>
      <rPr>
        <sz val="12"/>
        <color theme="1"/>
        <rFont val="標楷體"/>
        <family val="4"/>
        <charset val="136"/>
      </rPr>
      <t>測試供應商</t>
    </r>
    <r>
      <rPr>
        <sz val="12"/>
        <color theme="1"/>
        <rFont val="Times New Roman"/>
        <family val="1"/>
      </rPr>
      <t>"</t>
    </r>
    <r>
      <rPr>
        <sz val="12"/>
        <color theme="1"/>
        <rFont val="標楷體"/>
        <family val="4"/>
        <charset val="136"/>
      </rPr>
      <t>和富</t>
    </r>
    <r>
      <rPr>
        <sz val="12"/>
        <color theme="1"/>
        <rFont val="Times New Roman"/>
        <family val="1"/>
      </rPr>
      <t>"</t>
    </r>
    <r>
      <rPr>
        <sz val="12"/>
        <color theme="1"/>
        <rFont val="標楷體"/>
        <family val="4"/>
        <charset val="136"/>
      </rPr>
      <t>提供的</t>
    </r>
    <r>
      <rPr>
        <sz val="12"/>
        <color theme="1"/>
        <rFont val="Times New Roman"/>
        <family val="1"/>
      </rPr>
      <t>CKUE-T-SD83(PVC</t>
    </r>
    <r>
      <rPr>
        <sz val="12"/>
        <color theme="1"/>
        <rFont val="標楷體"/>
        <family val="4"/>
        <charset val="136"/>
      </rPr>
      <t>膠粒</t>
    </r>
    <r>
      <rPr>
        <sz val="12"/>
        <color theme="1"/>
        <rFont val="Times New Roman"/>
        <family val="1"/>
      </rPr>
      <t>)</t>
    </r>
    <r>
      <rPr>
        <sz val="12"/>
        <color theme="1"/>
        <rFont val="標楷體"/>
        <family val="4"/>
        <charset val="136"/>
      </rPr>
      <t>是否配合公司蛇仔機使用，且產生蛇仔的效果是否可接受。</t>
    </r>
  </si>
  <si>
    <r>
      <rPr>
        <sz val="12"/>
        <color theme="1"/>
        <rFont val="標楷體"/>
        <family val="4"/>
        <charset val="136"/>
      </rPr>
      <t>測試恆利提供的</t>
    </r>
    <r>
      <rPr>
        <sz val="12"/>
        <color theme="1"/>
        <rFont val="Times New Roman"/>
        <family val="1"/>
      </rPr>
      <t>SKC#SH94</t>
    </r>
    <r>
      <rPr>
        <sz val="12"/>
        <color theme="1"/>
        <rFont val="標楷體"/>
        <family val="4"/>
        <charset val="136"/>
      </rPr>
      <t>透明</t>
    </r>
    <r>
      <rPr>
        <sz val="12"/>
        <color theme="1"/>
        <rFont val="Times New Roman"/>
        <family val="1"/>
      </rPr>
      <t>PET(</t>
    </r>
    <r>
      <rPr>
        <sz val="12"/>
        <color theme="1"/>
        <rFont val="標楷體"/>
        <family val="4"/>
        <charset val="136"/>
      </rPr>
      <t>雙面處理</t>
    </r>
    <r>
      <rPr>
        <sz val="12"/>
        <color theme="1"/>
        <rFont val="Times New Roman"/>
        <family val="1"/>
      </rPr>
      <t>)</t>
    </r>
    <r>
      <rPr>
        <sz val="12"/>
        <color theme="1"/>
        <rFont val="標楷體"/>
        <family val="4"/>
        <charset val="136"/>
      </rPr>
      <t>膠片試印客人</t>
    </r>
    <r>
      <rPr>
        <sz val="12"/>
        <color theme="1"/>
        <rFont val="Times New Roman"/>
        <family val="1"/>
      </rPr>
      <t>AIP</t>
    </r>
    <r>
      <rPr>
        <sz val="12"/>
        <color theme="1"/>
        <rFont val="標楷體"/>
        <family val="4"/>
        <charset val="136"/>
      </rPr>
      <t>要求印刷</t>
    </r>
    <r>
      <rPr>
        <sz val="12"/>
        <color theme="1"/>
        <rFont val="Times New Roman"/>
        <family val="1"/>
      </rPr>
      <t>PET</t>
    </r>
    <r>
      <rPr>
        <sz val="12"/>
        <color theme="1"/>
        <rFont val="標楷體"/>
        <family val="4"/>
        <charset val="136"/>
      </rPr>
      <t>印件</t>
    </r>
    <r>
      <rPr>
        <sz val="12"/>
        <color theme="1"/>
        <rFont val="Times New Roman"/>
        <family val="1"/>
      </rPr>
      <t xml:space="preserve">(PET Crilo cards) , </t>
    </r>
    <r>
      <rPr>
        <sz val="12"/>
        <color theme="1"/>
        <rFont val="標楷體"/>
        <family val="4"/>
        <charset val="136"/>
      </rPr>
      <t>跟曾測試之</t>
    </r>
    <r>
      <rPr>
        <sz val="12"/>
        <color theme="1"/>
        <rFont val="Times New Roman"/>
        <family val="1"/>
      </rPr>
      <t>SH82</t>
    </r>
    <r>
      <rPr>
        <sz val="12"/>
        <color theme="1"/>
        <rFont val="標楷體"/>
        <family val="4"/>
        <charset val="136"/>
      </rPr>
      <t>及</t>
    </r>
    <r>
      <rPr>
        <sz val="12"/>
        <color theme="1"/>
        <rFont val="Times New Roman"/>
        <family val="1"/>
      </rPr>
      <t>SH92 PET</t>
    </r>
    <r>
      <rPr>
        <sz val="12"/>
        <color theme="1"/>
        <rFont val="標楷體"/>
        <family val="4"/>
        <charset val="136"/>
      </rPr>
      <t>膠片比較。</t>
    </r>
  </si>
  <si>
    <r>
      <rPr>
        <sz val="12"/>
        <color theme="1"/>
        <rFont val="標楷體"/>
        <family val="4"/>
        <charset val="136"/>
      </rPr>
      <t>由於原先所用之</t>
    </r>
    <r>
      <rPr>
        <sz val="12"/>
        <color theme="1"/>
        <rFont val="Times New Roman"/>
        <family val="1"/>
      </rPr>
      <t>"</t>
    </r>
    <r>
      <rPr>
        <sz val="12"/>
        <color theme="1"/>
        <rFont val="標楷體"/>
        <family val="4"/>
        <charset val="136"/>
      </rPr>
      <t>大日本</t>
    </r>
    <r>
      <rPr>
        <sz val="12"/>
        <color theme="1"/>
        <rFont val="Times New Roman"/>
        <family val="1"/>
      </rPr>
      <t>AF-A"</t>
    </r>
    <r>
      <rPr>
        <sz val="12"/>
        <color theme="1"/>
        <rFont val="標楷體"/>
        <family val="4"/>
        <charset val="136"/>
      </rPr>
      <t>消泡劑停產，需要代用品替換；現測試</t>
    </r>
    <r>
      <rPr>
        <sz val="12"/>
        <color theme="1"/>
        <rFont val="Times New Roman"/>
        <family val="1"/>
      </rPr>
      <t>Man Rollen(HK)</t>
    </r>
    <r>
      <rPr>
        <sz val="12"/>
        <color theme="1"/>
        <rFont val="標楷體"/>
        <family val="4"/>
        <charset val="136"/>
      </rPr>
      <t>提供的</t>
    </r>
    <r>
      <rPr>
        <sz val="12"/>
        <color theme="1"/>
        <rFont val="Times New Roman"/>
        <family val="1"/>
      </rPr>
      <t>"ABC"</t>
    </r>
    <r>
      <rPr>
        <sz val="12"/>
        <color theme="1"/>
        <rFont val="標楷體"/>
        <family val="4"/>
        <charset val="136"/>
      </rPr>
      <t>消泡劑在</t>
    </r>
    <r>
      <rPr>
        <sz val="12"/>
        <color theme="1"/>
        <rFont val="Times New Roman"/>
        <family val="1"/>
      </rPr>
      <t>"</t>
    </r>
    <r>
      <rPr>
        <sz val="12"/>
        <color theme="1"/>
        <rFont val="標楷體"/>
        <family val="4"/>
        <charset val="136"/>
      </rPr>
      <t>泰峰</t>
    </r>
    <r>
      <rPr>
        <sz val="12"/>
        <color theme="1"/>
        <rFont val="Times New Roman"/>
        <family val="1"/>
      </rPr>
      <t>"JXR-860"</t>
    </r>
    <r>
      <rPr>
        <sz val="12"/>
        <color theme="1"/>
        <rFont val="標楷體"/>
        <family val="4"/>
        <charset val="136"/>
      </rPr>
      <t>沖版機工作時的消泡效果。</t>
    </r>
  </si>
  <si>
    <r>
      <rPr>
        <sz val="12"/>
        <color theme="1"/>
        <rFont val="標楷體"/>
        <family val="4"/>
        <charset val="136"/>
      </rPr>
      <t>電分部</t>
    </r>
  </si>
  <si>
    <r>
      <rPr>
        <sz val="12"/>
        <color theme="1"/>
        <rFont val="標楷體"/>
        <family val="4"/>
        <charset val="136"/>
      </rPr>
      <t>測試紙制拖板的拉力</t>
    </r>
    <r>
      <rPr>
        <sz val="12"/>
        <color theme="1"/>
        <rFont val="Times New Roman"/>
        <family val="1"/>
      </rPr>
      <t>/</t>
    </r>
    <r>
      <rPr>
        <sz val="12"/>
        <color theme="1"/>
        <rFont val="標楷體"/>
        <family val="4"/>
        <charset val="136"/>
      </rPr>
      <t>是否容易吸水</t>
    </r>
    <r>
      <rPr>
        <sz val="12"/>
        <color theme="1"/>
        <rFont val="Times New Roman"/>
        <family val="1"/>
      </rPr>
      <t xml:space="preserve"> , </t>
    </r>
    <r>
      <rPr>
        <sz val="12"/>
        <color theme="1"/>
        <rFont val="標楷體"/>
        <family val="4"/>
        <charset val="136"/>
      </rPr>
      <t>以及裝</t>
    </r>
    <r>
      <rPr>
        <sz val="12"/>
        <color theme="1"/>
        <rFont val="Times New Roman"/>
        <family val="1"/>
      </rPr>
      <t>Hallmark</t>
    </r>
    <r>
      <rPr>
        <sz val="12"/>
        <color theme="1"/>
        <rFont val="標楷體"/>
        <family val="4"/>
        <charset val="136"/>
      </rPr>
      <t>客戶產品</t>
    </r>
    <r>
      <rPr>
        <sz val="12"/>
        <color theme="1"/>
        <rFont val="Times New Roman"/>
        <family val="1"/>
      </rPr>
      <t xml:space="preserve"> , </t>
    </r>
    <r>
      <rPr>
        <sz val="12"/>
        <color theme="1"/>
        <rFont val="標楷體"/>
        <family val="4"/>
        <charset val="136"/>
      </rPr>
      <t>用此紙墊是否在操作上可行</t>
    </r>
    <r>
      <rPr>
        <sz val="12"/>
        <color theme="1"/>
        <rFont val="Times New Roman"/>
        <family val="1"/>
      </rPr>
      <t xml:space="preserve"> , </t>
    </r>
    <r>
      <rPr>
        <sz val="12"/>
        <color theme="1"/>
        <rFont val="標楷體"/>
        <family val="4"/>
        <charset val="136"/>
      </rPr>
      <t>並和現用膠墊進行對比。</t>
    </r>
  </si>
  <si>
    <r>
      <t xml:space="preserve">Wing Tat </t>
    </r>
    <r>
      <rPr>
        <sz val="12"/>
        <color theme="1"/>
        <rFont val="標楷體"/>
        <family val="4"/>
        <charset val="136"/>
      </rPr>
      <t>白色</t>
    </r>
    <r>
      <rPr>
        <sz val="12"/>
        <color theme="1"/>
        <rFont val="Times New Roman"/>
        <family val="1"/>
      </rPr>
      <t>velcro</t>
    </r>
    <r>
      <rPr>
        <sz val="12"/>
        <color theme="1"/>
        <rFont val="標楷體"/>
        <family val="4"/>
        <charset val="136"/>
      </rPr>
      <t>，取締現用錦興</t>
    </r>
    <r>
      <rPr>
        <sz val="12"/>
        <color theme="1"/>
        <rFont val="Times New Roman"/>
        <family val="1"/>
      </rPr>
      <t>3M</t>
    </r>
  </si>
  <si>
    <r>
      <rPr>
        <sz val="12"/>
        <color theme="1"/>
        <rFont val="標楷體"/>
        <family val="4"/>
        <charset val="136"/>
      </rPr>
      <t>榮彰水松木作包裝皮殼物料</t>
    </r>
  </si>
  <si>
    <r>
      <rPr>
        <sz val="12"/>
        <color theme="1"/>
        <rFont val="標楷體"/>
        <family val="4"/>
        <charset val="136"/>
      </rPr>
      <t>德國</t>
    </r>
    <r>
      <rPr>
        <sz val="12"/>
        <color theme="1"/>
        <rFont val="Times New Roman"/>
        <family val="1"/>
      </rPr>
      <t>Fast Speed 80g</t>
    </r>
    <r>
      <rPr>
        <sz val="12"/>
        <color theme="1"/>
        <rFont val="標楷體"/>
        <family val="4"/>
        <charset val="136"/>
      </rPr>
      <t>單面藍紙，取締現用利信單面藍紙</t>
    </r>
  </si>
  <si>
    <r>
      <t>Jacky</t>
    </r>
    <r>
      <rPr>
        <sz val="12"/>
        <color theme="1"/>
        <rFont val="標楷體"/>
        <family val="4"/>
        <charset val="136"/>
      </rPr>
      <t>彷金</t>
    </r>
    <r>
      <rPr>
        <sz val="12"/>
        <color theme="1"/>
        <rFont val="Times New Roman"/>
        <family val="1"/>
      </rPr>
      <t>ring binder</t>
    </r>
    <r>
      <rPr>
        <sz val="12"/>
        <color theme="1"/>
        <rFont val="標楷體"/>
        <family val="4"/>
        <charset val="136"/>
      </rPr>
      <t>作大貨使用</t>
    </r>
  </si>
  <si>
    <r>
      <rPr>
        <sz val="12"/>
        <color theme="1"/>
        <rFont val="標楷體"/>
        <family val="4"/>
        <charset val="136"/>
      </rPr>
      <t>雞眼</t>
    </r>
    <r>
      <rPr>
        <sz val="12"/>
        <color theme="1"/>
        <rFont val="Times New Roman"/>
        <family val="1"/>
      </rPr>
      <t>(</t>
    </r>
    <r>
      <rPr>
        <sz val="12"/>
        <color theme="1"/>
        <rFont val="標楷體"/>
        <family val="4"/>
        <charset val="136"/>
      </rPr>
      <t>紫、白、綠、黃四色</t>
    </r>
    <r>
      <rPr>
        <sz val="12"/>
        <color theme="1"/>
        <rFont val="Times New Roman"/>
        <family val="1"/>
      </rPr>
      <t>)</t>
    </r>
    <r>
      <rPr>
        <sz val="12"/>
        <color theme="1"/>
        <rFont val="標楷體"/>
        <family val="4"/>
        <charset val="136"/>
      </rPr>
      <t>，取締現用的雞眼</t>
    </r>
  </si>
  <si>
    <r>
      <rPr>
        <sz val="12"/>
        <color theme="1"/>
        <rFont val="標楷體"/>
        <family val="4"/>
        <charset val="136"/>
      </rPr>
      <t>蔡</t>
    </r>
  </si>
  <si>
    <r>
      <rPr>
        <sz val="12"/>
        <color theme="1"/>
        <rFont val="標楷體"/>
        <family val="4"/>
        <charset val="136"/>
      </rPr>
      <t>試用</t>
    </r>
    <r>
      <rPr>
        <sz val="12"/>
        <color theme="1"/>
        <rFont val="Times New Roman"/>
        <family val="1"/>
      </rPr>
      <t>0.5mm</t>
    </r>
    <r>
      <rPr>
        <sz val="12"/>
        <color theme="1"/>
        <rFont val="標楷體"/>
        <family val="4"/>
        <charset val="136"/>
      </rPr>
      <t>封口發熱線做收縮包裝封口</t>
    </r>
  </si>
  <si>
    <r>
      <rPr>
        <sz val="12"/>
        <color theme="1"/>
        <rFont val="標楷體"/>
        <family val="4"/>
        <charset val="136"/>
      </rPr>
      <t>試用</t>
    </r>
    <r>
      <rPr>
        <sz val="12"/>
        <color theme="1"/>
        <rFont val="Times New Roman"/>
        <family val="1"/>
      </rPr>
      <t>0.61mm0.71mm0.81mm</t>
    </r>
    <r>
      <rPr>
        <sz val="12"/>
        <color theme="1"/>
        <rFont val="標楷體"/>
        <family val="4"/>
        <charset val="136"/>
      </rPr>
      <t>封口發熱線做收縮包裝封口</t>
    </r>
  </si>
  <si>
    <r>
      <rPr>
        <sz val="12"/>
        <color theme="1"/>
        <rFont val="標楷體"/>
        <family val="4"/>
        <charset val="136"/>
      </rPr>
      <t>試用華升精細化工金粉，與現用五星行的比較其閃光度</t>
    </r>
  </si>
  <si>
    <r>
      <rPr>
        <sz val="12"/>
        <color theme="1"/>
        <rFont val="標楷體"/>
        <family val="4"/>
        <charset val="136"/>
      </rPr>
      <t>源</t>
    </r>
  </si>
  <si>
    <r>
      <rPr>
        <sz val="12"/>
        <color theme="1"/>
        <rFont val="標楷體"/>
        <family val="4"/>
        <charset val="136"/>
      </rPr>
      <t>測試波記收縮包裝封口機用膠墊</t>
    </r>
  </si>
  <si>
    <r>
      <rPr>
        <sz val="12"/>
        <color theme="1"/>
        <rFont val="標楷體"/>
        <family val="4"/>
        <charset val="136"/>
      </rPr>
      <t>測試能否於兩款</t>
    </r>
    <r>
      <rPr>
        <sz val="12"/>
        <color theme="1"/>
        <rFont val="Times New Roman"/>
        <family val="1"/>
      </rPr>
      <t>PP</t>
    </r>
    <r>
      <rPr>
        <sz val="12"/>
        <color theme="1"/>
        <rFont val="標楷體"/>
        <family val="4"/>
        <charset val="136"/>
      </rPr>
      <t>膠面做</t>
    </r>
    <r>
      <rPr>
        <sz val="12"/>
        <color theme="1"/>
        <rFont val="Times New Roman"/>
        <family val="1"/>
      </rPr>
      <t>stencil die-cut</t>
    </r>
  </si>
  <si>
    <r>
      <rPr>
        <sz val="12"/>
        <color theme="1"/>
        <rFont val="標楷體"/>
        <family val="4"/>
        <charset val="136"/>
      </rPr>
      <t>試用華升精細化工金粉</t>
    </r>
    <r>
      <rPr>
        <sz val="12"/>
        <color theme="1"/>
        <rFont val="Times New Roman"/>
        <family val="1"/>
      </rPr>
      <t>DiscoGLR0.008"Hex</t>
    </r>
    <r>
      <rPr>
        <sz val="12"/>
        <color theme="1"/>
        <rFont val="標楷體"/>
        <family val="4"/>
        <charset val="136"/>
      </rPr>
      <t>和</t>
    </r>
    <r>
      <rPr>
        <sz val="12"/>
        <color theme="1"/>
        <rFont val="Times New Roman"/>
        <family val="1"/>
      </rPr>
      <t>PolyFlake004SQ Bronze</t>
    </r>
    <r>
      <rPr>
        <sz val="12"/>
        <color theme="1"/>
        <rFont val="標楷體"/>
        <family val="4"/>
        <charset val="136"/>
      </rPr>
      <t>，與五星行的</t>
    </r>
    <r>
      <rPr>
        <sz val="12"/>
        <color theme="1"/>
        <rFont val="Times New Roman"/>
        <family val="1"/>
      </rPr>
      <t>Briliant Rainbow 0.008"</t>
    </r>
    <r>
      <rPr>
        <sz val="12"/>
        <color theme="1"/>
        <rFont val="標楷體"/>
        <family val="4"/>
        <charset val="136"/>
      </rPr>
      <t>和</t>
    </r>
    <r>
      <rPr>
        <sz val="12"/>
        <color theme="1"/>
        <rFont val="Times New Roman"/>
        <family val="1"/>
      </rPr>
      <t>Pearl White 0.008</t>
    </r>
    <r>
      <rPr>
        <sz val="12"/>
        <color theme="1"/>
        <rFont val="標楷體"/>
        <family val="4"/>
        <charset val="136"/>
      </rPr>
      <t>比較其閃光度</t>
    </r>
  </si>
  <si>
    <r>
      <rPr>
        <sz val="12"/>
        <color theme="1"/>
        <rFont val="標楷體"/>
        <family val="4"/>
        <charset val="136"/>
      </rPr>
      <t>替</t>
    </r>
    <r>
      <rPr>
        <sz val="12"/>
        <color theme="1"/>
        <rFont val="Times New Roman"/>
        <family val="1"/>
      </rPr>
      <t>Barney PVC</t>
    </r>
    <r>
      <rPr>
        <sz val="12"/>
        <color theme="1"/>
        <rFont val="標楷體"/>
        <family val="4"/>
        <charset val="136"/>
      </rPr>
      <t>吸索做退色測試</t>
    </r>
  </si>
  <si>
    <r>
      <rPr>
        <sz val="12"/>
        <color theme="1"/>
        <rFont val="標楷體"/>
        <family val="4"/>
        <charset val="136"/>
      </rPr>
      <t>試用</t>
    </r>
    <r>
      <rPr>
        <sz val="12"/>
        <color theme="1"/>
        <rFont val="Times New Roman"/>
        <family val="1"/>
      </rPr>
      <t>EVA Foam</t>
    </r>
    <r>
      <rPr>
        <sz val="12"/>
        <color theme="1"/>
        <rFont val="標楷體"/>
        <family val="4"/>
        <charset val="136"/>
      </rPr>
      <t>穿蛇仔圈做封面</t>
    </r>
  </si>
  <si>
    <r>
      <rPr>
        <sz val="12"/>
        <color theme="1"/>
        <rFont val="標楷體"/>
        <family val="4"/>
        <charset val="136"/>
      </rPr>
      <t>替</t>
    </r>
    <r>
      <rPr>
        <sz val="12"/>
        <color theme="1"/>
        <rFont val="Times New Roman"/>
        <family val="1"/>
      </rPr>
      <t>Barney 0.4mm PVC</t>
    </r>
    <r>
      <rPr>
        <sz val="12"/>
        <color theme="1"/>
        <rFont val="標楷體"/>
        <family val="4"/>
        <charset val="136"/>
      </rPr>
      <t>吸索</t>
    </r>
    <r>
      <rPr>
        <sz val="12"/>
        <color theme="1"/>
        <rFont val="Times New Roman"/>
        <family val="1"/>
      </rPr>
      <t>(</t>
    </r>
    <r>
      <rPr>
        <sz val="12"/>
        <color theme="1"/>
        <rFont val="標楷體"/>
        <family val="4"/>
        <charset val="136"/>
      </rPr>
      <t>絲印上色</t>
    </r>
    <r>
      <rPr>
        <sz val="12"/>
        <color theme="1"/>
        <rFont val="Times New Roman"/>
        <family val="1"/>
      </rPr>
      <t>)</t>
    </r>
    <r>
      <rPr>
        <sz val="12"/>
        <color theme="1"/>
        <rFont val="標楷體"/>
        <family val="4"/>
        <charset val="136"/>
      </rPr>
      <t>做退色測試</t>
    </r>
  </si>
  <si>
    <r>
      <rPr>
        <sz val="12"/>
        <color theme="1"/>
        <rFont val="標楷體"/>
        <family val="4"/>
        <charset val="136"/>
      </rPr>
      <t>測試</t>
    </r>
    <r>
      <rPr>
        <sz val="12"/>
        <color theme="1"/>
        <rFont val="Times New Roman"/>
        <family val="1"/>
      </rPr>
      <t>G-Tape</t>
    </r>
    <r>
      <rPr>
        <sz val="12"/>
        <color theme="1"/>
        <rFont val="標楷體"/>
        <family val="4"/>
        <charset val="136"/>
      </rPr>
      <t>膠帶</t>
    </r>
    <r>
      <rPr>
        <sz val="12"/>
        <color theme="1"/>
        <rFont val="Times New Roman"/>
        <family val="1"/>
      </rPr>
      <t>(</t>
    </r>
    <r>
      <rPr>
        <sz val="12"/>
        <color theme="1"/>
        <rFont val="標楷體"/>
        <family val="4"/>
        <charset val="136"/>
      </rPr>
      <t>逆轉型</t>
    </r>
    <r>
      <rPr>
        <sz val="12"/>
        <color theme="1"/>
        <rFont val="Times New Roman"/>
        <family val="1"/>
      </rPr>
      <t>)</t>
    </r>
    <r>
      <rPr>
        <sz val="12"/>
        <color theme="1"/>
        <rFont val="標楷體"/>
        <family val="4"/>
        <charset val="136"/>
      </rPr>
      <t>包括啤咭紙及坑紙</t>
    </r>
  </si>
  <si>
    <r>
      <rPr>
        <sz val="12"/>
        <color theme="1"/>
        <rFont val="標楷體"/>
        <family val="4"/>
        <charset val="136"/>
      </rPr>
      <t>試三款鴻興啤盒的啤刀，將來用於大貨上以改善品質及降低價格</t>
    </r>
  </si>
  <si>
    <r>
      <rPr>
        <sz val="12"/>
        <color theme="1"/>
        <rFont val="標楷體"/>
        <family val="4"/>
        <charset val="136"/>
      </rPr>
      <t>試啤和豐</t>
    </r>
    <r>
      <rPr>
        <sz val="12"/>
        <color theme="1"/>
        <rFont val="Times New Roman"/>
        <family val="1"/>
      </rPr>
      <t>PP 0.4mm</t>
    </r>
    <r>
      <rPr>
        <sz val="12"/>
        <color theme="1"/>
        <rFont val="標楷體"/>
        <family val="4"/>
        <charset val="136"/>
      </rPr>
      <t>膠片</t>
    </r>
    <r>
      <rPr>
        <sz val="12"/>
        <color theme="1"/>
        <rFont val="Times New Roman"/>
        <family val="1"/>
      </rPr>
      <t>(</t>
    </r>
    <r>
      <rPr>
        <sz val="12"/>
        <color theme="1"/>
        <rFont val="標楷體"/>
        <family val="4"/>
        <charset val="136"/>
      </rPr>
      <t>紅、藍、綠三色</t>
    </r>
    <r>
      <rPr>
        <sz val="12"/>
        <color theme="1"/>
        <rFont val="Times New Roman"/>
        <family val="1"/>
      </rPr>
      <t>)</t>
    </r>
    <r>
      <rPr>
        <sz val="12"/>
        <color theme="1"/>
        <rFont val="標楷體"/>
        <family val="4"/>
        <charset val="136"/>
      </rPr>
      <t>，用於</t>
    </r>
    <r>
      <rPr>
        <sz val="12"/>
        <color theme="1"/>
        <rFont val="Times New Roman"/>
        <family val="1"/>
      </rPr>
      <t>PPI Stencil Book</t>
    </r>
  </si>
  <si>
    <r>
      <rPr>
        <sz val="12"/>
        <color theme="1"/>
        <rFont val="標楷體"/>
        <family val="4"/>
        <charset val="136"/>
      </rPr>
      <t>試用聯華日本</t>
    </r>
    <r>
      <rPr>
        <sz val="12"/>
        <color theme="1"/>
        <rFont val="Times New Roman"/>
        <family val="1"/>
      </rPr>
      <t>Evercel 3/4"</t>
    </r>
    <r>
      <rPr>
        <sz val="12"/>
        <color theme="1"/>
        <rFont val="標楷體"/>
        <family val="4"/>
        <charset val="136"/>
      </rPr>
      <t>透明膠紙取締</t>
    </r>
    <r>
      <rPr>
        <sz val="12"/>
        <color theme="1"/>
        <rFont val="Times New Roman"/>
        <family val="1"/>
      </rPr>
      <t>Panfix</t>
    </r>
    <r>
      <rPr>
        <sz val="12"/>
        <color theme="1"/>
        <rFont val="標楷體"/>
        <family val="4"/>
        <charset val="136"/>
      </rPr>
      <t>用於尖帽，以改善品質</t>
    </r>
  </si>
  <si>
    <r>
      <rPr>
        <sz val="12"/>
        <color theme="1"/>
        <rFont val="標楷體"/>
        <family val="4"/>
        <charset val="136"/>
      </rPr>
      <t>奧地利啤刀</t>
    </r>
    <r>
      <rPr>
        <sz val="12"/>
        <color theme="1"/>
        <rFont val="Times New Roman"/>
        <family val="1"/>
      </rPr>
      <t>(23.8x 0.937)</t>
    </r>
    <r>
      <rPr>
        <sz val="12"/>
        <color theme="1"/>
        <rFont val="標楷體"/>
        <family val="4"/>
        <charset val="136"/>
      </rPr>
      <t>試啤膠片用於</t>
    </r>
    <r>
      <rPr>
        <sz val="12"/>
        <color theme="1"/>
        <rFont val="Times New Roman"/>
        <family val="1"/>
      </rPr>
      <t>PPI/Stencil Book</t>
    </r>
  </si>
  <si>
    <r>
      <rPr>
        <sz val="12"/>
        <color theme="1"/>
        <rFont val="標楷體"/>
        <family val="4"/>
        <charset val="136"/>
      </rPr>
      <t>試啤機用日本拱形</t>
    </r>
    <r>
      <rPr>
        <sz val="12"/>
        <color theme="1"/>
        <rFont val="Times New Roman"/>
        <family val="1"/>
      </rPr>
      <t>"</t>
    </r>
    <r>
      <rPr>
        <sz val="12"/>
        <color theme="1"/>
        <rFont val="標楷體"/>
        <family val="4"/>
        <charset val="136"/>
      </rPr>
      <t>拖鞋膠</t>
    </r>
    <r>
      <rPr>
        <sz val="12"/>
        <color theme="1"/>
        <rFont val="Times New Roman"/>
        <family val="1"/>
      </rPr>
      <t>"7mm</t>
    </r>
    <r>
      <rPr>
        <sz val="12"/>
        <color theme="1"/>
        <rFont val="標楷體"/>
        <family val="4"/>
        <charset val="136"/>
      </rPr>
      <t>，以提高自動啤機</t>
    </r>
    <r>
      <rPr>
        <sz val="12"/>
        <color theme="1"/>
        <rFont val="Times New Roman"/>
        <family val="1"/>
      </rPr>
      <t>102EII</t>
    </r>
    <r>
      <rPr>
        <sz val="12"/>
        <color theme="1"/>
        <rFont val="標楷體"/>
        <family val="4"/>
        <charset val="136"/>
      </rPr>
      <t>速度</t>
    </r>
  </si>
  <si>
    <r>
      <rPr>
        <sz val="12"/>
        <color theme="1"/>
        <rFont val="標楷體"/>
        <family val="4"/>
        <charset val="136"/>
      </rPr>
      <t>意大利</t>
    </r>
    <r>
      <rPr>
        <sz val="12"/>
        <color theme="1"/>
        <rFont val="Times New Roman"/>
        <family val="1"/>
      </rPr>
      <t>W-DIA-REGMA 9NN</t>
    </r>
    <r>
      <rPr>
        <sz val="12"/>
        <color theme="1"/>
        <rFont val="標楷體"/>
        <family val="4"/>
        <charset val="136"/>
      </rPr>
      <t>雙面藍紙與現用利信比較</t>
    </r>
  </si>
  <si>
    <r>
      <rPr>
        <sz val="12"/>
        <color theme="1"/>
        <rFont val="標楷體"/>
        <family val="4"/>
        <charset val="136"/>
      </rPr>
      <t>意大利</t>
    </r>
    <r>
      <rPr>
        <sz val="12"/>
        <color theme="1"/>
        <rFont val="Times New Roman"/>
        <family val="1"/>
      </rPr>
      <t>W-DIA-DIA U/R2</t>
    </r>
    <r>
      <rPr>
        <sz val="12"/>
        <color theme="1"/>
        <rFont val="標楷體"/>
        <family val="4"/>
        <charset val="136"/>
      </rPr>
      <t>單面藍紙與現用利信比較</t>
    </r>
  </si>
  <si>
    <r>
      <rPr>
        <sz val="12"/>
        <color theme="1"/>
        <rFont val="標楷體"/>
        <family val="4"/>
        <charset val="136"/>
      </rPr>
      <t>試裝</t>
    </r>
    <r>
      <rPr>
        <sz val="12"/>
        <color theme="1"/>
        <rFont val="Times New Roman"/>
        <family val="1"/>
      </rPr>
      <t>World Wide</t>
    </r>
    <r>
      <rPr>
        <sz val="12"/>
        <color theme="1"/>
        <rFont val="標楷體"/>
        <family val="4"/>
        <charset val="136"/>
      </rPr>
      <t>銀色</t>
    </r>
    <r>
      <rPr>
        <sz val="12"/>
        <color theme="1"/>
        <rFont val="Times New Roman"/>
        <family val="1"/>
      </rPr>
      <t>ring binder</t>
    </r>
    <r>
      <rPr>
        <sz val="12"/>
        <color theme="1"/>
        <rFont val="標楷體"/>
        <family val="4"/>
        <charset val="136"/>
      </rPr>
      <t>共七款於板紙上並做焗爐測試，取締現有</t>
    </r>
    <r>
      <rPr>
        <sz val="12"/>
        <color theme="1"/>
        <rFont val="Times New Roman"/>
        <family val="1"/>
      </rPr>
      <t>ring binder</t>
    </r>
    <r>
      <rPr>
        <sz val="12"/>
        <color theme="1"/>
        <rFont val="標楷體"/>
        <family val="4"/>
        <charset val="136"/>
      </rPr>
      <t>以降低成本</t>
    </r>
  </si>
  <si>
    <r>
      <rPr>
        <sz val="12"/>
        <color theme="1"/>
        <rFont val="標楷體"/>
        <family val="4"/>
        <charset val="136"/>
      </rPr>
      <t>試用大發</t>
    </r>
    <r>
      <rPr>
        <sz val="12"/>
        <color theme="1"/>
        <rFont val="Times New Roman"/>
        <family val="1"/>
      </rPr>
      <t>#888</t>
    </r>
    <r>
      <rPr>
        <sz val="12"/>
        <color theme="1"/>
        <rFont val="標楷體"/>
        <family val="4"/>
        <charset val="136"/>
      </rPr>
      <t>天拿水，取締現用</t>
    </r>
    <r>
      <rPr>
        <sz val="12"/>
        <color theme="1"/>
        <rFont val="Times New Roman"/>
        <family val="1"/>
      </rPr>
      <t>#530</t>
    </r>
    <r>
      <rPr>
        <sz val="12"/>
        <color theme="1"/>
        <rFont val="標楷體"/>
        <family val="4"/>
        <charset val="136"/>
      </rPr>
      <t>以降低成本</t>
    </r>
  </si>
  <si>
    <r>
      <rPr>
        <sz val="12"/>
        <color theme="1"/>
        <rFont val="標楷體"/>
        <family val="4"/>
        <charset val="136"/>
      </rPr>
      <t>比較滿記</t>
    </r>
    <r>
      <rPr>
        <sz val="12"/>
        <color theme="1"/>
        <rFont val="Times New Roman"/>
        <family val="1"/>
      </rPr>
      <t>PP</t>
    </r>
    <r>
      <rPr>
        <sz val="12"/>
        <color theme="1"/>
        <rFont val="標楷體"/>
        <family val="4"/>
        <charset val="136"/>
      </rPr>
      <t>針繩與現用錦興</t>
    </r>
    <r>
      <rPr>
        <sz val="12"/>
        <color theme="1"/>
        <rFont val="Times New Roman"/>
        <family val="1"/>
      </rPr>
      <t>PP</t>
    </r>
    <r>
      <rPr>
        <sz val="12"/>
        <color theme="1"/>
        <rFont val="標楷體"/>
        <family val="4"/>
        <charset val="136"/>
      </rPr>
      <t>針繩用於</t>
    </r>
    <r>
      <rPr>
        <sz val="12"/>
        <color theme="1"/>
        <rFont val="Times New Roman"/>
        <family val="1"/>
      </rPr>
      <t>Hallmark</t>
    </r>
    <r>
      <rPr>
        <sz val="12"/>
        <color theme="1"/>
        <rFont val="標楷體"/>
        <family val="4"/>
        <charset val="136"/>
      </rPr>
      <t>產品，以降低成本</t>
    </r>
  </si>
  <si>
    <r>
      <rPr>
        <sz val="12"/>
        <color theme="1"/>
        <rFont val="標楷體"/>
        <family val="4"/>
        <charset val="136"/>
      </rPr>
      <t>試用鴻興的日本啤板彈膠專用膠水黏固日本拱形彈膠於啤板上，以提高自動啤機生產速度</t>
    </r>
  </si>
  <si>
    <r>
      <rPr>
        <sz val="12"/>
        <color theme="1"/>
        <rFont val="標楷體"/>
        <family val="4"/>
        <charset val="136"/>
      </rPr>
      <t>試用嘉信的馬來西亞</t>
    </r>
    <r>
      <rPr>
        <sz val="12"/>
        <color theme="1"/>
        <rFont val="Times New Roman"/>
        <family val="1"/>
      </rPr>
      <t>Loytape 3/4"</t>
    </r>
    <r>
      <rPr>
        <sz val="12"/>
        <color theme="1"/>
        <rFont val="標楷體"/>
        <family val="4"/>
        <charset val="136"/>
      </rPr>
      <t>透明膠紙取締</t>
    </r>
    <r>
      <rPr>
        <sz val="12"/>
        <color theme="1"/>
        <rFont val="Times New Roman"/>
        <family val="1"/>
      </rPr>
      <t>Panfix</t>
    </r>
    <r>
      <rPr>
        <sz val="12"/>
        <color theme="1"/>
        <rFont val="標楷體"/>
        <family val="4"/>
        <charset val="136"/>
      </rPr>
      <t>用於尖帽，以改善品質</t>
    </r>
  </si>
  <si>
    <r>
      <rPr>
        <sz val="12"/>
        <color theme="1"/>
        <rFont val="標楷體"/>
        <family val="4"/>
        <charset val="136"/>
      </rPr>
      <t>試用茂森的德國</t>
    </r>
    <r>
      <rPr>
        <sz val="12"/>
        <color theme="1"/>
        <rFont val="Times New Roman"/>
        <family val="1"/>
      </rPr>
      <t>Roller Cleaner</t>
    </r>
    <r>
      <rPr>
        <sz val="12"/>
        <color theme="1"/>
        <rFont val="標楷體"/>
        <family val="4"/>
        <charset val="136"/>
      </rPr>
      <t>牛奶取締現用</t>
    </r>
    <r>
      <rPr>
        <sz val="12"/>
        <color theme="1"/>
        <rFont val="Times New Roman"/>
        <family val="1"/>
      </rPr>
      <t>3M</t>
    </r>
    <r>
      <rPr>
        <sz val="12"/>
        <color theme="1"/>
        <rFont val="標楷體"/>
        <family val="4"/>
        <charset val="136"/>
      </rPr>
      <t>牛奶以降低成本</t>
    </r>
  </si>
  <si>
    <r>
      <rPr>
        <sz val="12"/>
        <color theme="1"/>
        <rFont val="標楷體"/>
        <family val="4"/>
        <charset val="136"/>
      </rPr>
      <t>測試三款透明膠紙</t>
    </r>
    <r>
      <rPr>
        <sz val="12"/>
        <color theme="1"/>
        <rFont val="Times New Roman"/>
        <family val="1"/>
      </rPr>
      <t xml:space="preserve">1)24mm opp tape 2)18mm cellulose tape3)syrom 90S.P.A. Italy 19mm </t>
    </r>
    <r>
      <rPr>
        <sz val="12"/>
        <color theme="1"/>
        <rFont val="標楷體"/>
        <family val="4"/>
        <charset val="136"/>
      </rPr>
      <t>用於</t>
    </r>
    <r>
      <rPr>
        <sz val="12"/>
        <color theme="1"/>
        <rFont val="Times New Roman"/>
        <family val="1"/>
      </rPr>
      <t xml:space="preserve">Hallmark </t>
    </r>
    <r>
      <rPr>
        <sz val="12"/>
        <color theme="1"/>
        <rFont val="標楷體"/>
        <family val="4"/>
        <charset val="136"/>
      </rPr>
      <t>尖帽產品</t>
    </r>
  </si>
  <si>
    <r>
      <rPr>
        <sz val="12"/>
        <color theme="1"/>
        <rFont val="標楷體"/>
        <family val="4"/>
        <charset val="136"/>
      </rPr>
      <t>硬質膠布試印四色</t>
    </r>
  </si>
  <si>
    <r>
      <t>A-PET Film(#05)</t>
    </r>
    <r>
      <rPr>
        <sz val="12"/>
        <color theme="1"/>
        <rFont val="標楷體"/>
        <family val="4"/>
        <charset val="136"/>
      </rPr>
      <t>折疊成型膠布代替現用韓國亞仕通，因價錢比較平</t>
    </r>
  </si>
  <si>
    <r>
      <rPr>
        <sz val="12"/>
        <color theme="1"/>
        <rFont val="標楷體"/>
        <family val="4"/>
        <charset val="136"/>
      </rPr>
      <t>試鴻興</t>
    </r>
    <r>
      <rPr>
        <sz val="12"/>
        <color theme="1"/>
        <rFont val="Times New Roman"/>
        <family val="1"/>
      </rPr>
      <t>G-Tape</t>
    </r>
    <r>
      <rPr>
        <sz val="12"/>
        <color theme="1"/>
        <rFont val="標楷體"/>
        <family val="4"/>
        <charset val="136"/>
      </rPr>
      <t>逆轉型膠帶</t>
    </r>
    <r>
      <rPr>
        <sz val="12"/>
        <color theme="1"/>
        <rFont val="Times New Roman"/>
        <family val="1"/>
      </rPr>
      <t xml:space="preserve"> #2</t>
    </r>
    <r>
      <rPr>
        <sz val="12"/>
        <color theme="1"/>
        <rFont val="標楷體"/>
        <family val="4"/>
        <charset val="136"/>
      </rPr>
      <t>、</t>
    </r>
    <r>
      <rPr>
        <sz val="12"/>
        <color theme="1"/>
        <rFont val="Times New Roman"/>
        <family val="1"/>
      </rPr>
      <t>#3</t>
    </r>
    <r>
      <rPr>
        <sz val="12"/>
        <color theme="1"/>
        <rFont val="標楷體"/>
        <family val="4"/>
        <charset val="136"/>
      </rPr>
      <t>與啤刀同時應用，比較</t>
    </r>
    <r>
      <rPr>
        <sz val="12"/>
        <color theme="1"/>
        <rFont val="Times New Roman"/>
        <family val="1"/>
      </rPr>
      <t>#2</t>
    </r>
    <r>
      <rPr>
        <sz val="12"/>
        <color theme="1"/>
        <rFont val="標楷體"/>
        <family val="4"/>
        <charset val="136"/>
      </rPr>
      <t>、</t>
    </r>
    <r>
      <rPr>
        <sz val="12"/>
        <color theme="1"/>
        <rFont val="Times New Roman"/>
        <family val="1"/>
      </rPr>
      <t>#3</t>
    </r>
    <r>
      <rPr>
        <sz val="12"/>
        <color theme="1"/>
        <rFont val="標楷體"/>
        <family val="4"/>
        <charset val="136"/>
      </rPr>
      <t>效果和能否與啤刀同時成功使用</t>
    </r>
  </si>
  <si>
    <r>
      <rPr>
        <sz val="12"/>
        <color theme="1"/>
        <rFont val="標楷體"/>
        <family val="4"/>
        <charset val="136"/>
      </rPr>
      <t>測試友邦膠袋產品是否合用</t>
    </r>
  </si>
  <si>
    <r>
      <rPr>
        <sz val="12"/>
        <color theme="1"/>
        <rFont val="標楷體"/>
        <family val="4"/>
        <charset val="136"/>
      </rPr>
      <t>試用</t>
    </r>
    <r>
      <rPr>
        <sz val="12"/>
        <color theme="1"/>
        <rFont val="Times New Roman"/>
        <family val="1"/>
      </rPr>
      <t>KD</t>
    </r>
    <r>
      <rPr>
        <sz val="12"/>
        <color theme="1"/>
        <rFont val="標楷體"/>
        <family val="4"/>
        <charset val="136"/>
      </rPr>
      <t>墨寶配合四色油墨印刷，以減少噴粉及加速油墨乾固，避免拖花印件</t>
    </r>
  </si>
  <si>
    <r>
      <rPr>
        <sz val="12"/>
        <color theme="1"/>
        <rFont val="標楷體"/>
        <family val="4"/>
        <charset val="136"/>
      </rPr>
      <t>試將兩種香科</t>
    </r>
    <r>
      <rPr>
        <sz val="12"/>
        <color theme="1"/>
        <rFont val="Times New Roman"/>
        <family val="1"/>
      </rPr>
      <t>(TCX45127/Q-2963)</t>
    </r>
    <r>
      <rPr>
        <sz val="12"/>
        <color theme="1"/>
        <rFont val="標楷體"/>
        <family val="4"/>
        <charset val="136"/>
      </rPr>
      <t>分別與油墨調勻，後再印刷，目的是獲得香味</t>
    </r>
  </si>
  <si>
    <r>
      <rPr>
        <sz val="12"/>
        <color theme="1"/>
        <rFont val="標楷體"/>
        <family val="4"/>
        <charset val="136"/>
      </rPr>
      <t>測試盈信</t>
    </r>
    <r>
      <rPr>
        <sz val="12"/>
        <color theme="1"/>
        <rFont val="Times New Roman"/>
        <family val="1"/>
      </rPr>
      <t>65-611B</t>
    </r>
    <r>
      <rPr>
        <sz val="12"/>
        <color theme="1"/>
        <rFont val="標楷體"/>
        <family val="4"/>
        <charset val="136"/>
      </rPr>
      <t>水斗液、保護膠、陽版顯影液、與現用品質比較</t>
    </r>
  </si>
  <si>
    <r>
      <rPr>
        <sz val="12"/>
        <color theme="1"/>
        <rFont val="標楷體"/>
        <family val="4"/>
        <charset val="136"/>
      </rPr>
      <t>試用茂森</t>
    </r>
    <r>
      <rPr>
        <sz val="12"/>
        <color theme="1"/>
        <rFont val="Times New Roman"/>
        <family val="1"/>
      </rPr>
      <t>AIRDOT#700F</t>
    </r>
    <r>
      <rPr>
        <sz val="12"/>
        <color theme="1"/>
        <rFont val="標楷體"/>
        <family val="4"/>
        <charset val="136"/>
      </rPr>
      <t>印刷用膠布是否合用</t>
    </r>
  </si>
  <si>
    <r>
      <rPr>
        <sz val="12"/>
        <color theme="1"/>
        <rFont val="標楷體"/>
        <family val="4"/>
        <charset val="136"/>
      </rPr>
      <t>試用茂森的國產天龍</t>
    </r>
    <r>
      <rPr>
        <sz val="12"/>
        <color theme="1"/>
        <rFont val="Times New Roman"/>
        <family val="1"/>
      </rPr>
      <t>1030X800X0.25mm</t>
    </r>
    <r>
      <rPr>
        <sz val="12"/>
        <color theme="1"/>
        <rFont val="標楷體"/>
        <family val="4"/>
        <charset val="136"/>
      </rPr>
      <t>鋅版，代替現用的西班牙鋅版，以降低成本</t>
    </r>
  </si>
  <si>
    <r>
      <rPr>
        <sz val="12"/>
        <color theme="1"/>
        <rFont val="標楷體"/>
        <family val="4"/>
        <charset val="136"/>
      </rPr>
      <t>試用</t>
    </r>
    <r>
      <rPr>
        <sz val="12"/>
        <color theme="1"/>
        <rFont val="Times New Roman"/>
        <family val="1"/>
      </rPr>
      <t>KOBE</t>
    </r>
    <r>
      <rPr>
        <sz val="12"/>
        <color theme="1"/>
        <rFont val="標楷體"/>
        <family val="4"/>
        <charset val="136"/>
      </rPr>
      <t>的</t>
    </r>
    <r>
      <rPr>
        <sz val="12"/>
        <color theme="1"/>
        <rFont val="Times New Roman"/>
        <family val="1"/>
      </rPr>
      <t>"Megami"</t>
    </r>
    <r>
      <rPr>
        <sz val="12"/>
        <color theme="1"/>
        <rFont val="標楷體"/>
        <family val="4"/>
        <charset val="136"/>
      </rPr>
      <t>日本油墨防乾劑</t>
    </r>
  </si>
  <si>
    <r>
      <rPr>
        <sz val="12"/>
        <color theme="1"/>
        <rFont val="標楷體"/>
        <family val="4"/>
        <charset val="136"/>
      </rPr>
      <t>替國際文具</t>
    </r>
    <r>
      <rPr>
        <sz val="12"/>
        <color theme="1"/>
        <rFont val="Times New Roman"/>
        <family val="1"/>
      </rPr>
      <t>R0006</t>
    </r>
    <r>
      <rPr>
        <sz val="12"/>
        <color theme="1"/>
        <rFont val="標楷體"/>
        <family val="4"/>
        <charset val="136"/>
      </rPr>
      <t>、</t>
    </r>
    <r>
      <rPr>
        <sz val="12"/>
        <color theme="1"/>
        <rFont val="Times New Roman"/>
        <family val="1"/>
      </rPr>
      <t>R0011</t>
    </r>
    <r>
      <rPr>
        <sz val="12"/>
        <color theme="1"/>
        <rFont val="標楷體"/>
        <family val="4"/>
        <charset val="136"/>
      </rPr>
      <t>型號鍋釘做環境測試用於</t>
    </r>
    <r>
      <rPr>
        <sz val="12"/>
        <color theme="1"/>
        <rFont val="Times New Roman"/>
        <family val="1"/>
      </rPr>
      <t>Hallmark "</t>
    </r>
    <r>
      <rPr>
        <sz val="12"/>
        <color theme="1"/>
        <rFont val="標楷體"/>
        <family val="4"/>
        <charset val="136"/>
      </rPr>
      <t>大自然相簿</t>
    </r>
    <r>
      <rPr>
        <sz val="12"/>
        <color theme="1"/>
        <rFont val="Times New Roman"/>
        <family val="1"/>
      </rPr>
      <t>"</t>
    </r>
  </si>
  <si>
    <r>
      <rPr>
        <sz val="12"/>
        <color theme="1"/>
        <rFont val="標楷體"/>
        <family val="4"/>
        <charset val="136"/>
      </rPr>
      <t>於德強皮號的黑色皮料面燙金用於利奧的產品上</t>
    </r>
  </si>
  <si>
    <r>
      <rPr>
        <sz val="12"/>
        <color theme="1"/>
        <rFont val="標楷體"/>
        <family val="4"/>
        <charset val="136"/>
      </rPr>
      <t>測試美麗華</t>
    </r>
    <r>
      <rPr>
        <sz val="12"/>
        <color theme="1"/>
        <rFont val="Times New Roman"/>
        <family val="1"/>
      </rPr>
      <t xml:space="preserve"> #PPE-611</t>
    </r>
    <r>
      <rPr>
        <sz val="12"/>
        <color theme="1"/>
        <rFont val="標楷體"/>
        <family val="4"/>
        <charset val="136"/>
      </rPr>
      <t>白色油墨﹐是否可絲印于</t>
    </r>
    <r>
      <rPr>
        <sz val="12"/>
        <color theme="1"/>
        <rFont val="Times New Roman"/>
        <family val="1"/>
      </rPr>
      <t>0.4mm</t>
    </r>
    <r>
      <rPr>
        <sz val="12"/>
        <color theme="1"/>
        <rFont val="標楷體"/>
        <family val="4"/>
        <charset val="136"/>
      </rPr>
      <t>的</t>
    </r>
    <r>
      <rPr>
        <sz val="12"/>
        <color theme="1"/>
        <rFont val="Times New Roman"/>
        <family val="1"/>
      </rPr>
      <t>PP</t>
    </r>
    <r>
      <rPr>
        <sz val="12"/>
        <color theme="1"/>
        <rFont val="標楷體"/>
        <family val="4"/>
        <charset val="136"/>
      </rPr>
      <t>﹑</t>
    </r>
    <r>
      <rPr>
        <sz val="12"/>
        <color theme="1"/>
        <rFont val="Times New Roman"/>
        <family val="1"/>
      </rPr>
      <t>PVC</t>
    </r>
    <r>
      <rPr>
        <sz val="12"/>
        <color theme="1"/>
        <rFont val="標楷體"/>
        <family val="4"/>
        <charset val="136"/>
      </rPr>
      <t>﹑</t>
    </r>
    <r>
      <rPr>
        <sz val="12"/>
        <color theme="1"/>
        <rFont val="Times New Roman"/>
        <family val="1"/>
      </rPr>
      <t>PET</t>
    </r>
    <r>
      <rPr>
        <sz val="12"/>
        <color theme="1"/>
        <rFont val="標楷體"/>
        <family val="4"/>
        <charset val="136"/>
      </rPr>
      <t>膠片上﹐及其功能是否可以達到寫字的目的﹒</t>
    </r>
  </si>
  <si>
    <r>
      <rPr>
        <sz val="12"/>
        <color theme="1"/>
        <rFont val="標楷體"/>
        <family val="4"/>
        <charset val="136"/>
      </rPr>
      <t>測試美麗華</t>
    </r>
    <r>
      <rPr>
        <sz val="12"/>
        <color theme="1"/>
        <rFont val="Times New Roman"/>
        <family val="1"/>
      </rPr>
      <t xml:space="preserve"> #PA-104</t>
    </r>
    <r>
      <rPr>
        <sz val="12"/>
        <color theme="1"/>
        <rFont val="標楷體"/>
        <family val="4"/>
        <charset val="136"/>
      </rPr>
      <t>白色油墨﹐是否可絲印于</t>
    </r>
    <r>
      <rPr>
        <sz val="12"/>
        <color theme="1"/>
        <rFont val="Times New Roman"/>
        <family val="1"/>
      </rPr>
      <t>0.4mm</t>
    </r>
    <r>
      <rPr>
        <sz val="12"/>
        <color theme="1"/>
        <rFont val="標楷體"/>
        <family val="4"/>
        <charset val="136"/>
      </rPr>
      <t>的</t>
    </r>
    <r>
      <rPr>
        <sz val="12"/>
        <color theme="1"/>
        <rFont val="Times New Roman"/>
        <family val="1"/>
      </rPr>
      <t>PP</t>
    </r>
    <r>
      <rPr>
        <sz val="12"/>
        <color theme="1"/>
        <rFont val="標楷體"/>
        <family val="4"/>
        <charset val="136"/>
      </rPr>
      <t>﹑</t>
    </r>
    <r>
      <rPr>
        <sz val="12"/>
        <color theme="1"/>
        <rFont val="Times New Roman"/>
        <family val="1"/>
      </rPr>
      <t>PVC</t>
    </r>
    <r>
      <rPr>
        <sz val="12"/>
        <color theme="1"/>
        <rFont val="標楷體"/>
        <family val="4"/>
        <charset val="136"/>
      </rPr>
      <t>﹑</t>
    </r>
    <r>
      <rPr>
        <sz val="12"/>
        <color theme="1"/>
        <rFont val="Times New Roman"/>
        <family val="1"/>
      </rPr>
      <t>PET</t>
    </r>
    <r>
      <rPr>
        <sz val="12"/>
        <color theme="1"/>
        <rFont val="標楷體"/>
        <family val="4"/>
        <charset val="136"/>
      </rPr>
      <t>膠片上﹐</t>
    </r>
    <r>
      <rPr>
        <sz val="12"/>
        <color theme="1"/>
        <rFont val="Times New Roman"/>
        <family val="1"/>
      </rPr>
      <t xml:space="preserve"> </t>
    </r>
    <r>
      <rPr>
        <sz val="12"/>
        <color theme="1"/>
        <rFont val="標楷體"/>
        <family val="4"/>
        <charset val="136"/>
      </rPr>
      <t>及其功能是否可以達到寫字的目的﹒</t>
    </r>
  </si>
  <si>
    <r>
      <rPr>
        <sz val="12"/>
        <color theme="1"/>
        <rFont val="標楷體"/>
        <family val="4"/>
        <charset val="136"/>
      </rPr>
      <t>測試美麗華</t>
    </r>
    <r>
      <rPr>
        <sz val="12"/>
        <color theme="1"/>
        <rFont val="Times New Roman"/>
        <family val="1"/>
      </rPr>
      <t xml:space="preserve"> #SPT-102A</t>
    </r>
    <r>
      <rPr>
        <sz val="12"/>
        <color theme="1"/>
        <rFont val="標楷體"/>
        <family val="4"/>
        <charset val="136"/>
      </rPr>
      <t>白色油墨﹐是否可絲印于</t>
    </r>
    <r>
      <rPr>
        <sz val="12"/>
        <color theme="1"/>
        <rFont val="Times New Roman"/>
        <family val="1"/>
      </rPr>
      <t>0.4mm</t>
    </r>
    <r>
      <rPr>
        <sz val="12"/>
        <color theme="1"/>
        <rFont val="標楷體"/>
        <family val="4"/>
        <charset val="136"/>
      </rPr>
      <t>的</t>
    </r>
    <r>
      <rPr>
        <sz val="12"/>
        <color theme="1"/>
        <rFont val="Times New Roman"/>
        <family val="1"/>
      </rPr>
      <t>PP</t>
    </r>
    <r>
      <rPr>
        <sz val="12"/>
        <color theme="1"/>
        <rFont val="標楷體"/>
        <family val="4"/>
        <charset val="136"/>
      </rPr>
      <t>﹑</t>
    </r>
    <r>
      <rPr>
        <sz val="12"/>
        <color theme="1"/>
        <rFont val="Times New Roman"/>
        <family val="1"/>
      </rPr>
      <t>PVC</t>
    </r>
    <r>
      <rPr>
        <sz val="12"/>
        <color theme="1"/>
        <rFont val="標楷體"/>
        <family val="4"/>
        <charset val="136"/>
      </rPr>
      <t>﹑</t>
    </r>
    <r>
      <rPr>
        <sz val="12"/>
        <color theme="1"/>
        <rFont val="Times New Roman"/>
        <family val="1"/>
      </rPr>
      <t>PET</t>
    </r>
    <r>
      <rPr>
        <sz val="12"/>
        <color theme="1"/>
        <rFont val="標楷體"/>
        <family val="4"/>
        <charset val="136"/>
      </rPr>
      <t>膠片上﹐及其功能是否可以達到寫字的目的﹒</t>
    </r>
  </si>
  <si>
    <r>
      <rPr>
        <sz val="12"/>
        <color theme="1"/>
        <rFont val="標楷體"/>
        <family val="4"/>
        <charset val="136"/>
      </rPr>
      <t>針對</t>
    </r>
    <r>
      <rPr>
        <sz val="12"/>
        <color theme="1"/>
        <rFont val="Times New Roman"/>
        <family val="1"/>
      </rPr>
      <t>Tormont</t>
    </r>
    <r>
      <rPr>
        <sz val="12"/>
        <color theme="1"/>
        <rFont val="標楷體"/>
        <family val="4"/>
        <charset val="136"/>
      </rPr>
      <t>客人的</t>
    </r>
    <r>
      <rPr>
        <sz val="12"/>
        <color theme="1"/>
        <rFont val="Times New Roman"/>
        <family val="1"/>
      </rPr>
      <t>&lt;&lt;</t>
    </r>
    <r>
      <rPr>
        <sz val="12"/>
        <color theme="1"/>
        <rFont val="標楷體"/>
        <family val="4"/>
        <charset val="136"/>
      </rPr>
      <t>圣誕填色書</t>
    </r>
    <r>
      <rPr>
        <sz val="12"/>
        <color theme="1"/>
        <rFont val="Times New Roman"/>
        <family val="1"/>
      </rPr>
      <t>&gt;&gt;(Job#49654)</t>
    </r>
    <r>
      <rPr>
        <sz val="12"/>
        <color theme="1"/>
        <rFont val="標楷體"/>
        <family val="4"/>
        <charset val="136"/>
      </rPr>
      <t>產品要求，印專色于</t>
    </r>
    <r>
      <rPr>
        <sz val="12"/>
        <color theme="1"/>
        <rFont val="Times New Roman"/>
        <family val="1"/>
      </rPr>
      <t>0.4mmPVC</t>
    </r>
    <r>
      <rPr>
        <sz val="12"/>
        <color theme="1"/>
        <rFont val="標楷體"/>
        <family val="4"/>
        <charset val="136"/>
      </rPr>
      <t>膠片，但因此</t>
    </r>
    <r>
      <rPr>
        <sz val="12"/>
        <color theme="1"/>
        <rFont val="Times New Roman"/>
        <family val="1"/>
      </rPr>
      <t>Job</t>
    </r>
    <r>
      <rPr>
        <sz val="12"/>
        <color theme="1"/>
        <rFont val="標楷體"/>
        <family val="4"/>
        <charset val="136"/>
      </rPr>
      <t>的訂單數量少</t>
    </r>
    <r>
      <rPr>
        <sz val="12"/>
        <color theme="1"/>
        <rFont val="Times New Roman"/>
        <family val="1"/>
      </rPr>
      <t>(</t>
    </r>
    <r>
      <rPr>
        <sz val="12"/>
        <color theme="1"/>
        <rFont val="標楷體"/>
        <family val="4"/>
        <charset val="136"/>
      </rPr>
      <t>絲印版排</t>
    </r>
    <r>
      <rPr>
        <sz val="12"/>
        <color theme="1"/>
        <rFont val="Times New Roman"/>
        <family val="1"/>
      </rPr>
      <t>4</t>
    </r>
    <r>
      <rPr>
        <sz val="12"/>
        <color theme="1"/>
        <rFont val="標楷體"/>
        <family val="4"/>
        <charset val="136"/>
      </rPr>
      <t>只，印</t>
    </r>
    <r>
      <rPr>
        <sz val="12"/>
        <color theme="1"/>
        <rFont val="Times New Roman"/>
        <family val="1"/>
      </rPr>
      <t>2500</t>
    </r>
    <r>
      <rPr>
        <sz val="12"/>
        <color theme="1"/>
        <rFont val="標楷體"/>
        <family val="4"/>
        <charset val="136"/>
      </rPr>
      <t>張</t>
    </r>
    <r>
      <rPr>
        <sz val="12"/>
        <color theme="1"/>
        <rFont val="Times New Roman"/>
        <family val="1"/>
      </rPr>
      <t>)</t>
    </r>
    <r>
      <rPr>
        <sz val="12"/>
        <color theme="1"/>
        <rFont val="標楷體"/>
        <family val="4"/>
        <charset val="136"/>
      </rPr>
      <t>及上七色机印刷會造成浪費，所改用絲印的方法，測試景達</t>
    </r>
    <r>
      <rPr>
        <sz val="12"/>
        <color theme="1"/>
        <rFont val="Times New Roman"/>
        <family val="1"/>
      </rPr>
      <t>#GP-1487 PMS 173C Transparent Deep Orange</t>
    </r>
    <r>
      <rPr>
        <sz val="12"/>
        <color theme="1"/>
        <rFont val="標楷體"/>
        <family val="4"/>
        <charset val="136"/>
      </rPr>
      <t>絲印油墨絲印于</t>
    </r>
    <r>
      <rPr>
        <sz val="12"/>
        <color theme="1"/>
        <rFont val="Times New Roman"/>
        <family val="1"/>
      </rPr>
      <t>PVC</t>
    </r>
    <r>
      <rPr>
        <sz val="12"/>
        <color theme="1"/>
        <rFont val="標楷體"/>
        <family val="4"/>
        <charset val="136"/>
      </rPr>
      <t>膠片面上，是否可适合使用。</t>
    </r>
  </si>
  <si>
    <r>
      <rPr>
        <sz val="12"/>
        <color theme="1"/>
        <rFont val="標楷體"/>
        <family val="4"/>
        <charset val="136"/>
      </rPr>
      <t>針對</t>
    </r>
    <r>
      <rPr>
        <sz val="12"/>
        <color theme="1"/>
        <rFont val="Times New Roman"/>
        <family val="1"/>
      </rPr>
      <t>Tormont</t>
    </r>
    <r>
      <rPr>
        <sz val="12"/>
        <color theme="1"/>
        <rFont val="標楷體"/>
        <family val="4"/>
        <charset val="136"/>
      </rPr>
      <t>客人的</t>
    </r>
    <r>
      <rPr>
        <sz val="12"/>
        <color theme="1"/>
        <rFont val="Times New Roman"/>
        <family val="1"/>
      </rPr>
      <t>&lt;&lt;</t>
    </r>
    <r>
      <rPr>
        <sz val="12"/>
        <color theme="1"/>
        <rFont val="標楷體"/>
        <family val="4"/>
        <charset val="136"/>
      </rPr>
      <t>圣誕填色書</t>
    </r>
    <r>
      <rPr>
        <sz val="12"/>
        <color theme="1"/>
        <rFont val="Times New Roman"/>
        <family val="1"/>
      </rPr>
      <t>&gt;&gt;(Job#49654)</t>
    </r>
    <r>
      <rPr>
        <sz val="12"/>
        <color theme="1"/>
        <rFont val="標楷體"/>
        <family val="4"/>
        <charset val="136"/>
      </rPr>
      <t>產品要求，印專色于</t>
    </r>
    <r>
      <rPr>
        <sz val="12"/>
        <color theme="1"/>
        <rFont val="Times New Roman"/>
        <family val="1"/>
      </rPr>
      <t>0.4mmPVC</t>
    </r>
    <r>
      <rPr>
        <sz val="12"/>
        <color theme="1"/>
        <rFont val="標楷體"/>
        <family val="4"/>
        <charset val="136"/>
      </rPr>
      <t>膠片，但因此</t>
    </r>
    <r>
      <rPr>
        <sz val="12"/>
        <color theme="1"/>
        <rFont val="Times New Roman"/>
        <family val="1"/>
      </rPr>
      <t>Job</t>
    </r>
    <r>
      <rPr>
        <sz val="12"/>
        <color theme="1"/>
        <rFont val="標楷體"/>
        <family val="4"/>
        <charset val="136"/>
      </rPr>
      <t>的訂單數量少</t>
    </r>
    <r>
      <rPr>
        <sz val="12"/>
        <color theme="1"/>
        <rFont val="Times New Roman"/>
        <family val="1"/>
      </rPr>
      <t>(</t>
    </r>
    <r>
      <rPr>
        <sz val="12"/>
        <color theme="1"/>
        <rFont val="標楷體"/>
        <family val="4"/>
        <charset val="136"/>
      </rPr>
      <t>絲印版排</t>
    </r>
    <r>
      <rPr>
        <sz val="12"/>
        <color theme="1"/>
        <rFont val="Times New Roman"/>
        <family val="1"/>
      </rPr>
      <t>4</t>
    </r>
    <r>
      <rPr>
        <sz val="12"/>
        <color theme="1"/>
        <rFont val="標楷體"/>
        <family val="4"/>
        <charset val="136"/>
      </rPr>
      <t>只，印</t>
    </r>
    <r>
      <rPr>
        <sz val="12"/>
        <color theme="1"/>
        <rFont val="Times New Roman"/>
        <family val="1"/>
      </rPr>
      <t>2500</t>
    </r>
    <r>
      <rPr>
        <sz val="12"/>
        <color theme="1"/>
        <rFont val="標楷體"/>
        <family val="4"/>
        <charset val="136"/>
      </rPr>
      <t>張</t>
    </r>
    <r>
      <rPr>
        <sz val="12"/>
        <color theme="1"/>
        <rFont val="Times New Roman"/>
        <family val="1"/>
      </rPr>
      <t>)</t>
    </r>
    <r>
      <rPr>
        <sz val="12"/>
        <color theme="1"/>
        <rFont val="標楷體"/>
        <family val="4"/>
        <charset val="136"/>
      </rPr>
      <t>及上七色机印刷會造成浪費，所改用絲印的方法，測試景達</t>
    </r>
    <r>
      <rPr>
        <sz val="12"/>
        <color theme="1"/>
        <rFont val="Times New Roman"/>
        <family val="1"/>
      </rPr>
      <t>#GP-1486 PMS 2915C Transparent L.T Blue</t>
    </r>
    <r>
      <rPr>
        <sz val="12"/>
        <color theme="1"/>
        <rFont val="標楷體"/>
        <family val="4"/>
        <charset val="136"/>
      </rPr>
      <t>絲印油墨絲印于</t>
    </r>
    <r>
      <rPr>
        <sz val="12"/>
        <color theme="1"/>
        <rFont val="Times New Roman"/>
        <family val="1"/>
      </rPr>
      <t>PVC</t>
    </r>
    <r>
      <rPr>
        <sz val="12"/>
        <color theme="1"/>
        <rFont val="標楷體"/>
        <family val="4"/>
        <charset val="136"/>
      </rPr>
      <t>膠片面上，是否可适合使用。</t>
    </r>
  </si>
  <si>
    <r>
      <rPr>
        <sz val="12"/>
        <color theme="1"/>
        <rFont val="標楷體"/>
        <family val="4"/>
        <charset val="136"/>
      </rPr>
      <t>針對</t>
    </r>
    <r>
      <rPr>
        <sz val="12"/>
        <color theme="1"/>
        <rFont val="Times New Roman"/>
        <family val="1"/>
      </rPr>
      <t>Tormont</t>
    </r>
    <r>
      <rPr>
        <sz val="12"/>
        <color theme="1"/>
        <rFont val="標楷體"/>
        <family val="4"/>
        <charset val="136"/>
      </rPr>
      <t>客人的</t>
    </r>
    <r>
      <rPr>
        <sz val="12"/>
        <color theme="1"/>
        <rFont val="Times New Roman"/>
        <family val="1"/>
      </rPr>
      <t>&lt;&lt;</t>
    </r>
    <r>
      <rPr>
        <sz val="12"/>
        <color theme="1"/>
        <rFont val="標楷體"/>
        <family val="4"/>
        <charset val="136"/>
      </rPr>
      <t>圣誕填色書</t>
    </r>
    <r>
      <rPr>
        <sz val="12"/>
        <color theme="1"/>
        <rFont val="Times New Roman"/>
        <family val="1"/>
      </rPr>
      <t>&gt;&gt;(Job#49654)</t>
    </r>
    <r>
      <rPr>
        <sz val="12"/>
        <color theme="1"/>
        <rFont val="標楷體"/>
        <family val="4"/>
        <charset val="136"/>
      </rPr>
      <t>產品要求，印專色于</t>
    </r>
    <r>
      <rPr>
        <sz val="12"/>
        <color theme="1"/>
        <rFont val="Times New Roman"/>
        <family val="1"/>
      </rPr>
      <t>0.4mmPVC</t>
    </r>
    <r>
      <rPr>
        <sz val="12"/>
        <color theme="1"/>
        <rFont val="標楷體"/>
        <family val="4"/>
        <charset val="136"/>
      </rPr>
      <t>膠片，但因此</t>
    </r>
    <r>
      <rPr>
        <sz val="12"/>
        <color theme="1"/>
        <rFont val="Times New Roman"/>
        <family val="1"/>
      </rPr>
      <t>Job</t>
    </r>
    <r>
      <rPr>
        <sz val="12"/>
        <color theme="1"/>
        <rFont val="標楷體"/>
        <family val="4"/>
        <charset val="136"/>
      </rPr>
      <t>的訂單數量少</t>
    </r>
    <r>
      <rPr>
        <sz val="12"/>
        <color theme="1"/>
        <rFont val="Times New Roman"/>
        <family val="1"/>
      </rPr>
      <t>(</t>
    </r>
    <r>
      <rPr>
        <sz val="12"/>
        <color theme="1"/>
        <rFont val="標楷體"/>
        <family val="4"/>
        <charset val="136"/>
      </rPr>
      <t>絲印版排</t>
    </r>
    <r>
      <rPr>
        <sz val="12"/>
        <color theme="1"/>
        <rFont val="Times New Roman"/>
        <family val="1"/>
      </rPr>
      <t>4</t>
    </r>
    <r>
      <rPr>
        <sz val="12"/>
        <color theme="1"/>
        <rFont val="標楷體"/>
        <family val="4"/>
        <charset val="136"/>
      </rPr>
      <t>只，印</t>
    </r>
    <r>
      <rPr>
        <sz val="12"/>
        <color theme="1"/>
        <rFont val="Times New Roman"/>
        <family val="1"/>
      </rPr>
      <t>2500</t>
    </r>
    <r>
      <rPr>
        <sz val="12"/>
        <color theme="1"/>
        <rFont val="標楷體"/>
        <family val="4"/>
        <charset val="136"/>
      </rPr>
      <t>張</t>
    </r>
    <r>
      <rPr>
        <sz val="12"/>
        <color theme="1"/>
        <rFont val="Times New Roman"/>
        <family val="1"/>
      </rPr>
      <t>)</t>
    </r>
    <r>
      <rPr>
        <sz val="12"/>
        <color theme="1"/>
        <rFont val="標楷體"/>
        <family val="4"/>
        <charset val="136"/>
      </rPr>
      <t>及上七色机印刷會造成浪費，所改用絲印的方法，測試景達</t>
    </r>
    <r>
      <rPr>
        <sz val="12"/>
        <color theme="1"/>
        <rFont val="Times New Roman"/>
        <family val="1"/>
      </rPr>
      <t>#GP-1485 PMS 339C Transparent Green</t>
    </r>
    <r>
      <rPr>
        <sz val="12"/>
        <color theme="1"/>
        <rFont val="標楷體"/>
        <family val="4"/>
        <charset val="136"/>
      </rPr>
      <t>絲印油墨絲印于</t>
    </r>
    <r>
      <rPr>
        <sz val="12"/>
        <color theme="1"/>
        <rFont val="Times New Roman"/>
        <family val="1"/>
      </rPr>
      <t>PVC</t>
    </r>
    <r>
      <rPr>
        <sz val="12"/>
        <color theme="1"/>
        <rFont val="標楷體"/>
        <family val="4"/>
        <charset val="136"/>
      </rPr>
      <t>膠片面上，是否可适合使用。</t>
    </r>
  </si>
  <si>
    <r>
      <rPr>
        <sz val="12"/>
        <color theme="1"/>
        <rFont val="標楷體"/>
        <family val="4"/>
        <charset val="136"/>
      </rPr>
      <t>針對</t>
    </r>
    <r>
      <rPr>
        <sz val="12"/>
        <color theme="1"/>
        <rFont val="Times New Roman"/>
        <family val="1"/>
      </rPr>
      <t>Penguin UK</t>
    </r>
    <r>
      <rPr>
        <sz val="12"/>
        <color theme="1"/>
        <rFont val="標楷體"/>
        <family val="4"/>
        <charset val="136"/>
      </rPr>
      <t>客人的</t>
    </r>
    <r>
      <rPr>
        <sz val="12"/>
        <color theme="1"/>
        <rFont val="Times New Roman"/>
        <family val="1"/>
      </rPr>
      <t>&lt;&lt;So Smart-Little Bird&gt;&gt;(Job#50469)</t>
    </r>
    <r>
      <rPr>
        <sz val="12"/>
        <color theme="1"/>
        <rFont val="標楷體"/>
        <family val="4"/>
        <charset val="136"/>
      </rPr>
      <t>產品要求，測試景達</t>
    </r>
    <r>
      <rPr>
        <sz val="12"/>
        <color theme="1"/>
        <rFont val="Times New Roman"/>
        <family val="1"/>
      </rPr>
      <t>#GP-1506 Black</t>
    </r>
    <r>
      <rPr>
        <sz val="12"/>
        <color theme="1"/>
        <rFont val="標楷體"/>
        <family val="4"/>
        <charset val="136"/>
      </rPr>
      <t>絲印油墨絲印于藍色</t>
    </r>
    <r>
      <rPr>
        <sz val="12"/>
        <color theme="1"/>
        <rFont val="Times New Roman"/>
        <family val="1"/>
      </rPr>
      <t>EVA</t>
    </r>
    <r>
      <rPr>
        <sz val="12"/>
        <color theme="1"/>
        <rFont val="標楷體"/>
        <family val="4"/>
        <charset val="136"/>
      </rPr>
      <t>膠料面上，是否可适合使用。</t>
    </r>
  </si>
  <si>
    <r>
      <rPr>
        <sz val="12"/>
        <color theme="1"/>
        <rFont val="標楷體"/>
        <family val="4"/>
        <charset val="136"/>
      </rPr>
      <t>測試美麗華</t>
    </r>
    <r>
      <rPr>
        <sz val="12"/>
        <color theme="1"/>
        <rFont val="Times New Roman"/>
        <family val="1"/>
      </rPr>
      <t>#SS-104T</t>
    </r>
    <r>
      <rPr>
        <sz val="12"/>
        <color theme="1"/>
        <rFont val="標楷體"/>
        <family val="4"/>
        <charset val="136"/>
      </rPr>
      <t>白色油墨絲印于</t>
    </r>
    <r>
      <rPr>
        <sz val="12"/>
        <color theme="1"/>
        <rFont val="Times New Roman"/>
        <family val="1"/>
      </rPr>
      <t>270gsm Gilbert Oxfort Black</t>
    </r>
    <r>
      <rPr>
        <sz val="12"/>
        <color theme="1"/>
        <rFont val="標楷體"/>
        <family val="4"/>
        <charset val="136"/>
      </rPr>
      <t>紙﹐是否可行及可達到客人要求﹒</t>
    </r>
  </si>
  <si>
    <r>
      <rPr>
        <sz val="12"/>
        <color theme="1"/>
        <rFont val="標楷體"/>
        <family val="4"/>
        <charset val="136"/>
      </rPr>
      <t>針對</t>
    </r>
    <r>
      <rPr>
        <sz val="12"/>
        <color theme="1"/>
        <rFont val="Times New Roman"/>
        <family val="1"/>
      </rPr>
      <t>Andrew McMeel</t>
    </r>
    <r>
      <rPr>
        <sz val="12"/>
        <color theme="1"/>
        <rFont val="標楷體"/>
        <family val="4"/>
        <charset val="136"/>
      </rPr>
      <t>客人的</t>
    </r>
    <r>
      <rPr>
        <sz val="12"/>
        <color theme="1"/>
        <rFont val="Times New Roman"/>
        <family val="1"/>
      </rPr>
      <t>&lt;&lt;</t>
    </r>
    <r>
      <rPr>
        <sz val="12"/>
        <color theme="1"/>
        <rFont val="標楷體"/>
        <family val="4"/>
        <charset val="136"/>
      </rPr>
      <t>平靜廣場日記</t>
    </r>
    <r>
      <rPr>
        <sz val="12"/>
        <color theme="1"/>
        <rFont val="Times New Roman"/>
        <family val="1"/>
      </rPr>
      <t>&gt;&gt;(Job#49500)</t>
    </r>
    <r>
      <rPr>
        <sz val="12"/>
        <color theme="1"/>
        <rFont val="標楷體"/>
        <family val="4"/>
        <charset val="136"/>
      </rPr>
      <t>產品在使用景達</t>
    </r>
    <r>
      <rPr>
        <sz val="12"/>
        <color theme="1"/>
        <rFont val="Times New Roman"/>
        <family val="1"/>
      </rPr>
      <t>#GP-1301 Gold</t>
    </r>
    <r>
      <rPr>
        <sz val="12"/>
        <color theme="1"/>
        <rFont val="標楷體"/>
        <family val="4"/>
        <charset val="136"/>
      </rPr>
      <t>金色絲印油時有輕微翻粘的現象。測試景達</t>
    </r>
    <r>
      <rPr>
        <sz val="12"/>
        <color theme="1"/>
        <rFont val="Times New Roman"/>
        <family val="1"/>
      </rPr>
      <t xml:space="preserve">#GP-1501 Gold </t>
    </r>
    <r>
      <rPr>
        <sz val="12"/>
        <color theme="1"/>
        <rFont val="標楷體"/>
        <family val="4"/>
        <charset val="136"/>
      </rPr>
      <t>金色絲印油墨絲印于啞膠面上，是否可代替景達</t>
    </r>
    <r>
      <rPr>
        <sz val="12"/>
        <color theme="1"/>
        <rFont val="Times New Roman"/>
        <family val="1"/>
      </rPr>
      <t>#GP-1301 Gold</t>
    </r>
    <r>
      <rPr>
        <sz val="12"/>
        <color theme="1"/>
        <rFont val="標楷體"/>
        <family val="4"/>
        <charset val="136"/>
      </rPr>
      <t>金色絲印油墨。</t>
    </r>
  </si>
  <si>
    <r>
      <rPr>
        <sz val="12"/>
        <color theme="1"/>
        <rFont val="標楷體"/>
        <family val="4"/>
        <charset val="136"/>
      </rPr>
      <t>測試色麗可</t>
    </r>
    <r>
      <rPr>
        <sz val="12"/>
        <color theme="1"/>
        <rFont val="Times New Roman"/>
        <family val="1"/>
      </rPr>
      <t>#MR481</t>
    </r>
    <r>
      <rPr>
        <sz val="12"/>
        <color theme="1"/>
        <rFont val="標楷體"/>
        <family val="4"/>
        <charset val="136"/>
      </rPr>
      <t>鏡面油墨絲印于</t>
    </r>
    <r>
      <rPr>
        <sz val="12"/>
        <color theme="1"/>
        <rFont val="Times New Roman"/>
        <family val="1"/>
      </rPr>
      <t>0.4mm</t>
    </r>
    <r>
      <rPr>
        <sz val="12"/>
        <color theme="1"/>
        <rFont val="標楷體"/>
        <family val="4"/>
        <charset val="136"/>
      </rPr>
      <t>的</t>
    </r>
    <r>
      <rPr>
        <sz val="12"/>
        <color theme="1"/>
        <rFont val="Times New Roman"/>
        <family val="1"/>
      </rPr>
      <t>PVC</t>
    </r>
    <r>
      <rPr>
        <sz val="12"/>
        <color theme="1"/>
        <rFont val="標楷體"/>
        <family val="4"/>
        <charset val="136"/>
      </rPr>
      <t>﹐</t>
    </r>
    <r>
      <rPr>
        <sz val="12"/>
        <color theme="1"/>
        <rFont val="Times New Roman"/>
        <family val="1"/>
      </rPr>
      <t>PET</t>
    </r>
    <r>
      <rPr>
        <sz val="12"/>
        <color theme="1"/>
        <rFont val="標楷體"/>
        <family val="4"/>
        <charset val="136"/>
      </rPr>
      <t>膠片上﹐其品質是否可以接受﹒</t>
    </r>
  </si>
  <si>
    <r>
      <rPr>
        <sz val="12"/>
        <color theme="1"/>
        <rFont val="標楷體"/>
        <family val="4"/>
        <charset val="136"/>
      </rPr>
      <t>測試永安提供的印花漿、助劑、大日本色漿是否適合絲印用於植毛面上</t>
    </r>
    <r>
      <rPr>
        <sz val="12"/>
        <color theme="1"/>
        <rFont val="Times New Roman"/>
        <family val="1"/>
      </rPr>
      <t>,</t>
    </r>
    <r>
      <rPr>
        <sz val="12"/>
        <color theme="1"/>
        <rFont val="標楷體"/>
        <family val="4"/>
        <charset val="136"/>
      </rPr>
      <t>達到特殊效果</t>
    </r>
    <r>
      <rPr>
        <sz val="12"/>
        <color theme="1"/>
        <rFont val="Times New Roman"/>
        <family val="1"/>
      </rPr>
      <t>,</t>
    </r>
    <r>
      <rPr>
        <sz val="12"/>
        <color theme="1"/>
        <rFont val="標楷體"/>
        <family val="4"/>
        <charset val="136"/>
      </rPr>
      <t>並列入</t>
    </r>
    <r>
      <rPr>
        <sz val="12"/>
        <color theme="1"/>
        <rFont val="Times New Roman"/>
        <family val="1"/>
      </rPr>
      <t>Leo touch</t>
    </r>
    <r>
      <rPr>
        <sz val="12"/>
        <color theme="1"/>
        <rFont val="標楷體"/>
        <family val="4"/>
        <charset val="136"/>
      </rPr>
      <t>。</t>
    </r>
  </si>
  <si>
    <r>
      <rPr>
        <sz val="12"/>
        <color theme="1"/>
        <rFont val="標楷體"/>
        <family val="4"/>
        <charset val="136"/>
      </rPr>
      <t>測試中山</t>
    </r>
    <r>
      <rPr>
        <sz val="12"/>
        <color theme="1"/>
        <rFont val="Times New Roman"/>
        <family val="1"/>
      </rPr>
      <t>DIC</t>
    </r>
    <r>
      <rPr>
        <sz val="12"/>
        <color theme="1"/>
        <rFont val="標楷體"/>
        <family val="4"/>
        <charset val="136"/>
      </rPr>
      <t>色粉有限公司提供的大日本</t>
    </r>
    <r>
      <rPr>
        <sz val="12"/>
        <color theme="1"/>
        <rFont val="Times New Roman"/>
        <family val="1"/>
      </rPr>
      <t>#FP-180</t>
    </r>
    <r>
      <rPr>
        <sz val="12"/>
        <color theme="1"/>
        <rFont val="標楷體"/>
        <family val="4"/>
        <charset val="136"/>
      </rPr>
      <t>發泡漿是否可在紙面上做發泡效果。</t>
    </r>
  </si>
  <si>
    <r>
      <rPr>
        <sz val="12"/>
        <color theme="1"/>
        <rFont val="標楷體"/>
        <family val="4"/>
        <charset val="136"/>
      </rPr>
      <t>用美麗華絲印油墨印於絨面布是否可達客人要求</t>
    </r>
    <r>
      <rPr>
        <sz val="12"/>
        <color theme="1"/>
        <rFont val="Times New Roman"/>
        <family val="1"/>
      </rPr>
      <t>.</t>
    </r>
  </si>
  <si>
    <r>
      <rPr>
        <sz val="12"/>
        <color theme="1"/>
        <rFont val="標楷體"/>
        <family val="4"/>
        <charset val="136"/>
      </rPr>
      <t>針對</t>
    </r>
    <r>
      <rPr>
        <sz val="12"/>
        <color theme="1"/>
        <rFont val="Times New Roman"/>
        <family val="1"/>
      </rPr>
      <t>Hallmark</t>
    </r>
    <r>
      <rPr>
        <sz val="12"/>
        <color theme="1"/>
        <rFont val="標楷體"/>
        <family val="4"/>
        <charset val="136"/>
      </rPr>
      <t>客人的</t>
    </r>
    <r>
      <rPr>
        <sz val="12"/>
        <color theme="1"/>
        <rFont val="Times New Roman"/>
        <family val="1"/>
      </rPr>
      <t xml:space="preserve">&lt;&lt;He Was Only A chocolate Chip Cookie </t>
    </r>
    <r>
      <rPr>
        <sz val="12"/>
        <color theme="1"/>
        <rFont val="標楷體"/>
        <family val="4"/>
        <charset val="136"/>
      </rPr>
      <t>大塊曲奇</t>
    </r>
    <r>
      <rPr>
        <sz val="12"/>
        <color theme="1"/>
        <rFont val="Times New Roman"/>
        <family val="1"/>
      </rPr>
      <t>&gt;&gt;(Job#50365)</t>
    </r>
    <r>
      <rPr>
        <sz val="12"/>
        <color theme="1"/>
        <rFont val="標楷體"/>
        <family val="4"/>
        <charset val="136"/>
      </rPr>
      <t>產品要求。測試</t>
    </r>
    <r>
      <rPr>
        <sz val="12"/>
        <color theme="1"/>
        <rFont val="Times New Roman"/>
        <family val="1"/>
      </rPr>
      <t>#CE-65279</t>
    </r>
    <r>
      <rPr>
        <sz val="12"/>
        <color theme="1"/>
        <rFont val="標楷體"/>
        <family val="4"/>
        <charset val="136"/>
      </rPr>
      <t>巧克力曲奇香味油墨是否适合使用。取消原因：客自來物料，資料不齊。</t>
    </r>
  </si>
  <si>
    <r>
      <rPr>
        <sz val="12"/>
        <color theme="1"/>
        <rFont val="標楷體"/>
        <family val="4"/>
        <charset val="136"/>
      </rPr>
      <t>測試美麗華</t>
    </r>
    <r>
      <rPr>
        <sz val="12"/>
        <color theme="1"/>
        <rFont val="Times New Roman"/>
        <family val="1"/>
      </rPr>
      <t>#SS-501</t>
    </r>
    <r>
      <rPr>
        <sz val="12"/>
        <color theme="1"/>
        <rFont val="標楷體"/>
        <family val="4"/>
        <charset val="136"/>
      </rPr>
      <t>黑色油墨絲印于</t>
    </r>
    <r>
      <rPr>
        <sz val="12"/>
        <color theme="1"/>
        <rFont val="Times New Roman"/>
        <family val="1"/>
      </rPr>
      <t>270gsm Gilbert Oxfort Black</t>
    </r>
    <r>
      <rPr>
        <sz val="12"/>
        <color theme="1"/>
        <rFont val="標楷體"/>
        <family val="4"/>
        <charset val="136"/>
      </rPr>
      <t>紙﹐是否可行及可達到客人要求﹒</t>
    </r>
  </si>
  <si>
    <r>
      <rPr>
        <sz val="12"/>
        <color theme="1"/>
        <rFont val="標楷體"/>
        <family val="4"/>
        <charset val="136"/>
      </rPr>
      <t>針對客人</t>
    </r>
    <r>
      <rPr>
        <sz val="12"/>
        <color theme="1"/>
        <rFont val="Times New Roman"/>
        <family val="1"/>
      </rPr>
      <t>ZagatSurvey</t>
    </r>
    <r>
      <rPr>
        <sz val="12"/>
        <color theme="1"/>
        <rFont val="標楷體"/>
        <family val="4"/>
        <charset val="136"/>
      </rPr>
      <t>的</t>
    </r>
    <r>
      <rPr>
        <sz val="12"/>
        <color theme="1"/>
        <rFont val="Times New Roman"/>
        <family val="1"/>
      </rPr>
      <t>Chivas Regal Guide: Restaurants and Receipts (NY247)</t>
    </r>
    <r>
      <rPr>
        <sz val="12"/>
        <color theme="1"/>
        <rFont val="標楷體"/>
        <family val="4"/>
        <charset val="136"/>
      </rPr>
      <t>產品要求絲印黑色油墨</t>
    </r>
    <r>
      <rPr>
        <sz val="12"/>
        <color theme="1"/>
        <rFont val="Times New Roman"/>
        <family val="1"/>
      </rPr>
      <t>,</t>
    </r>
    <r>
      <rPr>
        <sz val="12"/>
        <color theme="1"/>
        <rFont val="標楷體"/>
        <family val="4"/>
        <charset val="136"/>
      </rPr>
      <t>測試景達</t>
    </r>
    <r>
      <rPr>
        <sz val="12"/>
        <color theme="1"/>
        <rFont val="Times New Roman"/>
        <family val="1"/>
      </rPr>
      <t>#GP 1536</t>
    </r>
    <r>
      <rPr>
        <sz val="12"/>
        <color theme="1"/>
        <rFont val="標楷體"/>
        <family val="4"/>
        <charset val="136"/>
      </rPr>
      <t>墨色油墨印於銀箔啞膠面上是否适合使用</t>
    </r>
    <r>
      <rPr>
        <sz val="12"/>
        <color theme="1"/>
        <rFont val="Times New Roman"/>
        <family val="1"/>
      </rPr>
      <t>.</t>
    </r>
  </si>
  <si>
    <r>
      <rPr>
        <sz val="12"/>
        <color theme="1"/>
        <rFont val="標楷體"/>
        <family val="4"/>
        <charset val="136"/>
      </rPr>
      <t>測試景達</t>
    </r>
    <r>
      <rPr>
        <sz val="12"/>
        <color theme="1"/>
        <rFont val="Times New Roman"/>
        <family val="1"/>
      </rPr>
      <t>#GP-1512</t>
    </r>
    <r>
      <rPr>
        <sz val="12"/>
        <color theme="1"/>
        <rFont val="標楷體"/>
        <family val="4"/>
        <charset val="136"/>
      </rPr>
      <t>遇水變色油墨用于絲印﹐其品質及效果是否可以接受﹒</t>
    </r>
  </si>
  <si>
    <r>
      <rPr>
        <sz val="12"/>
        <color theme="1"/>
        <rFont val="標楷體"/>
        <family val="4"/>
        <charset val="136"/>
      </rPr>
      <t>測試景達</t>
    </r>
    <r>
      <rPr>
        <sz val="12"/>
        <color theme="1"/>
        <rFont val="Times New Roman"/>
        <family val="1"/>
      </rPr>
      <t>#GP-1514</t>
    </r>
    <r>
      <rPr>
        <sz val="12"/>
        <color theme="1"/>
        <rFont val="標楷體"/>
        <family val="4"/>
        <charset val="136"/>
      </rPr>
      <t>遇水變色油墨用于絲印﹐其品質及效果是否可以接受﹒</t>
    </r>
  </si>
  <si>
    <r>
      <rPr>
        <sz val="12"/>
        <color theme="1"/>
        <rFont val="標楷體"/>
        <family val="4"/>
        <charset val="136"/>
      </rPr>
      <t>測試景達</t>
    </r>
    <r>
      <rPr>
        <sz val="12"/>
        <color theme="1"/>
        <rFont val="Times New Roman"/>
        <family val="1"/>
      </rPr>
      <t>#GP-1515</t>
    </r>
    <r>
      <rPr>
        <sz val="12"/>
        <color theme="1"/>
        <rFont val="標楷體"/>
        <family val="4"/>
        <charset val="136"/>
      </rPr>
      <t>遇水變色油墨用于絲印﹐其品質及效果是否可以接受﹒</t>
    </r>
  </si>
  <si>
    <r>
      <rPr>
        <sz val="12"/>
        <color theme="1"/>
        <rFont val="標楷體"/>
        <family val="4"/>
        <charset val="136"/>
      </rPr>
      <t>測試景達</t>
    </r>
    <r>
      <rPr>
        <sz val="12"/>
        <color theme="1"/>
        <rFont val="Times New Roman"/>
        <family val="1"/>
      </rPr>
      <t>#GP-1518</t>
    </r>
    <r>
      <rPr>
        <sz val="12"/>
        <color theme="1"/>
        <rFont val="標楷體"/>
        <family val="4"/>
        <charset val="136"/>
      </rPr>
      <t>遇水變色油墨用于絲印﹐其品質及效果是否可以接受﹒</t>
    </r>
  </si>
  <si>
    <r>
      <rPr>
        <sz val="12"/>
        <color theme="1"/>
        <rFont val="標楷體"/>
        <family val="4"/>
        <charset val="136"/>
      </rPr>
      <t>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產品要求。測試美麗華</t>
    </r>
    <r>
      <rPr>
        <sz val="12"/>
        <color theme="1"/>
        <rFont val="Times New Roman"/>
        <family val="1"/>
      </rPr>
      <t>#QSPT-88753A</t>
    </r>
    <r>
      <rPr>
        <sz val="12"/>
        <color theme="1"/>
        <rFont val="標楷體"/>
        <family val="4"/>
        <charset val="136"/>
      </rPr>
      <t>紫藍色絲印油墨絲印于</t>
    </r>
    <r>
      <rPr>
        <sz val="12"/>
        <color theme="1"/>
        <rFont val="Times New Roman"/>
        <family val="1"/>
      </rPr>
      <t>0.5mm</t>
    </r>
    <r>
      <rPr>
        <sz val="12"/>
        <color theme="1"/>
        <rFont val="標楷體"/>
        <family val="4"/>
        <charset val="136"/>
      </rPr>
      <t>的斜紋膠片上是否适合使用。</t>
    </r>
  </si>
  <si>
    <r>
      <rPr>
        <sz val="12"/>
        <color theme="1"/>
        <rFont val="標楷體"/>
        <family val="4"/>
        <charset val="136"/>
      </rPr>
      <t>測試美麗華</t>
    </r>
    <r>
      <rPr>
        <sz val="12"/>
        <color theme="1"/>
        <rFont val="Times New Roman"/>
        <family val="1"/>
      </rPr>
      <t># QWA-810103</t>
    </r>
    <r>
      <rPr>
        <sz val="12"/>
        <color theme="1"/>
        <rFont val="標楷體"/>
        <family val="4"/>
        <charset val="136"/>
      </rPr>
      <t>印於絨毛面上的效果是否适合客人</t>
    </r>
    <r>
      <rPr>
        <sz val="12"/>
        <color theme="1"/>
        <rFont val="Times New Roman"/>
        <family val="1"/>
      </rPr>
      <t>Coppenrath</t>
    </r>
    <r>
      <rPr>
        <sz val="12"/>
        <color theme="1"/>
        <rFont val="標楷體"/>
        <family val="4"/>
        <charset val="136"/>
      </rPr>
      <t>的</t>
    </r>
    <r>
      <rPr>
        <sz val="12"/>
        <color theme="1"/>
        <rFont val="Times New Roman"/>
        <family val="1"/>
      </rPr>
      <t>&lt;&lt;</t>
    </r>
    <r>
      <rPr>
        <sz val="12"/>
        <color theme="1"/>
        <rFont val="標楷體"/>
        <family val="4"/>
        <charset val="136"/>
      </rPr>
      <t>天使的眼淚</t>
    </r>
    <r>
      <rPr>
        <sz val="12"/>
        <color theme="1"/>
        <rFont val="Times New Roman"/>
        <family val="1"/>
      </rPr>
      <t>&gt;&gt;</t>
    </r>
    <r>
      <rPr>
        <sz val="12"/>
        <color theme="1"/>
        <rFont val="標楷體"/>
        <family val="4"/>
        <charset val="136"/>
      </rPr>
      <t>產品要求絲印紅色油墨</t>
    </r>
    <r>
      <rPr>
        <sz val="12"/>
        <color theme="1"/>
        <rFont val="Times New Roman"/>
        <family val="1"/>
      </rPr>
      <t>.</t>
    </r>
  </si>
  <si>
    <r>
      <rPr>
        <sz val="12"/>
        <color theme="1"/>
        <rFont val="標楷體"/>
        <family val="4"/>
        <charset val="136"/>
      </rPr>
      <t>用美麗華絲印油墨印於絨面布是否可達客人要求</t>
    </r>
  </si>
  <si>
    <r>
      <rPr>
        <sz val="12"/>
        <color theme="1"/>
        <rFont val="標楷體"/>
        <family val="4"/>
        <charset val="136"/>
      </rPr>
      <t>測試美麗華</t>
    </r>
    <r>
      <rPr>
        <sz val="12"/>
        <color theme="1"/>
        <rFont val="Times New Roman"/>
        <family val="1"/>
      </rPr>
      <t># QWA-39726</t>
    </r>
    <r>
      <rPr>
        <sz val="12"/>
        <color theme="1"/>
        <rFont val="標楷體"/>
        <family val="4"/>
        <charset val="136"/>
      </rPr>
      <t>印於絨毛面上的效果是否适合客人</t>
    </r>
    <r>
      <rPr>
        <sz val="12"/>
        <color theme="1"/>
        <rFont val="Times New Roman"/>
        <family val="1"/>
      </rPr>
      <t>Coppenrath</t>
    </r>
    <r>
      <rPr>
        <sz val="12"/>
        <color theme="1"/>
        <rFont val="標楷體"/>
        <family val="4"/>
        <charset val="136"/>
      </rPr>
      <t>的</t>
    </r>
    <r>
      <rPr>
        <sz val="12"/>
        <color theme="1"/>
        <rFont val="Times New Roman"/>
        <family val="1"/>
      </rPr>
      <t>&lt;&lt;</t>
    </r>
    <r>
      <rPr>
        <sz val="12"/>
        <color theme="1"/>
        <rFont val="標楷體"/>
        <family val="4"/>
        <charset val="136"/>
      </rPr>
      <t>天使的眼淚</t>
    </r>
    <r>
      <rPr>
        <sz val="12"/>
        <color theme="1"/>
        <rFont val="Times New Roman"/>
        <family val="1"/>
      </rPr>
      <t>&gt;&gt;</t>
    </r>
    <r>
      <rPr>
        <sz val="12"/>
        <color theme="1"/>
        <rFont val="標楷體"/>
        <family val="4"/>
        <charset val="136"/>
      </rPr>
      <t>產品要求絲印紅色油墨</t>
    </r>
    <r>
      <rPr>
        <sz val="12"/>
        <color theme="1"/>
        <rFont val="Times New Roman"/>
        <family val="1"/>
      </rPr>
      <t>.</t>
    </r>
  </si>
  <si>
    <r>
      <rPr>
        <sz val="12"/>
        <color theme="1"/>
        <rFont val="標楷體"/>
        <family val="4"/>
        <charset val="136"/>
      </rPr>
      <t>測試美麗華</t>
    </r>
    <r>
      <rPr>
        <sz val="12"/>
        <color theme="1"/>
        <rFont val="Times New Roman"/>
        <family val="1"/>
      </rPr>
      <t>#QWA-3121WC</t>
    </r>
    <r>
      <rPr>
        <sz val="12"/>
        <color theme="1"/>
        <rFont val="標楷體"/>
        <family val="4"/>
        <charset val="136"/>
      </rPr>
      <t>印於絨毛面上的效果是否适合客人</t>
    </r>
    <r>
      <rPr>
        <sz val="12"/>
        <color theme="1"/>
        <rFont val="Times New Roman"/>
        <family val="1"/>
      </rPr>
      <t>Coppenrath</t>
    </r>
    <r>
      <rPr>
        <sz val="12"/>
        <color theme="1"/>
        <rFont val="標楷體"/>
        <family val="4"/>
        <charset val="136"/>
      </rPr>
      <t>的</t>
    </r>
    <r>
      <rPr>
        <sz val="12"/>
        <color theme="1"/>
        <rFont val="Times New Roman"/>
        <family val="1"/>
      </rPr>
      <t>&lt;&lt;</t>
    </r>
    <r>
      <rPr>
        <sz val="12"/>
        <color theme="1"/>
        <rFont val="標楷體"/>
        <family val="4"/>
        <charset val="136"/>
      </rPr>
      <t>天使的眼淚</t>
    </r>
    <r>
      <rPr>
        <sz val="12"/>
        <color theme="1"/>
        <rFont val="Times New Roman"/>
        <family val="1"/>
      </rPr>
      <t>&gt;&gt;</t>
    </r>
    <r>
      <rPr>
        <sz val="12"/>
        <color theme="1"/>
        <rFont val="標楷體"/>
        <family val="4"/>
        <charset val="136"/>
      </rPr>
      <t>產品要求絲印藍色油墨</t>
    </r>
    <r>
      <rPr>
        <sz val="12"/>
        <color theme="1"/>
        <rFont val="Times New Roman"/>
        <family val="1"/>
      </rPr>
      <t>.</t>
    </r>
  </si>
  <si>
    <r>
      <rPr>
        <sz val="12"/>
        <color theme="1"/>
        <rFont val="標楷體"/>
        <family val="4"/>
        <charset val="136"/>
      </rPr>
      <t>測試景達</t>
    </r>
    <r>
      <rPr>
        <sz val="12"/>
        <color theme="1"/>
        <rFont val="Times New Roman"/>
        <family val="1"/>
      </rPr>
      <t>#GP-1552 Sparkling Pearl White</t>
    </r>
    <r>
      <rPr>
        <sz val="12"/>
        <color theme="1"/>
        <rFont val="標楷體"/>
        <family val="4"/>
        <charset val="136"/>
      </rPr>
      <t>印於單粉面</t>
    </r>
    <r>
      <rPr>
        <sz val="12"/>
        <color theme="1"/>
        <rFont val="Times New Roman"/>
        <family val="1"/>
      </rPr>
      <t>,</t>
    </r>
    <r>
      <rPr>
        <sz val="12"/>
        <color theme="1"/>
        <rFont val="標楷體"/>
        <family val="4"/>
        <charset val="136"/>
      </rPr>
      <t>是否适合</t>
    </r>
    <r>
      <rPr>
        <sz val="12"/>
        <color theme="1"/>
        <rFont val="Times New Roman"/>
        <family val="1"/>
      </rPr>
      <t>2004</t>
    </r>
    <r>
      <rPr>
        <sz val="12"/>
        <color theme="1"/>
        <rFont val="標楷體"/>
        <family val="4"/>
        <charset val="136"/>
      </rPr>
      <t>圣誕套裝要求做珍珠效果</t>
    </r>
    <r>
      <rPr>
        <sz val="12"/>
        <color theme="1"/>
        <rFont val="Times New Roman"/>
        <family val="1"/>
      </rPr>
      <t>.</t>
    </r>
  </si>
  <si>
    <r>
      <rPr>
        <sz val="12"/>
        <color theme="1"/>
        <rFont val="標楷體"/>
        <family val="4"/>
        <charset val="136"/>
      </rPr>
      <t>測試美麗華</t>
    </r>
    <r>
      <rPr>
        <sz val="12"/>
        <color theme="1"/>
        <rFont val="Times New Roman"/>
        <family val="1"/>
      </rPr>
      <t># QWA-310002</t>
    </r>
    <r>
      <rPr>
        <sz val="12"/>
        <color theme="1"/>
        <rFont val="標楷體"/>
        <family val="4"/>
        <charset val="136"/>
      </rPr>
      <t>印於絨毛面上的效果是否适合客人</t>
    </r>
    <r>
      <rPr>
        <sz val="12"/>
        <color theme="1"/>
        <rFont val="Times New Roman"/>
        <family val="1"/>
      </rPr>
      <t>Coppenrath</t>
    </r>
    <r>
      <rPr>
        <sz val="12"/>
        <color theme="1"/>
        <rFont val="標楷體"/>
        <family val="4"/>
        <charset val="136"/>
      </rPr>
      <t>的</t>
    </r>
    <r>
      <rPr>
        <sz val="12"/>
        <color theme="1"/>
        <rFont val="Times New Roman"/>
        <family val="1"/>
      </rPr>
      <t>&lt;&lt;</t>
    </r>
    <r>
      <rPr>
        <sz val="12"/>
        <color theme="1"/>
        <rFont val="標楷體"/>
        <family val="4"/>
        <charset val="136"/>
      </rPr>
      <t>天使的眼淚</t>
    </r>
    <r>
      <rPr>
        <sz val="12"/>
        <color theme="1"/>
        <rFont val="Times New Roman"/>
        <family val="1"/>
      </rPr>
      <t>&gt;&gt;</t>
    </r>
    <r>
      <rPr>
        <sz val="12"/>
        <color theme="1"/>
        <rFont val="標楷體"/>
        <family val="4"/>
        <charset val="136"/>
      </rPr>
      <t>產品要求絲印紅色油墨</t>
    </r>
    <r>
      <rPr>
        <sz val="12"/>
        <color theme="1"/>
        <rFont val="Times New Roman"/>
        <family val="1"/>
      </rPr>
      <t>.</t>
    </r>
  </si>
  <si>
    <r>
      <rPr>
        <sz val="12"/>
        <color theme="1"/>
        <rFont val="標楷體"/>
        <family val="4"/>
        <charset val="136"/>
      </rPr>
      <t>針對之前測試的景達</t>
    </r>
    <r>
      <rPr>
        <sz val="12"/>
        <color theme="1"/>
        <rFont val="Times New Roman"/>
        <family val="1"/>
      </rPr>
      <t>#GP-1410 Pearl White</t>
    </r>
    <r>
      <rPr>
        <sz val="12"/>
        <color theme="1"/>
        <rFont val="標楷體"/>
        <family val="4"/>
        <charset val="136"/>
      </rPr>
      <t>絲印珍珠油墨出現翻粘現象，測試景達</t>
    </r>
    <r>
      <rPr>
        <sz val="12"/>
        <color theme="1"/>
        <rFont val="Times New Roman"/>
        <family val="1"/>
      </rPr>
      <t>#GP-1500 Pearl White</t>
    </r>
    <r>
      <rPr>
        <sz val="12"/>
        <color theme="1"/>
        <rFont val="標楷體"/>
        <family val="4"/>
        <charset val="136"/>
      </rPr>
      <t>絲印珍珠油墨是否可解決翻粘問題及達到</t>
    </r>
    <r>
      <rPr>
        <sz val="12"/>
        <color theme="1"/>
        <rFont val="Times New Roman"/>
        <family val="1"/>
      </rPr>
      <t>Hallmark</t>
    </r>
    <r>
      <rPr>
        <sz val="12"/>
        <color theme="1"/>
        <rFont val="標楷體"/>
        <family val="4"/>
        <charset val="136"/>
      </rPr>
      <t>之</t>
    </r>
    <r>
      <rPr>
        <sz val="12"/>
        <color theme="1"/>
        <rFont val="Times New Roman"/>
        <family val="1"/>
      </rPr>
      <t>&lt;&lt;</t>
    </r>
    <r>
      <rPr>
        <sz val="12"/>
        <color theme="1"/>
        <rFont val="標楷體"/>
        <family val="4"/>
        <charset val="136"/>
      </rPr>
      <t>美滿婚姻</t>
    </r>
    <r>
      <rPr>
        <sz val="12"/>
        <color theme="1"/>
        <rFont val="Times New Roman"/>
        <family val="1"/>
      </rPr>
      <t>&gt;&gt;Job#50628</t>
    </r>
    <r>
      <rPr>
        <sz val="12"/>
        <color theme="1"/>
        <rFont val="標楷體"/>
        <family val="4"/>
        <charset val="136"/>
      </rPr>
      <t>產品效果</t>
    </r>
  </si>
  <si>
    <r>
      <rPr>
        <sz val="12"/>
        <color theme="1"/>
        <rFont val="標楷體"/>
        <family val="4"/>
        <charset val="136"/>
      </rPr>
      <t>針對客人</t>
    </r>
    <r>
      <rPr>
        <sz val="12"/>
        <color theme="1"/>
        <rFont val="Times New Roman"/>
        <family val="1"/>
      </rPr>
      <t>China Source Manufacturing Ltd.</t>
    </r>
    <r>
      <rPr>
        <sz val="12"/>
        <color theme="1"/>
        <rFont val="標楷體"/>
        <family val="4"/>
        <charset val="136"/>
      </rPr>
      <t>的</t>
    </r>
    <r>
      <rPr>
        <sz val="12"/>
        <color theme="1"/>
        <rFont val="Times New Roman"/>
        <family val="1"/>
      </rPr>
      <t xml:space="preserve"> 1MEH3004 </t>
    </r>
    <r>
      <rPr>
        <sz val="12"/>
        <color theme="1"/>
        <rFont val="標楷體"/>
        <family val="4"/>
        <charset val="136"/>
      </rPr>
      <t>天使紙</t>
    </r>
    <r>
      <rPr>
        <sz val="12"/>
        <color theme="1"/>
        <rFont val="Times New Roman"/>
        <family val="1"/>
      </rPr>
      <t>3004</t>
    </r>
    <r>
      <rPr>
        <sz val="12"/>
        <color theme="1"/>
        <rFont val="標楷體"/>
        <family val="4"/>
        <charset val="136"/>
      </rPr>
      <t>及</t>
    </r>
    <r>
      <rPr>
        <sz val="12"/>
        <color theme="1"/>
        <rFont val="Times New Roman"/>
        <family val="1"/>
      </rPr>
      <t xml:space="preserve">1MEH3022 </t>
    </r>
    <r>
      <rPr>
        <sz val="12"/>
        <color theme="1"/>
        <rFont val="標楷體"/>
        <family val="4"/>
        <charset val="136"/>
      </rPr>
      <t>記事盒產品要求</t>
    </r>
    <r>
      <rPr>
        <sz val="12"/>
        <color theme="1"/>
        <rFont val="Times New Roman"/>
        <family val="1"/>
      </rPr>
      <t>,</t>
    </r>
    <r>
      <rPr>
        <sz val="12"/>
        <color theme="1"/>
        <rFont val="標楷體"/>
        <family val="4"/>
        <charset val="136"/>
      </rPr>
      <t>測試景達</t>
    </r>
    <r>
      <rPr>
        <sz val="12"/>
        <color theme="1"/>
        <rFont val="Times New Roman"/>
        <family val="1"/>
      </rPr>
      <t>#GP-1581 Pearl White</t>
    </r>
    <r>
      <rPr>
        <sz val="12"/>
        <color theme="1"/>
        <rFont val="標楷體"/>
        <family val="4"/>
        <charset val="136"/>
      </rPr>
      <t>印於</t>
    </r>
    <r>
      <rPr>
        <sz val="12"/>
        <color theme="1"/>
        <rFont val="Times New Roman"/>
        <family val="1"/>
      </rPr>
      <t>0.4mm</t>
    </r>
    <r>
      <rPr>
        <sz val="12"/>
        <color theme="1"/>
        <rFont val="標楷體"/>
        <family val="4"/>
        <charset val="136"/>
      </rPr>
      <t>厚的</t>
    </r>
    <r>
      <rPr>
        <sz val="12"/>
        <color theme="1"/>
        <rFont val="Times New Roman"/>
        <family val="1"/>
      </rPr>
      <t>PP</t>
    </r>
    <r>
      <rPr>
        <sz val="12"/>
        <color theme="1"/>
        <rFont val="標楷體"/>
        <family val="4"/>
        <charset val="136"/>
      </rPr>
      <t>磨沙膠片</t>
    </r>
    <r>
      <rPr>
        <sz val="12"/>
        <color theme="1"/>
        <rFont val="Times New Roman"/>
        <family val="1"/>
      </rPr>
      <t>,</t>
    </r>
    <r>
      <rPr>
        <sz val="12"/>
        <color theme="1"/>
        <rFont val="標楷體"/>
        <family val="4"/>
        <charset val="136"/>
      </rPr>
      <t>是否适合使用</t>
    </r>
    <r>
      <rPr>
        <sz val="12"/>
        <color theme="1"/>
        <rFont val="Times New Roman"/>
        <family val="1"/>
      </rPr>
      <t>.</t>
    </r>
  </si>
  <si>
    <r>
      <rPr>
        <sz val="12"/>
        <color theme="1"/>
        <rFont val="標楷體"/>
        <family val="4"/>
        <charset val="136"/>
      </rPr>
      <t>針對客人</t>
    </r>
    <r>
      <rPr>
        <sz val="12"/>
        <color theme="1"/>
        <rFont val="Times New Roman"/>
        <family val="1"/>
      </rPr>
      <t>China Source Manufacturing Ltd.</t>
    </r>
    <r>
      <rPr>
        <sz val="12"/>
        <color theme="1"/>
        <rFont val="標楷體"/>
        <family val="4"/>
        <charset val="136"/>
      </rPr>
      <t>的</t>
    </r>
    <r>
      <rPr>
        <sz val="12"/>
        <color theme="1"/>
        <rFont val="Times New Roman"/>
        <family val="1"/>
      </rPr>
      <t xml:space="preserve"> 1MEH3004 </t>
    </r>
    <r>
      <rPr>
        <sz val="12"/>
        <color theme="1"/>
        <rFont val="標楷體"/>
        <family val="4"/>
        <charset val="136"/>
      </rPr>
      <t>天使紙</t>
    </r>
    <r>
      <rPr>
        <sz val="12"/>
        <color theme="1"/>
        <rFont val="Times New Roman"/>
        <family val="1"/>
      </rPr>
      <t>3004</t>
    </r>
    <r>
      <rPr>
        <sz val="12"/>
        <color theme="1"/>
        <rFont val="標楷體"/>
        <family val="4"/>
        <charset val="136"/>
      </rPr>
      <t>及</t>
    </r>
    <r>
      <rPr>
        <sz val="12"/>
        <color theme="1"/>
        <rFont val="Times New Roman"/>
        <family val="1"/>
      </rPr>
      <t xml:space="preserve">1MEH3022 </t>
    </r>
    <r>
      <rPr>
        <sz val="12"/>
        <color theme="1"/>
        <rFont val="標楷體"/>
        <family val="4"/>
        <charset val="136"/>
      </rPr>
      <t>記事盒產品要求</t>
    </r>
    <r>
      <rPr>
        <sz val="12"/>
        <color theme="1"/>
        <rFont val="Times New Roman"/>
        <family val="1"/>
      </rPr>
      <t>,</t>
    </r>
    <r>
      <rPr>
        <sz val="12"/>
        <color theme="1"/>
        <rFont val="標楷體"/>
        <family val="4"/>
        <charset val="136"/>
      </rPr>
      <t>測試景達</t>
    </r>
    <r>
      <rPr>
        <sz val="12"/>
        <color theme="1"/>
        <rFont val="Times New Roman"/>
        <family val="1"/>
      </rPr>
      <t>#GP-1476 PMS 877C Silver</t>
    </r>
    <r>
      <rPr>
        <sz val="12"/>
        <color theme="1"/>
        <rFont val="標楷體"/>
        <family val="4"/>
        <charset val="136"/>
      </rPr>
      <t>印於</t>
    </r>
    <r>
      <rPr>
        <sz val="12"/>
        <color theme="1"/>
        <rFont val="Times New Roman"/>
        <family val="1"/>
      </rPr>
      <t>0.4mm</t>
    </r>
    <r>
      <rPr>
        <sz val="12"/>
        <color theme="1"/>
        <rFont val="標楷體"/>
        <family val="4"/>
        <charset val="136"/>
      </rPr>
      <t>厚的</t>
    </r>
    <r>
      <rPr>
        <sz val="12"/>
        <color theme="1"/>
        <rFont val="Times New Roman"/>
        <family val="1"/>
      </rPr>
      <t>PP</t>
    </r>
    <r>
      <rPr>
        <sz val="12"/>
        <color theme="1"/>
        <rFont val="標楷體"/>
        <family val="4"/>
        <charset val="136"/>
      </rPr>
      <t>磨沙膠片</t>
    </r>
    <r>
      <rPr>
        <sz val="12"/>
        <color theme="1"/>
        <rFont val="Times New Roman"/>
        <family val="1"/>
      </rPr>
      <t>,</t>
    </r>
    <r>
      <rPr>
        <sz val="12"/>
        <color theme="1"/>
        <rFont val="標楷體"/>
        <family val="4"/>
        <charset val="136"/>
      </rPr>
      <t>是否适合使用</t>
    </r>
    <r>
      <rPr>
        <sz val="12"/>
        <color theme="1"/>
        <rFont val="Times New Roman"/>
        <family val="1"/>
      </rPr>
      <t>.</t>
    </r>
  </si>
  <si>
    <r>
      <rPr>
        <sz val="12"/>
        <color theme="1"/>
        <rFont val="標楷體"/>
        <family val="4"/>
        <charset val="136"/>
      </rPr>
      <t>針對客人</t>
    </r>
    <r>
      <rPr>
        <sz val="12"/>
        <color theme="1"/>
        <rFont val="Times New Roman"/>
        <family val="1"/>
      </rPr>
      <t>China Source Manufacturing Ltd.</t>
    </r>
    <r>
      <rPr>
        <sz val="12"/>
        <color theme="1"/>
        <rFont val="標楷體"/>
        <family val="4"/>
        <charset val="136"/>
      </rPr>
      <t>的</t>
    </r>
    <r>
      <rPr>
        <sz val="12"/>
        <color theme="1"/>
        <rFont val="Times New Roman"/>
        <family val="1"/>
      </rPr>
      <t xml:space="preserve"> 1MEH3004 </t>
    </r>
    <r>
      <rPr>
        <sz val="12"/>
        <color theme="1"/>
        <rFont val="標楷體"/>
        <family val="4"/>
        <charset val="136"/>
      </rPr>
      <t>天使紙</t>
    </r>
    <r>
      <rPr>
        <sz val="12"/>
        <color theme="1"/>
        <rFont val="Times New Roman"/>
        <family val="1"/>
      </rPr>
      <t>3004</t>
    </r>
    <r>
      <rPr>
        <sz val="12"/>
        <color theme="1"/>
        <rFont val="標楷體"/>
        <family val="4"/>
        <charset val="136"/>
      </rPr>
      <t>及</t>
    </r>
    <r>
      <rPr>
        <sz val="12"/>
        <color theme="1"/>
        <rFont val="Times New Roman"/>
        <family val="1"/>
      </rPr>
      <t xml:space="preserve">1MEH3022 </t>
    </r>
    <r>
      <rPr>
        <sz val="12"/>
        <color theme="1"/>
        <rFont val="標楷體"/>
        <family val="4"/>
        <charset val="136"/>
      </rPr>
      <t>記事盒產品要求</t>
    </r>
    <r>
      <rPr>
        <sz val="12"/>
        <color theme="1"/>
        <rFont val="Times New Roman"/>
        <family val="1"/>
      </rPr>
      <t>,</t>
    </r>
    <r>
      <rPr>
        <sz val="12"/>
        <color theme="1"/>
        <rFont val="標楷體"/>
        <family val="4"/>
        <charset val="136"/>
      </rPr>
      <t>測試景達</t>
    </r>
    <r>
      <rPr>
        <sz val="12"/>
        <color theme="1"/>
        <rFont val="Times New Roman"/>
        <family val="1"/>
      </rPr>
      <t>#GP-1553Panone 5483C Deep Blue</t>
    </r>
    <r>
      <rPr>
        <sz val="12"/>
        <color theme="1"/>
        <rFont val="標楷體"/>
        <family val="4"/>
        <charset val="136"/>
      </rPr>
      <t>印於</t>
    </r>
    <r>
      <rPr>
        <sz val="12"/>
        <color theme="1"/>
        <rFont val="Times New Roman"/>
        <family val="1"/>
      </rPr>
      <t>0.4mm</t>
    </r>
    <r>
      <rPr>
        <sz val="12"/>
        <color theme="1"/>
        <rFont val="標楷體"/>
        <family val="4"/>
        <charset val="136"/>
      </rPr>
      <t>厚的</t>
    </r>
    <r>
      <rPr>
        <sz val="12"/>
        <color theme="1"/>
        <rFont val="Times New Roman"/>
        <family val="1"/>
      </rPr>
      <t>PP</t>
    </r>
    <r>
      <rPr>
        <sz val="12"/>
        <color theme="1"/>
        <rFont val="標楷體"/>
        <family val="4"/>
        <charset val="136"/>
      </rPr>
      <t>磨沙膠片</t>
    </r>
    <r>
      <rPr>
        <sz val="12"/>
        <color theme="1"/>
        <rFont val="Times New Roman"/>
        <family val="1"/>
      </rPr>
      <t>,</t>
    </r>
    <r>
      <rPr>
        <sz val="12"/>
        <color theme="1"/>
        <rFont val="標楷體"/>
        <family val="4"/>
        <charset val="136"/>
      </rPr>
      <t>是否适合使用</t>
    </r>
  </si>
  <si>
    <r>
      <rPr>
        <sz val="12"/>
        <color theme="1"/>
        <rFont val="標楷體"/>
        <family val="4"/>
        <charset val="136"/>
      </rPr>
      <t>針對客人</t>
    </r>
    <r>
      <rPr>
        <sz val="12"/>
        <color theme="1"/>
        <rFont val="Times New Roman"/>
        <family val="1"/>
      </rPr>
      <t>H/M</t>
    </r>
    <r>
      <rPr>
        <sz val="12"/>
        <color theme="1"/>
        <rFont val="標楷體"/>
        <family val="4"/>
        <charset val="136"/>
      </rPr>
      <t>的</t>
    </r>
    <r>
      <rPr>
        <sz val="12"/>
        <color theme="1"/>
        <rFont val="Times New Roman"/>
        <family val="1"/>
      </rPr>
      <t>FP VASE/FLOWERS CARD 499GLC2012</t>
    </r>
    <r>
      <rPr>
        <sz val="12"/>
        <color theme="1"/>
        <rFont val="標楷體"/>
        <family val="4"/>
        <charset val="136"/>
      </rPr>
      <t>產品要求絲印綠色珍珠墨</t>
    </r>
    <r>
      <rPr>
        <sz val="12"/>
        <color theme="1"/>
        <rFont val="Times New Roman"/>
        <family val="1"/>
      </rPr>
      <t>,</t>
    </r>
    <r>
      <rPr>
        <sz val="12"/>
        <color theme="1"/>
        <rFont val="標楷體"/>
        <family val="4"/>
        <charset val="136"/>
      </rPr>
      <t>測試景達</t>
    </r>
    <r>
      <rPr>
        <sz val="12"/>
        <color theme="1"/>
        <rFont val="Times New Roman"/>
        <family val="1"/>
      </rPr>
      <t>#GP-1560 Sparkling Gold</t>
    </r>
    <r>
      <rPr>
        <sz val="12"/>
        <color theme="1"/>
        <rFont val="標楷體"/>
        <family val="4"/>
        <charset val="136"/>
      </rPr>
      <t>印於無粉咭上是否适合使用</t>
    </r>
  </si>
  <si>
    <r>
      <rPr>
        <sz val="12"/>
        <color theme="1"/>
        <rFont val="標楷體"/>
        <family val="4"/>
        <charset val="136"/>
      </rPr>
      <t>研究供應商景達提供的</t>
    </r>
    <r>
      <rPr>
        <sz val="12"/>
        <color theme="1"/>
        <rFont val="Times New Roman"/>
        <family val="1"/>
      </rPr>
      <t>#GP-1123 Unistyrene Carbon Black</t>
    </r>
    <r>
      <rPr>
        <sz val="12"/>
        <color theme="1"/>
        <rFont val="標楷體"/>
        <family val="4"/>
        <charset val="136"/>
      </rPr>
      <t>油墨可否作導電油墨使用</t>
    </r>
  </si>
  <si>
    <r>
      <rPr>
        <sz val="12"/>
        <color theme="1"/>
        <rFont val="標楷體"/>
        <family val="4"/>
        <charset val="136"/>
      </rPr>
      <t>針對</t>
    </r>
    <r>
      <rPr>
        <sz val="12"/>
        <color theme="1"/>
        <rFont val="Times New Roman"/>
        <family val="1"/>
      </rPr>
      <t>Hallmark(Dayspring)</t>
    </r>
    <r>
      <rPr>
        <sz val="12"/>
        <color theme="1"/>
        <rFont val="標楷體"/>
        <family val="4"/>
        <charset val="136"/>
      </rPr>
      <t>客人的</t>
    </r>
    <r>
      <rPr>
        <sz val="12"/>
        <color theme="1"/>
        <rFont val="Times New Roman"/>
        <family val="1"/>
      </rPr>
      <t>&lt;&lt;</t>
    </r>
    <r>
      <rPr>
        <sz val="12"/>
        <color theme="1"/>
        <rFont val="標楷體"/>
        <family val="4"/>
        <charset val="136"/>
      </rPr>
      <t>城市日記部</t>
    </r>
    <r>
      <rPr>
        <sz val="12"/>
        <color theme="1"/>
        <rFont val="Times New Roman"/>
        <family val="1"/>
      </rPr>
      <t>&gt;&gt; (Job#55045)</t>
    </r>
    <r>
      <rPr>
        <sz val="12"/>
        <color theme="1"/>
        <rFont val="標楷體"/>
        <family val="4"/>
        <charset val="136"/>
      </rPr>
      <t>產品要求，測試景達</t>
    </r>
    <r>
      <rPr>
        <sz val="12"/>
        <color theme="1"/>
        <rFont val="Times New Roman"/>
        <family val="1"/>
      </rPr>
      <t>#GP-1608 PMS 284C Light Blue</t>
    </r>
    <r>
      <rPr>
        <sz val="12"/>
        <color theme="1"/>
        <rFont val="標楷體"/>
        <family val="4"/>
        <charset val="136"/>
      </rPr>
      <t>是否適合使用</t>
    </r>
  </si>
  <si>
    <r>
      <rPr>
        <sz val="12"/>
        <color theme="1"/>
        <rFont val="標楷體"/>
        <family val="4"/>
        <charset val="136"/>
      </rPr>
      <t>針對</t>
    </r>
    <r>
      <rPr>
        <sz val="12"/>
        <color theme="1"/>
        <rFont val="Times New Roman"/>
        <family val="1"/>
      </rPr>
      <t>Hallmark(Dayspring)</t>
    </r>
    <r>
      <rPr>
        <sz val="12"/>
        <color theme="1"/>
        <rFont val="標楷體"/>
        <family val="4"/>
        <charset val="136"/>
      </rPr>
      <t>客人的</t>
    </r>
    <r>
      <rPr>
        <sz val="12"/>
        <color theme="1"/>
        <rFont val="Times New Roman"/>
        <family val="1"/>
      </rPr>
      <t>&lt;&lt;</t>
    </r>
    <r>
      <rPr>
        <sz val="12"/>
        <color theme="1"/>
        <rFont val="標楷體"/>
        <family val="4"/>
        <charset val="136"/>
      </rPr>
      <t>三人行日記部</t>
    </r>
    <r>
      <rPr>
        <sz val="12"/>
        <color theme="1"/>
        <rFont val="Times New Roman"/>
        <family val="1"/>
      </rPr>
      <t>&gt;&gt; (Job#55046)</t>
    </r>
    <r>
      <rPr>
        <sz val="12"/>
        <color theme="1"/>
        <rFont val="標楷體"/>
        <family val="4"/>
        <charset val="136"/>
      </rPr>
      <t>產品要求，測試景達</t>
    </r>
    <r>
      <rPr>
        <sz val="12"/>
        <color theme="1"/>
        <rFont val="Times New Roman"/>
        <family val="1"/>
      </rPr>
      <t>#GP-1609 PMS 254C Purple</t>
    </r>
    <r>
      <rPr>
        <sz val="12"/>
        <color theme="1"/>
        <rFont val="標楷體"/>
        <family val="4"/>
        <charset val="136"/>
      </rPr>
      <t>是否適合使用</t>
    </r>
  </si>
  <si>
    <r>
      <rPr>
        <sz val="12"/>
        <color theme="1"/>
        <rFont val="標楷體"/>
        <family val="4"/>
        <charset val="136"/>
      </rPr>
      <t>針對</t>
    </r>
    <r>
      <rPr>
        <sz val="12"/>
        <color theme="1"/>
        <rFont val="Times New Roman"/>
        <family val="1"/>
      </rPr>
      <t>Hallmark(Dayspring)</t>
    </r>
    <r>
      <rPr>
        <sz val="12"/>
        <color theme="1"/>
        <rFont val="標楷體"/>
        <family val="4"/>
        <charset val="136"/>
      </rPr>
      <t>客人的</t>
    </r>
    <r>
      <rPr>
        <sz val="12"/>
        <color theme="1"/>
        <rFont val="Times New Roman"/>
        <family val="1"/>
      </rPr>
      <t>&lt;&lt;</t>
    </r>
    <r>
      <rPr>
        <sz val="12"/>
        <color theme="1"/>
        <rFont val="標楷體"/>
        <family val="4"/>
        <charset val="136"/>
      </rPr>
      <t>花花日記部</t>
    </r>
    <r>
      <rPr>
        <sz val="12"/>
        <color theme="1"/>
        <rFont val="Times New Roman"/>
        <family val="1"/>
      </rPr>
      <t>&gt;&gt; (Job#55047)</t>
    </r>
    <r>
      <rPr>
        <sz val="12"/>
        <color theme="1"/>
        <rFont val="標楷體"/>
        <family val="4"/>
        <charset val="136"/>
      </rPr>
      <t>產品要求，測試景達</t>
    </r>
    <r>
      <rPr>
        <sz val="12"/>
        <color theme="1"/>
        <rFont val="Times New Roman"/>
        <family val="1"/>
      </rPr>
      <t>#GP-1610 PMS 214C Light Red</t>
    </r>
    <r>
      <rPr>
        <sz val="12"/>
        <color theme="1"/>
        <rFont val="標楷體"/>
        <family val="4"/>
        <charset val="136"/>
      </rPr>
      <t>是否適合使用</t>
    </r>
  </si>
  <si>
    <r>
      <rPr>
        <sz val="12"/>
        <color theme="1"/>
        <rFont val="標楷體"/>
        <family val="4"/>
        <charset val="136"/>
      </rPr>
      <t>針對</t>
    </r>
    <r>
      <rPr>
        <sz val="12"/>
        <color theme="1"/>
        <rFont val="Times New Roman"/>
        <family val="1"/>
      </rPr>
      <t>Hallmark(Dayspring)</t>
    </r>
    <r>
      <rPr>
        <sz val="12"/>
        <color theme="1"/>
        <rFont val="標楷體"/>
        <family val="4"/>
        <charset val="136"/>
      </rPr>
      <t>客人的</t>
    </r>
    <r>
      <rPr>
        <sz val="12"/>
        <color theme="1"/>
        <rFont val="Times New Roman"/>
        <family val="1"/>
      </rPr>
      <t>&lt;&lt;</t>
    </r>
    <r>
      <rPr>
        <sz val="12"/>
        <color theme="1"/>
        <rFont val="標楷體"/>
        <family val="4"/>
        <charset val="136"/>
      </rPr>
      <t>方塊日記部</t>
    </r>
    <r>
      <rPr>
        <sz val="12"/>
        <color theme="1"/>
        <rFont val="Times New Roman"/>
        <family val="1"/>
      </rPr>
      <t>&gt;&gt; (Job#55048)</t>
    </r>
    <r>
      <rPr>
        <sz val="12"/>
        <color theme="1"/>
        <rFont val="標楷體"/>
        <family val="4"/>
        <charset val="136"/>
      </rPr>
      <t>產品要求，測試景達</t>
    </r>
    <r>
      <rPr>
        <sz val="12"/>
        <color theme="1"/>
        <rFont val="Times New Roman"/>
        <family val="1"/>
      </rPr>
      <t>#GP-1611 PMS 234C Light Magenta</t>
    </r>
    <r>
      <rPr>
        <sz val="12"/>
        <color theme="1"/>
        <rFont val="標楷體"/>
        <family val="4"/>
        <charset val="136"/>
      </rPr>
      <t>是否適合使用</t>
    </r>
  </si>
  <si>
    <r>
      <rPr>
        <sz val="12"/>
        <color theme="1"/>
        <rFont val="標楷體"/>
        <family val="4"/>
        <charset val="136"/>
      </rPr>
      <t>針對客從</t>
    </r>
    <r>
      <rPr>
        <sz val="12"/>
        <color theme="1"/>
        <rFont val="Times New Roman"/>
        <family val="1"/>
      </rPr>
      <t>Leo NY – Houghton Mifflin</t>
    </r>
    <r>
      <rPr>
        <sz val="12"/>
        <color theme="1"/>
        <rFont val="標楷體"/>
        <family val="4"/>
        <charset val="136"/>
      </rPr>
      <t>產品</t>
    </r>
    <r>
      <rPr>
        <sz val="12"/>
        <color theme="1"/>
        <rFont val="Times New Roman"/>
        <family val="1"/>
      </rPr>
      <t>Polar Express Shadow Book (#E03-10881/V2 1R)</t>
    </r>
    <r>
      <rPr>
        <sz val="12"/>
        <color theme="1"/>
        <rFont val="標楷體"/>
        <family val="4"/>
        <charset val="136"/>
      </rPr>
      <t>需印高遮蓋率的油墨，測試供應商美麗華提供的＃</t>
    </r>
    <r>
      <rPr>
        <sz val="12"/>
        <color theme="1"/>
        <rFont val="Times New Roman"/>
        <family val="1"/>
      </rPr>
      <t>SPT-501A</t>
    </r>
    <r>
      <rPr>
        <sz val="12"/>
        <color theme="1"/>
        <rFont val="標楷體"/>
        <family val="4"/>
        <charset val="136"/>
      </rPr>
      <t>黑色油墨是否適合使用</t>
    </r>
  </si>
  <si>
    <r>
      <t>#QSPTA-310825T PP</t>
    </r>
    <r>
      <rPr>
        <sz val="12"/>
        <color theme="1"/>
        <rFont val="標楷體"/>
        <family val="4"/>
        <charset val="136"/>
      </rPr>
      <t>紅色</t>
    </r>
    <r>
      <rPr>
        <sz val="12"/>
        <color theme="1"/>
        <rFont val="Times New Roman"/>
        <family val="1"/>
      </rPr>
      <t>(PMS1795C)</t>
    </r>
    <r>
      <rPr>
        <sz val="12"/>
        <color theme="1"/>
        <rFont val="標楷體"/>
        <family val="4"/>
        <charset val="136"/>
      </rPr>
      <t>絲印油墨</t>
    </r>
  </si>
  <si>
    <r>
      <t>#QSPTA-66705 PP</t>
    </r>
    <r>
      <rPr>
        <sz val="12"/>
        <color theme="1"/>
        <rFont val="標楷體"/>
        <family val="4"/>
        <charset val="136"/>
      </rPr>
      <t>綠色</t>
    </r>
    <r>
      <rPr>
        <sz val="12"/>
        <color theme="1"/>
        <rFont val="Times New Roman"/>
        <family val="1"/>
      </rPr>
      <t>(PMS3425C)</t>
    </r>
    <r>
      <rPr>
        <sz val="12"/>
        <color theme="1"/>
        <rFont val="標楷體"/>
        <family val="4"/>
        <charset val="136"/>
      </rPr>
      <t>絲印油墨</t>
    </r>
  </si>
  <si>
    <r>
      <rPr>
        <sz val="12"/>
        <color theme="1"/>
        <rFont val="標楷體"/>
        <family val="4"/>
        <charset val="136"/>
      </rPr>
      <t>測試中益</t>
    </r>
    <r>
      <rPr>
        <sz val="12"/>
        <color theme="1"/>
        <rFont val="Times New Roman"/>
        <family val="1"/>
      </rPr>
      <t>#T-402</t>
    </r>
    <r>
      <rPr>
        <sz val="12"/>
        <color theme="1"/>
        <rFont val="標楷體"/>
        <family val="4"/>
        <charset val="136"/>
      </rPr>
      <t>太陽光變藍絲印油墨，是否适合使用無具體測試目的，取消</t>
    </r>
  </si>
  <si>
    <r>
      <rPr>
        <sz val="12"/>
        <color theme="1"/>
        <rFont val="標楷體"/>
        <family val="4"/>
        <charset val="136"/>
      </rPr>
      <t>測試中益</t>
    </r>
    <r>
      <rPr>
        <sz val="12"/>
        <color theme="1"/>
        <rFont val="Times New Roman"/>
        <family val="1"/>
      </rPr>
      <t>#Z-601</t>
    </r>
    <r>
      <rPr>
        <sz val="12"/>
        <color theme="1"/>
        <rFont val="標楷體"/>
        <family val="4"/>
        <charset val="136"/>
      </rPr>
      <t>紫外線光變翠綠絲印油墨，是否适合使用無具體測試目的，取消</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</si>
  <si>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#QSPTA-27433 PP</t>
    </r>
    <r>
      <rPr>
        <sz val="12"/>
        <color theme="1"/>
        <rFont val="標楷體"/>
        <family val="4"/>
        <charset val="136"/>
      </rPr>
      <t>黃色</t>
    </r>
    <r>
      <rPr>
        <sz val="12"/>
        <color theme="1"/>
        <rFont val="Times New Roman"/>
        <family val="1"/>
      </rPr>
      <t>(PMS116C)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</si>
  <si>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#QSPTA-27434 PP</t>
    </r>
    <r>
      <rPr>
        <sz val="12"/>
        <color theme="1"/>
        <rFont val="標楷體"/>
        <family val="4"/>
        <charset val="136"/>
      </rPr>
      <t>黃色</t>
    </r>
    <r>
      <rPr>
        <sz val="12"/>
        <color theme="1"/>
        <rFont val="Times New Roman"/>
        <family val="1"/>
      </rPr>
      <t>(PMS123C)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</si>
  <si>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#QSPTA-27435 PP</t>
    </r>
    <r>
      <rPr>
        <sz val="12"/>
        <color theme="1"/>
        <rFont val="標楷體"/>
        <family val="4"/>
        <charset val="136"/>
      </rPr>
      <t>黃色</t>
    </r>
    <r>
      <rPr>
        <sz val="12"/>
        <color theme="1"/>
        <rFont val="Times New Roman"/>
        <family val="1"/>
      </rPr>
      <t>(PMS130C)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</si>
  <si>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#QSPTA-310932T PP</t>
    </r>
    <r>
      <rPr>
        <sz val="12"/>
        <color theme="1"/>
        <rFont val="標楷體"/>
        <family val="4"/>
        <charset val="136"/>
      </rPr>
      <t>紅色</t>
    </r>
    <r>
      <rPr>
        <sz val="12"/>
        <color theme="1"/>
        <rFont val="Times New Roman"/>
        <family val="1"/>
      </rPr>
      <t>(PMS200C)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</si>
  <si>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#QSPTA-510399 PP</t>
    </r>
    <r>
      <rPr>
        <sz val="12"/>
        <color theme="1"/>
        <rFont val="標楷體"/>
        <family val="4"/>
        <charset val="136"/>
      </rPr>
      <t>黑色</t>
    </r>
    <r>
      <rPr>
        <sz val="12"/>
        <color theme="1"/>
        <rFont val="Times New Roman"/>
        <family val="1"/>
      </rPr>
      <t>(PMS432C)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</si>
  <si>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#QSPTA-811877 PP</t>
    </r>
    <r>
      <rPr>
        <sz val="12"/>
        <color theme="1"/>
        <rFont val="標楷體"/>
        <family val="4"/>
        <charset val="136"/>
      </rPr>
      <t>淺紫蘭色</t>
    </r>
    <r>
      <rPr>
        <sz val="12"/>
        <color theme="1"/>
        <rFont val="Times New Roman"/>
        <family val="1"/>
      </rPr>
      <t>(PMS542C)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</si>
  <si>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#QSPTA-811878 PP</t>
    </r>
    <r>
      <rPr>
        <sz val="12"/>
        <color theme="1"/>
        <rFont val="標楷體"/>
        <family val="4"/>
        <charset val="136"/>
      </rPr>
      <t>紫藍色</t>
    </r>
    <r>
      <rPr>
        <sz val="12"/>
        <color theme="1"/>
        <rFont val="Times New Roman"/>
        <family val="1"/>
      </rPr>
      <t>(PMS2757C)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</si>
  <si>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#QSPTA-97432 PP</t>
    </r>
    <r>
      <rPr>
        <sz val="12"/>
        <color theme="1"/>
        <rFont val="標楷體"/>
        <family val="4"/>
        <charset val="136"/>
      </rPr>
      <t>金色</t>
    </r>
    <r>
      <rPr>
        <sz val="12"/>
        <color theme="1"/>
        <rFont val="Times New Roman"/>
        <family val="1"/>
      </rPr>
      <t>(PMS872C)</t>
    </r>
    <r>
      <rPr>
        <sz val="12"/>
        <color theme="1"/>
        <rFont val="標楷體"/>
        <family val="4"/>
        <charset val="136"/>
      </rPr>
      <t>絲印油墨是否适合使用</t>
    </r>
  </si>
  <si>
    <r>
      <rPr>
        <sz val="12"/>
        <color theme="1"/>
        <rFont val="標楷體"/>
        <family val="4"/>
        <charset val="136"/>
      </rPr>
      <t>針對</t>
    </r>
    <r>
      <rPr>
        <sz val="12"/>
        <color theme="1"/>
        <rFont val="Times New Roman"/>
        <family val="1"/>
      </rPr>
      <t>LeoNY/Tenep</t>
    </r>
    <r>
      <rPr>
        <sz val="12"/>
        <color theme="1"/>
        <rFont val="標楷體"/>
        <family val="4"/>
        <charset val="136"/>
      </rPr>
      <t>客人的美版</t>
    </r>
    <r>
      <rPr>
        <sz val="12"/>
        <color theme="1"/>
        <rFont val="Times New Roman"/>
        <family val="1"/>
      </rPr>
      <t>&lt;&lt;</t>
    </r>
    <r>
      <rPr>
        <sz val="12"/>
        <color theme="1"/>
        <rFont val="標楷體"/>
        <family val="4"/>
        <charset val="136"/>
      </rPr>
      <t>月歷記事部</t>
    </r>
    <r>
      <rPr>
        <sz val="12"/>
        <color theme="1"/>
        <rFont val="Times New Roman"/>
        <family val="1"/>
      </rPr>
      <t>&gt;&gt; (Job# 53408)</t>
    </r>
    <r>
      <rPr>
        <sz val="12"/>
        <color theme="1"/>
        <rFont val="標楷體"/>
        <family val="4"/>
        <charset val="136"/>
      </rPr>
      <t>系列產品要求。測試美麗華</t>
    </r>
    <r>
      <rPr>
        <sz val="12"/>
        <color theme="1"/>
        <rFont val="Times New Roman"/>
        <family val="1"/>
      </rPr>
      <t>#SPT-102A PP</t>
    </r>
    <r>
      <rPr>
        <sz val="12"/>
        <color theme="1"/>
        <rFont val="標楷體"/>
        <family val="4"/>
        <charset val="136"/>
      </rPr>
      <t>白色絲印油墨是否适合使用。</t>
    </r>
  </si>
  <si>
    <r>
      <rPr>
        <sz val="12"/>
        <color theme="1"/>
        <rFont val="標楷體"/>
        <family val="4"/>
        <charset val="136"/>
      </rPr>
      <t>針對</t>
    </r>
    <r>
      <rPr>
        <sz val="12"/>
        <color theme="1"/>
        <rFont val="Times New Roman"/>
        <family val="1"/>
      </rPr>
      <t>Innovation Team</t>
    </r>
    <r>
      <rPr>
        <sz val="12"/>
        <color theme="1"/>
        <rFont val="標楷體"/>
        <family val="4"/>
        <charset val="136"/>
      </rPr>
      <t>提供的放大鏡測試美麗華</t>
    </r>
    <r>
      <rPr>
        <sz val="12"/>
        <color theme="1"/>
        <rFont val="Times New Roman"/>
        <family val="1"/>
      </rPr>
      <t>QEPT-97474</t>
    </r>
    <r>
      <rPr>
        <sz val="12"/>
        <color theme="1"/>
        <rFont val="標楷體"/>
        <family val="4"/>
        <charset val="136"/>
      </rPr>
      <t>印</t>
    </r>
    <r>
      <rPr>
        <sz val="12"/>
        <color theme="1"/>
        <rFont val="Times New Roman"/>
        <family val="1"/>
      </rPr>
      <t>LEO</t>
    </r>
    <r>
      <rPr>
        <sz val="12"/>
        <color theme="1"/>
        <rFont val="標楷體"/>
        <family val="4"/>
        <charset val="136"/>
      </rPr>
      <t>標志是否適用</t>
    </r>
  </si>
  <si>
    <r>
      <rPr>
        <sz val="12"/>
        <color theme="1"/>
        <rFont val="標楷體"/>
        <family val="4"/>
        <charset val="136"/>
      </rPr>
      <t>改為供應商跟進</t>
    </r>
  </si>
  <si>
    <r>
      <rPr>
        <sz val="12"/>
        <color theme="1"/>
        <rFont val="標楷體"/>
        <family val="4"/>
        <charset val="136"/>
      </rPr>
      <t>針對</t>
    </r>
    <r>
      <rPr>
        <sz val="12"/>
        <color theme="1"/>
        <rFont val="Times New Roman"/>
        <family val="1"/>
      </rPr>
      <t>Leo US / Scholastic</t>
    </r>
    <r>
      <rPr>
        <sz val="12"/>
        <color theme="1"/>
        <rFont val="標楷體"/>
        <family val="4"/>
        <charset val="136"/>
      </rPr>
      <t>客人的</t>
    </r>
    <r>
      <rPr>
        <sz val="12"/>
        <color theme="1"/>
        <rFont val="Times New Roman"/>
        <family val="1"/>
      </rPr>
      <t>&lt;&lt;</t>
    </r>
    <r>
      <rPr>
        <sz val="12"/>
        <color theme="1"/>
        <rFont val="標楷體"/>
        <family val="4"/>
        <charset val="136"/>
      </rPr>
      <t>蜘蛛織網咭書</t>
    </r>
    <r>
      <rPr>
        <sz val="12"/>
        <color theme="1"/>
        <rFont val="Times New Roman"/>
        <family val="1"/>
      </rPr>
      <t>&gt;&gt; (Job# 55654)</t>
    </r>
    <r>
      <rPr>
        <sz val="12"/>
        <color theme="1"/>
        <rFont val="標楷體"/>
        <family val="4"/>
        <charset val="136"/>
      </rPr>
      <t>產品要求。測試美麗華</t>
    </r>
    <r>
      <rPr>
        <sz val="12"/>
        <color theme="1"/>
        <rFont val="Times New Roman"/>
        <family val="1"/>
      </rPr>
      <t xml:space="preserve">#QSPTA-510612 </t>
    </r>
    <r>
      <rPr>
        <sz val="12"/>
        <color theme="1"/>
        <rFont val="標楷體"/>
        <family val="4"/>
        <charset val="136"/>
      </rPr>
      <t>灰色絲印油墨是否适合使用加工複雜，日後不生產，故取消</t>
    </r>
  </si>
  <si>
    <r>
      <rPr>
        <sz val="12"/>
        <color theme="1"/>
        <rFont val="標楷體"/>
        <family val="4"/>
        <charset val="136"/>
      </rPr>
      <t>針對客人</t>
    </r>
    <r>
      <rPr>
        <sz val="12"/>
        <color theme="1"/>
        <rFont val="Times New Roman"/>
        <family val="1"/>
      </rPr>
      <t>Autumn</t>
    </r>
    <r>
      <rPr>
        <sz val="12"/>
        <color theme="1"/>
        <rFont val="標楷體"/>
        <family val="4"/>
        <charset val="136"/>
      </rPr>
      <t>的</t>
    </r>
    <r>
      <rPr>
        <sz val="12"/>
        <color theme="1"/>
        <rFont val="Times New Roman"/>
        <family val="1"/>
      </rPr>
      <t>Painting By Numbers Bumper</t>
    </r>
    <r>
      <rPr>
        <sz val="12"/>
        <color theme="1"/>
        <rFont val="標楷體"/>
        <family val="4"/>
        <charset val="136"/>
      </rPr>
      <t>產品要求。測試景達</t>
    </r>
    <r>
      <rPr>
        <sz val="12"/>
        <color theme="1"/>
        <rFont val="Times New Roman"/>
        <family val="1"/>
      </rPr>
      <t>#GP-1625</t>
    </r>
    <r>
      <rPr>
        <sz val="12"/>
        <color theme="1"/>
        <rFont val="標楷體"/>
        <family val="4"/>
        <charset val="136"/>
      </rPr>
      <t>水溶性黃色絲印油墨是否适合做水彩效果</t>
    </r>
  </si>
  <si>
    <r>
      <rPr>
        <sz val="12"/>
        <color theme="1"/>
        <rFont val="標楷體"/>
        <family val="4"/>
        <charset val="136"/>
      </rPr>
      <t>針對</t>
    </r>
    <r>
      <rPr>
        <sz val="12"/>
        <color theme="1"/>
        <rFont val="Times New Roman"/>
        <family val="1"/>
      </rPr>
      <t>Hallmark</t>
    </r>
    <r>
      <rPr>
        <sz val="12"/>
        <color theme="1"/>
        <rFont val="標楷體"/>
        <family val="4"/>
        <charset val="136"/>
      </rPr>
      <t>客人的</t>
    </r>
    <r>
      <rPr>
        <sz val="12"/>
        <color theme="1"/>
        <rFont val="Times New Roman"/>
        <family val="1"/>
      </rPr>
      <t>&lt;&lt;</t>
    </r>
    <r>
      <rPr>
        <sz val="12"/>
        <color theme="1"/>
        <rFont val="標楷體"/>
        <family val="4"/>
        <charset val="136"/>
      </rPr>
      <t>邀請咭</t>
    </r>
    <r>
      <rPr>
        <sz val="12"/>
        <color theme="1"/>
        <rFont val="Times New Roman"/>
        <family val="1"/>
      </rPr>
      <t>-</t>
    </r>
    <r>
      <rPr>
        <sz val="12"/>
        <color theme="1"/>
        <rFont val="標楷體"/>
        <family val="4"/>
        <charset val="136"/>
      </rPr>
      <t>雪花</t>
    </r>
    <r>
      <rPr>
        <sz val="12"/>
        <color theme="1"/>
        <rFont val="Times New Roman"/>
        <family val="1"/>
      </rPr>
      <t>&gt;&gt; (Job#55627)</t>
    </r>
    <r>
      <rPr>
        <sz val="12"/>
        <color theme="1"/>
        <rFont val="標楷體"/>
        <family val="4"/>
        <charset val="136"/>
      </rPr>
      <t>產品要求。測試景達</t>
    </r>
    <r>
      <rPr>
        <sz val="12"/>
        <color theme="1"/>
        <rFont val="Times New Roman"/>
        <family val="1"/>
      </rPr>
      <t>#GP-1668C Pearl White</t>
    </r>
    <r>
      <rPr>
        <sz val="12"/>
        <color theme="1"/>
        <rFont val="標楷體"/>
        <family val="4"/>
        <charset val="136"/>
      </rPr>
      <t>絲印油墨是否适合使用</t>
    </r>
  </si>
  <si>
    <r>
      <rPr>
        <sz val="12"/>
        <color theme="1"/>
        <rFont val="標楷體"/>
        <family val="4"/>
        <charset val="136"/>
      </rPr>
      <t>測試景達提供的</t>
    </r>
    <r>
      <rPr>
        <sz val="12"/>
        <color theme="1"/>
        <rFont val="Times New Roman"/>
        <family val="1"/>
      </rPr>
      <t>#GP-1657 INVISIBLE YELLOW(</t>
    </r>
    <r>
      <rPr>
        <sz val="12"/>
        <color theme="1"/>
        <rFont val="標楷體"/>
        <family val="4"/>
        <charset val="136"/>
      </rPr>
      <t>激發波長為</t>
    </r>
    <r>
      <rPr>
        <sz val="12"/>
        <color theme="1"/>
        <rFont val="Times New Roman"/>
        <family val="1"/>
      </rPr>
      <t>365nm</t>
    </r>
    <r>
      <rPr>
        <sz val="12"/>
        <color theme="1"/>
        <rFont val="標楷體"/>
        <family val="4"/>
        <charset val="136"/>
      </rPr>
      <t>紫外光</t>
    </r>
    <r>
      <rPr>
        <sz val="12"/>
        <color theme="1"/>
        <rFont val="Times New Roman"/>
        <family val="1"/>
      </rPr>
      <t>)</t>
    </r>
    <r>
      <rPr>
        <sz val="12"/>
        <color theme="1"/>
        <rFont val="標楷體"/>
        <family val="4"/>
        <charset val="136"/>
      </rPr>
      <t>是否可做紫外熒光油墨用</t>
    </r>
  </si>
  <si>
    <r>
      <rPr>
        <sz val="12"/>
        <color theme="1"/>
        <rFont val="標楷體"/>
        <family val="4"/>
        <charset val="136"/>
      </rPr>
      <t>測試景達提供的</t>
    </r>
    <r>
      <rPr>
        <sz val="12"/>
        <color theme="1"/>
        <rFont val="Times New Roman"/>
        <family val="1"/>
      </rPr>
      <t>#GP-1690 Black</t>
    </r>
    <r>
      <rPr>
        <sz val="12"/>
        <color theme="1"/>
        <rFont val="標楷體"/>
        <family val="4"/>
        <charset val="136"/>
      </rPr>
      <t>是否可做</t>
    </r>
    <r>
      <rPr>
        <sz val="12"/>
        <color theme="1"/>
        <rFont val="Times New Roman"/>
        <family val="1"/>
      </rPr>
      <t>“</t>
    </r>
    <r>
      <rPr>
        <sz val="12"/>
        <color theme="1"/>
        <rFont val="標楷體"/>
        <family val="4"/>
        <charset val="136"/>
      </rPr>
      <t>刮刮樂</t>
    </r>
    <r>
      <rPr>
        <sz val="12"/>
        <color theme="1"/>
        <rFont val="Times New Roman"/>
        <family val="1"/>
      </rPr>
      <t>”</t>
    </r>
    <r>
      <rPr>
        <sz val="12"/>
        <color theme="1"/>
        <rFont val="標楷體"/>
        <family val="4"/>
        <charset val="136"/>
      </rPr>
      <t>油墨用。</t>
    </r>
  </si>
  <si>
    <r>
      <rPr>
        <sz val="12"/>
        <color theme="1"/>
        <rFont val="標楷體"/>
        <family val="4"/>
        <charset val="136"/>
      </rPr>
      <t>測試景達提供的</t>
    </r>
    <r>
      <rPr>
        <sz val="12"/>
        <color theme="1"/>
        <rFont val="Times New Roman"/>
        <family val="1"/>
      </rPr>
      <t>#GP-1694  Matt Black</t>
    </r>
    <r>
      <rPr>
        <sz val="12"/>
        <color theme="1"/>
        <rFont val="標楷體"/>
        <family val="4"/>
        <charset val="136"/>
      </rPr>
      <t>是否可做</t>
    </r>
    <r>
      <rPr>
        <sz val="12"/>
        <color theme="1"/>
        <rFont val="Times New Roman"/>
        <family val="1"/>
      </rPr>
      <t>“</t>
    </r>
    <r>
      <rPr>
        <sz val="12"/>
        <color theme="1"/>
        <rFont val="標楷體"/>
        <family val="4"/>
        <charset val="136"/>
      </rPr>
      <t>刮刮樂</t>
    </r>
    <r>
      <rPr>
        <sz val="12"/>
        <color theme="1"/>
        <rFont val="Times New Roman"/>
        <family val="1"/>
      </rPr>
      <t>”</t>
    </r>
    <r>
      <rPr>
        <sz val="12"/>
        <color theme="1"/>
        <rFont val="標楷體"/>
        <family val="4"/>
        <charset val="136"/>
      </rPr>
      <t>油墨用。</t>
    </r>
  </si>
  <si>
    <r>
      <rPr>
        <sz val="12"/>
        <color theme="1"/>
        <rFont val="標楷體"/>
        <family val="4"/>
        <charset val="136"/>
      </rPr>
      <t>測試美麗華</t>
    </r>
    <r>
      <rPr>
        <sz val="12"/>
        <color theme="1"/>
        <rFont val="Times New Roman"/>
        <family val="1"/>
      </rPr>
      <t>#QST-311752</t>
    </r>
    <r>
      <rPr>
        <sz val="12"/>
        <color theme="1"/>
        <rFont val="標楷體"/>
        <family val="4"/>
        <charset val="136"/>
      </rPr>
      <t>絲印紅印於</t>
    </r>
    <r>
      <rPr>
        <sz val="12"/>
        <color theme="1"/>
        <rFont val="Times New Roman"/>
        <family val="1"/>
      </rPr>
      <t>Iris</t>
    </r>
    <r>
      <rPr>
        <sz val="12"/>
        <color theme="1"/>
        <rFont val="標楷體"/>
        <family val="4"/>
        <charset val="136"/>
      </rPr>
      <t>布面紙上是否适合客人</t>
    </r>
    <r>
      <rPr>
        <sz val="12"/>
        <color theme="1"/>
        <rFont val="Times New Roman"/>
        <family val="1"/>
      </rPr>
      <t>LppEur/Herder Uerlag &lt;&lt;</t>
    </r>
    <r>
      <rPr>
        <sz val="12"/>
        <color theme="1"/>
        <rFont val="標楷體"/>
        <family val="4"/>
        <charset val="136"/>
      </rPr>
      <t>校園留言冊系列</t>
    </r>
    <r>
      <rPr>
        <sz val="12"/>
        <color theme="1"/>
        <rFont val="Times New Roman"/>
        <family val="1"/>
      </rPr>
      <t>-</t>
    </r>
    <r>
      <rPr>
        <sz val="12"/>
        <color theme="1"/>
        <rFont val="標楷體"/>
        <family val="4"/>
        <charset val="136"/>
      </rPr>
      <t>朋友</t>
    </r>
    <r>
      <rPr>
        <sz val="12"/>
        <color theme="1"/>
        <rFont val="Times New Roman"/>
        <family val="1"/>
      </rPr>
      <t>&gt;&gt;</t>
    </r>
    <r>
      <rPr>
        <sz val="12"/>
        <color theme="1"/>
        <rFont val="標楷體"/>
        <family val="4"/>
        <charset val="136"/>
      </rPr>
      <t>產品以解決購</t>
    </r>
    <r>
      <rPr>
        <sz val="12"/>
        <color theme="1"/>
        <rFont val="Times New Roman"/>
        <family val="1"/>
      </rPr>
      <t>Iris</t>
    </r>
    <r>
      <rPr>
        <sz val="12"/>
        <color theme="1"/>
        <rFont val="標楷體"/>
        <family val="4"/>
        <charset val="136"/>
      </rPr>
      <t>布趕不及交貨的問題。</t>
    </r>
  </si>
  <si>
    <r>
      <rPr>
        <sz val="12"/>
        <color theme="1"/>
        <rFont val="標楷體"/>
        <family val="4"/>
        <charset val="136"/>
      </rPr>
      <t>此報告於</t>
    </r>
    <r>
      <rPr>
        <sz val="12"/>
        <color theme="1"/>
        <rFont val="Times New Roman"/>
        <family val="1"/>
      </rPr>
      <t>Bing</t>
    </r>
    <r>
      <rPr>
        <sz val="12"/>
        <color theme="1"/>
        <rFont val="標楷體"/>
        <family val="4"/>
        <charset val="136"/>
      </rPr>
      <t>處</t>
    </r>
  </si>
  <si>
    <r>
      <rPr>
        <sz val="12"/>
        <color theme="1"/>
        <rFont val="標楷體"/>
        <family val="4"/>
        <charset val="136"/>
      </rPr>
      <t>針對</t>
    </r>
    <r>
      <rPr>
        <sz val="12"/>
        <color theme="1"/>
        <rFont val="Times New Roman"/>
        <family val="1"/>
      </rPr>
      <t>Hallmark</t>
    </r>
    <r>
      <rPr>
        <sz val="12"/>
        <color theme="1"/>
        <rFont val="標楷體"/>
        <family val="4"/>
        <charset val="136"/>
      </rPr>
      <t>客人的</t>
    </r>
    <r>
      <rPr>
        <sz val="12"/>
        <color theme="1"/>
        <rFont val="Times New Roman"/>
        <family val="1"/>
      </rPr>
      <t>&lt;&lt;</t>
    </r>
    <r>
      <rPr>
        <sz val="12"/>
        <color theme="1"/>
        <rFont val="標楷體"/>
        <family val="4"/>
        <charset val="136"/>
      </rPr>
      <t>野花咭盒</t>
    </r>
    <r>
      <rPr>
        <sz val="12"/>
        <color theme="1"/>
        <rFont val="Times New Roman"/>
        <family val="1"/>
      </rPr>
      <t>&gt;&gt; (Job# 57459)</t>
    </r>
    <r>
      <rPr>
        <sz val="12"/>
        <color theme="1"/>
        <rFont val="標楷體"/>
        <family val="4"/>
        <charset val="136"/>
      </rPr>
      <t>產品要求。測試美麗華</t>
    </r>
    <r>
      <rPr>
        <sz val="12"/>
        <color theme="1"/>
        <rFont val="Times New Roman"/>
        <family val="1"/>
      </rPr>
      <t>#QPPB-13142 PP</t>
    </r>
    <r>
      <rPr>
        <sz val="12"/>
        <color theme="1"/>
        <rFont val="標楷體"/>
        <family val="4"/>
        <charset val="136"/>
      </rPr>
      <t>白色絲印油墨是否适合使用于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</si>
  <si>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測試依田發泡漿混透明漿是否適合使用，以取代現時成本較高的通利發泡漿＃</t>
    </r>
    <r>
      <rPr>
        <sz val="12"/>
        <color theme="1"/>
        <rFont val="Times New Roman"/>
        <family val="1"/>
      </rPr>
      <t>10250</t>
    </r>
    <r>
      <rPr>
        <sz val="12"/>
        <color theme="1"/>
        <rFont val="標楷體"/>
        <family val="4"/>
        <charset val="136"/>
      </rPr>
      <t>，</t>
    </r>
    <r>
      <rPr>
        <sz val="12"/>
        <color theme="1"/>
        <rFont val="Times New Roman"/>
        <family val="1"/>
      </rPr>
      <t xml:space="preserve"> </t>
    </r>
    <r>
      <rPr>
        <sz val="12"/>
        <color theme="1"/>
        <rFont val="標楷體"/>
        <family val="4"/>
        <charset val="136"/>
      </rPr>
      <t xml:space="preserve">減低公司成本。
</t>
    </r>
  </si>
  <si>
    <r>
      <rPr>
        <sz val="12"/>
        <color theme="1"/>
        <rFont val="標楷體"/>
        <family val="4"/>
        <charset val="136"/>
      </rPr>
      <t>測試</t>
    </r>
    <r>
      <rPr>
        <sz val="12"/>
        <color theme="1"/>
        <rFont val="Times New Roman"/>
        <family val="1"/>
      </rPr>
      <t>#PL-6888830</t>
    </r>
    <r>
      <rPr>
        <sz val="12"/>
        <color theme="1"/>
        <rFont val="標楷體"/>
        <family val="4"/>
        <charset val="136"/>
      </rPr>
      <t>熱固圓角的性能及特殊效果是否可列入</t>
    </r>
    <r>
      <rPr>
        <sz val="12"/>
        <color theme="1"/>
        <rFont val="Times New Roman"/>
        <family val="1"/>
      </rPr>
      <t>Leo Touch</t>
    </r>
    <r>
      <rPr>
        <sz val="12"/>
        <color theme="1"/>
        <rFont val="標楷體"/>
        <family val="4"/>
        <charset val="136"/>
      </rPr>
      <t>內推廣。取消原因：價貴，工藝變更。</t>
    </r>
  </si>
  <si>
    <r>
      <rPr>
        <sz val="12"/>
        <color theme="1"/>
        <rFont val="標楷體"/>
        <family val="4"/>
        <charset val="136"/>
      </rPr>
      <t>測試景達</t>
    </r>
    <r>
      <rPr>
        <sz val="12"/>
        <color theme="1"/>
        <rFont val="Times New Roman"/>
        <family val="1"/>
      </rPr>
      <t>#GP-1703 Sparkling Gold</t>
    </r>
    <r>
      <rPr>
        <sz val="12"/>
        <color theme="1"/>
        <rFont val="標楷體"/>
        <family val="4"/>
        <charset val="136"/>
      </rPr>
      <t>印於</t>
    </r>
    <r>
      <rPr>
        <sz val="12"/>
        <color theme="1"/>
        <rFont val="Times New Roman"/>
        <family val="1"/>
      </rPr>
      <t>216gsm</t>
    </r>
    <r>
      <rPr>
        <sz val="12"/>
        <color theme="1"/>
        <rFont val="標楷體"/>
        <family val="4"/>
        <charset val="136"/>
      </rPr>
      <t>花紙上是否适合客人</t>
    </r>
    <r>
      <rPr>
        <sz val="12"/>
        <color theme="1"/>
        <rFont val="Times New Roman"/>
        <family val="1"/>
      </rPr>
      <t>H/M</t>
    </r>
    <r>
      <rPr>
        <sz val="12"/>
        <color theme="1"/>
        <rFont val="標楷體"/>
        <family val="4"/>
        <charset val="136"/>
      </rPr>
      <t>賀咭需印金墨於花紙上使用。</t>
    </r>
  </si>
  <si>
    <r>
      <rPr>
        <sz val="12"/>
        <color theme="1"/>
        <rFont val="標楷體"/>
        <family val="4"/>
        <charset val="136"/>
      </rPr>
      <t>測試</t>
    </r>
    <r>
      <rPr>
        <sz val="12"/>
        <color theme="1"/>
        <rFont val="Times New Roman"/>
        <family val="1"/>
      </rPr>
      <t>#BTH-106</t>
    </r>
    <r>
      <rPr>
        <sz val="12"/>
        <color theme="1"/>
        <rFont val="標楷體"/>
        <family val="4"/>
        <charset val="136"/>
      </rPr>
      <t>龜裂白膠漿配合</t>
    </r>
    <r>
      <rPr>
        <sz val="12"/>
        <color theme="1"/>
        <rFont val="Times New Roman"/>
        <family val="1"/>
      </rPr>
      <t>#BTH-105</t>
    </r>
    <r>
      <rPr>
        <sz val="12"/>
        <color theme="1"/>
        <rFont val="標楷體"/>
        <family val="4"/>
        <charset val="136"/>
      </rPr>
      <t>龜裂透明漿打底的性能及特殊效果</t>
    </r>
    <r>
      <rPr>
        <sz val="12"/>
        <color theme="1"/>
        <rFont val="Times New Roman"/>
        <family val="1"/>
      </rPr>
      <t>(</t>
    </r>
    <r>
      <rPr>
        <sz val="12"/>
        <color theme="1"/>
        <rFont val="標楷體"/>
        <family val="4"/>
        <charset val="136"/>
      </rPr>
      <t>裂紋</t>
    </r>
    <r>
      <rPr>
        <sz val="12"/>
        <color theme="1"/>
        <rFont val="Times New Roman"/>
        <family val="1"/>
      </rPr>
      <t>)</t>
    </r>
    <r>
      <rPr>
        <sz val="12"/>
        <color theme="1"/>
        <rFont val="標楷體"/>
        <family val="4"/>
        <charset val="136"/>
      </rPr>
      <t>是否可列入</t>
    </r>
    <r>
      <rPr>
        <sz val="12"/>
        <color theme="1"/>
        <rFont val="Times New Roman"/>
        <family val="1"/>
      </rPr>
      <t>Leo Touch</t>
    </r>
    <r>
      <rPr>
        <sz val="12"/>
        <color theme="1"/>
        <rFont val="標楷體"/>
        <family val="4"/>
        <charset val="136"/>
      </rPr>
      <t>內推廣</t>
    </r>
    <r>
      <rPr>
        <sz val="12"/>
        <color theme="1"/>
        <rFont val="Times New Roman"/>
        <family val="1"/>
      </rPr>
      <t xml:space="preserve">   </t>
    </r>
    <r>
      <rPr>
        <sz val="12"/>
        <color theme="1"/>
        <rFont val="標楷體"/>
        <family val="4"/>
        <charset val="136"/>
      </rPr>
      <t>代之以</t>
    </r>
    <r>
      <rPr>
        <sz val="12"/>
        <color theme="1"/>
        <rFont val="Times New Roman"/>
        <family val="1"/>
      </rPr>
      <t>I-SS-051210</t>
    </r>
  </si>
  <si>
    <r>
      <rPr>
        <sz val="12"/>
        <color theme="1"/>
        <rFont val="標楷體"/>
        <family val="4"/>
        <charset val="136"/>
      </rPr>
      <t>測試</t>
    </r>
    <r>
      <rPr>
        <sz val="12"/>
        <color theme="1"/>
        <rFont val="Times New Roman"/>
        <family val="1"/>
      </rPr>
      <t>#BTH-105</t>
    </r>
    <r>
      <rPr>
        <sz val="12"/>
        <color theme="1"/>
        <rFont val="標楷體"/>
        <family val="4"/>
        <charset val="136"/>
      </rPr>
      <t>龜裂透明漿配合</t>
    </r>
    <r>
      <rPr>
        <sz val="12"/>
        <color theme="1"/>
        <rFont val="Times New Roman"/>
        <family val="1"/>
      </rPr>
      <t>#BTH-106</t>
    </r>
    <r>
      <rPr>
        <sz val="12"/>
        <color theme="1"/>
        <rFont val="標楷體"/>
        <family val="4"/>
        <charset val="136"/>
      </rPr>
      <t>龜裂白膠漿的性能及特殊效果</t>
    </r>
    <r>
      <rPr>
        <sz val="12"/>
        <color theme="1"/>
        <rFont val="Times New Roman"/>
        <family val="1"/>
      </rPr>
      <t>(</t>
    </r>
    <r>
      <rPr>
        <sz val="12"/>
        <color theme="1"/>
        <rFont val="標楷體"/>
        <family val="4"/>
        <charset val="136"/>
      </rPr>
      <t>裂紋</t>
    </r>
    <r>
      <rPr>
        <sz val="12"/>
        <color theme="1"/>
        <rFont val="Times New Roman"/>
        <family val="1"/>
      </rPr>
      <t>)</t>
    </r>
    <r>
      <rPr>
        <sz val="12"/>
        <color theme="1"/>
        <rFont val="標楷體"/>
        <family val="4"/>
        <charset val="136"/>
      </rPr>
      <t>是否可列入</t>
    </r>
    <r>
      <rPr>
        <sz val="12"/>
        <color theme="1"/>
        <rFont val="Times New Roman"/>
        <family val="1"/>
      </rPr>
      <t>Leo Touch</t>
    </r>
    <r>
      <rPr>
        <sz val="12"/>
        <color theme="1"/>
        <rFont val="標楷體"/>
        <family val="4"/>
        <charset val="136"/>
      </rPr>
      <t>內推廣</t>
    </r>
    <r>
      <rPr>
        <sz val="12"/>
        <color theme="1"/>
        <rFont val="Times New Roman"/>
        <family val="1"/>
      </rPr>
      <t xml:space="preserve">   </t>
    </r>
    <r>
      <rPr>
        <sz val="12"/>
        <color theme="1"/>
        <rFont val="標楷體"/>
        <family val="4"/>
        <charset val="136"/>
      </rPr>
      <t>代之以</t>
    </r>
    <r>
      <rPr>
        <sz val="12"/>
        <color theme="1"/>
        <rFont val="Times New Roman"/>
        <family val="1"/>
      </rPr>
      <t>I-SS-051211</t>
    </r>
  </si>
  <si>
    <r>
      <rPr>
        <sz val="12"/>
        <color theme="1"/>
        <rFont val="標楷體"/>
        <family val="4"/>
        <charset val="136"/>
      </rPr>
      <t>測試景達提供的</t>
    </r>
    <r>
      <rPr>
        <sz val="12"/>
        <color theme="1"/>
        <rFont val="Times New Roman"/>
        <family val="1"/>
      </rPr>
      <t>#GP-1696</t>
    </r>
    <r>
      <rPr>
        <sz val="12"/>
        <color theme="1"/>
        <rFont val="標楷體"/>
        <family val="4"/>
        <charset val="136"/>
      </rPr>
      <t>，是否可達到</t>
    </r>
    <r>
      <rPr>
        <sz val="12"/>
        <color theme="1"/>
        <rFont val="Times New Roman"/>
        <family val="1"/>
      </rPr>
      <t>H/M</t>
    </r>
    <r>
      <rPr>
        <sz val="12"/>
        <color theme="1"/>
        <rFont val="標楷體"/>
        <family val="4"/>
        <charset val="136"/>
      </rPr>
      <t>客人</t>
    </r>
    <r>
      <rPr>
        <sz val="12"/>
        <color theme="1"/>
        <rFont val="Times New Roman"/>
        <family val="1"/>
      </rPr>
      <t>KC</t>
    </r>
    <r>
      <rPr>
        <sz val="12"/>
        <color theme="1"/>
        <rFont val="標楷體"/>
        <family val="4"/>
        <charset val="136"/>
      </rPr>
      <t>咭</t>
    </r>
    <r>
      <rPr>
        <sz val="12"/>
        <color theme="1"/>
        <rFont val="Times New Roman"/>
        <family val="1"/>
      </rPr>
      <t>SKU#1299PCA6163</t>
    </r>
    <r>
      <rPr>
        <sz val="12"/>
        <color theme="1"/>
        <rFont val="標楷體"/>
        <family val="4"/>
        <charset val="136"/>
      </rPr>
      <t>的效果。</t>
    </r>
  </si>
  <si>
    <r>
      <rPr>
        <sz val="12"/>
        <color theme="1"/>
        <rFont val="標楷體"/>
        <family val="4"/>
        <charset val="136"/>
      </rPr>
      <t>測試景達提供的</t>
    </r>
    <r>
      <rPr>
        <sz val="12"/>
        <color theme="1"/>
        <rFont val="Times New Roman"/>
        <family val="1"/>
      </rPr>
      <t>#GP-1698</t>
    </r>
    <r>
      <rPr>
        <sz val="12"/>
        <color theme="1"/>
        <rFont val="標楷體"/>
        <family val="4"/>
        <charset val="136"/>
      </rPr>
      <t>，是否可達到</t>
    </r>
    <r>
      <rPr>
        <sz val="12"/>
        <color theme="1"/>
        <rFont val="Times New Roman"/>
        <family val="1"/>
      </rPr>
      <t>H/M</t>
    </r>
    <r>
      <rPr>
        <sz val="12"/>
        <color theme="1"/>
        <rFont val="標楷體"/>
        <family val="4"/>
        <charset val="136"/>
      </rPr>
      <t>客人</t>
    </r>
    <r>
      <rPr>
        <sz val="12"/>
        <color theme="1"/>
        <rFont val="Times New Roman"/>
        <family val="1"/>
      </rPr>
      <t>KC</t>
    </r>
    <r>
      <rPr>
        <sz val="12"/>
        <color theme="1"/>
        <rFont val="標楷體"/>
        <family val="4"/>
        <charset val="136"/>
      </rPr>
      <t>咭</t>
    </r>
    <r>
      <rPr>
        <sz val="12"/>
        <color theme="1"/>
        <rFont val="Times New Roman"/>
        <family val="1"/>
      </rPr>
      <t xml:space="preserve">SKU#1299PCA6163 </t>
    </r>
    <r>
      <rPr>
        <sz val="12"/>
        <color theme="1"/>
        <rFont val="標楷體"/>
        <family val="4"/>
        <charset val="136"/>
      </rPr>
      <t>及</t>
    </r>
    <r>
      <rPr>
        <sz val="12"/>
        <color theme="1"/>
        <rFont val="Times New Roman"/>
        <family val="1"/>
      </rPr>
      <t>SKU#249MHA327</t>
    </r>
    <r>
      <rPr>
        <sz val="12"/>
        <color theme="1"/>
        <rFont val="標楷體"/>
        <family val="4"/>
        <charset val="136"/>
      </rPr>
      <t>的效果。</t>
    </r>
  </si>
  <si>
    <r>
      <rPr>
        <sz val="12"/>
        <color theme="1"/>
        <rFont val="標楷體"/>
        <family val="4"/>
        <charset val="136"/>
      </rPr>
      <t>測試創熹</t>
    </r>
    <r>
      <rPr>
        <sz val="12"/>
        <color theme="1"/>
        <rFont val="Times New Roman"/>
        <family val="1"/>
      </rPr>
      <t>#SS-1069</t>
    </r>
    <r>
      <rPr>
        <sz val="12"/>
        <color theme="1"/>
        <rFont val="標楷體"/>
        <family val="4"/>
        <charset val="136"/>
      </rPr>
      <t>導電碳油墨印於</t>
    </r>
    <r>
      <rPr>
        <sz val="12"/>
        <color theme="1"/>
        <rFont val="Times New Roman"/>
        <family val="1"/>
      </rPr>
      <t>128gsm</t>
    </r>
    <r>
      <rPr>
        <sz val="12"/>
        <color theme="1"/>
        <rFont val="標楷體"/>
        <family val="4"/>
        <charset val="136"/>
      </rPr>
      <t>啞粉紙上</t>
    </r>
    <r>
      <rPr>
        <sz val="12"/>
        <color theme="1"/>
        <rFont val="Times New Roman"/>
        <family val="1"/>
      </rPr>
      <t>(</t>
    </r>
    <r>
      <rPr>
        <sz val="12"/>
        <color theme="1"/>
        <rFont val="標楷體"/>
        <family val="4"/>
        <charset val="136"/>
      </rPr>
      <t>金東</t>
    </r>
    <r>
      <rPr>
        <sz val="12"/>
        <color theme="1"/>
        <rFont val="Times New Roman"/>
        <family val="1"/>
      </rPr>
      <t>)</t>
    </r>
    <r>
      <rPr>
        <sz val="12"/>
        <color theme="1"/>
        <rFont val="標楷體"/>
        <family val="4"/>
        <charset val="136"/>
      </rPr>
      <t>是否适合客人</t>
    </r>
    <r>
      <rPr>
        <sz val="12"/>
        <color theme="1"/>
        <rFont val="Times New Roman"/>
        <family val="1"/>
      </rPr>
      <t>PIL</t>
    </r>
    <r>
      <rPr>
        <sz val="12"/>
        <color theme="1"/>
        <rFont val="標楷體"/>
        <family val="4"/>
        <charset val="136"/>
      </rPr>
      <t>產品需印導電墨於啞粉上使用。</t>
    </r>
  </si>
  <si>
    <r>
      <rPr>
        <sz val="12"/>
        <color theme="1"/>
        <rFont val="標楷體"/>
        <family val="4"/>
        <charset val="136"/>
      </rPr>
      <t>測試美麗華</t>
    </r>
    <r>
      <rPr>
        <sz val="12"/>
        <color theme="1"/>
        <rFont val="Times New Roman"/>
        <family val="1"/>
      </rPr>
      <t>#QWA-28195</t>
    </r>
    <r>
      <rPr>
        <sz val="12"/>
        <color theme="1"/>
        <rFont val="標楷體"/>
        <family val="4"/>
        <charset val="136"/>
      </rPr>
      <t>黃色油墨絲印於白棉布面之效果，是否適合做客戶</t>
    </r>
    <r>
      <rPr>
        <sz val="12"/>
        <color theme="1"/>
        <rFont val="Times New Roman"/>
        <family val="1"/>
      </rPr>
      <t>LPPEU /Herder Verlag</t>
    </r>
    <r>
      <rPr>
        <sz val="12"/>
        <color theme="1"/>
        <rFont val="標楷體"/>
        <family val="4"/>
        <charset val="136"/>
      </rPr>
      <t>產品</t>
    </r>
    <r>
      <rPr>
        <sz val="12"/>
        <color theme="1"/>
        <rFont val="Times New Roman"/>
        <family val="1"/>
      </rPr>
      <t>&lt;&lt;</t>
    </r>
    <r>
      <rPr>
        <sz val="12"/>
        <color theme="1"/>
        <rFont val="標楷體"/>
        <family val="4"/>
        <charset val="136"/>
      </rPr>
      <t>魚米之鄉</t>
    </r>
    <r>
      <rPr>
        <sz val="12"/>
        <color theme="1"/>
        <rFont val="Times New Roman"/>
        <family val="1"/>
      </rPr>
      <t>&gt;&gt;</t>
    </r>
    <r>
      <rPr>
        <sz val="12"/>
        <color theme="1"/>
        <rFont val="標楷體"/>
        <family val="4"/>
        <charset val="136"/>
      </rPr>
      <t>的脊布用。</t>
    </r>
  </si>
  <si>
    <r>
      <rPr>
        <sz val="12"/>
        <color theme="1"/>
        <rFont val="標楷體"/>
        <family val="4"/>
        <charset val="136"/>
      </rPr>
      <t>測試</t>
    </r>
    <r>
      <rPr>
        <sz val="12"/>
        <color theme="1"/>
        <rFont val="Times New Roman"/>
        <family val="1"/>
      </rPr>
      <t>#GP-1805</t>
    </r>
    <r>
      <rPr>
        <sz val="12"/>
        <color theme="1"/>
        <rFont val="標楷體"/>
        <family val="4"/>
        <charset val="136"/>
      </rPr>
      <t>絲印於</t>
    </r>
    <r>
      <rPr>
        <sz val="12"/>
        <color theme="1"/>
        <rFont val="Times New Roman"/>
        <family val="1"/>
      </rPr>
      <t>100gsm</t>
    </r>
    <r>
      <rPr>
        <sz val="12"/>
        <color theme="1"/>
        <rFont val="標楷體"/>
        <family val="4"/>
        <charset val="136"/>
      </rPr>
      <t>書紙、</t>
    </r>
    <r>
      <rPr>
        <sz val="12"/>
        <color theme="1"/>
        <rFont val="Times New Roman"/>
        <family val="1"/>
      </rPr>
      <t>199gsm</t>
    </r>
    <r>
      <rPr>
        <sz val="12"/>
        <color theme="1"/>
        <rFont val="標楷體"/>
        <family val="4"/>
        <charset val="136"/>
      </rPr>
      <t>單粉咭等介面上的效果，是否適合客人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新婚快樂部</t>
    </r>
    <r>
      <rPr>
        <sz val="12"/>
        <color theme="1"/>
        <rFont val="Times New Roman"/>
        <family val="1"/>
      </rPr>
      <t>&gt;&gt;</t>
    </r>
    <r>
      <rPr>
        <sz val="12"/>
        <color theme="1"/>
        <rFont val="標楷體"/>
        <family val="4"/>
        <charset val="136"/>
      </rPr>
      <t>用。</t>
    </r>
    <r>
      <rPr>
        <sz val="12"/>
        <color theme="1"/>
        <rFont val="Times New Roman"/>
        <family val="1"/>
      </rPr>
      <t xml:space="preserve"> </t>
    </r>
  </si>
  <si>
    <r>
      <rPr>
        <sz val="12"/>
        <color theme="1"/>
        <rFont val="標楷體"/>
        <family val="4"/>
        <charset val="136"/>
      </rPr>
      <t>測試景達</t>
    </r>
    <r>
      <rPr>
        <sz val="12"/>
        <color theme="1"/>
        <rFont val="Times New Roman"/>
        <family val="1"/>
      </rPr>
      <t>#GP-1796 Sparkling rich gold</t>
    </r>
    <r>
      <rPr>
        <sz val="12"/>
        <color theme="1"/>
        <rFont val="標楷體"/>
        <family val="4"/>
        <charset val="136"/>
      </rPr>
      <t>印於牛油紙、無粉面是否适合</t>
    </r>
    <r>
      <rPr>
        <sz val="12"/>
        <color theme="1"/>
        <rFont val="Times New Roman"/>
        <family val="1"/>
      </rPr>
      <t>H/M</t>
    </r>
    <r>
      <rPr>
        <sz val="12"/>
        <color theme="1"/>
        <rFont val="標楷體"/>
        <family val="4"/>
        <charset val="136"/>
      </rPr>
      <t>客人產品情人節及母親節咭使用。</t>
    </r>
  </si>
  <si>
    <r>
      <rPr>
        <sz val="12"/>
        <color theme="1"/>
        <rFont val="標楷體"/>
        <family val="4"/>
        <charset val="136"/>
      </rPr>
      <t>測試景達</t>
    </r>
    <r>
      <rPr>
        <sz val="12"/>
        <color theme="1"/>
        <rFont val="Times New Roman"/>
        <family val="1"/>
      </rPr>
      <t>#GP-1747</t>
    </r>
    <r>
      <rPr>
        <sz val="12"/>
        <color theme="1"/>
        <rFont val="標楷體"/>
        <family val="4"/>
        <charset val="136"/>
      </rPr>
      <t>光變</t>
    </r>
    <r>
      <rPr>
        <sz val="12"/>
        <color theme="1"/>
        <rFont val="Times New Roman"/>
        <family val="1"/>
      </rPr>
      <t xml:space="preserve">Light Green </t>
    </r>
    <r>
      <rPr>
        <sz val="12"/>
        <color theme="1"/>
        <rFont val="標楷體"/>
        <family val="4"/>
        <charset val="136"/>
      </rPr>
      <t>絲印油墨是否适合使用。</t>
    </r>
  </si>
  <si>
    <r>
      <rPr>
        <sz val="12"/>
        <color theme="1"/>
        <rFont val="標楷體"/>
        <family val="4"/>
        <charset val="136"/>
      </rPr>
      <t>測試景達</t>
    </r>
    <r>
      <rPr>
        <sz val="12"/>
        <color theme="1"/>
        <rFont val="Times New Roman"/>
        <family val="1"/>
      </rPr>
      <t>#GP-1748</t>
    </r>
    <r>
      <rPr>
        <sz val="12"/>
        <color theme="1"/>
        <rFont val="標楷體"/>
        <family val="4"/>
        <charset val="136"/>
      </rPr>
      <t>光變</t>
    </r>
    <r>
      <rPr>
        <sz val="12"/>
        <color theme="1"/>
        <rFont val="Times New Roman"/>
        <family val="1"/>
      </rPr>
      <t xml:space="preserve">Deep Green </t>
    </r>
    <r>
      <rPr>
        <sz val="12"/>
        <color theme="1"/>
        <rFont val="標楷體"/>
        <family val="4"/>
        <charset val="136"/>
      </rPr>
      <t>絲印油墨是否适合使用。</t>
    </r>
  </si>
  <si>
    <r>
      <rPr>
        <sz val="12"/>
        <color theme="1"/>
        <rFont val="標楷體"/>
        <family val="4"/>
        <charset val="136"/>
      </rPr>
      <t>測試景達</t>
    </r>
    <r>
      <rPr>
        <sz val="12"/>
        <color theme="1"/>
        <rFont val="Times New Roman"/>
        <family val="1"/>
      </rPr>
      <t>#GP-1749</t>
    </r>
    <r>
      <rPr>
        <sz val="12"/>
        <color theme="1"/>
        <rFont val="標楷體"/>
        <family val="4"/>
        <charset val="136"/>
      </rPr>
      <t>光變</t>
    </r>
    <r>
      <rPr>
        <sz val="12"/>
        <color theme="1"/>
        <rFont val="Times New Roman"/>
        <family val="1"/>
      </rPr>
      <t>Blue</t>
    </r>
    <r>
      <rPr>
        <sz val="12"/>
        <color theme="1"/>
        <rFont val="標楷體"/>
        <family val="4"/>
        <charset val="136"/>
      </rPr>
      <t>絲印油墨是否适合使用。</t>
    </r>
  </si>
  <si>
    <r>
      <rPr>
        <sz val="12"/>
        <color theme="1"/>
        <rFont val="標楷體"/>
        <family val="4"/>
        <charset val="136"/>
      </rPr>
      <t>測試景達</t>
    </r>
    <r>
      <rPr>
        <sz val="12"/>
        <color theme="1"/>
        <rFont val="Times New Roman"/>
        <family val="1"/>
      </rPr>
      <t>#GP-1750</t>
    </r>
    <r>
      <rPr>
        <sz val="12"/>
        <color theme="1"/>
        <rFont val="標楷體"/>
        <family val="4"/>
        <charset val="136"/>
      </rPr>
      <t>光變</t>
    </r>
    <r>
      <rPr>
        <sz val="12"/>
        <color theme="1"/>
        <rFont val="Times New Roman"/>
        <family val="1"/>
      </rPr>
      <t>Red</t>
    </r>
    <r>
      <rPr>
        <sz val="12"/>
        <color theme="1"/>
        <rFont val="標楷體"/>
        <family val="4"/>
        <charset val="136"/>
      </rPr>
      <t>絲印油墨是否适合使用。</t>
    </r>
  </si>
  <si>
    <r>
      <rPr>
        <sz val="12"/>
        <color theme="1"/>
        <rFont val="標楷體"/>
        <family val="4"/>
        <charset val="136"/>
      </rPr>
      <t>測試景達</t>
    </r>
    <r>
      <rPr>
        <sz val="12"/>
        <color theme="1"/>
        <rFont val="Times New Roman"/>
        <family val="1"/>
      </rPr>
      <t>#GP-1751</t>
    </r>
    <r>
      <rPr>
        <sz val="12"/>
        <color theme="1"/>
        <rFont val="標楷體"/>
        <family val="4"/>
        <charset val="136"/>
      </rPr>
      <t>光變</t>
    </r>
    <r>
      <rPr>
        <sz val="12"/>
        <color theme="1"/>
        <rFont val="Times New Roman"/>
        <family val="1"/>
      </rPr>
      <t>Orange</t>
    </r>
    <r>
      <rPr>
        <sz val="12"/>
        <color theme="1"/>
        <rFont val="標楷體"/>
        <family val="4"/>
        <charset val="136"/>
      </rPr>
      <t>絲印油墨是否适合使用。</t>
    </r>
  </si>
  <si>
    <r>
      <rPr>
        <sz val="12"/>
        <color theme="1"/>
        <rFont val="標楷體"/>
        <family val="4"/>
        <charset val="136"/>
      </rPr>
      <t>由于舊型號已不再供應</t>
    </r>
    <r>
      <rPr>
        <sz val="12"/>
        <color theme="1"/>
        <rFont val="Times New Roman"/>
        <family val="1"/>
      </rPr>
      <t>,</t>
    </r>
    <r>
      <rPr>
        <sz val="12"/>
        <color theme="1"/>
        <rFont val="標楷體"/>
        <family val="4"/>
        <charset val="136"/>
      </rPr>
      <t>須測試此新型號是否可代替舊型號用于我公司產品上</t>
    </r>
    <r>
      <rPr>
        <sz val="12"/>
        <color theme="1"/>
        <rFont val="Times New Roman"/>
        <family val="1"/>
      </rPr>
      <t xml:space="preserve">. </t>
    </r>
  </si>
  <si>
    <r>
      <rPr>
        <sz val="12"/>
        <color theme="1"/>
        <rFont val="標楷體"/>
        <family val="4"/>
        <charset val="136"/>
      </rPr>
      <t>測試在擊凸後的紙張面絲印景達</t>
    </r>
    <r>
      <rPr>
        <sz val="12"/>
        <color theme="1"/>
        <rFont val="Times New Roman"/>
        <family val="1"/>
      </rPr>
      <t>#GP-1107</t>
    </r>
    <r>
      <rPr>
        <sz val="12"/>
        <color theme="1"/>
        <rFont val="標楷體"/>
        <family val="4"/>
        <charset val="136"/>
      </rPr>
      <t>絲印珠光黃墨的做法及效果是否可行。（</t>
    </r>
    <r>
      <rPr>
        <sz val="12"/>
        <color theme="1"/>
        <rFont val="Times New Roman"/>
        <family val="1"/>
      </rPr>
      <t>1~12</t>
    </r>
    <r>
      <rPr>
        <sz val="12"/>
        <color theme="1"/>
        <rFont val="標楷體"/>
        <family val="4"/>
        <charset val="136"/>
      </rPr>
      <t>號取消原因：油墨本身容易翻粘，己要求供應商再調整配方，再進行測試）</t>
    </r>
  </si>
  <si>
    <r>
      <rPr>
        <sz val="12"/>
        <color theme="1"/>
        <rFont val="標楷體"/>
        <family val="4"/>
        <charset val="136"/>
      </rPr>
      <t>測試在擊凸後的紙張面絲印景達</t>
    </r>
    <r>
      <rPr>
        <sz val="12"/>
        <color theme="1"/>
        <rFont val="Times New Roman"/>
        <family val="1"/>
      </rPr>
      <t>#GP-1108</t>
    </r>
    <r>
      <rPr>
        <sz val="12"/>
        <color theme="1"/>
        <rFont val="標楷體"/>
        <family val="4"/>
        <charset val="136"/>
      </rPr>
      <t>絲印珠光黃墨的做法及效果是否可行。</t>
    </r>
  </si>
  <si>
    <r>
      <rPr>
        <sz val="12"/>
        <color theme="1"/>
        <rFont val="標楷體"/>
        <family val="4"/>
        <charset val="136"/>
      </rPr>
      <t>測試在擊凸後的紙張面絲印景達</t>
    </r>
    <r>
      <rPr>
        <sz val="12"/>
        <color theme="1"/>
        <rFont val="Times New Roman"/>
        <family val="1"/>
      </rPr>
      <t>#GP-1111</t>
    </r>
    <r>
      <rPr>
        <sz val="12"/>
        <color theme="1"/>
        <rFont val="標楷體"/>
        <family val="4"/>
        <charset val="136"/>
      </rPr>
      <t>絲印啞金油墨的做法及效果是否可行。</t>
    </r>
  </si>
  <si>
    <r>
      <rPr>
        <sz val="12"/>
        <color theme="1"/>
        <rFont val="標楷體"/>
        <family val="4"/>
        <charset val="136"/>
      </rPr>
      <t>測試在擊凸後的紙張面絲印景達</t>
    </r>
    <r>
      <rPr>
        <sz val="12"/>
        <color theme="1"/>
        <rFont val="Times New Roman"/>
        <family val="1"/>
      </rPr>
      <t>#GP-1113</t>
    </r>
    <r>
      <rPr>
        <sz val="12"/>
        <color theme="1"/>
        <rFont val="標楷體"/>
        <family val="4"/>
        <charset val="136"/>
      </rPr>
      <t>絲印珠光銀油墨的做法及效果是否可行。</t>
    </r>
  </si>
  <si>
    <r>
      <rPr>
        <sz val="12"/>
        <color theme="1"/>
        <rFont val="標楷體"/>
        <family val="4"/>
        <charset val="136"/>
      </rPr>
      <t>測試在擊凸後的紙張面絲印景達</t>
    </r>
    <r>
      <rPr>
        <sz val="12"/>
        <color theme="1"/>
        <rFont val="Times New Roman"/>
        <family val="1"/>
      </rPr>
      <t>#GP-1336</t>
    </r>
    <r>
      <rPr>
        <sz val="12"/>
        <color theme="1"/>
        <rFont val="標楷體"/>
        <family val="4"/>
        <charset val="136"/>
      </rPr>
      <t>絲印珠光油墨的做法及效果是否可行。</t>
    </r>
  </si>
  <si>
    <r>
      <rPr>
        <sz val="12"/>
        <color theme="1"/>
        <rFont val="標楷體"/>
        <family val="4"/>
        <charset val="136"/>
      </rPr>
      <t>測試在擊凸後的紙張面絲印景達</t>
    </r>
    <r>
      <rPr>
        <sz val="12"/>
        <color theme="1"/>
        <rFont val="Times New Roman"/>
        <family val="1"/>
      </rPr>
      <t>#GP-1390</t>
    </r>
    <r>
      <rPr>
        <sz val="12"/>
        <color theme="1"/>
        <rFont val="標楷體"/>
        <family val="4"/>
        <charset val="136"/>
      </rPr>
      <t>絲印光金油墨的做法及效果是否可行。</t>
    </r>
  </si>
  <si>
    <r>
      <rPr>
        <sz val="12"/>
        <color theme="1"/>
        <rFont val="標楷體"/>
        <family val="4"/>
        <charset val="136"/>
      </rPr>
      <t>測試在擊凸後的紙張面絲印景達</t>
    </r>
    <r>
      <rPr>
        <sz val="12"/>
        <color theme="1"/>
        <rFont val="Times New Roman"/>
        <family val="1"/>
      </rPr>
      <t>#GP-1405</t>
    </r>
    <r>
      <rPr>
        <sz val="12"/>
        <color theme="1"/>
        <rFont val="標楷體"/>
        <family val="4"/>
        <charset val="136"/>
      </rPr>
      <t>絲印幻彩綠油墨的做法及效果是否可行。</t>
    </r>
  </si>
  <si>
    <r>
      <rPr>
        <sz val="12"/>
        <color theme="1"/>
        <rFont val="標楷體"/>
        <family val="4"/>
        <charset val="136"/>
      </rPr>
      <t>測試在擊凸後的紙張面絲印景達</t>
    </r>
    <r>
      <rPr>
        <sz val="12"/>
        <color theme="1"/>
        <rFont val="Times New Roman"/>
        <family val="1"/>
      </rPr>
      <t>#GP-1406</t>
    </r>
    <r>
      <rPr>
        <sz val="12"/>
        <color theme="1"/>
        <rFont val="標楷體"/>
        <family val="4"/>
        <charset val="136"/>
      </rPr>
      <t>絲印幻彩棕油墨的做法及效果是否可行。</t>
    </r>
  </si>
  <si>
    <r>
      <rPr>
        <sz val="12"/>
        <color theme="1"/>
        <rFont val="標楷體"/>
        <family val="4"/>
        <charset val="136"/>
      </rPr>
      <t>測試在擊凸後的紙張面絲印景達</t>
    </r>
    <r>
      <rPr>
        <sz val="12"/>
        <color theme="1"/>
        <rFont val="Times New Roman"/>
        <family val="1"/>
      </rPr>
      <t>#GP-1407</t>
    </r>
    <r>
      <rPr>
        <sz val="12"/>
        <color theme="1"/>
        <rFont val="標楷體"/>
        <family val="4"/>
        <charset val="136"/>
      </rPr>
      <t>絲印幻彩藍油墨的做法及效果是否可行。</t>
    </r>
  </si>
  <si>
    <r>
      <rPr>
        <sz val="12"/>
        <color theme="1"/>
        <rFont val="標楷體"/>
        <family val="4"/>
        <charset val="136"/>
      </rPr>
      <t>測試在擊凸後的紙張面絲印景達</t>
    </r>
    <r>
      <rPr>
        <sz val="12"/>
        <color theme="1"/>
        <rFont val="Times New Roman"/>
        <family val="1"/>
      </rPr>
      <t>#GP-1509</t>
    </r>
    <r>
      <rPr>
        <sz val="12"/>
        <color theme="1"/>
        <rFont val="標楷體"/>
        <family val="4"/>
        <charset val="136"/>
      </rPr>
      <t>絲印珠光紫油墨的做法及效果是否可行。</t>
    </r>
  </si>
  <si>
    <r>
      <rPr>
        <sz val="12"/>
        <color theme="1"/>
        <rFont val="標楷體"/>
        <family val="4"/>
        <charset val="136"/>
      </rPr>
      <t>測試在擊凸後的紙張面絲印景達</t>
    </r>
    <r>
      <rPr>
        <sz val="12"/>
        <color theme="1"/>
        <rFont val="Times New Roman"/>
        <family val="1"/>
      </rPr>
      <t>#GP-1517</t>
    </r>
    <r>
      <rPr>
        <sz val="12"/>
        <color theme="1"/>
        <rFont val="標楷體"/>
        <family val="4"/>
        <charset val="136"/>
      </rPr>
      <t>絲印幻彩紫油墨的做法及效果是否可行。</t>
    </r>
  </si>
  <si>
    <r>
      <rPr>
        <sz val="12"/>
        <color theme="1"/>
        <rFont val="標楷體"/>
        <family val="4"/>
        <charset val="136"/>
      </rPr>
      <t>測試在擊凸後的紙張面絲印景達</t>
    </r>
    <r>
      <rPr>
        <sz val="12"/>
        <color theme="1"/>
        <rFont val="Times New Roman"/>
        <family val="1"/>
      </rPr>
      <t>#GP-1658</t>
    </r>
    <r>
      <rPr>
        <sz val="12"/>
        <color theme="1"/>
        <rFont val="標楷體"/>
        <family val="4"/>
        <charset val="136"/>
      </rPr>
      <t>絲印珠光綠油墨的做法及效果是否可行。</t>
    </r>
  </si>
  <si>
    <r>
      <rPr>
        <sz val="12"/>
        <color theme="1"/>
        <rFont val="標楷體"/>
        <family val="4"/>
        <charset val="136"/>
      </rPr>
      <t>測試測試美麗華</t>
    </r>
    <r>
      <rPr>
        <sz val="12"/>
        <color theme="1"/>
        <rFont val="Times New Roman"/>
        <family val="1"/>
      </rPr>
      <t>#QSND-513108</t>
    </r>
    <r>
      <rPr>
        <sz val="12"/>
        <color theme="1"/>
        <rFont val="標楷體"/>
        <family val="4"/>
        <charset val="136"/>
      </rPr>
      <t>油墨絲印於白棉布面之效果，是否適合做客戶</t>
    </r>
    <r>
      <rPr>
        <sz val="12"/>
        <color theme="1"/>
        <rFont val="Times New Roman"/>
        <family val="1"/>
      </rPr>
      <t>,Arena Verlag</t>
    </r>
    <r>
      <rPr>
        <sz val="12"/>
        <color theme="1"/>
        <rFont val="標楷體"/>
        <family val="4"/>
        <charset val="136"/>
      </rPr>
      <t>產品</t>
    </r>
    <r>
      <rPr>
        <sz val="12"/>
        <color theme="1"/>
        <rFont val="Times New Roman"/>
        <family val="1"/>
      </rPr>
      <t>&lt;&lt;</t>
    </r>
    <r>
      <rPr>
        <sz val="12"/>
        <color theme="1"/>
        <rFont val="標楷體"/>
        <family val="4"/>
        <charset val="136"/>
      </rPr>
      <t>魔術師光柵片展示盒</t>
    </r>
    <r>
      <rPr>
        <sz val="12"/>
        <color theme="1"/>
        <rFont val="Times New Roman"/>
        <family val="1"/>
      </rPr>
      <t>&gt;&gt;</t>
    </r>
    <r>
      <rPr>
        <sz val="12"/>
        <color theme="1"/>
        <rFont val="標楷體"/>
        <family val="4"/>
        <charset val="136"/>
      </rPr>
      <t>的脊布用。</t>
    </r>
  </si>
  <si>
    <r>
      <rPr>
        <sz val="12"/>
        <color theme="1"/>
        <rFont val="標楷體"/>
        <family val="4"/>
        <charset val="136"/>
      </rPr>
      <t>測試美麗華</t>
    </r>
    <r>
      <rPr>
        <sz val="12"/>
        <color theme="1"/>
        <rFont val="Times New Roman"/>
        <family val="1"/>
      </rPr>
      <t>#SND-501</t>
    </r>
    <r>
      <rPr>
        <sz val="12"/>
        <color theme="1"/>
        <rFont val="標楷體"/>
        <family val="4"/>
        <charset val="136"/>
      </rPr>
      <t>油墨絲印於白棉布面之效果，是否適合做客戶</t>
    </r>
    <r>
      <rPr>
        <sz val="12"/>
        <color theme="1"/>
        <rFont val="Times New Roman"/>
        <family val="1"/>
      </rPr>
      <t>Arena Verlag</t>
    </r>
    <r>
      <rPr>
        <sz val="12"/>
        <color theme="1"/>
        <rFont val="標楷體"/>
        <family val="4"/>
        <charset val="136"/>
      </rPr>
      <t>產品</t>
    </r>
    <r>
      <rPr>
        <sz val="12"/>
        <color theme="1"/>
        <rFont val="Times New Roman"/>
        <family val="1"/>
      </rPr>
      <t>&lt;&lt;</t>
    </r>
    <r>
      <rPr>
        <sz val="12"/>
        <color theme="1"/>
        <rFont val="標楷體"/>
        <family val="4"/>
        <charset val="136"/>
      </rPr>
      <t>綠色生命</t>
    </r>
    <r>
      <rPr>
        <sz val="12"/>
        <color theme="1"/>
        <rFont val="Times New Roman"/>
        <family val="1"/>
      </rPr>
      <t>&gt;&gt;</t>
    </r>
    <r>
      <rPr>
        <sz val="12"/>
        <color theme="1"/>
        <rFont val="標楷體"/>
        <family val="4"/>
        <charset val="136"/>
      </rPr>
      <t>的脊布用。</t>
    </r>
  </si>
  <si>
    <r>
      <rPr>
        <sz val="12"/>
        <color theme="1"/>
        <rFont val="標楷體"/>
        <family val="4"/>
        <charset val="136"/>
      </rPr>
      <t>測試美麗華＃</t>
    </r>
    <r>
      <rPr>
        <sz val="12"/>
        <color theme="1"/>
        <rFont val="Times New Roman"/>
        <family val="1"/>
      </rPr>
      <t>QSND-314284</t>
    </r>
    <r>
      <rPr>
        <sz val="12"/>
        <color theme="1"/>
        <rFont val="標楷體"/>
        <family val="4"/>
        <charset val="136"/>
      </rPr>
      <t>絲印淺紅色油墨絲印於白棉布面之效果，是否適合做客戶</t>
    </r>
    <r>
      <rPr>
        <sz val="12"/>
        <color theme="1"/>
        <rFont val="Times New Roman"/>
        <family val="1"/>
      </rPr>
      <t>HerderVerlag</t>
    </r>
    <r>
      <rPr>
        <sz val="12"/>
        <color theme="1"/>
        <rFont val="標楷體"/>
        <family val="4"/>
        <charset val="136"/>
      </rPr>
      <t>產品</t>
    </r>
    <r>
      <rPr>
        <sz val="12"/>
        <color theme="1"/>
        <rFont val="Times New Roman"/>
        <family val="1"/>
      </rPr>
      <t>&lt;&lt;</t>
    </r>
    <r>
      <rPr>
        <sz val="12"/>
        <color theme="1"/>
        <rFont val="標楷體"/>
        <family val="4"/>
        <charset val="136"/>
      </rPr>
      <t>嬰兒成長錄</t>
    </r>
    <r>
      <rPr>
        <sz val="12"/>
        <color theme="1"/>
        <rFont val="Times New Roman"/>
        <family val="1"/>
      </rPr>
      <t>-</t>
    </r>
    <r>
      <rPr>
        <sz val="12"/>
        <color theme="1"/>
        <rFont val="標楷體"/>
        <family val="4"/>
        <charset val="136"/>
      </rPr>
      <t>男絯</t>
    </r>
    <r>
      <rPr>
        <sz val="12"/>
        <color theme="1"/>
        <rFont val="Times New Roman"/>
        <family val="1"/>
      </rPr>
      <t xml:space="preserve"> &gt;&gt;</t>
    </r>
    <r>
      <rPr>
        <sz val="12"/>
        <color theme="1"/>
        <rFont val="標楷體"/>
        <family val="4"/>
        <charset val="136"/>
      </rPr>
      <t>的脊布用。</t>
    </r>
  </si>
  <si>
    <r>
      <rPr>
        <sz val="12"/>
        <color theme="1"/>
        <rFont val="標楷體"/>
        <family val="4"/>
        <charset val="136"/>
      </rPr>
      <t>測試美麗華＃</t>
    </r>
    <r>
      <rPr>
        <sz val="12"/>
        <color theme="1"/>
        <rFont val="Times New Roman"/>
        <family val="1"/>
      </rPr>
      <t>QSND-413133</t>
    </r>
    <r>
      <rPr>
        <sz val="12"/>
        <color theme="1"/>
        <rFont val="標楷體"/>
        <family val="4"/>
        <charset val="136"/>
      </rPr>
      <t>絲印藍色油墨絲印於白棉布面之效果，是否適合做客戶</t>
    </r>
    <r>
      <rPr>
        <sz val="12"/>
        <color theme="1"/>
        <rFont val="Times New Roman"/>
        <family val="1"/>
      </rPr>
      <t>HerderVerlag</t>
    </r>
    <r>
      <rPr>
        <sz val="12"/>
        <color theme="1"/>
        <rFont val="標楷體"/>
        <family val="4"/>
        <charset val="136"/>
      </rPr>
      <t>產品</t>
    </r>
    <r>
      <rPr>
        <sz val="12"/>
        <color theme="1"/>
        <rFont val="Times New Roman"/>
        <family val="1"/>
      </rPr>
      <t>&lt;&lt;</t>
    </r>
    <r>
      <rPr>
        <sz val="12"/>
        <color theme="1"/>
        <rFont val="標楷體"/>
        <family val="4"/>
        <charset val="136"/>
      </rPr>
      <t>嬰兒成長錄</t>
    </r>
    <r>
      <rPr>
        <sz val="12"/>
        <color theme="1"/>
        <rFont val="Times New Roman"/>
        <family val="1"/>
      </rPr>
      <t>-</t>
    </r>
    <r>
      <rPr>
        <sz val="12"/>
        <color theme="1"/>
        <rFont val="標楷體"/>
        <family val="4"/>
        <charset val="136"/>
      </rPr>
      <t>男絯</t>
    </r>
    <r>
      <rPr>
        <sz val="12"/>
        <color theme="1"/>
        <rFont val="Times New Roman"/>
        <family val="1"/>
      </rPr>
      <t xml:space="preserve"> &gt;&gt;</t>
    </r>
    <r>
      <rPr>
        <sz val="12"/>
        <color theme="1"/>
        <rFont val="標楷體"/>
        <family val="4"/>
        <charset val="136"/>
      </rPr>
      <t>的脊布用。</t>
    </r>
  </si>
  <si>
    <r>
      <rPr>
        <sz val="12"/>
        <color theme="1"/>
        <rFont val="標楷體"/>
        <family val="4"/>
        <charset val="136"/>
      </rPr>
      <t>針對</t>
    </r>
    <r>
      <rPr>
        <sz val="12"/>
        <color theme="1"/>
        <rFont val="Times New Roman"/>
        <family val="1"/>
      </rPr>
      <t>Leo NY / Tenep</t>
    </r>
    <r>
      <rPr>
        <sz val="12"/>
        <color theme="1"/>
        <rFont val="標楷體"/>
        <family val="4"/>
        <charset val="136"/>
      </rPr>
      <t>客人的</t>
    </r>
    <r>
      <rPr>
        <sz val="12"/>
        <color theme="1"/>
        <rFont val="Times New Roman"/>
        <family val="1"/>
      </rPr>
      <t>&lt;&lt;</t>
    </r>
    <r>
      <rPr>
        <sz val="12"/>
        <color theme="1"/>
        <rFont val="標楷體"/>
        <family val="4"/>
        <charset val="136"/>
      </rPr>
      <t>月歷記事部</t>
    </r>
    <r>
      <rPr>
        <sz val="12"/>
        <color theme="1"/>
        <rFont val="Times New Roman"/>
        <family val="1"/>
      </rPr>
      <t>&gt;&gt; (Job# 63410)</t>
    </r>
    <r>
      <rPr>
        <sz val="12"/>
        <color theme="1"/>
        <rFont val="標楷體"/>
        <family val="4"/>
        <charset val="136"/>
      </rPr>
      <t>系列產品的要求。測試美麗華</t>
    </r>
    <r>
      <rPr>
        <sz val="12"/>
        <color theme="1"/>
        <rFont val="Times New Roman"/>
        <family val="1"/>
      </rPr>
      <t>#QSPTA-29257</t>
    </r>
    <r>
      <rPr>
        <sz val="12"/>
        <color theme="1"/>
        <rFont val="標楷體"/>
        <family val="4"/>
        <charset val="136"/>
      </rPr>
      <t>黃色</t>
    </r>
    <r>
      <rPr>
        <sz val="12"/>
        <color theme="1"/>
        <rFont val="Times New Roman"/>
        <family val="1"/>
      </rPr>
      <t>(PMS122C)</t>
    </r>
    <r>
      <rPr>
        <sz val="12"/>
        <color theme="1"/>
        <rFont val="標楷體"/>
        <family val="4"/>
        <charset val="136"/>
      </rPr>
      <t>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</si>
  <si>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針對</t>
    </r>
    <r>
      <rPr>
        <sz val="12"/>
        <color theme="1"/>
        <rFont val="Times New Roman"/>
        <family val="1"/>
      </rPr>
      <t>Leo NY / Tenep</t>
    </r>
    <r>
      <rPr>
        <sz val="12"/>
        <color theme="1"/>
        <rFont val="標楷體"/>
        <family val="4"/>
        <charset val="136"/>
      </rPr>
      <t>客人的</t>
    </r>
    <r>
      <rPr>
        <sz val="12"/>
        <color theme="1"/>
        <rFont val="Times New Roman"/>
        <family val="1"/>
      </rPr>
      <t>&lt;&lt;</t>
    </r>
    <r>
      <rPr>
        <sz val="12"/>
        <color theme="1"/>
        <rFont val="標楷體"/>
        <family val="4"/>
        <charset val="136"/>
      </rPr>
      <t>月歷記事部</t>
    </r>
    <r>
      <rPr>
        <sz val="12"/>
        <color theme="1"/>
        <rFont val="Times New Roman"/>
        <family val="1"/>
      </rPr>
      <t>&gt;&gt; (Job# 63410)</t>
    </r>
    <r>
      <rPr>
        <sz val="12"/>
        <color theme="1"/>
        <rFont val="標楷體"/>
        <family val="4"/>
        <charset val="136"/>
      </rPr>
      <t>系列產品的要求。測試美麗華</t>
    </r>
    <r>
      <rPr>
        <sz val="12"/>
        <color theme="1"/>
        <rFont val="Times New Roman"/>
        <family val="1"/>
      </rPr>
      <t>#QSPTA-314336T</t>
    </r>
    <r>
      <rPr>
        <sz val="12"/>
        <color theme="1"/>
        <rFont val="標楷體"/>
        <family val="4"/>
        <charset val="136"/>
      </rPr>
      <t>紅色</t>
    </r>
    <r>
      <rPr>
        <sz val="12"/>
        <color theme="1"/>
        <rFont val="Times New Roman"/>
        <family val="1"/>
      </rPr>
      <t>(PMS1788C)</t>
    </r>
    <r>
      <rPr>
        <sz val="12"/>
        <color theme="1"/>
        <rFont val="標楷體"/>
        <family val="4"/>
        <charset val="136"/>
      </rPr>
      <t>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</si>
  <si>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針對</t>
    </r>
    <r>
      <rPr>
        <sz val="12"/>
        <color theme="1"/>
        <rFont val="Times New Roman"/>
        <family val="1"/>
      </rPr>
      <t>Leo NY / Tenep</t>
    </r>
    <r>
      <rPr>
        <sz val="12"/>
        <color theme="1"/>
        <rFont val="標楷體"/>
        <family val="4"/>
        <charset val="136"/>
      </rPr>
      <t>客人的</t>
    </r>
    <r>
      <rPr>
        <sz val="12"/>
        <color theme="1"/>
        <rFont val="Times New Roman"/>
        <family val="1"/>
      </rPr>
      <t>&lt;&lt;</t>
    </r>
    <r>
      <rPr>
        <sz val="12"/>
        <color theme="1"/>
        <rFont val="標楷體"/>
        <family val="4"/>
        <charset val="136"/>
      </rPr>
      <t>月歷記事部</t>
    </r>
    <r>
      <rPr>
        <sz val="12"/>
        <color theme="1"/>
        <rFont val="Times New Roman"/>
        <family val="1"/>
      </rPr>
      <t>&gt;&gt; (Job# 63410)</t>
    </r>
    <r>
      <rPr>
        <sz val="12"/>
        <color theme="1"/>
        <rFont val="標楷體"/>
        <family val="4"/>
        <charset val="136"/>
      </rPr>
      <t>系列產品的要求。測試美麗華</t>
    </r>
    <r>
      <rPr>
        <sz val="12"/>
        <color theme="1"/>
        <rFont val="Times New Roman"/>
        <family val="1"/>
      </rPr>
      <t>#QSPTA-314440</t>
    </r>
    <r>
      <rPr>
        <sz val="12"/>
        <color theme="1"/>
        <rFont val="標楷體"/>
        <family val="4"/>
        <charset val="136"/>
      </rPr>
      <t>紅色</t>
    </r>
    <r>
      <rPr>
        <sz val="12"/>
        <color theme="1"/>
        <rFont val="Times New Roman"/>
        <family val="1"/>
      </rPr>
      <t>(PMS186C)</t>
    </r>
    <r>
      <rPr>
        <sz val="12"/>
        <color theme="1"/>
        <rFont val="標楷體"/>
        <family val="4"/>
        <charset val="136"/>
      </rPr>
      <t>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</si>
  <si>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針對</t>
    </r>
    <r>
      <rPr>
        <sz val="12"/>
        <color theme="1"/>
        <rFont val="Times New Roman"/>
        <family val="1"/>
      </rPr>
      <t>Leo NY / Tenep</t>
    </r>
    <r>
      <rPr>
        <sz val="12"/>
        <color theme="1"/>
        <rFont val="標楷體"/>
        <family val="4"/>
        <charset val="136"/>
      </rPr>
      <t>客人的</t>
    </r>
    <r>
      <rPr>
        <sz val="12"/>
        <color theme="1"/>
        <rFont val="Times New Roman"/>
        <family val="1"/>
      </rPr>
      <t>&lt;&lt;</t>
    </r>
    <r>
      <rPr>
        <sz val="12"/>
        <color theme="1"/>
        <rFont val="標楷體"/>
        <family val="4"/>
        <charset val="136"/>
      </rPr>
      <t>月歷記事部</t>
    </r>
    <r>
      <rPr>
        <sz val="12"/>
        <color theme="1"/>
        <rFont val="Times New Roman"/>
        <family val="1"/>
      </rPr>
      <t>&gt;&gt; (Job# 63410)</t>
    </r>
    <r>
      <rPr>
        <sz val="12"/>
        <color theme="1"/>
        <rFont val="標楷體"/>
        <family val="4"/>
        <charset val="136"/>
      </rPr>
      <t>系列產品的要求。測試美麗華</t>
    </r>
    <r>
      <rPr>
        <sz val="12"/>
        <color theme="1"/>
        <rFont val="Times New Roman"/>
        <family val="1"/>
      </rPr>
      <t>#QSPTA-816532</t>
    </r>
    <r>
      <rPr>
        <sz val="12"/>
        <color theme="1"/>
        <rFont val="標楷體"/>
        <family val="4"/>
        <charset val="136"/>
      </rPr>
      <t>紫藍</t>
    </r>
    <r>
      <rPr>
        <sz val="12"/>
        <color theme="1"/>
        <rFont val="Times New Roman"/>
        <family val="1"/>
      </rPr>
      <t>(PMS2728C)</t>
    </r>
    <r>
      <rPr>
        <sz val="12"/>
        <color theme="1"/>
        <rFont val="標楷體"/>
        <family val="4"/>
        <charset val="136"/>
      </rPr>
      <t>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</si>
  <si>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針對</t>
    </r>
    <r>
      <rPr>
        <sz val="12"/>
        <color theme="1"/>
        <rFont val="Times New Roman"/>
        <family val="1"/>
      </rPr>
      <t>Leo NY / Tenep</t>
    </r>
    <r>
      <rPr>
        <sz val="12"/>
        <color theme="1"/>
        <rFont val="標楷體"/>
        <family val="4"/>
        <charset val="136"/>
      </rPr>
      <t>客人的</t>
    </r>
    <r>
      <rPr>
        <sz val="12"/>
        <color theme="1"/>
        <rFont val="Times New Roman"/>
        <family val="1"/>
      </rPr>
      <t>&lt;&lt;</t>
    </r>
    <r>
      <rPr>
        <sz val="12"/>
        <color theme="1"/>
        <rFont val="標楷體"/>
        <family val="4"/>
        <charset val="136"/>
      </rPr>
      <t>月歷記事部</t>
    </r>
    <r>
      <rPr>
        <sz val="12"/>
        <color theme="1"/>
        <rFont val="Times New Roman"/>
        <family val="1"/>
      </rPr>
      <t>&gt;&gt; (Job# 63410)</t>
    </r>
    <r>
      <rPr>
        <sz val="12"/>
        <color theme="1"/>
        <rFont val="標楷體"/>
        <family val="4"/>
        <charset val="136"/>
      </rPr>
      <t>系列產品的要求。測試美麗華</t>
    </r>
    <r>
      <rPr>
        <sz val="12"/>
        <color theme="1"/>
        <rFont val="Times New Roman"/>
        <family val="1"/>
      </rPr>
      <t>#QSPTA-816533</t>
    </r>
    <r>
      <rPr>
        <sz val="12"/>
        <color theme="1"/>
        <rFont val="標楷體"/>
        <family val="4"/>
        <charset val="136"/>
      </rPr>
      <t>紫紅色</t>
    </r>
    <r>
      <rPr>
        <sz val="12"/>
        <color theme="1"/>
        <rFont val="Times New Roman"/>
        <family val="1"/>
      </rPr>
      <t>(PMS2767C)</t>
    </r>
    <r>
      <rPr>
        <sz val="12"/>
        <color theme="1"/>
        <rFont val="標楷體"/>
        <family val="4"/>
        <charset val="136"/>
      </rPr>
      <t>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</si>
  <si>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針對</t>
    </r>
    <r>
      <rPr>
        <sz val="12"/>
        <color theme="1"/>
        <rFont val="Times New Roman"/>
        <family val="1"/>
      </rPr>
      <t>Leo NY / Tenep</t>
    </r>
    <r>
      <rPr>
        <sz val="12"/>
        <color theme="1"/>
        <rFont val="標楷體"/>
        <family val="4"/>
        <charset val="136"/>
      </rPr>
      <t>客人的</t>
    </r>
    <r>
      <rPr>
        <sz val="12"/>
        <color theme="1"/>
        <rFont val="Times New Roman"/>
        <family val="1"/>
      </rPr>
      <t>&lt;&lt;</t>
    </r>
    <r>
      <rPr>
        <sz val="12"/>
        <color theme="1"/>
        <rFont val="標楷體"/>
        <family val="4"/>
        <charset val="136"/>
      </rPr>
      <t>月歷記事部</t>
    </r>
    <r>
      <rPr>
        <sz val="12"/>
        <color theme="1"/>
        <rFont val="Times New Roman"/>
        <family val="1"/>
      </rPr>
      <t>&gt;&gt; (Job# 63410)</t>
    </r>
    <r>
      <rPr>
        <sz val="12"/>
        <color theme="1"/>
        <rFont val="標楷體"/>
        <family val="4"/>
        <charset val="136"/>
      </rPr>
      <t>系列產品的要求。測試美麗華</t>
    </r>
    <r>
      <rPr>
        <sz val="12"/>
        <color theme="1"/>
        <rFont val="Times New Roman"/>
        <family val="1"/>
      </rPr>
      <t>#QSPTA-816628</t>
    </r>
    <r>
      <rPr>
        <sz val="12"/>
        <color theme="1"/>
        <rFont val="標楷體"/>
        <family val="4"/>
        <charset val="136"/>
      </rPr>
      <t>紫紅色</t>
    </r>
    <r>
      <rPr>
        <sz val="12"/>
        <color theme="1"/>
        <rFont val="Times New Roman"/>
        <family val="1"/>
      </rPr>
      <t>(PMS219C)</t>
    </r>
    <r>
      <rPr>
        <sz val="12"/>
        <color theme="1"/>
        <rFont val="標楷體"/>
        <family val="4"/>
        <charset val="136"/>
      </rPr>
      <t>絲印油墨是否适合使用于</t>
    </r>
    <r>
      <rPr>
        <sz val="12"/>
        <color theme="1"/>
        <rFont val="Times New Roman"/>
        <family val="1"/>
      </rPr>
      <t>PP</t>
    </r>
    <r>
      <rPr>
        <sz val="12"/>
        <color theme="1"/>
        <rFont val="標楷體"/>
        <family val="4"/>
        <charset val="136"/>
      </rPr>
      <t>膠片上。</t>
    </r>
  </si>
  <si>
    <r>
      <rPr>
        <sz val="12"/>
        <color theme="1"/>
        <rFont val="標楷體"/>
        <family val="4"/>
        <charset val="136"/>
      </rPr>
      <t>測試中華制漆有限公司之沙膠漆</t>
    </r>
    <r>
      <rPr>
        <sz val="12"/>
        <color theme="1"/>
        <rFont val="Times New Roman"/>
        <family val="1"/>
      </rPr>
      <t>#671720(</t>
    </r>
    <r>
      <rPr>
        <sz val="12"/>
        <color theme="1"/>
        <rFont val="標楷體"/>
        <family val="4"/>
        <charset val="136"/>
      </rPr>
      <t>綠色</t>
    </r>
    <r>
      <rPr>
        <sz val="12"/>
        <color theme="1"/>
        <rFont val="Times New Roman"/>
        <family val="1"/>
      </rPr>
      <t>)</t>
    </r>
    <r>
      <rPr>
        <sz val="12"/>
        <color theme="1"/>
        <rFont val="標楷體"/>
        <family val="4"/>
        <charset val="136"/>
      </rPr>
      <t>用絲網印於紙面上，是否可達到建築行業牆體表面的磨砂效果。</t>
    </r>
    <r>
      <rPr>
        <sz val="12"/>
        <color theme="1"/>
        <rFont val="Times New Roman"/>
        <family val="1"/>
      </rPr>
      <t>(1~3</t>
    </r>
    <r>
      <rPr>
        <sz val="12"/>
        <color theme="1"/>
        <rFont val="標楷體"/>
        <family val="4"/>
        <charset val="136"/>
      </rPr>
      <t>號取消原因：配方及型號更改。）</t>
    </r>
  </si>
  <si>
    <r>
      <rPr>
        <sz val="12"/>
        <color theme="1"/>
        <rFont val="標楷體"/>
        <family val="4"/>
        <charset val="136"/>
      </rPr>
      <t>測試中華制漆有限公司之沙膠漆</t>
    </r>
    <r>
      <rPr>
        <sz val="12"/>
        <color theme="1"/>
        <rFont val="Times New Roman"/>
        <family val="1"/>
      </rPr>
      <t>#671721(</t>
    </r>
    <r>
      <rPr>
        <sz val="12"/>
        <color theme="1"/>
        <rFont val="標楷體"/>
        <family val="4"/>
        <charset val="136"/>
      </rPr>
      <t>黃色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</si>
  <si>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測試中華制漆有限公司之沙膠漆</t>
    </r>
    <r>
      <rPr>
        <sz val="12"/>
        <color theme="1"/>
        <rFont val="Times New Roman"/>
        <family val="1"/>
      </rPr>
      <t>#671722(</t>
    </r>
    <r>
      <rPr>
        <sz val="12"/>
        <color theme="1"/>
        <rFont val="標楷體"/>
        <family val="4"/>
        <charset val="136"/>
      </rPr>
      <t>紅色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</si>
  <si>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利用</t>
    </r>
    <r>
      <rPr>
        <sz val="12"/>
        <color theme="1"/>
        <rFont val="Times New Roman"/>
        <family val="1"/>
      </rPr>
      <t>HP#1000</t>
    </r>
    <r>
      <rPr>
        <sz val="12"/>
        <color theme="1"/>
        <rFont val="標楷體"/>
        <family val="4"/>
        <charset val="136"/>
      </rPr>
      <t>介面油與</t>
    </r>
    <r>
      <rPr>
        <sz val="12"/>
        <color theme="1"/>
        <rFont val="Times New Roman"/>
        <family val="1"/>
      </rPr>
      <t>#UF-3050</t>
    </r>
    <r>
      <rPr>
        <sz val="12"/>
        <color theme="1"/>
        <rFont val="標楷體"/>
        <family val="4"/>
        <charset val="136"/>
      </rPr>
      <t>尼龍催化劑以</t>
    </r>
    <r>
      <rPr>
        <sz val="12"/>
        <color theme="1"/>
        <rFont val="Times New Roman"/>
        <family val="1"/>
      </rPr>
      <t>9:1</t>
    </r>
    <r>
      <rPr>
        <sz val="12"/>
        <color theme="1"/>
        <rFont val="標楷體"/>
        <family val="4"/>
        <charset val="136"/>
      </rPr>
      <t>比例混合</t>
    </r>
    <r>
      <rPr>
        <sz val="12"/>
        <color theme="1"/>
        <rFont val="Times New Roman"/>
        <family val="1"/>
      </rPr>
      <t>,</t>
    </r>
    <r>
      <rPr>
        <sz val="12"/>
        <color theme="1"/>
        <rFont val="標楷體"/>
        <family val="4"/>
        <charset val="136"/>
      </rPr>
      <t>解決印花漿於紙面附著力問題（</t>
    </r>
    <r>
      <rPr>
        <sz val="12"/>
        <color theme="1"/>
        <rFont val="Times New Roman"/>
        <family val="1"/>
      </rPr>
      <t>4~5</t>
    </r>
    <r>
      <rPr>
        <sz val="12"/>
        <color theme="1"/>
        <rFont val="標楷體"/>
        <family val="4"/>
        <charset val="136"/>
      </rPr>
      <t>號取消原因：配方停產）</t>
    </r>
  </si>
  <si>
    <r>
      <rPr>
        <sz val="12"/>
        <color theme="1"/>
        <rFont val="標楷體"/>
        <family val="4"/>
        <charset val="136"/>
      </rPr>
      <t>利用</t>
    </r>
    <r>
      <rPr>
        <sz val="12"/>
        <color theme="1"/>
        <rFont val="Times New Roman"/>
        <family val="1"/>
      </rPr>
      <t>HP#1000</t>
    </r>
    <r>
      <rPr>
        <sz val="12"/>
        <color theme="1"/>
        <rFont val="標楷體"/>
        <family val="4"/>
        <charset val="136"/>
      </rPr>
      <t>介面油與</t>
    </r>
    <r>
      <rPr>
        <sz val="12"/>
        <color theme="1"/>
        <rFont val="Times New Roman"/>
        <family val="1"/>
      </rPr>
      <t>#UF-3050</t>
    </r>
    <r>
      <rPr>
        <sz val="12"/>
        <color theme="1"/>
        <rFont val="標楷體"/>
        <family val="4"/>
        <charset val="136"/>
      </rPr>
      <t>尼龍催化劑以</t>
    </r>
    <r>
      <rPr>
        <sz val="12"/>
        <color theme="1"/>
        <rFont val="Times New Roman"/>
        <family val="1"/>
      </rPr>
      <t>9:1</t>
    </r>
    <r>
      <rPr>
        <sz val="12"/>
        <color theme="1"/>
        <rFont val="標楷體"/>
        <family val="4"/>
        <charset val="136"/>
      </rPr>
      <t>比例混合</t>
    </r>
    <r>
      <rPr>
        <sz val="12"/>
        <color theme="1"/>
        <rFont val="Times New Roman"/>
        <family val="1"/>
      </rPr>
      <t>,</t>
    </r>
    <r>
      <rPr>
        <sz val="12"/>
        <color theme="1"/>
        <rFont val="標楷體"/>
        <family val="4"/>
        <charset val="136"/>
      </rPr>
      <t>解決印花漿於紙面附著力問題</t>
    </r>
  </si>
  <si>
    <r>
      <rPr>
        <sz val="12"/>
        <color theme="1"/>
        <rFont val="標楷體"/>
        <family val="4"/>
        <charset val="136"/>
      </rPr>
      <t>測試十条</t>
    </r>
    <r>
      <rPr>
        <sz val="12"/>
        <color theme="1"/>
        <rFont val="Times New Roman"/>
        <family val="1"/>
      </rPr>
      <t>#CH-10</t>
    </r>
    <r>
      <rPr>
        <sz val="12"/>
        <color theme="1"/>
        <rFont val="標楷體"/>
        <family val="4"/>
        <charset val="136"/>
      </rPr>
      <t>導電碳墨是否可用於客人產品上，以代替已停產的創熹</t>
    </r>
    <r>
      <rPr>
        <sz val="12"/>
        <color theme="1"/>
        <rFont val="Times New Roman"/>
        <family val="1"/>
      </rPr>
      <t>#SS-1069</t>
    </r>
    <r>
      <rPr>
        <sz val="12"/>
        <color theme="1"/>
        <rFont val="標楷體"/>
        <family val="4"/>
        <charset val="136"/>
      </rPr>
      <t>導電碳墨。</t>
    </r>
  </si>
  <si>
    <r>
      <rPr>
        <sz val="12"/>
        <color theme="1"/>
        <rFont val="標楷體"/>
        <family val="4"/>
        <charset val="136"/>
      </rPr>
      <t>測試美麗華</t>
    </r>
    <r>
      <rPr>
        <sz val="12"/>
        <color theme="1"/>
        <rFont val="Times New Roman"/>
        <family val="1"/>
      </rPr>
      <t xml:space="preserve"> #QPA-817353</t>
    </r>
    <r>
      <rPr>
        <sz val="12"/>
        <color theme="1"/>
        <rFont val="標楷體"/>
        <family val="4"/>
        <charset val="136"/>
      </rPr>
      <t>紫色</t>
    </r>
    <r>
      <rPr>
        <sz val="12"/>
        <color theme="1"/>
        <rFont val="Times New Roman"/>
        <family val="1"/>
      </rPr>
      <t>(PMS519U)</t>
    </r>
    <r>
      <rPr>
        <sz val="12"/>
        <color theme="1"/>
        <rFont val="標楷體"/>
        <family val="4"/>
        <charset val="136"/>
      </rPr>
      <t>絲印油墨絲印于</t>
    </r>
    <r>
      <rPr>
        <sz val="12"/>
        <color theme="1"/>
        <rFont val="Times New Roman"/>
        <family val="1"/>
      </rPr>
      <t>0.3mmPVC</t>
    </r>
    <r>
      <rPr>
        <sz val="12"/>
        <color theme="1"/>
        <rFont val="標楷體"/>
        <family val="4"/>
        <charset val="136"/>
      </rPr>
      <t>膠片上，是否适合</t>
    </r>
    <r>
      <rPr>
        <sz val="12"/>
        <color theme="1"/>
        <rFont val="Times New Roman"/>
        <family val="1"/>
      </rPr>
      <t>HMCHK/HMDSP</t>
    </r>
    <r>
      <rPr>
        <sz val="12"/>
        <color theme="1"/>
        <rFont val="標楷體"/>
        <family val="4"/>
        <charset val="136"/>
      </rPr>
      <t>客人的</t>
    </r>
    <r>
      <rPr>
        <sz val="12"/>
        <color theme="1"/>
        <rFont val="Times New Roman"/>
        <family val="1"/>
      </rPr>
      <t>&lt;&lt;</t>
    </r>
    <r>
      <rPr>
        <sz val="12"/>
        <color theme="1"/>
        <rFont val="標楷體"/>
        <family val="4"/>
        <charset val="136"/>
      </rPr>
      <t>媽咪日記</t>
    </r>
    <r>
      <rPr>
        <sz val="12"/>
        <color theme="1"/>
        <rFont val="Times New Roman"/>
        <family val="1"/>
      </rPr>
      <t>&gt;&gt; (Job# 64941)</t>
    </r>
    <r>
      <rPr>
        <sz val="12"/>
        <color theme="1"/>
        <rFont val="標楷體"/>
        <family val="4"/>
        <charset val="136"/>
      </rPr>
      <t>產品的要求。</t>
    </r>
  </si>
  <si>
    <r>
      <rPr>
        <sz val="12"/>
        <color theme="1"/>
        <rFont val="標楷體"/>
        <family val="4"/>
        <charset val="136"/>
      </rPr>
      <t>測試美麗華</t>
    </r>
    <r>
      <rPr>
        <sz val="12"/>
        <color theme="1"/>
        <rFont val="Times New Roman"/>
        <family val="1"/>
      </rPr>
      <t xml:space="preserve">#QPA-817352 (PMS219U) </t>
    </r>
    <r>
      <rPr>
        <sz val="12"/>
        <color theme="1"/>
        <rFont val="標楷體"/>
        <family val="4"/>
        <charset val="136"/>
      </rPr>
      <t>紫紅色絲印油墨絲印于</t>
    </r>
    <r>
      <rPr>
        <sz val="12"/>
        <color theme="1"/>
        <rFont val="Times New Roman"/>
        <family val="1"/>
      </rPr>
      <t>0.3mmPVC</t>
    </r>
    <r>
      <rPr>
        <sz val="12"/>
        <color theme="1"/>
        <rFont val="標楷體"/>
        <family val="4"/>
        <charset val="136"/>
      </rPr>
      <t>膠片上，是否适合</t>
    </r>
    <r>
      <rPr>
        <sz val="12"/>
        <color theme="1"/>
        <rFont val="Times New Roman"/>
        <family val="1"/>
      </rPr>
      <t>HMCHK/HMDSP</t>
    </r>
    <r>
      <rPr>
        <sz val="12"/>
        <color theme="1"/>
        <rFont val="標楷體"/>
        <family val="4"/>
        <charset val="136"/>
      </rPr>
      <t>客人的</t>
    </r>
    <r>
      <rPr>
        <sz val="12"/>
        <color theme="1"/>
        <rFont val="Times New Roman"/>
        <family val="1"/>
      </rPr>
      <t>&lt;&lt;</t>
    </r>
    <r>
      <rPr>
        <sz val="12"/>
        <color theme="1"/>
        <rFont val="標楷體"/>
        <family val="4"/>
        <charset val="136"/>
      </rPr>
      <t>花店日記</t>
    </r>
    <r>
      <rPr>
        <sz val="12"/>
        <color theme="1"/>
        <rFont val="Times New Roman"/>
        <family val="1"/>
      </rPr>
      <t>&gt;&gt; (Job# 64942)</t>
    </r>
    <r>
      <rPr>
        <sz val="12"/>
        <color theme="1"/>
        <rFont val="標楷體"/>
        <family val="4"/>
        <charset val="136"/>
      </rPr>
      <t>產品的要求。</t>
    </r>
  </si>
  <si>
    <r>
      <rPr>
        <sz val="12"/>
        <color theme="1"/>
        <rFont val="標楷體"/>
        <family val="4"/>
        <charset val="136"/>
      </rPr>
      <t>測試美麗華</t>
    </r>
    <r>
      <rPr>
        <sz val="12"/>
        <color theme="1"/>
        <rFont val="Times New Roman"/>
        <family val="1"/>
      </rPr>
      <t xml:space="preserve">#QPA-315054 (PMS193U) </t>
    </r>
    <r>
      <rPr>
        <sz val="12"/>
        <color theme="1"/>
        <rFont val="標楷體"/>
        <family val="4"/>
        <charset val="136"/>
      </rPr>
      <t>紅色絲印油墨　絲印于</t>
    </r>
    <r>
      <rPr>
        <sz val="12"/>
        <color theme="1"/>
        <rFont val="Times New Roman"/>
        <family val="1"/>
      </rPr>
      <t>0.3mmPVC</t>
    </r>
    <r>
      <rPr>
        <sz val="12"/>
        <color theme="1"/>
        <rFont val="標楷體"/>
        <family val="4"/>
        <charset val="136"/>
      </rPr>
      <t>膠片上，是否符合客人</t>
    </r>
    <r>
      <rPr>
        <sz val="12"/>
        <color theme="1"/>
        <rFont val="Times New Roman"/>
        <family val="1"/>
      </rPr>
      <t>HMCHK/HMDSP</t>
    </r>
    <r>
      <rPr>
        <sz val="12"/>
        <color theme="1"/>
        <rFont val="標楷體"/>
        <family val="4"/>
        <charset val="136"/>
      </rPr>
      <t>的</t>
    </r>
    <r>
      <rPr>
        <sz val="12"/>
        <color theme="1"/>
        <rFont val="Times New Roman"/>
        <family val="1"/>
      </rPr>
      <t>&lt;&lt;</t>
    </r>
    <r>
      <rPr>
        <sz val="12"/>
        <color theme="1"/>
        <rFont val="標楷體"/>
        <family val="4"/>
        <charset val="136"/>
      </rPr>
      <t>手袋日記</t>
    </r>
    <r>
      <rPr>
        <sz val="12"/>
        <color theme="1"/>
        <rFont val="Times New Roman"/>
        <family val="1"/>
      </rPr>
      <t>&gt;&gt; (Job# 64940)</t>
    </r>
    <r>
      <rPr>
        <sz val="12"/>
        <color theme="1"/>
        <rFont val="標楷體"/>
        <family val="4"/>
        <charset val="136"/>
      </rPr>
      <t>產品的要求。</t>
    </r>
  </si>
  <si>
    <r>
      <rPr>
        <sz val="12"/>
        <color theme="1"/>
        <rFont val="標楷體"/>
        <family val="4"/>
        <charset val="136"/>
      </rPr>
      <t>測試景達</t>
    </r>
    <r>
      <rPr>
        <sz val="12"/>
        <color theme="1"/>
        <rFont val="Times New Roman"/>
        <family val="1"/>
      </rPr>
      <t>GP-1900</t>
    </r>
    <r>
      <rPr>
        <sz val="12"/>
        <color theme="1"/>
        <rFont val="標楷體"/>
        <family val="4"/>
        <charset val="136"/>
      </rPr>
      <t>絲印紅色絲印單粉咭過水油面上是否符合客戶</t>
    </r>
    <r>
      <rPr>
        <sz val="12"/>
        <color theme="1"/>
        <rFont val="Times New Roman"/>
        <family val="1"/>
      </rPr>
      <t>HMCHK/HMIMA</t>
    </r>
    <r>
      <rPr>
        <sz val="12"/>
        <color theme="1"/>
        <rFont val="標楷體"/>
        <family val="4"/>
        <charset val="136"/>
      </rPr>
      <t>產品</t>
    </r>
    <r>
      <rPr>
        <sz val="12"/>
        <color theme="1"/>
        <rFont val="Times New Roman"/>
        <family val="1"/>
      </rPr>
      <t>&lt;&lt;</t>
    </r>
    <r>
      <rPr>
        <sz val="12"/>
        <color theme="1"/>
        <rFont val="標楷體"/>
        <family val="4"/>
        <charset val="136"/>
      </rPr>
      <t>綠油油</t>
    </r>
    <r>
      <rPr>
        <sz val="12"/>
        <color theme="1"/>
        <rFont val="Times New Roman"/>
        <family val="1"/>
      </rPr>
      <t>2005 &gt;&gt;</t>
    </r>
    <r>
      <rPr>
        <sz val="12"/>
        <color theme="1"/>
        <rFont val="標楷體"/>
        <family val="4"/>
        <charset val="136"/>
      </rPr>
      <t>之</t>
    </r>
    <r>
      <rPr>
        <sz val="12"/>
        <color theme="1"/>
        <rFont val="Times New Roman"/>
        <family val="1"/>
      </rPr>
      <t>Design#SX222417/02</t>
    </r>
    <r>
      <rPr>
        <sz val="12"/>
        <color theme="1"/>
        <rFont val="標楷體"/>
        <family val="4"/>
        <charset val="136"/>
      </rPr>
      <t>，</t>
    </r>
    <r>
      <rPr>
        <sz val="12"/>
        <color theme="1"/>
        <rFont val="Times New Roman"/>
        <family val="1"/>
      </rPr>
      <t>FX201909/9</t>
    </r>
    <r>
      <rPr>
        <sz val="12"/>
        <color theme="1"/>
        <rFont val="標楷體"/>
        <family val="4"/>
        <charset val="136"/>
      </rPr>
      <t>，</t>
    </r>
    <r>
      <rPr>
        <sz val="12"/>
        <color theme="1"/>
        <rFont val="Times New Roman"/>
        <family val="1"/>
      </rPr>
      <t>SX209908/3</t>
    </r>
    <r>
      <rPr>
        <sz val="12"/>
        <color theme="1"/>
        <rFont val="標楷體"/>
        <family val="4"/>
        <charset val="136"/>
      </rPr>
      <t>的要求。</t>
    </r>
  </si>
  <si>
    <r>
      <rPr>
        <sz val="12"/>
        <color theme="1"/>
        <rFont val="標楷體"/>
        <family val="4"/>
        <charset val="136"/>
      </rPr>
      <t>測試景達</t>
    </r>
    <r>
      <rPr>
        <sz val="12"/>
        <color theme="1"/>
        <rFont val="Times New Roman"/>
        <family val="1"/>
      </rPr>
      <t>GP-1901</t>
    </r>
    <r>
      <rPr>
        <sz val="12"/>
        <color theme="1"/>
        <rFont val="標楷體"/>
        <family val="4"/>
        <charset val="136"/>
      </rPr>
      <t>絲印珍珠綠色絲印單粉咭過水油面上是否符合客戶</t>
    </r>
    <r>
      <rPr>
        <sz val="12"/>
        <color theme="1"/>
        <rFont val="Times New Roman"/>
        <family val="1"/>
      </rPr>
      <t>HMCHK/HMIMA</t>
    </r>
    <r>
      <rPr>
        <sz val="12"/>
        <color theme="1"/>
        <rFont val="標楷體"/>
        <family val="4"/>
        <charset val="136"/>
      </rPr>
      <t>產</t>
    </r>
    <r>
      <rPr>
        <sz val="12"/>
        <color theme="1"/>
        <rFont val="Times New Roman"/>
        <family val="1"/>
      </rPr>
      <t>&lt;&lt;</t>
    </r>
    <r>
      <rPr>
        <sz val="12"/>
        <color theme="1"/>
        <rFont val="標楷體"/>
        <family val="4"/>
        <charset val="136"/>
      </rPr>
      <t>綠油油</t>
    </r>
    <r>
      <rPr>
        <sz val="12"/>
        <color theme="1"/>
        <rFont val="Times New Roman"/>
        <family val="1"/>
      </rPr>
      <t>2005 &gt;&gt;</t>
    </r>
    <r>
      <rPr>
        <sz val="12"/>
        <color theme="1"/>
        <rFont val="標楷體"/>
        <family val="4"/>
        <charset val="136"/>
      </rPr>
      <t>之</t>
    </r>
    <r>
      <rPr>
        <sz val="12"/>
        <color theme="1"/>
        <rFont val="Times New Roman"/>
        <family val="1"/>
      </rPr>
      <t>Design#599IMW5014,899IMW5043</t>
    </r>
    <r>
      <rPr>
        <sz val="12"/>
        <color theme="1"/>
        <rFont val="標楷體"/>
        <family val="4"/>
        <charset val="136"/>
      </rPr>
      <t>的要求。</t>
    </r>
  </si>
  <si>
    <r>
      <rPr>
        <sz val="12"/>
        <color theme="1"/>
        <rFont val="標楷體"/>
        <family val="4"/>
        <charset val="136"/>
      </rPr>
      <t>測試景達</t>
    </r>
    <r>
      <rPr>
        <sz val="12"/>
        <color theme="1"/>
        <rFont val="Times New Roman"/>
        <family val="1"/>
      </rPr>
      <t>GP-1902</t>
    </r>
    <r>
      <rPr>
        <sz val="12"/>
        <color theme="1"/>
        <rFont val="標楷體"/>
        <family val="4"/>
        <charset val="136"/>
      </rPr>
      <t>絲印珍珠白絲印單粉咭過水油面上是否符合客戶</t>
    </r>
    <r>
      <rPr>
        <sz val="12"/>
        <color theme="1"/>
        <rFont val="Times New Roman"/>
        <family val="1"/>
      </rPr>
      <t>HMCHK/HMIMA</t>
    </r>
    <r>
      <rPr>
        <sz val="12"/>
        <color theme="1"/>
        <rFont val="標楷體"/>
        <family val="4"/>
        <charset val="136"/>
      </rPr>
      <t>產品</t>
    </r>
    <r>
      <rPr>
        <sz val="12"/>
        <color theme="1"/>
        <rFont val="Times New Roman"/>
        <family val="1"/>
      </rPr>
      <t>&lt;&lt;</t>
    </r>
    <r>
      <rPr>
        <sz val="12"/>
        <color theme="1"/>
        <rFont val="標楷體"/>
        <family val="4"/>
        <charset val="136"/>
      </rPr>
      <t>綠油油</t>
    </r>
    <r>
      <rPr>
        <sz val="12"/>
        <color theme="1"/>
        <rFont val="Times New Roman"/>
        <family val="1"/>
      </rPr>
      <t>2005 &gt;&gt;</t>
    </r>
    <r>
      <rPr>
        <sz val="12"/>
        <color theme="1"/>
        <rFont val="標楷體"/>
        <family val="4"/>
        <charset val="136"/>
      </rPr>
      <t>之</t>
    </r>
    <r>
      <rPr>
        <sz val="12"/>
        <color theme="1"/>
        <rFont val="Times New Roman"/>
        <family val="1"/>
      </rPr>
      <t>Design#KX212640/4,599IMW5027</t>
    </r>
    <r>
      <rPr>
        <sz val="12"/>
        <color theme="1"/>
        <rFont val="標楷體"/>
        <family val="4"/>
        <charset val="136"/>
      </rPr>
      <t>的要求。</t>
    </r>
  </si>
  <si>
    <r>
      <rPr>
        <sz val="12"/>
        <color theme="1"/>
        <rFont val="標楷體"/>
        <family val="4"/>
        <charset val="136"/>
      </rPr>
      <t>測試景達</t>
    </r>
    <r>
      <rPr>
        <sz val="12"/>
        <color theme="1"/>
        <rFont val="Times New Roman"/>
        <family val="1"/>
      </rPr>
      <t>GP-2002</t>
    </r>
    <r>
      <rPr>
        <sz val="12"/>
        <color theme="1"/>
        <rFont val="標楷體"/>
        <family val="4"/>
        <charset val="136"/>
      </rPr>
      <t>絲印金墨絲印單粉咭過水油面上是否符合客戶</t>
    </r>
    <r>
      <rPr>
        <sz val="12"/>
        <color theme="1"/>
        <rFont val="Times New Roman"/>
        <family val="1"/>
      </rPr>
      <t>HMCHK/HMIMA</t>
    </r>
    <r>
      <rPr>
        <sz val="12"/>
        <color theme="1"/>
        <rFont val="標楷體"/>
        <family val="4"/>
        <charset val="136"/>
      </rPr>
      <t>產品</t>
    </r>
    <r>
      <rPr>
        <sz val="12"/>
        <color theme="1"/>
        <rFont val="Times New Roman"/>
        <family val="1"/>
      </rPr>
      <t>&lt;&lt;</t>
    </r>
    <r>
      <rPr>
        <sz val="12"/>
        <color theme="1"/>
        <rFont val="標楷體"/>
        <family val="4"/>
        <charset val="136"/>
      </rPr>
      <t>綠油油</t>
    </r>
    <r>
      <rPr>
        <sz val="12"/>
        <color theme="1"/>
        <rFont val="Times New Roman"/>
        <family val="1"/>
      </rPr>
      <t>2005 &gt;&gt;</t>
    </r>
    <r>
      <rPr>
        <sz val="12"/>
        <color theme="1"/>
        <rFont val="標楷體"/>
        <family val="4"/>
        <charset val="136"/>
      </rPr>
      <t>之</t>
    </r>
    <r>
      <rPr>
        <sz val="12"/>
        <color theme="1"/>
        <rFont val="Times New Roman"/>
        <family val="1"/>
      </rPr>
      <t>Design#SX221915/3</t>
    </r>
    <r>
      <rPr>
        <sz val="12"/>
        <color theme="1"/>
        <rFont val="標楷體"/>
        <family val="4"/>
        <charset val="136"/>
      </rPr>
      <t>的要求。</t>
    </r>
  </si>
  <si>
    <r>
      <rPr>
        <sz val="12"/>
        <color theme="1"/>
        <rFont val="標楷體"/>
        <family val="4"/>
        <charset val="136"/>
      </rPr>
      <t>測試景達</t>
    </r>
    <r>
      <rPr>
        <sz val="12"/>
        <color theme="1"/>
        <rFont val="Times New Roman"/>
        <family val="1"/>
      </rPr>
      <t>GP-2004</t>
    </r>
    <r>
      <rPr>
        <sz val="12"/>
        <color theme="1"/>
        <rFont val="標楷體"/>
        <family val="4"/>
        <charset val="136"/>
      </rPr>
      <t>絲印珍珠藍色絲印單粉咭過水油面上是否符合客戶</t>
    </r>
    <r>
      <rPr>
        <sz val="12"/>
        <color theme="1"/>
        <rFont val="Times New Roman"/>
        <family val="1"/>
      </rPr>
      <t>HMCHK/HMIMA&lt;&lt;</t>
    </r>
    <r>
      <rPr>
        <sz val="12"/>
        <color theme="1"/>
        <rFont val="標楷體"/>
        <family val="4"/>
        <charset val="136"/>
      </rPr>
      <t>綠油油</t>
    </r>
    <r>
      <rPr>
        <sz val="12"/>
        <color theme="1"/>
        <rFont val="Times New Roman"/>
        <family val="1"/>
      </rPr>
      <t>2005 &gt;&gt;</t>
    </r>
    <r>
      <rPr>
        <sz val="12"/>
        <color theme="1"/>
        <rFont val="標楷體"/>
        <family val="4"/>
        <charset val="136"/>
      </rPr>
      <t>之</t>
    </r>
    <r>
      <rPr>
        <sz val="12"/>
        <color theme="1"/>
        <rFont val="Times New Roman"/>
        <family val="1"/>
      </rPr>
      <t>Design#FX214372/2</t>
    </r>
    <r>
      <rPr>
        <sz val="12"/>
        <color theme="1"/>
        <rFont val="標楷體"/>
        <family val="4"/>
        <charset val="136"/>
      </rPr>
      <t>的要求。</t>
    </r>
  </si>
  <si>
    <r>
      <rPr>
        <sz val="12"/>
        <color theme="1"/>
        <rFont val="標楷體"/>
        <family val="4"/>
        <charset val="136"/>
      </rPr>
      <t>測試美麗華</t>
    </r>
    <r>
      <rPr>
        <sz val="12"/>
        <color theme="1"/>
        <rFont val="Times New Roman"/>
        <family val="1"/>
      </rPr>
      <t>#US-7071F UV</t>
    </r>
    <r>
      <rPr>
        <sz val="12"/>
        <color theme="1"/>
        <rFont val="標楷體"/>
        <family val="4"/>
        <charset val="136"/>
      </rPr>
      <t>啞光油　絲印于光膠面上，是否符合客人</t>
    </r>
    <r>
      <rPr>
        <sz val="12"/>
        <color theme="1"/>
        <rFont val="Times New Roman"/>
        <family val="1"/>
      </rPr>
      <t>Reader's Digest</t>
    </r>
    <r>
      <rPr>
        <sz val="12"/>
        <color theme="1"/>
        <rFont val="標楷體"/>
        <family val="4"/>
        <charset val="136"/>
      </rPr>
      <t>產品</t>
    </r>
    <r>
      <rPr>
        <sz val="12"/>
        <color theme="1"/>
        <rFont val="Times New Roman"/>
        <family val="1"/>
      </rPr>
      <t>&lt;&lt;</t>
    </r>
    <r>
      <rPr>
        <sz val="12"/>
        <color theme="1"/>
        <rFont val="標楷體"/>
        <family val="4"/>
        <charset val="136"/>
      </rPr>
      <t>芝麻街遊戲盒</t>
    </r>
    <r>
      <rPr>
        <sz val="12"/>
        <color theme="1"/>
        <rFont val="Times New Roman"/>
        <family val="1"/>
      </rPr>
      <t>&gt;&gt; (job#64721)</t>
    </r>
    <r>
      <rPr>
        <sz val="12"/>
        <color theme="1"/>
        <rFont val="標楷體"/>
        <family val="4"/>
        <charset val="136"/>
      </rPr>
      <t>可以寫粉筆字的要求。單號改為：</t>
    </r>
    <r>
      <rPr>
        <sz val="12"/>
        <color theme="1"/>
        <rFont val="Times New Roman"/>
        <family val="1"/>
      </rPr>
      <t>UV-SS-050703</t>
    </r>
  </si>
  <si>
    <r>
      <rPr>
        <sz val="12"/>
        <color theme="1"/>
        <rFont val="標楷體"/>
        <family val="4"/>
        <charset val="136"/>
      </rPr>
      <t>測試景達</t>
    </r>
    <r>
      <rPr>
        <sz val="12"/>
        <color theme="1"/>
        <rFont val="Times New Roman"/>
        <family val="1"/>
      </rPr>
      <t>#GP-2028</t>
    </r>
    <r>
      <rPr>
        <sz val="12"/>
        <color theme="1"/>
        <rFont val="標楷體"/>
        <family val="4"/>
        <charset val="136"/>
      </rPr>
      <t>啞油絲印于光膠面上，是否符合客人</t>
    </r>
    <r>
      <rPr>
        <sz val="12"/>
        <color theme="1"/>
        <rFont val="Times New Roman"/>
        <family val="1"/>
      </rPr>
      <t>Reader's Digest</t>
    </r>
    <r>
      <rPr>
        <sz val="12"/>
        <color theme="1"/>
        <rFont val="標楷體"/>
        <family val="4"/>
        <charset val="136"/>
      </rPr>
      <t>產品</t>
    </r>
    <r>
      <rPr>
        <sz val="12"/>
        <color theme="1"/>
        <rFont val="Times New Roman"/>
        <family val="1"/>
      </rPr>
      <t xml:space="preserve"> &lt;&lt;</t>
    </r>
    <r>
      <rPr>
        <sz val="12"/>
        <color theme="1"/>
        <rFont val="標楷體"/>
        <family val="4"/>
        <charset val="136"/>
      </rPr>
      <t>芝麻街遊戲盒</t>
    </r>
    <r>
      <rPr>
        <sz val="12"/>
        <color theme="1"/>
        <rFont val="Times New Roman"/>
        <family val="1"/>
      </rPr>
      <t>&gt;&gt; (job#64721)</t>
    </r>
    <r>
      <rPr>
        <sz val="12"/>
        <color theme="1"/>
        <rFont val="標楷體"/>
        <family val="4"/>
        <charset val="136"/>
      </rPr>
      <t>可以寫粉筆字的要求。</t>
    </r>
  </si>
  <si>
    <r>
      <rPr>
        <sz val="12"/>
        <color theme="1"/>
        <rFont val="標楷體"/>
        <family val="4"/>
        <charset val="136"/>
      </rPr>
      <t>測試香味油墨</t>
    </r>
    <r>
      <rPr>
        <sz val="12"/>
        <color theme="1"/>
        <rFont val="Times New Roman"/>
        <family val="1"/>
      </rPr>
      <t>(Musk)</t>
    </r>
    <r>
      <rPr>
        <sz val="12"/>
        <color theme="1"/>
        <rFont val="標楷體"/>
        <family val="4"/>
        <charset val="136"/>
      </rPr>
      <t>針對客人</t>
    </r>
    <r>
      <rPr>
        <sz val="12"/>
        <color theme="1"/>
        <rFont val="Times New Roman"/>
        <family val="1"/>
      </rPr>
      <t>Andres McMeel</t>
    </r>
    <r>
      <rPr>
        <sz val="12"/>
        <color theme="1"/>
        <rFont val="標楷體"/>
        <family val="4"/>
        <charset val="136"/>
      </rPr>
      <t>產品</t>
    </r>
    <r>
      <rPr>
        <sz val="12"/>
        <color theme="1"/>
        <rFont val="Times New Roman"/>
        <family val="1"/>
      </rPr>
      <t>&lt;&lt;</t>
    </r>
    <r>
      <rPr>
        <sz val="12"/>
        <color theme="1"/>
        <rFont val="標楷體"/>
        <family val="4"/>
        <charset val="136"/>
      </rPr>
      <t>香味書</t>
    </r>
    <r>
      <rPr>
        <sz val="12"/>
        <color theme="1"/>
        <rFont val="Times New Roman"/>
        <family val="1"/>
      </rPr>
      <t>&gt;&gt;</t>
    </r>
    <r>
      <rPr>
        <sz val="12"/>
        <color theme="1"/>
        <rFont val="標楷體"/>
        <family val="4"/>
        <charset val="136"/>
      </rPr>
      <t>於</t>
    </r>
    <r>
      <rPr>
        <sz val="12"/>
        <color theme="1"/>
        <rFont val="Times New Roman"/>
        <family val="1"/>
      </rPr>
      <t>120</t>
    </r>
    <r>
      <rPr>
        <sz val="12"/>
        <color theme="1"/>
        <rFont val="標楷體"/>
        <family val="4"/>
        <charset val="136"/>
      </rPr>
      <t>克書紙、</t>
    </r>
    <r>
      <rPr>
        <sz val="12"/>
        <color theme="1"/>
        <rFont val="Times New Roman"/>
        <family val="1"/>
      </rPr>
      <t>115</t>
    </r>
    <r>
      <rPr>
        <sz val="12"/>
        <color theme="1"/>
        <rFont val="標楷體"/>
        <family val="4"/>
        <charset val="136"/>
      </rPr>
      <t>克啞粉紙上絲印是否可行。</t>
    </r>
  </si>
  <si>
    <r>
      <rPr>
        <sz val="12"/>
        <color theme="1"/>
        <rFont val="標楷體"/>
        <family val="4"/>
        <charset val="136"/>
      </rPr>
      <t>不批准</t>
    </r>
    <r>
      <rPr>
        <sz val="12"/>
        <color theme="1"/>
        <rFont val="Times New Roman"/>
        <family val="1"/>
      </rPr>
      <t xml:space="preserve"> </t>
    </r>
  </si>
  <si>
    <r>
      <rPr>
        <sz val="12"/>
        <color theme="1"/>
        <rFont val="標楷體"/>
        <family val="4"/>
        <charset val="136"/>
      </rPr>
      <t>測試美麗華</t>
    </r>
    <r>
      <rPr>
        <sz val="12"/>
        <color theme="1"/>
        <rFont val="Times New Roman"/>
        <family val="1"/>
      </rPr>
      <t>#UVF-50147</t>
    </r>
    <r>
      <rPr>
        <sz val="12"/>
        <color theme="1"/>
        <rFont val="標楷體"/>
        <family val="4"/>
        <charset val="136"/>
      </rPr>
      <t>黑色</t>
    </r>
    <r>
      <rPr>
        <sz val="12"/>
        <color theme="1"/>
        <rFont val="Times New Roman"/>
        <family val="1"/>
      </rPr>
      <t>UV</t>
    </r>
    <r>
      <rPr>
        <sz val="12"/>
        <color theme="1"/>
        <rFont val="標楷體"/>
        <family val="4"/>
        <charset val="136"/>
      </rPr>
      <t>絲印於</t>
    </r>
    <r>
      <rPr>
        <sz val="12"/>
        <color theme="1"/>
        <rFont val="Times New Roman"/>
        <family val="1"/>
      </rPr>
      <t xml:space="preserve"> 236</t>
    </r>
    <r>
      <rPr>
        <sz val="12"/>
        <color theme="1"/>
        <rFont val="標楷體"/>
        <family val="4"/>
        <charset val="136"/>
      </rPr>
      <t>克紅色花紋紙再植毛閃粉是否符合客人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情人</t>
    </r>
    <r>
      <rPr>
        <sz val="12"/>
        <color theme="1"/>
        <rFont val="Times New Roman"/>
        <family val="1"/>
      </rPr>
      <t>KC</t>
    </r>
    <r>
      <rPr>
        <sz val="12"/>
        <color theme="1"/>
        <rFont val="標楷體"/>
        <family val="4"/>
        <charset val="136"/>
      </rPr>
      <t>咭</t>
    </r>
    <r>
      <rPr>
        <sz val="12"/>
        <color theme="1"/>
        <rFont val="Times New Roman"/>
        <family val="1"/>
      </rPr>
      <t>2006&gt;&gt;</t>
    </r>
    <r>
      <rPr>
        <sz val="12"/>
        <color theme="1"/>
        <rFont val="標楷體"/>
        <family val="4"/>
        <charset val="136"/>
      </rPr>
      <t>之</t>
    </r>
    <r>
      <rPr>
        <sz val="12"/>
        <color theme="1"/>
        <rFont val="Times New Roman"/>
        <family val="1"/>
      </rPr>
      <t>SKU#499V8906</t>
    </r>
    <r>
      <rPr>
        <sz val="12"/>
        <color theme="1"/>
        <rFont val="標楷體"/>
        <family val="4"/>
        <charset val="136"/>
      </rPr>
      <t>要求。</t>
    </r>
  </si>
  <si>
    <r>
      <rPr>
        <sz val="12"/>
        <color theme="1"/>
        <rFont val="標楷體"/>
        <family val="4"/>
        <charset val="136"/>
      </rPr>
      <t>測試香味油墨</t>
    </r>
    <r>
      <rPr>
        <sz val="12"/>
        <color theme="1"/>
        <rFont val="Times New Roman"/>
        <family val="1"/>
      </rPr>
      <t>( Rose)</t>
    </r>
    <r>
      <rPr>
        <sz val="12"/>
        <color theme="1"/>
        <rFont val="標楷體"/>
        <family val="4"/>
        <charset val="136"/>
      </rPr>
      <t>針對客人</t>
    </r>
    <r>
      <rPr>
        <sz val="12"/>
        <color theme="1"/>
        <rFont val="Times New Roman"/>
        <family val="1"/>
      </rPr>
      <t>Andres McMeel</t>
    </r>
    <r>
      <rPr>
        <sz val="12"/>
        <color theme="1"/>
        <rFont val="標楷體"/>
        <family val="4"/>
        <charset val="136"/>
      </rPr>
      <t>產品</t>
    </r>
    <r>
      <rPr>
        <sz val="12"/>
        <color theme="1"/>
        <rFont val="Times New Roman"/>
        <family val="1"/>
      </rPr>
      <t>&lt;&lt;</t>
    </r>
    <r>
      <rPr>
        <sz val="12"/>
        <color theme="1"/>
        <rFont val="標楷體"/>
        <family val="4"/>
        <charset val="136"/>
      </rPr>
      <t>香味書</t>
    </r>
    <r>
      <rPr>
        <sz val="12"/>
        <color theme="1"/>
        <rFont val="Times New Roman"/>
        <family val="1"/>
      </rPr>
      <t>&gt;&gt;</t>
    </r>
    <r>
      <rPr>
        <sz val="12"/>
        <color theme="1"/>
        <rFont val="標楷體"/>
        <family val="4"/>
        <charset val="136"/>
      </rPr>
      <t>於</t>
    </r>
    <r>
      <rPr>
        <sz val="12"/>
        <color theme="1"/>
        <rFont val="Times New Roman"/>
        <family val="1"/>
      </rPr>
      <t>120</t>
    </r>
    <r>
      <rPr>
        <sz val="12"/>
        <color theme="1"/>
        <rFont val="標楷體"/>
        <family val="4"/>
        <charset val="136"/>
      </rPr>
      <t>克書紙、</t>
    </r>
    <r>
      <rPr>
        <sz val="12"/>
        <color theme="1"/>
        <rFont val="Times New Roman"/>
        <family val="1"/>
      </rPr>
      <t>115</t>
    </r>
    <r>
      <rPr>
        <sz val="12"/>
        <color theme="1"/>
        <rFont val="標楷體"/>
        <family val="4"/>
        <charset val="136"/>
      </rPr>
      <t>克啞粉紙上絲印是否可行。</t>
    </r>
  </si>
  <si>
    <r>
      <rPr>
        <sz val="12"/>
        <color theme="1"/>
        <rFont val="標楷體"/>
        <family val="4"/>
        <charset val="136"/>
      </rPr>
      <t>測試景達</t>
    </r>
    <r>
      <rPr>
        <sz val="12"/>
        <color theme="1"/>
        <rFont val="Times New Roman"/>
        <family val="1"/>
      </rPr>
      <t>GP-2049D Pearl white</t>
    </r>
    <r>
      <rPr>
        <sz val="12"/>
        <color theme="1"/>
        <rFont val="標楷體"/>
        <family val="4"/>
        <charset val="136"/>
      </rPr>
      <t>絲印於啞膠面，是否適合客人</t>
    </r>
    <r>
      <rPr>
        <sz val="12"/>
        <color theme="1"/>
        <rFont val="Times New Roman"/>
        <family val="1"/>
      </rPr>
      <t>HMPLC#68782</t>
    </r>
    <r>
      <rPr>
        <sz val="12"/>
        <color theme="1"/>
        <rFont val="標楷體"/>
        <family val="4"/>
        <charset val="136"/>
      </rPr>
      <t>《話劇酒樽盒》產品。</t>
    </r>
  </si>
  <si>
    <r>
      <rPr>
        <sz val="12"/>
        <color theme="1"/>
        <rFont val="標楷體"/>
        <family val="4"/>
        <charset val="136"/>
      </rPr>
      <t>測試倉庫庫存量較多且已過使用期限的</t>
    </r>
    <r>
      <rPr>
        <sz val="12"/>
        <color theme="1"/>
        <rFont val="Times New Roman"/>
        <family val="1"/>
      </rPr>
      <t>12-KT187</t>
    </r>
    <r>
      <rPr>
        <sz val="12"/>
        <color theme="1"/>
        <rFont val="標楷體"/>
        <family val="4"/>
        <charset val="136"/>
      </rPr>
      <t>珍珠油墨能否再使用。</t>
    </r>
  </si>
  <si>
    <r>
      <rPr>
        <sz val="12"/>
        <color theme="1"/>
        <rFont val="標楷體"/>
        <family val="4"/>
        <charset val="136"/>
      </rPr>
      <t>測試美麗華</t>
    </r>
    <r>
      <rPr>
        <sz val="12"/>
        <color theme="1"/>
        <rFont val="Times New Roman"/>
        <family val="1"/>
      </rPr>
      <t>PMS2562C</t>
    </r>
    <r>
      <rPr>
        <sz val="12"/>
        <color theme="1"/>
        <rFont val="標楷體"/>
        <family val="4"/>
        <charset val="136"/>
      </rPr>
      <t>油墨</t>
    </r>
    <r>
      <rPr>
        <sz val="12"/>
        <color theme="1"/>
        <rFont val="Times New Roman"/>
        <family val="1"/>
      </rPr>
      <t>QSND-818888</t>
    </r>
    <r>
      <rPr>
        <sz val="12"/>
        <color theme="1"/>
        <rFont val="標楷體"/>
        <family val="4"/>
        <charset val="136"/>
      </rPr>
      <t>紫紅針對客人產品</t>
    </r>
    <r>
      <rPr>
        <sz val="12"/>
        <color theme="1"/>
        <rFont val="Times New Roman"/>
        <family val="1"/>
      </rPr>
      <t>&lt;&lt;</t>
    </r>
    <r>
      <rPr>
        <sz val="12"/>
        <color theme="1"/>
        <rFont val="標楷體"/>
        <family val="4"/>
        <charset val="136"/>
      </rPr>
      <t>三毛比個子</t>
    </r>
    <r>
      <rPr>
        <sz val="12"/>
        <color theme="1"/>
        <rFont val="Times New Roman"/>
        <family val="1"/>
      </rPr>
      <t>&gt;&gt;</t>
    </r>
    <r>
      <rPr>
        <sz val="12"/>
        <color theme="1"/>
        <rFont val="標楷體"/>
        <family val="4"/>
        <charset val="136"/>
      </rPr>
      <t>於白棉布上絲印代替東洋布是否可行。</t>
    </r>
    <r>
      <rPr>
        <sz val="12"/>
        <color theme="1"/>
        <rFont val="Times New Roman"/>
        <family val="1"/>
      </rPr>
      <t xml:space="preserve"> </t>
    </r>
  </si>
  <si>
    <r>
      <rPr>
        <sz val="12"/>
        <color theme="1"/>
        <rFont val="標楷體"/>
        <family val="4"/>
        <charset val="136"/>
      </rPr>
      <t>測試</t>
    </r>
    <r>
      <rPr>
        <sz val="12"/>
        <color theme="1"/>
        <rFont val="Times New Roman"/>
        <family val="1"/>
      </rPr>
      <t>GP-2062(B)</t>
    </r>
    <r>
      <rPr>
        <sz val="12"/>
        <color theme="1"/>
        <rFont val="標楷體"/>
        <family val="4"/>
        <charset val="136"/>
      </rPr>
      <t>油墨針對客人</t>
    </r>
    <r>
      <rPr>
        <sz val="12"/>
        <color theme="1"/>
        <rFont val="Times New Roman"/>
        <family val="1"/>
      </rPr>
      <t>HMCHK/HMPAR</t>
    </r>
    <r>
      <rPr>
        <sz val="12"/>
        <color theme="1"/>
        <rFont val="標楷體"/>
        <family val="4"/>
        <charset val="136"/>
      </rPr>
      <t>產品＜＜邀請咭</t>
    </r>
    <r>
      <rPr>
        <sz val="12"/>
        <color theme="1"/>
        <rFont val="Times New Roman"/>
        <family val="1"/>
      </rPr>
      <t>-</t>
    </r>
    <r>
      <rPr>
        <sz val="12"/>
        <color theme="1"/>
        <rFont val="標楷體"/>
        <family val="4"/>
        <charset val="136"/>
      </rPr>
      <t>玫瑰＞＞、＜＜玫瑰手挽袋＞＞絲印於水油面上是否達到客人要求。</t>
    </r>
  </si>
  <si>
    <r>
      <rPr>
        <sz val="12"/>
        <color theme="1"/>
        <rFont val="標楷體"/>
        <family val="4"/>
        <charset val="136"/>
      </rPr>
      <t>測試十条</t>
    </r>
    <r>
      <rPr>
        <sz val="12"/>
        <color theme="1"/>
        <rFont val="Times New Roman"/>
        <family val="1"/>
      </rPr>
      <t>#CH-10</t>
    </r>
    <r>
      <rPr>
        <sz val="12"/>
        <color theme="1"/>
        <rFont val="標楷體"/>
        <family val="4"/>
        <charset val="136"/>
      </rPr>
      <t>導電碳墨是否可以代替已停產的創熹</t>
    </r>
    <r>
      <rPr>
        <sz val="12"/>
        <color theme="1"/>
        <rFont val="Times New Roman"/>
        <family val="1"/>
      </rPr>
      <t>#SS-1069</t>
    </r>
    <r>
      <rPr>
        <sz val="12"/>
        <color theme="1"/>
        <rFont val="標楷體"/>
        <family val="4"/>
        <charset val="136"/>
      </rPr>
      <t>導電碳墨。並用於客人</t>
    </r>
    <r>
      <rPr>
        <sz val="12"/>
        <color theme="1"/>
        <rFont val="Times New Roman"/>
        <family val="1"/>
      </rPr>
      <t>PIL</t>
    </r>
    <r>
      <rPr>
        <sz val="12"/>
        <color theme="1"/>
        <rFont val="標楷體"/>
        <family val="4"/>
        <charset val="136"/>
      </rPr>
      <t>產品</t>
    </r>
    <r>
      <rPr>
        <sz val="12"/>
        <color theme="1"/>
        <rFont val="Times New Roman"/>
        <family val="1"/>
      </rPr>
      <t>Job#67589</t>
    </r>
    <r>
      <rPr>
        <sz val="12"/>
        <color theme="1"/>
        <rFont val="標楷體"/>
        <family val="4"/>
        <charset val="136"/>
      </rPr>
      <t>《愛因斯坦》及</t>
    </r>
    <r>
      <rPr>
        <sz val="12"/>
        <color theme="1"/>
        <rFont val="Times New Roman"/>
        <family val="1"/>
      </rPr>
      <t>#67706/67707</t>
    </r>
    <r>
      <rPr>
        <sz val="12"/>
        <color theme="1"/>
        <rFont val="標楷體"/>
        <family val="4"/>
        <charset val="136"/>
      </rPr>
      <t>吸塑套裝《芝麻街》、《抱熊》</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</si>
  <si>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#MP0231</t>
    </r>
    <r>
      <rPr>
        <sz val="12"/>
        <color theme="1"/>
        <rFont val="標楷體"/>
        <family val="4"/>
        <charset val="136"/>
      </rPr>
      <t>泡沫漿是否适合使用，以列入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</si>
  <si>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測試珍珠白</t>
    </r>
    <r>
      <rPr>
        <sz val="12"/>
        <color theme="1"/>
        <rFont val="Times New Roman"/>
        <family val="1"/>
      </rPr>
      <t>SS-3451</t>
    </r>
    <r>
      <rPr>
        <sz val="12"/>
        <color theme="1"/>
        <rFont val="標楷體"/>
        <family val="4"/>
        <charset val="136"/>
      </rPr>
      <t>油墨是針對客人</t>
    </r>
    <r>
      <rPr>
        <sz val="12"/>
        <color theme="1"/>
        <rFont val="Times New Roman"/>
        <family val="1"/>
      </rPr>
      <t>Hallmark</t>
    </r>
    <r>
      <rPr>
        <sz val="12"/>
        <color theme="1"/>
        <rFont val="標楷體"/>
        <family val="4"/>
        <charset val="136"/>
      </rPr>
      <t>產品＜＜</t>
    </r>
    <r>
      <rPr>
        <sz val="12"/>
        <color theme="1"/>
        <rFont val="Times New Roman"/>
        <family val="1"/>
      </rPr>
      <t>KC</t>
    </r>
    <r>
      <rPr>
        <sz val="12"/>
        <color theme="1"/>
        <rFont val="標楷體"/>
        <family val="4"/>
        <charset val="136"/>
      </rPr>
      <t>禾馬母親節咭＞＞絲印於無粉咭上是否可做到既不擋住底色又有珍珠效果。</t>
    </r>
  </si>
  <si>
    <r>
      <rPr>
        <sz val="12"/>
        <color theme="1"/>
        <rFont val="標楷體"/>
        <family val="4"/>
        <charset val="136"/>
      </rPr>
      <t>測試美麗華</t>
    </r>
    <r>
      <rPr>
        <sz val="12"/>
        <color theme="1"/>
        <rFont val="Times New Roman"/>
        <family val="1"/>
      </rPr>
      <t>SS-3521</t>
    </r>
    <r>
      <rPr>
        <sz val="12"/>
        <color theme="1"/>
        <rFont val="標楷體"/>
        <family val="4"/>
        <charset val="136"/>
      </rPr>
      <t>藍色絲印油墨絲印于</t>
    </r>
    <r>
      <rPr>
        <sz val="12"/>
        <color theme="1"/>
        <rFont val="Times New Roman"/>
        <family val="1"/>
      </rPr>
      <t>PVC</t>
    </r>
    <r>
      <rPr>
        <sz val="12"/>
        <color theme="1"/>
        <rFont val="標楷體"/>
        <family val="4"/>
        <charset val="136"/>
      </rPr>
      <t>貼紙上，是否适合客人</t>
    </r>
    <r>
      <rPr>
        <sz val="12"/>
        <color theme="1"/>
        <rFont val="Times New Roman"/>
        <family val="1"/>
      </rPr>
      <t>RDAUK</t>
    </r>
    <r>
      <rPr>
        <sz val="12"/>
        <color theme="1"/>
        <rFont val="標楷體"/>
        <family val="4"/>
        <charset val="136"/>
      </rPr>
      <t>產品</t>
    </r>
    <r>
      <rPr>
        <sz val="12"/>
        <color theme="1"/>
        <rFont val="Times New Roman"/>
        <family val="1"/>
      </rPr>
      <t>&lt;&lt;</t>
    </r>
    <r>
      <rPr>
        <sz val="12"/>
        <color theme="1"/>
        <rFont val="標楷體"/>
        <family val="4"/>
        <charset val="136"/>
      </rPr>
      <t>字母咭書套裝</t>
    </r>
    <r>
      <rPr>
        <sz val="12"/>
        <color theme="1"/>
        <rFont val="Times New Roman"/>
        <family val="1"/>
      </rPr>
      <t>&gt;&gt;</t>
    </r>
    <r>
      <rPr>
        <sz val="12"/>
        <color theme="1"/>
        <rFont val="標楷體"/>
        <family val="4"/>
        <charset val="136"/>
      </rPr>
      <t>的要求。</t>
    </r>
  </si>
  <si>
    <r>
      <rPr>
        <sz val="12"/>
        <color theme="1"/>
        <rFont val="標楷體"/>
        <family val="4"/>
        <charset val="136"/>
      </rPr>
      <t>測試美麗華</t>
    </r>
    <r>
      <rPr>
        <sz val="12"/>
        <color theme="1"/>
        <rFont val="Times New Roman"/>
        <family val="1"/>
      </rPr>
      <t>QSND-414539</t>
    </r>
    <r>
      <rPr>
        <sz val="12"/>
        <color theme="1"/>
        <rFont val="標楷體"/>
        <family val="4"/>
        <charset val="136"/>
      </rPr>
      <t>蘭色油墨絲印於白棉布面之效果，是否適合做客戶</t>
    </r>
    <r>
      <rPr>
        <sz val="12"/>
        <color theme="1"/>
        <rFont val="Times New Roman"/>
        <family val="1"/>
      </rPr>
      <t>Herder Verlag</t>
    </r>
    <r>
      <rPr>
        <sz val="12"/>
        <color theme="1"/>
        <rFont val="標楷體"/>
        <family val="4"/>
        <charset val="136"/>
      </rPr>
      <t>產品</t>
    </r>
    <r>
      <rPr>
        <sz val="12"/>
        <color theme="1"/>
        <rFont val="Times New Roman"/>
        <family val="1"/>
      </rPr>
      <t>&lt;&lt;</t>
    </r>
    <r>
      <rPr>
        <sz val="12"/>
        <color theme="1"/>
        <rFont val="標楷體"/>
        <family val="4"/>
        <charset val="136"/>
      </rPr>
      <t>校園留言冊</t>
    </r>
    <r>
      <rPr>
        <sz val="12"/>
        <color theme="1"/>
        <rFont val="Times New Roman"/>
        <family val="1"/>
      </rPr>
      <t>-</t>
    </r>
    <r>
      <rPr>
        <sz val="12"/>
        <color theme="1"/>
        <rFont val="標楷體"/>
        <family val="4"/>
        <charset val="136"/>
      </rPr>
      <t>知已</t>
    </r>
    <r>
      <rPr>
        <sz val="12"/>
        <color theme="1"/>
        <rFont val="Times New Roman"/>
        <family val="1"/>
      </rPr>
      <t>&gt;&gt;</t>
    </r>
    <r>
      <rPr>
        <sz val="12"/>
        <color theme="1"/>
        <rFont val="標楷體"/>
        <family val="4"/>
        <charset val="136"/>
      </rPr>
      <t>的脊布用。</t>
    </r>
  </si>
  <si>
    <r>
      <rPr>
        <sz val="12"/>
        <color theme="1"/>
        <rFont val="標楷體"/>
        <family val="4"/>
        <charset val="136"/>
      </rPr>
      <t>測試美麗華</t>
    </r>
    <r>
      <rPr>
        <sz val="12"/>
        <color theme="1"/>
        <rFont val="Times New Roman"/>
        <family val="1"/>
      </rPr>
      <t>QSND-316596</t>
    </r>
    <r>
      <rPr>
        <sz val="12"/>
        <color theme="1"/>
        <rFont val="標楷體"/>
        <family val="4"/>
        <charset val="136"/>
      </rPr>
      <t>紅色油墨絲印於白棉布面之效果，是否適合做客戶</t>
    </r>
    <r>
      <rPr>
        <sz val="12"/>
        <color theme="1"/>
        <rFont val="Times New Roman"/>
        <family val="1"/>
      </rPr>
      <t>Herder Verlag</t>
    </r>
    <r>
      <rPr>
        <sz val="12"/>
        <color theme="1"/>
        <rFont val="標楷體"/>
        <family val="4"/>
        <charset val="136"/>
      </rPr>
      <t>產品</t>
    </r>
    <r>
      <rPr>
        <sz val="12"/>
        <color theme="1"/>
        <rFont val="Times New Roman"/>
        <family val="1"/>
      </rPr>
      <t>&lt;&lt;</t>
    </r>
    <r>
      <rPr>
        <sz val="12"/>
        <color theme="1"/>
        <rFont val="標楷體"/>
        <family val="4"/>
        <charset val="136"/>
      </rPr>
      <t>校園留言冊系列</t>
    </r>
    <r>
      <rPr>
        <sz val="12"/>
        <color theme="1"/>
        <rFont val="Times New Roman"/>
        <family val="1"/>
      </rPr>
      <t>-</t>
    </r>
    <r>
      <rPr>
        <sz val="12"/>
        <color theme="1"/>
        <rFont val="標楷體"/>
        <family val="4"/>
        <charset val="136"/>
      </rPr>
      <t>朋友</t>
    </r>
    <r>
      <rPr>
        <sz val="12"/>
        <color theme="1"/>
        <rFont val="Times New Roman"/>
        <family val="1"/>
      </rPr>
      <t>&gt;&gt;</t>
    </r>
    <r>
      <rPr>
        <sz val="12"/>
        <color theme="1"/>
        <rFont val="標楷體"/>
        <family val="4"/>
        <charset val="136"/>
      </rPr>
      <t>的脊布用。</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</si>
  <si>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)#M21440</t>
    </r>
    <r>
      <rPr>
        <sz val="12"/>
        <color theme="1"/>
        <rFont val="標楷體"/>
        <family val="4"/>
        <charset val="136"/>
      </rPr>
      <t>紫色</t>
    </r>
    <r>
      <rPr>
        <sz val="12"/>
        <color theme="1"/>
        <rFont val="Times New Roman"/>
        <family val="1"/>
      </rPr>
      <t>(Violet)</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</si>
  <si>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)#M22441 1</t>
    </r>
    <r>
      <rPr>
        <sz val="12"/>
        <color theme="1"/>
        <rFont val="標楷體"/>
        <family val="4"/>
        <charset val="136"/>
      </rPr>
      <t>號藍色</t>
    </r>
    <r>
      <rPr>
        <sz val="12"/>
        <color theme="1"/>
        <rFont val="Times New Roman"/>
        <family val="1"/>
      </rPr>
      <t>(Blue 1)</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</si>
  <si>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)#M22442 2</t>
    </r>
    <r>
      <rPr>
        <sz val="12"/>
        <color theme="1"/>
        <rFont val="標楷體"/>
        <family val="4"/>
        <charset val="136"/>
      </rPr>
      <t>號藍色</t>
    </r>
    <r>
      <rPr>
        <sz val="12"/>
        <color theme="1"/>
        <rFont val="Times New Roman"/>
        <family val="1"/>
      </rPr>
      <t>(Blue 2)</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</si>
  <si>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)#M22443</t>
    </r>
    <r>
      <rPr>
        <sz val="12"/>
        <color theme="1"/>
        <rFont val="標楷體"/>
        <family val="4"/>
        <charset val="136"/>
      </rPr>
      <t>海藍色</t>
    </r>
    <r>
      <rPr>
        <sz val="12"/>
        <color theme="1"/>
        <rFont val="Times New Roman"/>
        <family val="1"/>
      </rPr>
      <t>(Marine)</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</si>
  <si>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)#M23443</t>
    </r>
    <r>
      <rPr>
        <sz val="12"/>
        <color theme="1"/>
        <rFont val="標楷體"/>
        <family val="4"/>
        <charset val="136"/>
      </rPr>
      <t>綠色</t>
    </r>
    <r>
      <rPr>
        <sz val="12"/>
        <color theme="1"/>
        <rFont val="Times New Roman"/>
        <family val="1"/>
      </rPr>
      <t>(Green)</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</si>
  <si>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)#M24449</t>
    </r>
    <r>
      <rPr>
        <sz val="12"/>
        <color theme="1"/>
        <rFont val="標楷體"/>
        <family val="4"/>
        <charset val="136"/>
      </rPr>
      <t>黃色</t>
    </r>
    <r>
      <rPr>
        <sz val="12"/>
        <color theme="1"/>
        <rFont val="Times New Roman"/>
        <family val="1"/>
      </rPr>
      <t>(Yellow)</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</si>
  <si>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#M26446</t>
    </r>
    <r>
      <rPr>
        <sz val="12"/>
        <color theme="1"/>
        <rFont val="標楷體"/>
        <family val="4"/>
        <charset val="136"/>
      </rPr>
      <t>大紅色</t>
    </r>
    <r>
      <rPr>
        <sz val="12"/>
        <color theme="1"/>
        <rFont val="Times New Roman"/>
        <family val="1"/>
      </rPr>
      <t>(Scarlet)</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</si>
  <si>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#M26447</t>
    </r>
    <r>
      <rPr>
        <sz val="12"/>
        <color theme="1"/>
        <rFont val="標楷體"/>
        <family val="4"/>
        <charset val="136"/>
      </rPr>
      <t>紅色</t>
    </r>
    <r>
      <rPr>
        <sz val="12"/>
        <color theme="1"/>
        <rFont val="Times New Roman"/>
        <family val="1"/>
      </rPr>
      <t>(Red)</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</si>
  <si>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)#M28394</t>
    </r>
    <r>
      <rPr>
        <sz val="12"/>
        <color theme="1"/>
        <rFont val="標楷體"/>
        <family val="4"/>
        <charset val="136"/>
      </rPr>
      <t>黑色</t>
    </r>
    <r>
      <rPr>
        <sz val="12"/>
        <color theme="1"/>
        <rFont val="Times New Roman"/>
        <family val="1"/>
      </rPr>
      <t>(Ho Black M-2)</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</si>
  <si>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#M29256</t>
    </r>
    <r>
      <rPr>
        <sz val="12"/>
        <color theme="1"/>
        <rFont val="標楷體"/>
        <family val="4"/>
        <charset val="136"/>
      </rPr>
      <t>白色</t>
    </r>
    <r>
      <rPr>
        <sz val="12"/>
        <color theme="1"/>
        <rFont val="Times New Roman"/>
        <family val="1"/>
      </rPr>
      <t>White M-2</t>
    </r>
    <r>
      <rPr>
        <sz val="12"/>
        <color theme="1"/>
        <rFont val="標楷體"/>
        <family val="4"/>
        <charset val="136"/>
      </rPr>
      <t>色种是否可与</t>
    </r>
    <r>
      <rPr>
        <sz val="12"/>
        <color theme="1"/>
        <rFont val="Times New Roman"/>
        <family val="1"/>
      </rPr>
      <t>Rutland(</t>
    </r>
    <r>
      <rPr>
        <sz val="12"/>
        <color theme="1"/>
        <rFont val="標楷體"/>
        <family val="4"/>
        <charset val="136"/>
      </rPr>
      <t>瑞侖</t>
    </r>
    <r>
      <rPr>
        <sz val="12"/>
        <color theme="1"/>
        <rFont val="Times New Roman"/>
        <family val="1"/>
      </rPr>
      <t>)#MP0231</t>
    </r>
    <r>
      <rPr>
        <sz val="12"/>
        <color theme="1"/>
        <rFont val="標楷體"/>
        <family val="4"/>
        <charset val="136"/>
      </rPr>
      <t>泡沫漿相調配做泡沫印花效果，以列入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</si>
  <si>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測試景達</t>
    </r>
    <r>
      <rPr>
        <sz val="12"/>
        <color theme="1"/>
        <rFont val="Times New Roman"/>
        <family val="1"/>
      </rPr>
      <t>GP-1810</t>
    </r>
    <r>
      <rPr>
        <sz val="12"/>
        <color theme="1"/>
        <rFont val="標楷體"/>
        <family val="4"/>
        <charset val="136"/>
      </rPr>
      <t>絲印金墨絲印于</t>
    </r>
    <r>
      <rPr>
        <sz val="12"/>
        <color theme="1"/>
        <rFont val="Times New Roman"/>
        <family val="1"/>
      </rPr>
      <t>216 g/m2</t>
    </r>
    <r>
      <rPr>
        <sz val="12"/>
        <color theme="1"/>
        <rFont val="標楷體"/>
        <family val="4"/>
        <charset val="136"/>
      </rPr>
      <t>無粉咭</t>
    </r>
    <r>
      <rPr>
        <sz val="12"/>
        <color theme="1"/>
        <rFont val="Times New Roman"/>
        <family val="1"/>
      </rPr>
      <t>(Warm white TIARA  SHASTA)</t>
    </r>
    <r>
      <rPr>
        <sz val="12"/>
        <color theme="1"/>
        <rFont val="標楷體"/>
        <family val="4"/>
        <charset val="136"/>
      </rPr>
      <t>上，是否适合客人</t>
    </r>
    <r>
      <rPr>
        <sz val="12"/>
        <color theme="1"/>
        <rFont val="Times New Roman"/>
        <family val="1"/>
      </rPr>
      <t>HM-STATIONERY</t>
    </r>
    <r>
      <rPr>
        <sz val="12"/>
        <color theme="1"/>
        <rFont val="標楷體"/>
        <family val="4"/>
        <charset val="136"/>
      </rPr>
      <t>產品</t>
    </r>
    <r>
      <rPr>
        <sz val="12"/>
        <color theme="1"/>
        <rFont val="Times New Roman"/>
        <family val="1"/>
      </rPr>
      <t>&lt;&lt;</t>
    </r>
    <r>
      <rPr>
        <sz val="12"/>
        <color theme="1"/>
        <rFont val="標楷體"/>
        <family val="4"/>
        <charset val="136"/>
      </rPr>
      <t>擊凸金花咭</t>
    </r>
    <r>
      <rPr>
        <sz val="12"/>
        <color theme="1"/>
        <rFont val="Times New Roman"/>
        <family val="1"/>
      </rPr>
      <t>&gt;&gt;</t>
    </r>
    <r>
      <rPr>
        <sz val="12"/>
        <color theme="1"/>
        <rFont val="標楷體"/>
        <family val="4"/>
        <charset val="136"/>
      </rPr>
      <t>。</t>
    </r>
  </si>
  <si>
    <r>
      <rPr>
        <sz val="12"/>
        <color theme="1"/>
        <rFont val="標楷體"/>
        <family val="4"/>
        <charset val="136"/>
      </rPr>
      <t>測試美麗華</t>
    </r>
    <r>
      <rPr>
        <sz val="12"/>
        <color theme="1"/>
        <rFont val="Times New Roman"/>
        <family val="1"/>
      </rPr>
      <t>QSND-210388</t>
    </r>
    <r>
      <rPr>
        <sz val="12"/>
        <color theme="1"/>
        <rFont val="標楷體"/>
        <family val="4"/>
        <charset val="136"/>
      </rPr>
      <t>黃色油墨絲印於白棉布面之效果，是否適合做客戶</t>
    </r>
    <r>
      <rPr>
        <sz val="12"/>
        <color theme="1"/>
        <rFont val="Times New Roman"/>
        <family val="1"/>
      </rPr>
      <t>Herder Verlag</t>
    </r>
    <r>
      <rPr>
        <sz val="12"/>
        <color theme="1"/>
        <rFont val="標楷體"/>
        <family val="4"/>
        <charset val="136"/>
      </rPr>
      <t>產品</t>
    </r>
    <r>
      <rPr>
        <sz val="12"/>
        <color theme="1"/>
        <rFont val="Times New Roman"/>
        <family val="1"/>
      </rPr>
      <t>&lt;&lt;</t>
    </r>
    <r>
      <rPr>
        <sz val="12"/>
        <color theme="1"/>
        <rFont val="標楷體"/>
        <family val="4"/>
        <charset val="136"/>
      </rPr>
      <t>玫瑰花戀</t>
    </r>
    <r>
      <rPr>
        <sz val="12"/>
        <color theme="1"/>
        <rFont val="Times New Roman"/>
        <family val="1"/>
      </rPr>
      <t>&gt;&gt;</t>
    </r>
    <r>
      <rPr>
        <sz val="12"/>
        <color theme="1"/>
        <rFont val="標楷體"/>
        <family val="4"/>
        <charset val="136"/>
      </rPr>
      <t>。</t>
    </r>
  </si>
  <si>
    <r>
      <rPr>
        <sz val="12"/>
        <color theme="1"/>
        <rFont val="標楷體"/>
        <family val="4"/>
        <charset val="136"/>
      </rPr>
      <t>測試美麗華</t>
    </r>
    <r>
      <rPr>
        <sz val="12"/>
        <color theme="1"/>
        <rFont val="Times New Roman"/>
        <family val="1"/>
      </rPr>
      <t>SPT-3451</t>
    </r>
    <r>
      <rPr>
        <sz val="12"/>
        <color theme="1"/>
        <rFont val="標楷體"/>
        <family val="4"/>
        <charset val="136"/>
      </rPr>
      <t>珍珠白油墨絲印於啞膠面上，是否符合客人</t>
    </r>
    <r>
      <rPr>
        <sz val="12"/>
        <color theme="1"/>
        <rFont val="Times New Roman"/>
        <family val="1"/>
      </rPr>
      <t>HMPBG</t>
    </r>
    <r>
      <rPr>
        <sz val="12"/>
        <color theme="1"/>
        <rFont val="標楷體"/>
        <family val="4"/>
        <charset val="136"/>
      </rPr>
      <t>產品半透明效果的要求。</t>
    </r>
  </si>
  <si>
    <r>
      <rPr>
        <sz val="12"/>
        <color theme="1"/>
        <rFont val="標楷體"/>
        <family val="4"/>
        <charset val="136"/>
      </rPr>
      <t>測試美麗華</t>
    </r>
    <r>
      <rPr>
        <sz val="12"/>
        <color theme="1"/>
        <rFont val="Times New Roman"/>
        <family val="1"/>
      </rPr>
      <t>QSS-69869</t>
    </r>
    <r>
      <rPr>
        <sz val="12"/>
        <color theme="1"/>
        <rFont val="標楷體"/>
        <family val="4"/>
        <charset val="136"/>
      </rPr>
      <t>綠絲印油墨絲印於</t>
    </r>
    <r>
      <rPr>
        <sz val="12"/>
        <color theme="1"/>
        <rFont val="Times New Roman"/>
        <family val="1"/>
      </rPr>
      <t>PVC</t>
    </r>
    <r>
      <rPr>
        <sz val="12"/>
        <color theme="1"/>
        <rFont val="標楷體"/>
        <family val="4"/>
        <charset val="136"/>
      </rPr>
      <t>膠片上，是否适合客人</t>
    </r>
    <r>
      <rPr>
        <sz val="12"/>
        <color theme="1"/>
        <rFont val="Times New Roman"/>
        <family val="1"/>
      </rPr>
      <t>CHROG</t>
    </r>
    <r>
      <rPr>
        <sz val="12"/>
        <color theme="1"/>
        <rFont val="標楷體"/>
        <family val="4"/>
        <charset val="136"/>
      </rPr>
      <t>產品</t>
    </r>
    <r>
      <rPr>
        <sz val="12"/>
        <color theme="1"/>
        <rFont val="Times New Roman"/>
        <family val="1"/>
      </rPr>
      <t>&lt;&lt;</t>
    </r>
    <r>
      <rPr>
        <sz val="12"/>
        <color theme="1"/>
        <rFont val="標楷體"/>
        <family val="4"/>
        <charset val="136"/>
      </rPr>
      <t>露營套裝</t>
    </r>
    <r>
      <rPr>
        <sz val="12"/>
        <color theme="1"/>
        <rFont val="Times New Roman"/>
        <family val="1"/>
      </rPr>
      <t>&gt;&gt;</t>
    </r>
    <r>
      <rPr>
        <sz val="12"/>
        <color theme="1"/>
        <rFont val="標楷體"/>
        <family val="4"/>
        <charset val="136"/>
      </rPr>
      <t>的要求。</t>
    </r>
  </si>
  <si>
    <r>
      <rPr>
        <sz val="12"/>
        <color theme="1"/>
        <rFont val="標楷體"/>
        <family val="4"/>
        <charset val="136"/>
      </rPr>
      <t>測試美麗華</t>
    </r>
    <r>
      <rPr>
        <sz val="12"/>
        <color theme="1"/>
        <rFont val="Times New Roman"/>
        <family val="1"/>
      </rPr>
      <t>SPT-3538</t>
    </r>
    <r>
      <rPr>
        <sz val="12"/>
        <color theme="1"/>
        <rFont val="標楷體"/>
        <family val="4"/>
        <charset val="136"/>
      </rPr>
      <t>透明紫絲印油墨絲印于磨砂</t>
    </r>
    <r>
      <rPr>
        <sz val="12"/>
        <color theme="1"/>
        <rFont val="Times New Roman"/>
        <family val="1"/>
      </rPr>
      <t>PP</t>
    </r>
    <r>
      <rPr>
        <sz val="12"/>
        <color theme="1"/>
        <rFont val="標楷體"/>
        <family val="4"/>
        <charset val="136"/>
      </rPr>
      <t>上，是否适合客人</t>
    </r>
    <r>
      <rPr>
        <sz val="12"/>
        <color theme="1"/>
        <rFont val="Times New Roman"/>
        <family val="1"/>
      </rPr>
      <t>HMCHK/HMSTA</t>
    </r>
    <r>
      <rPr>
        <sz val="12"/>
        <color theme="1"/>
        <rFont val="標楷體"/>
        <family val="4"/>
        <charset val="136"/>
      </rPr>
      <t>產品</t>
    </r>
    <r>
      <rPr>
        <sz val="12"/>
        <color theme="1"/>
        <rFont val="Times New Roman"/>
        <family val="1"/>
      </rPr>
      <t>&lt;&lt;</t>
    </r>
    <r>
      <rPr>
        <sz val="12"/>
        <color theme="1"/>
        <rFont val="標楷體"/>
        <family val="4"/>
        <charset val="136"/>
      </rPr>
      <t>藍點地址部</t>
    </r>
    <r>
      <rPr>
        <sz val="12"/>
        <color theme="1"/>
        <rFont val="Times New Roman"/>
        <family val="1"/>
      </rPr>
      <t>&gt;&gt;</t>
    </r>
    <r>
      <rPr>
        <sz val="12"/>
        <color theme="1"/>
        <rFont val="標楷體"/>
        <family val="4"/>
        <charset val="136"/>
      </rPr>
      <t>的要求。</t>
    </r>
  </si>
  <si>
    <r>
      <rPr>
        <sz val="12"/>
        <color theme="1"/>
        <rFont val="標楷體"/>
        <family val="4"/>
        <charset val="136"/>
      </rPr>
      <t>測試美麗華</t>
    </r>
    <r>
      <rPr>
        <sz val="12"/>
        <color theme="1"/>
        <rFont val="Times New Roman"/>
        <family val="1"/>
      </rPr>
      <t>SPT-3539</t>
    </r>
    <r>
      <rPr>
        <sz val="12"/>
        <color theme="1"/>
        <rFont val="標楷體"/>
        <family val="4"/>
        <charset val="136"/>
      </rPr>
      <t>透明蘭絲印油墨絲印于磨砂</t>
    </r>
    <r>
      <rPr>
        <sz val="12"/>
        <color theme="1"/>
        <rFont val="Times New Roman"/>
        <family val="1"/>
      </rPr>
      <t>PP</t>
    </r>
    <r>
      <rPr>
        <sz val="12"/>
        <color theme="1"/>
        <rFont val="標楷體"/>
        <family val="4"/>
        <charset val="136"/>
      </rPr>
      <t>上，是否适合客人</t>
    </r>
    <r>
      <rPr>
        <sz val="12"/>
        <color theme="1"/>
        <rFont val="Times New Roman"/>
        <family val="1"/>
      </rPr>
      <t>HMCHK/HMSTA</t>
    </r>
    <r>
      <rPr>
        <sz val="12"/>
        <color theme="1"/>
        <rFont val="標楷體"/>
        <family val="4"/>
        <charset val="136"/>
      </rPr>
      <t>產品</t>
    </r>
    <r>
      <rPr>
        <sz val="12"/>
        <color theme="1"/>
        <rFont val="Times New Roman"/>
        <family val="1"/>
      </rPr>
      <t>&lt;&lt;</t>
    </r>
    <r>
      <rPr>
        <sz val="12"/>
        <color theme="1"/>
        <rFont val="標楷體"/>
        <family val="4"/>
        <charset val="136"/>
      </rPr>
      <t>時空轉地址部</t>
    </r>
    <r>
      <rPr>
        <sz val="12"/>
        <color theme="1"/>
        <rFont val="Times New Roman"/>
        <family val="1"/>
      </rPr>
      <t>&gt;&gt;</t>
    </r>
    <r>
      <rPr>
        <sz val="12"/>
        <color theme="1"/>
        <rFont val="標楷體"/>
        <family val="4"/>
        <charset val="136"/>
      </rPr>
      <t>的要求。</t>
    </r>
  </si>
  <si>
    <r>
      <rPr>
        <sz val="12"/>
        <color theme="1"/>
        <rFont val="標楷體"/>
        <family val="4"/>
        <charset val="136"/>
      </rPr>
      <t>利用</t>
    </r>
    <r>
      <rPr>
        <sz val="12"/>
        <color theme="1"/>
        <rFont val="Times New Roman"/>
        <family val="1"/>
      </rPr>
      <t>HP#1000</t>
    </r>
    <r>
      <rPr>
        <sz val="12"/>
        <color theme="1"/>
        <rFont val="標楷體"/>
        <family val="4"/>
        <charset val="136"/>
      </rPr>
      <t>介面油與</t>
    </r>
    <r>
      <rPr>
        <sz val="12"/>
        <color theme="1"/>
        <rFont val="Times New Roman"/>
        <family val="1"/>
      </rPr>
      <t>#UF-3050</t>
    </r>
    <r>
      <rPr>
        <sz val="12"/>
        <color theme="1"/>
        <rFont val="標楷體"/>
        <family val="4"/>
        <charset val="136"/>
      </rPr>
      <t>尼龍催化劑以</t>
    </r>
    <r>
      <rPr>
        <sz val="12"/>
        <color theme="1"/>
        <rFont val="Times New Roman"/>
        <family val="1"/>
      </rPr>
      <t>9:1</t>
    </r>
    <r>
      <rPr>
        <sz val="12"/>
        <color theme="1"/>
        <rFont val="標楷體"/>
        <family val="4"/>
        <charset val="136"/>
      </rPr>
      <t>比例混合</t>
    </r>
    <r>
      <rPr>
        <sz val="12"/>
        <color theme="1"/>
        <rFont val="Times New Roman"/>
        <family val="1"/>
      </rPr>
      <t>,</t>
    </r>
    <r>
      <rPr>
        <sz val="12"/>
        <color theme="1"/>
        <rFont val="標楷體"/>
        <family val="4"/>
        <charset val="136"/>
      </rPr>
      <t>解決印花漿於紙面附著力問</t>
    </r>
  </si>
  <si>
    <r>
      <rPr>
        <sz val="12"/>
        <color theme="1"/>
        <rFont val="標楷體"/>
        <family val="4"/>
        <charset val="136"/>
      </rPr>
      <t>測試</t>
    </r>
    <r>
      <rPr>
        <sz val="12"/>
        <color theme="1"/>
        <rFont val="Times New Roman"/>
        <family val="1"/>
      </rPr>
      <t>#PL-6888830</t>
    </r>
    <r>
      <rPr>
        <sz val="12"/>
        <color theme="1"/>
        <rFont val="標楷體"/>
        <family val="4"/>
        <charset val="136"/>
      </rPr>
      <t>熱固圓角油墨的性能及特殊效果是否可列入</t>
    </r>
    <r>
      <rPr>
        <sz val="12"/>
        <color theme="1"/>
        <rFont val="Times New Roman"/>
        <family val="1"/>
      </rPr>
      <t>Leo Touch</t>
    </r>
    <r>
      <rPr>
        <sz val="12"/>
        <color theme="1"/>
        <rFont val="標楷體"/>
        <family val="4"/>
        <charset val="136"/>
      </rPr>
      <t>推廣</t>
    </r>
  </si>
  <si>
    <r>
      <rPr>
        <sz val="12"/>
        <color theme="1"/>
        <rFont val="標楷體"/>
        <family val="4"/>
        <charset val="136"/>
      </rPr>
      <t>測試</t>
    </r>
    <r>
      <rPr>
        <sz val="12"/>
        <color theme="1"/>
        <rFont val="Times New Roman"/>
        <family val="1"/>
      </rPr>
      <t>#BTH-106</t>
    </r>
    <r>
      <rPr>
        <sz val="12"/>
        <color theme="1"/>
        <rFont val="標楷體"/>
        <family val="4"/>
        <charset val="136"/>
      </rPr>
      <t>龜裂白膠漿配合</t>
    </r>
    <r>
      <rPr>
        <sz val="12"/>
        <color theme="1"/>
        <rFont val="Times New Roman"/>
        <family val="1"/>
      </rPr>
      <t>#BTH105</t>
    </r>
    <r>
      <rPr>
        <sz val="12"/>
        <color theme="1"/>
        <rFont val="標楷體"/>
        <family val="4"/>
        <charset val="136"/>
      </rPr>
      <t>龜裂透明漿打底的性能及特殊效果</t>
    </r>
    <r>
      <rPr>
        <sz val="12"/>
        <color theme="1"/>
        <rFont val="Times New Roman"/>
        <family val="1"/>
      </rPr>
      <t>(</t>
    </r>
    <r>
      <rPr>
        <sz val="12"/>
        <color theme="1"/>
        <rFont val="標楷體"/>
        <family val="4"/>
        <charset val="136"/>
      </rPr>
      <t>裂紋</t>
    </r>
    <r>
      <rPr>
        <sz val="12"/>
        <color theme="1"/>
        <rFont val="Times New Roman"/>
        <family val="1"/>
      </rPr>
      <t>)</t>
    </r>
    <r>
      <rPr>
        <sz val="12"/>
        <color theme="1"/>
        <rFont val="標楷體"/>
        <family val="4"/>
        <charset val="136"/>
      </rPr>
      <t>是否可列入</t>
    </r>
    <r>
      <rPr>
        <sz val="12"/>
        <color theme="1"/>
        <rFont val="Times New Roman"/>
        <family val="1"/>
      </rPr>
      <t>Leo Touch</t>
    </r>
    <r>
      <rPr>
        <sz val="12"/>
        <color theme="1"/>
        <rFont val="標楷體"/>
        <family val="4"/>
        <charset val="136"/>
      </rPr>
      <t>內推廣</t>
    </r>
  </si>
  <si>
    <r>
      <rPr>
        <sz val="12"/>
        <color theme="1"/>
        <rFont val="標楷體"/>
        <family val="4"/>
        <charset val="136"/>
      </rPr>
      <t>測試</t>
    </r>
    <r>
      <rPr>
        <sz val="12"/>
        <color theme="1"/>
        <rFont val="Times New Roman"/>
        <family val="1"/>
      </rPr>
      <t>#BTH-105</t>
    </r>
    <r>
      <rPr>
        <sz val="12"/>
        <color theme="1"/>
        <rFont val="標楷體"/>
        <family val="4"/>
        <charset val="136"/>
      </rPr>
      <t>龜裂透明漿配合</t>
    </r>
    <r>
      <rPr>
        <sz val="12"/>
        <color theme="1"/>
        <rFont val="Times New Roman"/>
        <family val="1"/>
      </rPr>
      <t>#BTH106</t>
    </r>
    <r>
      <rPr>
        <sz val="12"/>
        <color theme="1"/>
        <rFont val="標楷體"/>
        <family val="4"/>
        <charset val="136"/>
      </rPr>
      <t>龜裂白膠漿的性能及特殊效果</t>
    </r>
    <r>
      <rPr>
        <sz val="12"/>
        <color theme="1"/>
        <rFont val="Times New Roman"/>
        <family val="1"/>
      </rPr>
      <t>(</t>
    </r>
    <r>
      <rPr>
        <sz val="12"/>
        <color theme="1"/>
        <rFont val="標楷體"/>
        <family val="4"/>
        <charset val="136"/>
      </rPr>
      <t>裂紋</t>
    </r>
    <r>
      <rPr>
        <sz val="12"/>
        <color theme="1"/>
        <rFont val="Times New Roman"/>
        <family val="1"/>
      </rPr>
      <t>)</t>
    </r>
    <r>
      <rPr>
        <sz val="12"/>
        <color theme="1"/>
        <rFont val="標楷體"/>
        <family val="4"/>
        <charset val="136"/>
      </rPr>
      <t>是否可列入</t>
    </r>
    <r>
      <rPr>
        <sz val="12"/>
        <color theme="1"/>
        <rFont val="Times New Roman"/>
        <family val="1"/>
      </rPr>
      <t>Leo Touch</t>
    </r>
    <r>
      <rPr>
        <sz val="12"/>
        <color theme="1"/>
        <rFont val="標楷體"/>
        <family val="4"/>
        <charset val="136"/>
      </rPr>
      <t>內推廣</t>
    </r>
  </si>
  <si>
    <r>
      <rPr>
        <sz val="12"/>
        <color theme="1"/>
        <rFont val="標楷體"/>
        <family val="4"/>
        <charset val="136"/>
      </rPr>
      <t>測試美麗華</t>
    </r>
    <r>
      <rPr>
        <sz val="12"/>
        <color theme="1"/>
        <rFont val="Times New Roman"/>
        <family val="1"/>
      </rPr>
      <t>PA-3530</t>
    </r>
    <r>
      <rPr>
        <sz val="12"/>
        <color theme="1"/>
        <rFont val="標楷體"/>
        <family val="4"/>
        <charset val="136"/>
      </rPr>
      <t>變色珠光黃絲印油墨絲印于</t>
    </r>
    <r>
      <rPr>
        <sz val="12"/>
        <color theme="1"/>
        <rFont val="Times New Roman"/>
        <family val="1"/>
      </rPr>
      <t>240 g/m2</t>
    </r>
    <r>
      <rPr>
        <sz val="12"/>
        <color theme="1"/>
        <rFont val="標楷體"/>
        <family val="4"/>
        <charset val="136"/>
      </rPr>
      <t>單粉咭</t>
    </r>
    <r>
      <rPr>
        <sz val="12"/>
        <color theme="1"/>
        <rFont val="Times New Roman"/>
        <family val="1"/>
      </rPr>
      <t>(</t>
    </r>
    <r>
      <rPr>
        <sz val="12"/>
        <color theme="1"/>
        <rFont val="標楷體"/>
        <family val="4"/>
        <charset val="136"/>
      </rPr>
      <t>紅塔山</t>
    </r>
    <r>
      <rPr>
        <sz val="12"/>
        <color theme="1"/>
        <rFont val="Times New Roman"/>
        <family val="1"/>
      </rPr>
      <t>)</t>
    </r>
    <r>
      <rPr>
        <sz val="12"/>
        <color theme="1"/>
        <rFont val="標楷體"/>
        <family val="4"/>
        <charset val="136"/>
      </rPr>
      <t>上，是否适合客人</t>
    </r>
    <r>
      <rPr>
        <sz val="12"/>
        <color theme="1"/>
        <rFont val="Times New Roman"/>
        <family val="1"/>
      </rPr>
      <t>HM</t>
    </r>
    <r>
      <rPr>
        <sz val="12"/>
        <color theme="1"/>
        <rFont val="標楷體"/>
        <family val="4"/>
        <charset val="136"/>
      </rPr>
      <t>產品</t>
    </r>
    <r>
      <rPr>
        <sz val="12"/>
        <color theme="1"/>
        <rFont val="Times New Roman"/>
        <family val="1"/>
      </rPr>
      <t>&lt;&lt; KC</t>
    </r>
    <r>
      <rPr>
        <sz val="12"/>
        <color theme="1"/>
        <rFont val="標楷體"/>
        <family val="4"/>
        <charset val="136"/>
      </rPr>
      <t>禾馬母親新後咭</t>
    </r>
    <r>
      <rPr>
        <sz val="12"/>
        <color theme="1"/>
        <rFont val="Times New Roman"/>
        <family val="1"/>
      </rPr>
      <t>&gt;&gt;</t>
    </r>
    <r>
      <rPr>
        <sz val="12"/>
        <color theme="1"/>
        <rFont val="標楷體"/>
        <family val="4"/>
        <charset val="136"/>
      </rPr>
      <t>的要求。</t>
    </r>
  </si>
  <si>
    <r>
      <rPr>
        <sz val="12"/>
        <color theme="1"/>
        <rFont val="標楷體"/>
        <family val="4"/>
        <charset val="136"/>
      </rPr>
      <t>測試美麗華</t>
    </r>
    <r>
      <rPr>
        <sz val="12"/>
        <color theme="1"/>
        <rFont val="Times New Roman"/>
        <family val="1"/>
      </rPr>
      <t>PA-3558</t>
    </r>
    <r>
      <rPr>
        <sz val="12"/>
        <color theme="1"/>
        <rFont val="標楷體"/>
        <family val="4"/>
        <charset val="136"/>
      </rPr>
      <t>變色珠光粉紅絲印油墨絲印于</t>
    </r>
    <r>
      <rPr>
        <sz val="12"/>
        <color theme="1"/>
        <rFont val="Times New Roman"/>
        <family val="1"/>
      </rPr>
      <t>240 g/m2</t>
    </r>
    <r>
      <rPr>
        <sz val="12"/>
        <color theme="1"/>
        <rFont val="標楷體"/>
        <family val="4"/>
        <charset val="136"/>
      </rPr>
      <t>單粉咭</t>
    </r>
    <r>
      <rPr>
        <sz val="12"/>
        <color theme="1"/>
        <rFont val="Times New Roman"/>
        <family val="1"/>
      </rPr>
      <t>(</t>
    </r>
    <r>
      <rPr>
        <sz val="12"/>
        <color theme="1"/>
        <rFont val="標楷體"/>
        <family val="4"/>
        <charset val="136"/>
      </rPr>
      <t>紅塔山</t>
    </r>
    <r>
      <rPr>
        <sz val="12"/>
        <color theme="1"/>
        <rFont val="Times New Roman"/>
        <family val="1"/>
      </rPr>
      <t>)</t>
    </r>
    <r>
      <rPr>
        <sz val="12"/>
        <color theme="1"/>
        <rFont val="標楷體"/>
        <family val="4"/>
        <charset val="136"/>
      </rPr>
      <t>上，是否适合客人</t>
    </r>
    <r>
      <rPr>
        <sz val="12"/>
        <color theme="1"/>
        <rFont val="Times New Roman"/>
        <family val="1"/>
      </rPr>
      <t>HM</t>
    </r>
    <r>
      <rPr>
        <sz val="12"/>
        <color theme="1"/>
        <rFont val="標楷體"/>
        <family val="4"/>
        <charset val="136"/>
      </rPr>
      <t>產品</t>
    </r>
    <r>
      <rPr>
        <sz val="12"/>
        <color theme="1"/>
        <rFont val="Times New Roman"/>
        <family val="1"/>
      </rPr>
      <t>&lt;&lt; KC</t>
    </r>
    <r>
      <rPr>
        <sz val="12"/>
        <color theme="1"/>
        <rFont val="標楷體"/>
        <family val="4"/>
        <charset val="136"/>
      </rPr>
      <t>禾馬母親新後咭</t>
    </r>
    <r>
      <rPr>
        <sz val="12"/>
        <color theme="1"/>
        <rFont val="Times New Roman"/>
        <family val="1"/>
      </rPr>
      <t>&gt;&gt;</t>
    </r>
    <r>
      <rPr>
        <sz val="12"/>
        <color theme="1"/>
        <rFont val="標楷體"/>
        <family val="4"/>
        <charset val="136"/>
      </rPr>
      <t>的要求。</t>
    </r>
  </si>
  <si>
    <r>
      <rPr>
        <sz val="12"/>
        <color theme="1"/>
        <rFont val="標楷體"/>
        <family val="4"/>
        <charset val="136"/>
      </rPr>
      <t>測試美麗華</t>
    </r>
    <r>
      <rPr>
        <sz val="12"/>
        <color theme="1"/>
        <rFont val="Times New Roman"/>
        <family val="1"/>
      </rPr>
      <t>PA-3557</t>
    </r>
    <r>
      <rPr>
        <sz val="12"/>
        <color theme="1"/>
        <rFont val="標楷體"/>
        <family val="4"/>
        <charset val="136"/>
      </rPr>
      <t>變色珠光紫絲印油墨絲印于</t>
    </r>
    <r>
      <rPr>
        <sz val="12"/>
        <color theme="1"/>
        <rFont val="Times New Roman"/>
        <family val="1"/>
      </rPr>
      <t>240 g/m2</t>
    </r>
    <r>
      <rPr>
        <sz val="12"/>
        <color theme="1"/>
        <rFont val="標楷體"/>
        <family val="4"/>
        <charset val="136"/>
      </rPr>
      <t>單粉咭</t>
    </r>
    <r>
      <rPr>
        <sz val="12"/>
        <color theme="1"/>
        <rFont val="Times New Roman"/>
        <family val="1"/>
      </rPr>
      <t>(</t>
    </r>
    <r>
      <rPr>
        <sz val="12"/>
        <color theme="1"/>
        <rFont val="標楷體"/>
        <family val="4"/>
        <charset val="136"/>
      </rPr>
      <t>紅塔山</t>
    </r>
    <r>
      <rPr>
        <sz val="12"/>
        <color theme="1"/>
        <rFont val="Times New Roman"/>
        <family val="1"/>
      </rPr>
      <t>)</t>
    </r>
    <r>
      <rPr>
        <sz val="12"/>
        <color theme="1"/>
        <rFont val="標楷體"/>
        <family val="4"/>
        <charset val="136"/>
      </rPr>
      <t>上，是否适合客人</t>
    </r>
    <r>
      <rPr>
        <sz val="12"/>
        <color theme="1"/>
        <rFont val="Times New Roman"/>
        <family val="1"/>
      </rPr>
      <t>HM</t>
    </r>
    <r>
      <rPr>
        <sz val="12"/>
        <color theme="1"/>
        <rFont val="標楷體"/>
        <family val="4"/>
        <charset val="136"/>
      </rPr>
      <t>產品</t>
    </r>
    <r>
      <rPr>
        <sz val="12"/>
        <color theme="1"/>
        <rFont val="Times New Roman"/>
        <family val="1"/>
      </rPr>
      <t>&lt;&lt; KC</t>
    </r>
    <r>
      <rPr>
        <sz val="12"/>
        <color theme="1"/>
        <rFont val="標楷體"/>
        <family val="4"/>
        <charset val="136"/>
      </rPr>
      <t>禾馬母親新後咭</t>
    </r>
    <r>
      <rPr>
        <sz val="12"/>
        <color theme="1"/>
        <rFont val="Times New Roman"/>
        <family val="1"/>
      </rPr>
      <t>&gt;&gt;</t>
    </r>
    <r>
      <rPr>
        <sz val="12"/>
        <color theme="1"/>
        <rFont val="標楷體"/>
        <family val="4"/>
        <charset val="136"/>
      </rPr>
      <t>的要求。</t>
    </r>
  </si>
  <si>
    <r>
      <rPr>
        <sz val="12"/>
        <color theme="1"/>
        <rFont val="標楷體"/>
        <family val="4"/>
        <charset val="136"/>
      </rPr>
      <t>測試恆輝化工之海綿印花物料＃</t>
    </r>
    <r>
      <rPr>
        <sz val="12"/>
        <color theme="1"/>
        <rFont val="Times New Roman"/>
        <family val="1"/>
      </rPr>
      <t>HF3816(</t>
    </r>
    <r>
      <rPr>
        <sz val="12"/>
        <color theme="1"/>
        <rFont val="標楷體"/>
        <family val="4"/>
        <charset val="136"/>
      </rPr>
      <t>橙色</t>
    </r>
    <r>
      <rPr>
        <sz val="12"/>
        <color theme="1"/>
        <rFont val="Times New Roman"/>
        <family val="1"/>
      </rPr>
      <t>)</t>
    </r>
    <r>
      <rPr>
        <sz val="12"/>
        <color theme="1"/>
        <rFont val="標楷體"/>
        <family val="4"/>
        <charset val="136"/>
      </rPr>
      <t>用絲網印於紙面上，是否可達到鏤空透底的視覺效果。</t>
    </r>
  </si>
  <si>
    <r>
      <rPr>
        <sz val="12"/>
        <color theme="1"/>
        <rFont val="標楷體"/>
        <family val="4"/>
        <charset val="136"/>
      </rPr>
      <t>測試恆輝化工之海綿印花物料＃</t>
    </r>
    <r>
      <rPr>
        <sz val="12"/>
        <color theme="1"/>
        <rFont val="Times New Roman"/>
        <family val="1"/>
      </rPr>
      <t>HF3812(</t>
    </r>
    <r>
      <rPr>
        <sz val="12"/>
        <color theme="1"/>
        <rFont val="標楷體"/>
        <family val="4"/>
        <charset val="136"/>
      </rPr>
      <t>藍色</t>
    </r>
    <r>
      <rPr>
        <sz val="12"/>
        <color theme="1"/>
        <rFont val="Times New Roman"/>
        <family val="1"/>
      </rPr>
      <t>)</t>
    </r>
    <r>
      <rPr>
        <sz val="12"/>
        <color theme="1"/>
        <rFont val="標楷體"/>
        <family val="4"/>
        <charset val="136"/>
      </rPr>
      <t>用絲網印於紙面上，是否可達到鏤空透底的視覺效果。</t>
    </r>
  </si>
  <si>
    <r>
      <rPr>
        <sz val="12"/>
        <color theme="1"/>
        <rFont val="標楷體"/>
        <family val="4"/>
        <charset val="136"/>
      </rPr>
      <t>測試恆輝化工之海綿印花物料＃</t>
    </r>
    <r>
      <rPr>
        <sz val="12"/>
        <color theme="1"/>
        <rFont val="Times New Roman"/>
        <family val="1"/>
      </rPr>
      <t>HF3813(</t>
    </r>
    <r>
      <rPr>
        <sz val="12"/>
        <color theme="1"/>
        <rFont val="標楷體"/>
        <family val="4"/>
        <charset val="136"/>
      </rPr>
      <t>紫色</t>
    </r>
    <r>
      <rPr>
        <sz val="12"/>
        <color theme="1"/>
        <rFont val="Times New Roman"/>
        <family val="1"/>
      </rPr>
      <t>)</t>
    </r>
    <r>
      <rPr>
        <sz val="12"/>
        <color theme="1"/>
        <rFont val="標楷體"/>
        <family val="4"/>
        <charset val="136"/>
      </rPr>
      <t>用絲網印於紙面上，是否可達到鏤空透底的視覺效果。</t>
    </r>
  </si>
  <si>
    <r>
      <rPr>
        <sz val="12"/>
        <color theme="1"/>
        <rFont val="標楷體"/>
        <family val="4"/>
        <charset val="136"/>
      </rPr>
      <t>測試恆輝化工之海綿印花物料＃</t>
    </r>
    <r>
      <rPr>
        <sz val="12"/>
        <color theme="1"/>
        <rFont val="Times New Roman"/>
        <family val="1"/>
      </rPr>
      <t>HF3814(</t>
    </r>
    <r>
      <rPr>
        <sz val="12"/>
        <color theme="1"/>
        <rFont val="標楷體"/>
        <family val="4"/>
        <charset val="136"/>
      </rPr>
      <t>綠色</t>
    </r>
    <r>
      <rPr>
        <sz val="12"/>
        <color theme="1"/>
        <rFont val="Times New Roman"/>
        <family val="1"/>
      </rPr>
      <t>)</t>
    </r>
    <r>
      <rPr>
        <sz val="12"/>
        <color theme="1"/>
        <rFont val="標楷體"/>
        <family val="4"/>
        <charset val="136"/>
      </rPr>
      <t>用絲網印於紙面上，是否可達到鏤空透底的視覺效果。</t>
    </r>
  </si>
  <si>
    <r>
      <rPr>
        <sz val="12"/>
        <color theme="1"/>
        <rFont val="標楷體"/>
        <family val="4"/>
        <charset val="136"/>
      </rPr>
      <t>測試恆輝化工之海綿印花物料＃</t>
    </r>
    <r>
      <rPr>
        <sz val="12"/>
        <color theme="1"/>
        <rFont val="Times New Roman"/>
        <family val="1"/>
      </rPr>
      <t>HF3815(</t>
    </r>
    <r>
      <rPr>
        <sz val="12"/>
        <color theme="1"/>
        <rFont val="標楷體"/>
        <family val="4"/>
        <charset val="136"/>
      </rPr>
      <t>粉紅色</t>
    </r>
    <r>
      <rPr>
        <sz val="12"/>
        <color theme="1"/>
        <rFont val="Times New Roman"/>
        <family val="1"/>
      </rPr>
      <t>)</t>
    </r>
    <r>
      <rPr>
        <sz val="12"/>
        <color theme="1"/>
        <rFont val="標楷體"/>
        <family val="4"/>
        <charset val="136"/>
      </rPr>
      <t>用絲網印於紙面上，是否可達到鏤空透底的視覺效果。</t>
    </r>
  </si>
  <si>
    <r>
      <rPr>
        <sz val="12"/>
        <color theme="1"/>
        <rFont val="標楷體"/>
        <family val="4"/>
        <charset val="136"/>
      </rPr>
      <t>測試恆輝化工之海綿印花物料＃</t>
    </r>
    <r>
      <rPr>
        <sz val="12"/>
        <color theme="1"/>
        <rFont val="Times New Roman"/>
        <family val="1"/>
      </rPr>
      <t>HF3811 (</t>
    </r>
    <r>
      <rPr>
        <sz val="12"/>
        <color theme="1"/>
        <rFont val="標楷體"/>
        <family val="4"/>
        <charset val="136"/>
      </rPr>
      <t>黃色</t>
    </r>
    <r>
      <rPr>
        <sz val="12"/>
        <color theme="1"/>
        <rFont val="Times New Roman"/>
        <family val="1"/>
      </rPr>
      <t>)</t>
    </r>
    <r>
      <rPr>
        <sz val="12"/>
        <color theme="1"/>
        <rFont val="標楷體"/>
        <family val="4"/>
        <charset val="136"/>
      </rPr>
      <t>用絲網印於紙面上，是否可達到鏤空透底的視覺效果。</t>
    </r>
  </si>
  <si>
    <r>
      <rPr>
        <sz val="12"/>
        <color theme="1"/>
        <rFont val="標楷體"/>
        <family val="4"/>
        <charset val="136"/>
      </rPr>
      <t>測試中華制漆（一九四六）有限公司之沙膠漆</t>
    </r>
    <r>
      <rPr>
        <sz val="12"/>
        <color theme="1"/>
        <rFont val="Times New Roman"/>
        <family val="1"/>
      </rPr>
      <t>#671815(</t>
    </r>
    <r>
      <rPr>
        <sz val="12"/>
        <color theme="1"/>
        <rFont val="標楷體"/>
        <family val="4"/>
        <charset val="136"/>
      </rPr>
      <t>綠色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</si>
  <si>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測試中華制漆（一九四六）有限公司之沙膠漆</t>
    </r>
    <r>
      <rPr>
        <sz val="12"/>
        <color theme="1"/>
        <rFont val="Times New Roman"/>
        <family val="1"/>
      </rPr>
      <t>#671816(</t>
    </r>
    <r>
      <rPr>
        <sz val="12"/>
        <color theme="1"/>
        <rFont val="標楷體"/>
        <family val="4"/>
        <charset val="136"/>
      </rPr>
      <t>黃色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</si>
  <si>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測試中華制漆（一九四六）有限公司之沙膠漆</t>
    </r>
    <r>
      <rPr>
        <sz val="12"/>
        <color theme="1"/>
        <rFont val="Times New Roman"/>
        <family val="1"/>
      </rPr>
      <t>#671819(</t>
    </r>
    <r>
      <rPr>
        <sz val="12"/>
        <color theme="1"/>
        <rFont val="標楷體"/>
        <family val="4"/>
        <charset val="136"/>
      </rPr>
      <t>紫色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</si>
  <si>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測試中華制漆（一九四六）有限公司之沙膠漆</t>
    </r>
    <r>
      <rPr>
        <sz val="12"/>
        <color theme="1"/>
        <rFont val="Times New Roman"/>
        <family val="1"/>
      </rPr>
      <t>#671846(</t>
    </r>
    <r>
      <rPr>
        <sz val="12"/>
        <color theme="1"/>
        <rFont val="標楷體"/>
        <family val="4"/>
        <charset val="136"/>
      </rPr>
      <t>橙色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</si>
  <si>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測試中華制漆（一九四六）有限公司之沙膠漆</t>
    </r>
    <r>
      <rPr>
        <sz val="12"/>
        <color theme="1"/>
        <rFont val="Times New Roman"/>
        <family val="1"/>
      </rPr>
      <t>#671847(</t>
    </r>
    <r>
      <rPr>
        <sz val="12"/>
        <color theme="1"/>
        <rFont val="標楷體"/>
        <family val="4"/>
        <charset val="136"/>
      </rPr>
      <t>紅色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</si>
  <si>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測試中華制漆（一九四六）有限公司之沙膠漆</t>
    </r>
    <r>
      <rPr>
        <sz val="12"/>
        <color theme="1"/>
        <rFont val="Times New Roman"/>
        <family val="1"/>
      </rPr>
      <t>#671848(</t>
    </r>
    <r>
      <rPr>
        <sz val="12"/>
        <color theme="1"/>
        <rFont val="標楷體"/>
        <family val="4"/>
        <charset val="136"/>
      </rPr>
      <t>藍色</t>
    </r>
    <r>
      <rPr>
        <sz val="12"/>
        <color theme="1"/>
        <rFont val="Times New Roman"/>
        <family val="1"/>
      </rPr>
      <t>)</t>
    </r>
    <r>
      <rPr>
        <sz val="12"/>
        <color theme="1"/>
        <rFont val="標楷體"/>
        <family val="4"/>
        <charset val="136"/>
      </rPr>
      <t>用絲網印於紙面上，是否可達到建築行業牆體表面的磨砂效果。</t>
    </r>
  </si>
  <si>
    <r>
      <rPr>
        <sz val="12"/>
        <color theme="1"/>
        <rFont val="標楷體"/>
        <family val="4"/>
        <charset val="136"/>
      </rPr>
      <t>測試用景達提供的</t>
    </r>
    <r>
      <rPr>
        <sz val="12"/>
        <color theme="1"/>
        <rFont val="Times New Roman"/>
        <family val="1"/>
      </rPr>
      <t>GP-2108 HI-SLIP BLACK</t>
    </r>
    <r>
      <rPr>
        <sz val="12"/>
        <color theme="1"/>
        <rFont val="標楷體"/>
        <family val="4"/>
        <charset val="136"/>
      </rPr>
      <t>可否做到彈性效果，並列於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</si>
  <si>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測試用景達提供的</t>
    </r>
    <r>
      <rPr>
        <sz val="12"/>
        <color theme="1"/>
        <rFont val="Times New Roman"/>
        <family val="1"/>
      </rPr>
      <t>GP-2107 HI-SLIP VARNISH</t>
    </r>
    <r>
      <rPr>
        <sz val="12"/>
        <color theme="1"/>
        <rFont val="標楷體"/>
        <family val="4"/>
        <charset val="136"/>
      </rPr>
      <t>可否做到彈性效果，並列於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</si>
  <si>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t>
    </r>
    <r>
      <rPr>
        <sz val="12"/>
        <color theme="1"/>
        <rFont val="Times New Roman"/>
        <family val="1"/>
      </rPr>
      <t>XPT2010</t>
    </r>
    <r>
      <rPr>
        <sz val="12"/>
        <color theme="1"/>
        <rFont val="標楷體"/>
        <family val="4"/>
        <charset val="136"/>
      </rPr>
      <t>透明導電油墨是針對客人</t>
    </r>
    <r>
      <rPr>
        <sz val="12"/>
        <color theme="1"/>
        <rFont val="Times New Roman"/>
        <family val="1"/>
      </rPr>
      <t>Sandvik</t>
    </r>
    <r>
      <rPr>
        <sz val="12"/>
        <color theme="1"/>
        <rFont val="標楷體"/>
        <family val="4"/>
        <charset val="136"/>
      </rPr>
      <t>產品</t>
    </r>
    <r>
      <rPr>
        <sz val="12"/>
        <color theme="1"/>
        <rFont val="Times New Roman"/>
        <family val="1"/>
      </rPr>
      <t>&lt;&lt;</t>
    </r>
    <r>
      <rPr>
        <sz val="12"/>
        <color theme="1"/>
        <rFont val="標楷體"/>
        <family val="4"/>
        <charset val="136"/>
      </rPr>
      <t>發音書</t>
    </r>
    <r>
      <rPr>
        <sz val="12"/>
        <color theme="1"/>
        <rFont val="Times New Roman"/>
        <family val="1"/>
      </rPr>
      <t>-</t>
    </r>
    <r>
      <rPr>
        <sz val="12"/>
        <color theme="1"/>
        <rFont val="標楷體"/>
        <family val="4"/>
        <charset val="136"/>
      </rPr>
      <t>奇趣動物</t>
    </r>
    <r>
      <rPr>
        <sz val="12"/>
        <color theme="1"/>
        <rFont val="Times New Roman"/>
        <family val="1"/>
      </rPr>
      <t>&gt;&gt;</t>
    </r>
    <r>
      <rPr>
        <sz val="12"/>
        <color theme="1"/>
        <rFont val="標楷體"/>
        <family val="4"/>
        <charset val="136"/>
      </rPr>
      <t>於</t>
    </r>
    <r>
      <rPr>
        <sz val="12"/>
        <color theme="1"/>
        <rFont val="Times New Roman"/>
        <family val="1"/>
      </rPr>
      <t>500g/m2</t>
    </r>
    <r>
      <rPr>
        <sz val="12"/>
        <color theme="1"/>
        <rFont val="標楷體"/>
        <family val="4"/>
        <charset val="136"/>
      </rPr>
      <t>粉灰咭</t>
    </r>
    <r>
      <rPr>
        <sz val="12"/>
        <color theme="1"/>
        <rFont val="Times New Roman"/>
        <family val="1"/>
      </rPr>
      <t>(HiQ)</t>
    </r>
    <r>
      <rPr>
        <sz val="12"/>
        <color theme="1"/>
        <rFont val="標楷體"/>
        <family val="4"/>
        <charset val="136"/>
      </rPr>
      <t>上絲印是否可達到其要求。</t>
    </r>
  </si>
  <si>
    <r>
      <rPr>
        <sz val="12"/>
        <color theme="1"/>
        <rFont val="標楷體"/>
        <family val="4"/>
        <charset val="136"/>
      </rPr>
      <t>測試美麗華</t>
    </r>
    <r>
      <rPr>
        <sz val="12"/>
        <color theme="1"/>
        <rFont val="Times New Roman"/>
        <family val="1"/>
      </rPr>
      <t>SS-3629</t>
    </r>
    <r>
      <rPr>
        <sz val="12"/>
        <color theme="1"/>
        <rFont val="標楷體"/>
        <family val="4"/>
        <charset val="136"/>
      </rPr>
      <t>珠光墨絲印於</t>
    </r>
    <r>
      <rPr>
        <sz val="12"/>
        <color theme="1"/>
        <rFont val="Times New Roman"/>
        <family val="1"/>
      </rPr>
      <t>270g/m2</t>
    </r>
    <r>
      <rPr>
        <sz val="12"/>
        <color theme="1"/>
        <rFont val="標楷體"/>
        <family val="4"/>
        <charset val="136"/>
      </rPr>
      <t>單粉咭</t>
    </r>
    <r>
      <rPr>
        <sz val="12"/>
        <color theme="1"/>
        <rFont val="Times New Roman"/>
        <family val="1"/>
      </rPr>
      <t>(</t>
    </r>
    <r>
      <rPr>
        <sz val="12"/>
        <color theme="1"/>
        <rFont val="標楷體"/>
        <family val="4"/>
        <charset val="136"/>
      </rPr>
      <t>東風</t>
    </r>
    <r>
      <rPr>
        <sz val="12"/>
        <color theme="1"/>
        <rFont val="Times New Roman"/>
        <family val="1"/>
      </rPr>
      <t>)</t>
    </r>
    <r>
      <rPr>
        <sz val="12"/>
        <color theme="1"/>
        <rFont val="標楷體"/>
        <family val="4"/>
        <charset val="136"/>
      </rPr>
      <t>上，是否符合客人</t>
    </r>
    <r>
      <rPr>
        <sz val="12"/>
        <color theme="1"/>
        <rFont val="Times New Roman"/>
        <family val="1"/>
      </rPr>
      <t>Hallmark</t>
    </r>
    <r>
      <rPr>
        <sz val="12"/>
        <color theme="1"/>
        <rFont val="標楷體"/>
        <family val="4"/>
        <charset val="136"/>
      </rPr>
      <t>產品＜＜奇頓小結婚咭＞＞的要求。</t>
    </r>
  </si>
  <si>
    <r>
      <t xml:space="preserve"> </t>
    </r>
    <r>
      <rPr>
        <sz val="12"/>
        <color theme="1"/>
        <rFont val="標楷體"/>
        <family val="4"/>
        <charset val="136"/>
      </rPr>
      <t>測試美麗華</t>
    </r>
    <r>
      <rPr>
        <sz val="12"/>
        <color theme="1"/>
        <rFont val="Times New Roman"/>
        <family val="1"/>
      </rPr>
      <t>SS-3631</t>
    </r>
    <r>
      <rPr>
        <sz val="12"/>
        <color theme="1"/>
        <rFont val="標楷體"/>
        <family val="4"/>
        <charset val="136"/>
      </rPr>
      <t>淺綠變色珠光絲印油墨絲印于無粉咭上，是否适合客人</t>
    </r>
    <r>
      <rPr>
        <sz val="12"/>
        <color theme="1"/>
        <rFont val="Times New Roman"/>
        <family val="1"/>
      </rPr>
      <t>H/M</t>
    </r>
    <r>
      <rPr>
        <sz val="12"/>
        <color theme="1"/>
        <rFont val="標楷體"/>
        <family val="4"/>
        <charset val="136"/>
      </rPr>
      <t>產品對摺咭的要求。</t>
    </r>
  </si>
  <si>
    <r>
      <rPr>
        <sz val="12"/>
        <color theme="1"/>
        <rFont val="標楷體"/>
        <family val="4"/>
        <charset val="136"/>
      </rPr>
      <t>測試用景達提供的</t>
    </r>
    <r>
      <rPr>
        <sz val="12"/>
        <color theme="1"/>
        <rFont val="Times New Roman"/>
        <family val="1"/>
      </rPr>
      <t>GP-2109HI-SLIP BLUE</t>
    </r>
    <r>
      <rPr>
        <sz val="12"/>
        <color theme="1"/>
        <rFont val="標楷體"/>
        <family val="4"/>
        <charset val="136"/>
      </rPr>
      <t>可否做到彈性效果，並列於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</si>
  <si>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測試用景達提供的</t>
    </r>
    <r>
      <rPr>
        <sz val="12"/>
        <color theme="1"/>
        <rFont val="Times New Roman"/>
        <family val="1"/>
      </rPr>
      <t>GP-2110 HI-SLIP YELLOW</t>
    </r>
    <r>
      <rPr>
        <sz val="12"/>
        <color theme="1"/>
        <rFont val="標楷體"/>
        <family val="4"/>
        <charset val="136"/>
      </rPr>
      <t>可否做到彈性效果，並列於</t>
    </r>
    <r>
      <rPr>
        <sz val="12"/>
        <color theme="1"/>
        <rFont val="Times New Roman"/>
        <family val="1"/>
      </rPr>
      <t>Leo Touch</t>
    </r>
    <r>
      <rPr>
        <sz val="12"/>
        <color theme="1"/>
        <rFont val="標楷體"/>
        <family val="4"/>
        <charset val="136"/>
      </rPr>
      <t>中推廣。</t>
    </r>
  </si>
  <si>
    <r>
      <rPr>
        <sz val="12"/>
        <color theme="1"/>
        <rFont val="標楷體"/>
        <family val="4"/>
        <charset val="136"/>
      </rPr>
      <t>測試美麗華</t>
    </r>
    <r>
      <rPr>
        <sz val="12"/>
        <color theme="1"/>
        <rFont val="Times New Roman"/>
        <family val="1"/>
      </rPr>
      <t>SPT-3710</t>
    </r>
    <r>
      <rPr>
        <sz val="12"/>
        <color theme="1"/>
        <rFont val="標楷體"/>
        <family val="4"/>
        <charset val="136"/>
      </rPr>
      <t>紅色（</t>
    </r>
    <r>
      <rPr>
        <sz val="12"/>
        <color theme="1"/>
        <rFont val="Times New Roman"/>
        <family val="1"/>
      </rPr>
      <t>032C</t>
    </r>
    <r>
      <rPr>
        <sz val="12"/>
        <color theme="1"/>
        <rFont val="標楷體"/>
        <family val="4"/>
        <charset val="136"/>
      </rPr>
      <t>）絲印油墨絲印于磨砂</t>
    </r>
    <r>
      <rPr>
        <sz val="12"/>
        <color theme="1"/>
        <rFont val="Times New Roman"/>
        <family val="1"/>
      </rPr>
      <t>PP(</t>
    </r>
    <r>
      <rPr>
        <sz val="12"/>
        <color theme="1"/>
        <rFont val="標楷體"/>
        <family val="4"/>
        <charset val="136"/>
      </rPr>
      <t>磨砂面</t>
    </r>
    <r>
      <rPr>
        <sz val="12"/>
        <color theme="1"/>
        <rFont val="Times New Roman"/>
        <family val="1"/>
      </rPr>
      <t>)</t>
    </r>
    <r>
      <rPr>
        <sz val="12"/>
        <color theme="1"/>
        <rFont val="標楷體"/>
        <family val="4"/>
        <charset val="136"/>
      </rPr>
      <t>上，是否适合客人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兩小無猜</t>
    </r>
    <r>
      <rPr>
        <sz val="12"/>
        <color theme="1"/>
        <rFont val="Times New Roman"/>
        <family val="1"/>
      </rPr>
      <t>2/</t>
    </r>
    <r>
      <rPr>
        <sz val="12"/>
        <color theme="1"/>
        <rFont val="標楷體"/>
        <family val="4"/>
        <charset val="136"/>
      </rPr>
      <t>七彩世界</t>
    </r>
    <r>
      <rPr>
        <sz val="12"/>
        <color theme="1"/>
        <rFont val="Times New Roman"/>
        <family val="1"/>
      </rPr>
      <t>2&gt;&gt;</t>
    </r>
    <r>
      <rPr>
        <sz val="12"/>
        <color theme="1"/>
        <rFont val="標楷體"/>
        <family val="4"/>
        <charset val="136"/>
      </rPr>
      <t>的要求。</t>
    </r>
  </si>
  <si>
    <r>
      <rPr>
        <sz val="12"/>
        <color theme="1"/>
        <rFont val="標楷體"/>
        <family val="4"/>
        <charset val="136"/>
      </rPr>
      <t>測試美麗華</t>
    </r>
    <r>
      <rPr>
        <sz val="12"/>
        <color theme="1"/>
        <rFont val="Times New Roman"/>
        <family val="1"/>
      </rPr>
      <t>SPT-3711</t>
    </r>
    <r>
      <rPr>
        <sz val="12"/>
        <color theme="1"/>
        <rFont val="標楷體"/>
        <family val="4"/>
        <charset val="136"/>
      </rPr>
      <t>桔色（</t>
    </r>
    <r>
      <rPr>
        <sz val="12"/>
        <color theme="1"/>
        <rFont val="Times New Roman"/>
        <family val="1"/>
      </rPr>
      <t>1375C</t>
    </r>
    <r>
      <rPr>
        <sz val="12"/>
        <color theme="1"/>
        <rFont val="標楷體"/>
        <family val="4"/>
        <charset val="136"/>
      </rPr>
      <t>）絲印油墨絲印于磨砂</t>
    </r>
    <r>
      <rPr>
        <sz val="12"/>
        <color theme="1"/>
        <rFont val="Times New Roman"/>
        <family val="1"/>
      </rPr>
      <t>PP(</t>
    </r>
    <r>
      <rPr>
        <sz val="12"/>
        <color theme="1"/>
        <rFont val="標楷體"/>
        <family val="4"/>
        <charset val="136"/>
      </rPr>
      <t>磨砂面</t>
    </r>
    <r>
      <rPr>
        <sz val="12"/>
        <color theme="1"/>
        <rFont val="Times New Roman"/>
        <family val="1"/>
      </rPr>
      <t>)</t>
    </r>
    <r>
      <rPr>
        <sz val="12"/>
        <color theme="1"/>
        <rFont val="標楷體"/>
        <family val="4"/>
        <charset val="136"/>
      </rPr>
      <t>上，是否适合客人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鄉情</t>
    </r>
    <r>
      <rPr>
        <sz val="12"/>
        <color theme="1"/>
        <rFont val="Times New Roman"/>
        <family val="1"/>
      </rPr>
      <t>2 &gt;&gt;</t>
    </r>
    <r>
      <rPr>
        <sz val="12"/>
        <color theme="1"/>
        <rFont val="標楷體"/>
        <family val="4"/>
        <charset val="136"/>
      </rPr>
      <t>的要求。</t>
    </r>
  </si>
  <si>
    <r>
      <rPr>
        <sz val="12"/>
        <color theme="1"/>
        <rFont val="標楷體"/>
        <family val="4"/>
        <charset val="136"/>
      </rPr>
      <t>測試美麗華</t>
    </r>
    <r>
      <rPr>
        <sz val="12"/>
        <color theme="1"/>
        <rFont val="Times New Roman"/>
        <family val="1"/>
      </rPr>
      <t>SPT-3712</t>
    </r>
    <r>
      <rPr>
        <sz val="12"/>
        <color theme="1"/>
        <rFont val="標楷體"/>
        <family val="4"/>
        <charset val="136"/>
      </rPr>
      <t>紅色（</t>
    </r>
    <r>
      <rPr>
        <sz val="12"/>
        <color theme="1"/>
        <rFont val="Times New Roman"/>
        <family val="1"/>
      </rPr>
      <t>185C</t>
    </r>
    <r>
      <rPr>
        <sz val="12"/>
        <color theme="1"/>
        <rFont val="標楷體"/>
        <family val="4"/>
        <charset val="136"/>
      </rPr>
      <t>）絲印油墨絲印于磨砂</t>
    </r>
    <r>
      <rPr>
        <sz val="12"/>
        <color theme="1"/>
        <rFont val="Times New Roman"/>
        <family val="1"/>
      </rPr>
      <t>PP(</t>
    </r>
    <r>
      <rPr>
        <sz val="12"/>
        <color theme="1"/>
        <rFont val="標楷體"/>
        <family val="4"/>
        <charset val="136"/>
      </rPr>
      <t>磨砂面</t>
    </r>
    <r>
      <rPr>
        <sz val="12"/>
        <color theme="1"/>
        <rFont val="Times New Roman"/>
        <family val="1"/>
      </rPr>
      <t>)</t>
    </r>
    <r>
      <rPr>
        <sz val="12"/>
        <color theme="1"/>
        <rFont val="標楷體"/>
        <family val="4"/>
        <charset val="136"/>
      </rPr>
      <t>上，是否适合客人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情思</t>
    </r>
    <r>
      <rPr>
        <sz val="12"/>
        <color theme="1"/>
        <rFont val="Times New Roman"/>
        <family val="1"/>
      </rPr>
      <t>2 &gt;&gt;</t>
    </r>
    <r>
      <rPr>
        <sz val="12"/>
        <color theme="1"/>
        <rFont val="標楷體"/>
        <family val="4"/>
        <charset val="136"/>
      </rPr>
      <t>的要求。</t>
    </r>
  </si>
  <si>
    <r>
      <rPr>
        <sz val="12"/>
        <color theme="1"/>
        <rFont val="標楷體"/>
        <family val="4"/>
        <charset val="136"/>
      </rPr>
      <t>測試美麗華</t>
    </r>
    <r>
      <rPr>
        <sz val="12"/>
        <color theme="1"/>
        <rFont val="Times New Roman"/>
        <family val="1"/>
      </rPr>
      <t>SPT-3740</t>
    </r>
    <r>
      <rPr>
        <sz val="12"/>
        <color theme="1"/>
        <rFont val="標楷體"/>
        <family val="4"/>
        <charset val="136"/>
      </rPr>
      <t>金色（</t>
    </r>
    <r>
      <rPr>
        <sz val="12"/>
        <color theme="1"/>
        <rFont val="Times New Roman"/>
        <family val="1"/>
      </rPr>
      <t>873C</t>
    </r>
    <r>
      <rPr>
        <sz val="12"/>
        <color theme="1"/>
        <rFont val="標楷體"/>
        <family val="4"/>
        <charset val="136"/>
      </rPr>
      <t>）絲印油墨絲印于磨砂</t>
    </r>
    <r>
      <rPr>
        <sz val="12"/>
        <color theme="1"/>
        <rFont val="Times New Roman"/>
        <family val="1"/>
      </rPr>
      <t>PP(</t>
    </r>
    <r>
      <rPr>
        <sz val="12"/>
        <color theme="1"/>
        <rFont val="標楷體"/>
        <family val="4"/>
        <charset val="136"/>
      </rPr>
      <t>磨砂面</t>
    </r>
    <r>
      <rPr>
        <sz val="12"/>
        <color theme="1"/>
        <rFont val="Times New Roman"/>
        <family val="1"/>
      </rPr>
      <t>)</t>
    </r>
    <r>
      <rPr>
        <sz val="12"/>
        <color theme="1"/>
        <rFont val="標楷體"/>
        <family val="4"/>
        <charset val="136"/>
      </rPr>
      <t>上，是否适合客人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天使</t>
    </r>
    <r>
      <rPr>
        <sz val="12"/>
        <color theme="1"/>
        <rFont val="Times New Roman"/>
        <family val="1"/>
      </rPr>
      <t>2 &gt;&gt;</t>
    </r>
    <r>
      <rPr>
        <sz val="12"/>
        <color theme="1"/>
        <rFont val="標楷體"/>
        <family val="4"/>
        <charset val="136"/>
      </rPr>
      <t>的要求。</t>
    </r>
  </si>
  <si>
    <r>
      <rPr>
        <sz val="12"/>
        <color theme="1"/>
        <rFont val="標楷體"/>
        <family val="4"/>
        <charset val="136"/>
      </rPr>
      <t>測試美麗華</t>
    </r>
    <r>
      <rPr>
        <sz val="12"/>
        <color theme="1"/>
        <rFont val="Times New Roman"/>
        <family val="1"/>
      </rPr>
      <t>SPT-3653</t>
    </r>
    <r>
      <rPr>
        <sz val="12"/>
        <color theme="1"/>
        <rFont val="標楷體"/>
        <family val="4"/>
        <charset val="136"/>
      </rPr>
      <t>粉紅色油墨絲印於</t>
    </r>
    <r>
      <rPr>
        <sz val="12"/>
        <color theme="1"/>
        <rFont val="Times New Roman"/>
        <family val="1"/>
      </rPr>
      <t>thermo paper</t>
    </r>
    <r>
      <rPr>
        <sz val="12"/>
        <color theme="1"/>
        <rFont val="標楷體"/>
        <family val="4"/>
        <charset val="136"/>
      </rPr>
      <t>上，是否符合客人</t>
    </r>
    <r>
      <rPr>
        <sz val="12"/>
        <color theme="1"/>
        <rFont val="Times New Roman"/>
        <family val="1"/>
      </rPr>
      <t>FUNAU</t>
    </r>
    <r>
      <rPr>
        <sz val="12"/>
        <color theme="1"/>
        <rFont val="標楷體"/>
        <family val="4"/>
        <charset val="136"/>
      </rPr>
      <t>產＜＜飛天馬＞＞的要求。</t>
    </r>
  </si>
  <si>
    <r>
      <rPr>
        <sz val="12"/>
        <color theme="1"/>
        <rFont val="標楷體"/>
        <family val="4"/>
        <charset val="136"/>
      </rPr>
      <t>測試美麗華</t>
    </r>
    <r>
      <rPr>
        <sz val="12"/>
        <color theme="1"/>
        <rFont val="Times New Roman"/>
        <family val="1"/>
      </rPr>
      <t>KZS-3356A</t>
    </r>
    <r>
      <rPr>
        <sz val="12"/>
        <color theme="1"/>
        <rFont val="標楷體"/>
        <family val="4"/>
        <charset val="136"/>
      </rPr>
      <t>啞光紅油墨絲印單粉咭燙金面上是否符合客戶</t>
    </r>
    <r>
      <rPr>
        <sz val="12"/>
        <color theme="1"/>
        <rFont val="Times New Roman"/>
        <family val="1"/>
      </rPr>
      <t>HMCHK/HMIMA</t>
    </r>
    <r>
      <rPr>
        <sz val="12"/>
        <color theme="1"/>
        <rFont val="標楷體"/>
        <family val="4"/>
        <charset val="136"/>
      </rPr>
      <t>產品</t>
    </r>
    <r>
      <rPr>
        <sz val="12"/>
        <color theme="1"/>
        <rFont val="Times New Roman"/>
        <family val="1"/>
      </rPr>
      <t>&lt;&lt;</t>
    </r>
    <r>
      <rPr>
        <sz val="12"/>
        <color theme="1"/>
        <rFont val="標楷體"/>
        <family val="4"/>
        <charset val="136"/>
      </rPr>
      <t>綠油油</t>
    </r>
    <r>
      <rPr>
        <sz val="12"/>
        <color theme="1"/>
        <rFont val="Times New Roman"/>
        <family val="1"/>
      </rPr>
      <t>2005 &gt;&gt;</t>
    </r>
    <r>
      <rPr>
        <sz val="12"/>
        <color theme="1"/>
        <rFont val="標楷體"/>
        <family val="4"/>
        <charset val="136"/>
      </rPr>
      <t>之</t>
    </r>
    <r>
      <rPr>
        <sz val="12"/>
        <color theme="1"/>
        <rFont val="Times New Roman"/>
        <family val="1"/>
      </rPr>
      <t>Design# SX222417/02</t>
    </r>
    <r>
      <rPr>
        <sz val="12"/>
        <color theme="1"/>
        <rFont val="標楷體"/>
        <family val="4"/>
        <charset val="136"/>
      </rPr>
      <t>，</t>
    </r>
    <r>
      <rPr>
        <sz val="12"/>
        <color theme="1"/>
        <rFont val="Times New Roman"/>
        <family val="1"/>
      </rPr>
      <t>FX201909/9</t>
    </r>
    <r>
      <rPr>
        <sz val="12"/>
        <color theme="1"/>
        <rFont val="標楷體"/>
        <family val="4"/>
        <charset val="136"/>
      </rPr>
      <t>，</t>
    </r>
    <r>
      <rPr>
        <sz val="12"/>
        <color theme="1"/>
        <rFont val="Times New Roman"/>
        <family val="1"/>
      </rPr>
      <t>SX209908/3</t>
    </r>
    <r>
      <rPr>
        <sz val="12"/>
        <color theme="1"/>
        <rFont val="標楷體"/>
        <family val="4"/>
        <charset val="136"/>
      </rPr>
      <t>的要求。</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</si>
  <si>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NG-0026</t>
    </r>
    <r>
      <rPr>
        <sz val="12"/>
        <color theme="1"/>
        <rFont val="標楷體"/>
        <family val="4"/>
        <charset val="136"/>
      </rPr>
      <t>透明粘漿是否适合使用，以列入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</si>
  <si>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測試中益</t>
    </r>
    <r>
      <rPr>
        <sz val="12"/>
        <color theme="1"/>
        <rFont val="Times New Roman"/>
        <family val="1"/>
      </rPr>
      <t>SA-30566</t>
    </r>
    <r>
      <rPr>
        <sz val="12"/>
        <color theme="1"/>
        <rFont val="標楷體"/>
        <family val="4"/>
        <charset val="136"/>
      </rPr>
      <t>調色藍絲印油墨絲印於燙銀面</t>
    </r>
    <r>
      <rPr>
        <sz val="12"/>
        <color theme="1"/>
        <rFont val="Times New Roman"/>
        <family val="1"/>
      </rPr>
      <t>(L817-Ol5)</t>
    </r>
    <r>
      <rPr>
        <sz val="12"/>
        <color theme="1"/>
        <rFont val="標楷體"/>
        <family val="4"/>
        <charset val="136"/>
      </rPr>
      <t>，是否符合客人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綠油油</t>
    </r>
    <r>
      <rPr>
        <sz val="12"/>
        <color theme="1"/>
        <rFont val="Times New Roman"/>
        <family val="1"/>
      </rPr>
      <t>2006&gt;&gt;</t>
    </r>
    <r>
      <rPr>
        <sz val="12"/>
        <color theme="1"/>
        <rFont val="標楷體"/>
        <family val="4"/>
        <charset val="136"/>
      </rPr>
      <t>的要求。</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</si>
  <si>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立体直角透明漿是否适合使用，以列入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</si>
  <si>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)#M21440</t>
    </r>
    <r>
      <rPr>
        <sz val="12"/>
        <color theme="1"/>
        <rFont val="標楷體"/>
        <family val="4"/>
        <charset val="136"/>
      </rPr>
      <t>紫色</t>
    </r>
    <r>
      <rPr>
        <sz val="12"/>
        <color theme="1"/>
        <rFont val="Times New Roman"/>
        <family val="1"/>
      </rPr>
      <t>(Violet)</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</si>
  <si>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#M22441 1</t>
    </r>
    <r>
      <rPr>
        <sz val="12"/>
        <color theme="1"/>
        <rFont val="標楷體"/>
        <family val="4"/>
        <charset val="136"/>
      </rPr>
      <t>號藍色</t>
    </r>
    <r>
      <rPr>
        <sz val="12"/>
        <color theme="1"/>
        <rFont val="Times New Roman"/>
        <family val="1"/>
      </rPr>
      <t>(Blue 1)</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</si>
  <si>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#M22442 2</t>
    </r>
    <r>
      <rPr>
        <sz val="12"/>
        <color theme="1"/>
        <rFont val="標楷體"/>
        <family val="4"/>
        <charset val="136"/>
      </rPr>
      <t>號藍色</t>
    </r>
    <r>
      <rPr>
        <sz val="12"/>
        <color theme="1"/>
        <rFont val="Times New Roman"/>
        <family val="1"/>
      </rPr>
      <t>(Blue 2)</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</si>
  <si>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#M22443</t>
    </r>
    <r>
      <rPr>
        <sz val="12"/>
        <color theme="1"/>
        <rFont val="標楷體"/>
        <family val="4"/>
        <charset val="136"/>
      </rPr>
      <t>海藍色</t>
    </r>
    <r>
      <rPr>
        <sz val="12"/>
        <color theme="1"/>
        <rFont val="Times New Roman"/>
        <family val="1"/>
      </rPr>
      <t>(Marine)</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</si>
  <si>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#M23443</t>
    </r>
    <r>
      <rPr>
        <sz val="12"/>
        <color theme="1"/>
        <rFont val="標楷體"/>
        <family val="4"/>
        <charset val="136"/>
      </rPr>
      <t>綠色</t>
    </r>
    <r>
      <rPr>
        <sz val="12"/>
        <color theme="1"/>
        <rFont val="Times New Roman"/>
        <family val="1"/>
      </rPr>
      <t>(Green)</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</si>
  <si>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#M24449</t>
    </r>
    <r>
      <rPr>
        <sz val="12"/>
        <color theme="1"/>
        <rFont val="標楷體"/>
        <family val="4"/>
        <charset val="136"/>
      </rPr>
      <t>黃色</t>
    </r>
    <r>
      <rPr>
        <sz val="12"/>
        <color theme="1"/>
        <rFont val="Times New Roman"/>
        <family val="1"/>
      </rPr>
      <t>(Yellow)</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</si>
  <si>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#M26446</t>
    </r>
    <r>
      <rPr>
        <sz val="12"/>
        <color theme="1"/>
        <rFont val="標楷體"/>
        <family val="4"/>
        <charset val="136"/>
      </rPr>
      <t>大紅色</t>
    </r>
    <r>
      <rPr>
        <sz val="12"/>
        <color theme="1"/>
        <rFont val="Times New Roman"/>
        <family val="1"/>
      </rPr>
      <t>(Scarlet)</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</si>
  <si>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#M26447</t>
    </r>
    <r>
      <rPr>
        <sz val="12"/>
        <color theme="1"/>
        <rFont val="標楷體"/>
        <family val="4"/>
        <charset val="136"/>
      </rPr>
      <t>紅色</t>
    </r>
    <r>
      <rPr>
        <sz val="12"/>
        <color theme="1"/>
        <rFont val="Times New Roman"/>
        <family val="1"/>
      </rPr>
      <t>(Red)</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</si>
  <si>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#M28394</t>
    </r>
    <r>
      <rPr>
        <sz val="12"/>
        <color theme="1"/>
        <rFont val="標楷體"/>
        <family val="4"/>
        <charset val="136"/>
      </rPr>
      <t>黑色</t>
    </r>
    <r>
      <rPr>
        <sz val="12"/>
        <color theme="1"/>
        <rFont val="Times New Roman"/>
        <family val="1"/>
      </rPr>
      <t>(Ho Black M-2)</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</si>
  <si>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#M29256</t>
    </r>
    <r>
      <rPr>
        <sz val="12"/>
        <color theme="1"/>
        <rFont val="標楷體"/>
        <family val="4"/>
        <charset val="136"/>
      </rPr>
      <t>白色</t>
    </r>
    <r>
      <rPr>
        <sz val="12"/>
        <color theme="1"/>
        <rFont val="Times New Roman"/>
        <family val="1"/>
      </rPr>
      <t>(White M-2)</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</si>
  <si>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測試用景達</t>
    </r>
    <r>
      <rPr>
        <sz val="12"/>
        <color theme="1"/>
        <rFont val="Times New Roman"/>
        <family val="1"/>
      </rPr>
      <t xml:space="preserve">#GP-2190 </t>
    </r>
    <r>
      <rPr>
        <sz val="12"/>
        <color theme="1"/>
        <rFont val="標楷體"/>
        <family val="4"/>
        <charset val="136"/>
      </rPr>
      <t>彈性膠是否可以做到</t>
    </r>
    <r>
      <rPr>
        <sz val="12"/>
        <color theme="1"/>
        <rFont val="Times New Roman"/>
        <family val="1"/>
      </rPr>
      <t>Inno</t>
    </r>
    <r>
      <rPr>
        <sz val="12"/>
        <color theme="1"/>
        <rFont val="標楷體"/>
        <family val="4"/>
        <charset val="136"/>
      </rPr>
      <t>要求列入</t>
    </r>
    <r>
      <rPr>
        <sz val="12"/>
        <color theme="1"/>
        <rFont val="Times New Roman"/>
        <family val="1"/>
      </rPr>
      <t>Leo Touch</t>
    </r>
    <r>
      <rPr>
        <sz val="12"/>
        <color theme="1"/>
        <rFont val="標楷體"/>
        <family val="4"/>
        <charset val="136"/>
      </rPr>
      <t>中展示的</t>
    </r>
    <r>
      <rPr>
        <sz val="12"/>
        <color theme="1"/>
        <rFont val="Times New Roman"/>
        <family val="1"/>
      </rPr>
      <t>PMS 234C</t>
    </r>
    <r>
      <rPr>
        <sz val="12"/>
        <color theme="1"/>
        <rFont val="標楷體"/>
        <family val="4"/>
        <charset val="136"/>
      </rPr>
      <t>的顏色效果。</t>
    </r>
  </si>
  <si>
    <r>
      <rPr>
        <sz val="12"/>
        <color theme="1"/>
        <rFont val="標楷體"/>
        <family val="4"/>
        <charset val="136"/>
      </rPr>
      <t>測試用景達＃</t>
    </r>
    <r>
      <rPr>
        <sz val="12"/>
        <color theme="1"/>
        <rFont val="Times New Roman"/>
        <family val="1"/>
      </rPr>
      <t xml:space="preserve">GP-2193 </t>
    </r>
    <r>
      <rPr>
        <sz val="12"/>
        <color theme="1"/>
        <rFont val="標楷體"/>
        <family val="4"/>
        <charset val="136"/>
      </rPr>
      <t>彈性膠是否可以做到</t>
    </r>
    <r>
      <rPr>
        <sz val="12"/>
        <color theme="1"/>
        <rFont val="Times New Roman"/>
        <family val="1"/>
      </rPr>
      <t>Inno</t>
    </r>
    <r>
      <rPr>
        <sz val="12"/>
        <color theme="1"/>
        <rFont val="標楷體"/>
        <family val="4"/>
        <charset val="136"/>
      </rPr>
      <t>要求列入</t>
    </r>
    <r>
      <rPr>
        <sz val="12"/>
        <color theme="1"/>
        <rFont val="Times New Roman"/>
        <family val="1"/>
      </rPr>
      <t>Leo Touch</t>
    </r>
    <r>
      <rPr>
        <sz val="12"/>
        <color theme="1"/>
        <rFont val="標楷體"/>
        <family val="4"/>
        <charset val="136"/>
      </rPr>
      <t>中展示的</t>
    </r>
    <r>
      <rPr>
        <sz val="12"/>
        <color theme="1"/>
        <rFont val="Times New Roman"/>
        <family val="1"/>
      </rPr>
      <t>PMS 354C Green</t>
    </r>
    <r>
      <rPr>
        <sz val="12"/>
        <color theme="1"/>
        <rFont val="標楷體"/>
        <family val="4"/>
        <charset val="136"/>
      </rPr>
      <t>的顏色效果。</t>
    </r>
  </si>
  <si>
    <r>
      <rPr>
        <sz val="12"/>
        <color theme="1"/>
        <rFont val="標楷體"/>
        <family val="4"/>
        <charset val="136"/>
      </rPr>
      <t>測試用景達＃</t>
    </r>
    <r>
      <rPr>
        <sz val="12"/>
        <color theme="1"/>
        <rFont val="Times New Roman"/>
        <family val="1"/>
      </rPr>
      <t xml:space="preserve">GP-2194 </t>
    </r>
    <r>
      <rPr>
        <sz val="12"/>
        <color theme="1"/>
        <rFont val="標楷體"/>
        <family val="4"/>
        <charset val="136"/>
      </rPr>
      <t>彈性膠是否可以做到</t>
    </r>
    <r>
      <rPr>
        <sz val="12"/>
        <color theme="1"/>
        <rFont val="Times New Roman"/>
        <family val="1"/>
      </rPr>
      <t>Inno</t>
    </r>
    <r>
      <rPr>
        <sz val="12"/>
        <color theme="1"/>
        <rFont val="標楷體"/>
        <family val="4"/>
        <charset val="136"/>
      </rPr>
      <t>要求列入</t>
    </r>
    <r>
      <rPr>
        <sz val="12"/>
        <color theme="1"/>
        <rFont val="Times New Roman"/>
        <family val="1"/>
      </rPr>
      <t>Leo Touch</t>
    </r>
    <r>
      <rPr>
        <sz val="12"/>
        <color theme="1"/>
        <rFont val="標楷體"/>
        <family val="4"/>
        <charset val="136"/>
      </rPr>
      <t>中展示的</t>
    </r>
    <r>
      <rPr>
        <sz val="12"/>
        <color theme="1"/>
        <rFont val="Times New Roman"/>
        <family val="1"/>
      </rPr>
      <t>PMS 032C RED</t>
    </r>
    <r>
      <rPr>
        <sz val="12"/>
        <color theme="1"/>
        <rFont val="標楷體"/>
        <family val="4"/>
        <charset val="136"/>
      </rPr>
      <t>的顏色效果。</t>
    </r>
  </si>
  <si>
    <r>
      <rPr>
        <sz val="12"/>
        <color theme="1"/>
        <rFont val="標楷體"/>
        <family val="4"/>
        <charset val="136"/>
      </rPr>
      <t>測試</t>
    </r>
    <r>
      <rPr>
        <sz val="12"/>
        <color theme="1"/>
        <rFont val="Times New Roman"/>
        <family val="1"/>
      </rPr>
      <t>#NG0165</t>
    </r>
    <r>
      <rPr>
        <sz val="12"/>
        <color theme="1"/>
        <rFont val="標楷體"/>
        <family val="4"/>
        <charset val="136"/>
      </rPr>
      <t>是否适合使用，以確認其可行性，並作日後參考之用。</t>
    </r>
  </si>
  <si>
    <r>
      <rPr>
        <sz val="12"/>
        <color theme="1"/>
        <rFont val="標楷體"/>
        <family val="4"/>
        <charset val="136"/>
      </rPr>
      <t>針對客人</t>
    </r>
    <r>
      <rPr>
        <sz val="12"/>
        <color theme="1"/>
        <rFont val="Times New Roman"/>
        <family val="1"/>
      </rPr>
      <t>HMCHK-HMCAR</t>
    </r>
    <r>
      <rPr>
        <sz val="12"/>
        <color theme="1"/>
        <rFont val="標楷體"/>
        <family val="4"/>
        <charset val="136"/>
      </rPr>
      <t>產品《藍色寶貝咭》金色效果的要求，測試中益</t>
    </r>
    <r>
      <rPr>
        <sz val="12"/>
        <color theme="1"/>
        <rFont val="Times New Roman"/>
        <family val="1"/>
      </rPr>
      <t>#SA-50518</t>
    </r>
    <r>
      <rPr>
        <sz val="12"/>
        <color theme="1"/>
        <rFont val="標楷體"/>
        <family val="4"/>
        <charset val="136"/>
      </rPr>
      <t>絲印金墨絲印於無粉咭看是否符合使用。</t>
    </r>
  </si>
  <si>
    <r>
      <rPr>
        <sz val="12"/>
        <color theme="1"/>
        <rFont val="標楷體"/>
        <family val="4"/>
        <charset val="136"/>
      </rPr>
      <t>針對客人</t>
    </r>
    <r>
      <rPr>
        <sz val="12"/>
        <color theme="1"/>
        <rFont val="Times New Roman"/>
        <family val="1"/>
      </rPr>
      <t>LPPEU/Siriatech</t>
    </r>
    <r>
      <rPr>
        <sz val="12"/>
        <color theme="1"/>
        <rFont val="標楷體"/>
        <family val="4"/>
        <charset val="136"/>
      </rPr>
      <t>產品《風景如畫》封面做到</t>
    </r>
    <r>
      <rPr>
        <sz val="12"/>
        <color theme="1"/>
        <rFont val="Times New Roman"/>
        <family val="1"/>
      </rPr>
      <t>PANTONE Orange 021C</t>
    </r>
    <r>
      <rPr>
        <sz val="12"/>
        <color theme="1"/>
        <rFont val="標楷體"/>
        <family val="4"/>
        <charset val="136"/>
      </rPr>
      <t>顏色的要求，測試美麗華</t>
    </r>
    <r>
      <rPr>
        <sz val="12"/>
        <color theme="1"/>
        <rFont val="Times New Roman"/>
        <family val="1"/>
      </rPr>
      <t>#SPT-30033</t>
    </r>
    <r>
      <rPr>
        <sz val="12"/>
        <color theme="1"/>
        <rFont val="標楷體"/>
        <family val="4"/>
        <charset val="136"/>
      </rPr>
      <t>絲印橙色油墨絲印於磨砂</t>
    </r>
    <r>
      <rPr>
        <sz val="12"/>
        <color theme="1"/>
        <rFont val="Times New Roman"/>
        <family val="1"/>
      </rPr>
      <t>PP</t>
    </r>
    <r>
      <rPr>
        <sz val="12"/>
        <color theme="1"/>
        <rFont val="標楷體"/>
        <family val="4"/>
        <charset val="136"/>
      </rPr>
      <t>看是否符合使用。</t>
    </r>
  </si>
  <si>
    <r>
      <rPr>
        <sz val="12"/>
        <color theme="1"/>
        <rFont val="標楷體"/>
        <family val="4"/>
        <charset val="136"/>
      </rPr>
      <t>測試美麗華提供的</t>
    </r>
    <r>
      <rPr>
        <sz val="12"/>
        <color theme="1"/>
        <rFont val="Times New Roman"/>
        <family val="1"/>
      </rPr>
      <t>#PA-30129</t>
    </r>
    <r>
      <rPr>
        <sz val="12"/>
        <color theme="1"/>
        <rFont val="標楷體"/>
        <family val="4"/>
        <charset val="136"/>
      </rPr>
      <t>絲印灰色油墨絲印於客人提供的皮料上，針對客戶</t>
    </r>
    <r>
      <rPr>
        <sz val="12"/>
        <color theme="1"/>
        <rFont val="Times New Roman"/>
        <family val="1"/>
      </rPr>
      <t>KLUITMAN</t>
    </r>
    <r>
      <rPr>
        <sz val="12"/>
        <color theme="1"/>
        <rFont val="標楷體"/>
        <family val="4"/>
        <charset val="136"/>
      </rPr>
      <t>產品《</t>
    </r>
    <r>
      <rPr>
        <sz val="12"/>
        <color theme="1"/>
        <rFont val="Times New Roman"/>
        <family val="1"/>
      </rPr>
      <t>Agenda 2006-2007</t>
    </r>
    <r>
      <rPr>
        <sz val="12"/>
        <color theme="1"/>
        <rFont val="標楷體"/>
        <family val="4"/>
        <charset val="136"/>
      </rPr>
      <t>》看是否可以跟到封面標題圖案絲印＋壓凹效果的要求。</t>
    </r>
  </si>
  <si>
    <r>
      <rPr>
        <sz val="12"/>
        <color theme="1"/>
        <rFont val="標楷體"/>
        <family val="4"/>
        <charset val="136"/>
      </rPr>
      <t>測試鶴山恆輝化工</t>
    </r>
    <r>
      <rPr>
        <sz val="12"/>
        <color theme="1"/>
        <rFont val="Times New Roman"/>
        <family val="1"/>
      </rPr>
      <t>HF3810(</t>
    </r>
    <r>
      <rPr>
        <sz val="12"/>
        <color theme="1"/>
        <rFont val="標楷體"/>
        <family val="4"/>
        <charset val="136"/>
      </rPr>
      <t>黑</t>
    </r>
    <r>
      <rPr>
        <sz val="12"/>
        <color theme="1"/>
        <rFont val="Times New Roman"/>
        <family val="1"/>
      </rPr>
      <t>)</t>
    </r>
    <r>
      <rPr>
        <sz val="12"/>
        <color theme="1"/>
        <rFont val="標楷體"/>
        <family val="4"/>
        <charset val="136"/>
      </rPr>
      <t>皮革物料是否适合使用，以確認其可行性，並作日後推廣之用。</t>
    </r>
  </si>
  <si>
    <r>
      <rPr>
        <sz val="12"/>
        <color theme="1"/>
        <rFont val="標楷體"/>
        <family val="4"/>
        <charset val="136"/>
      </rPr>
      <t>測試基士博＃</t>
    </r>
    <r>
      <rPr>
        <sz val="12"/>
        <color theme="1"/>
        <rFont val="Times New Roman"/>
        <family val="1"/>
      </rPr>
      <t>SC-1001</t>
    </r>
    <r>
      <rPr>
        <sz val="12"/>
        <color theme="1"/>
        <rFont val="標楷體"/>
        <family val="4"/>
        <charset val="136"/>
      </rPr>
      <t>水性手彩漆，根據客人要求的</t>
    </r>
    <r>
      <rPr>
        <sz val="12"/>
        <color theme="1"/>
        <rFont val="Times New Roman"/>
        <family val="1"/>
      </rPr>
      <t>PMS Orange 021U</t>
    </r>
    <r>
      <rPr>
        <sz val="12"/>
        <color theme="1"/>
        <rFont val="標楷體"/>
        <family val="4"/>
        <charset val="136"/>
      </rPr>
      <t>色絲印於</t>
    </r>
    <r>
      <rPr>
        <sz val="12"/>
        <color theme="1"/>
        <rFont val="Times New Roman"/>
        <family val="1"/>
      </rPr>
      <t>WVP265gsm</t>
    </r>
    <r>
      <rPr>
        <sz val="12"/>
        <color theme="1"/>
        <rFont val="標楷體"/>
        <family val="4"/>
        <charset val="136"/>
      </rPr>
      <t>單粉咭之無粉面，針對客人</t>
    </r>
    <r>
      <rPr>
        <sz val="12"/>
        <color theme="1"/>
        <rFont val="Times New Roman"/>
        <family val="1"/>
      </rPr>
      <t>ECB</t>
    </r>
    <r>
      <rPr>
        <sz val="12"/>
        <color theme="1"/>
        <rFont val="標楷體"/>
        <family val="4"/>
        <charset val="136"/>
      </rPr>
      <t>之產品《魔法水彩書》看是否可以做到水彩油墨的功能並符合其要求。</t>
    </r>
  </si>
  <si>
    <r>
      <rPr>
        <sz val="12"/>
        <color theme="1"/>
        <rFont val="標楷體"/>
        <family val="4"/>
        <charset val="136"/>
      </rPr>
      <t>測試基士博＃</t>
    </r>
    <r>
      <rPr>
        <sz val="12"/>
        <color theme="1"/>
        <rFont val="Times New Roman"/>
        <family val="1"/>
      </rPr>
      <t>SC-1001</t>
    </r>
    <r>
      <rPr>
        <sz val="12"/>
        <color theme="1"/>
        <rFont val="標楷體"/>
        <family val="4"/>
        <charset val="136"/>
      </rPr>
      <t>水性手彩漆，根據客人要求的</t>
    </r>
    <r>
      <rPr>
        <sz val="12"/>
        <color theme="1"/>
        <rFont val="Times New Roman"/>
        <family val="1"/>
      </rPr>
      <t>PMS108U</t>
    </r>
    <r>
      <rPr>
        <sz val="12"/>
        <color theme="1"/>
        <rFont val="標楷體"/>
        <family val="4"/>
        <charset val="136"/>
      </rPr>
      <t>色絲印於</t>
    </r>
    <r>
      <rPr>
        <sz val="12"/>
        <color theme="1"/>
        <rFont val="Times New Roman"/>
        <family val="1"/>
      </rPr>
      <t>WVP265gsm</t>
    </r>
    <r>
      <rPr>
        <sz val="12"/>
        <color theme="1"/>
        <rFont val="標楷體"/>
        <family val="4"/>
        <charset val="136"/>
      </rPr>
      <t>單粉咭之無粉面，針對客人</t>
    </r>
    <r>
      <rPr>
        <sz val="12"/>
        <color theme="1"/>
        <rFont val="Times New Roman"/>
        <family val="1"/>
      </rPr>
      <t>ECB</t>
    </r>
    <r>
      <rPr>
        <sz val="12"/>
        <color theme="1"/>
        <rFont val="標楷體"/>
        <family val="4"/>
        <charset val="136"/>
      </rPr>
      <t>之產品《魔法水彩書》看是否可以做到水彩油墨的功能並符合其要求。</t>
    </r>
  </si>
  <si>
    <r>
      <rPr>
        <sz val="12"/>
        <color theme="1"/>
        <rFont val="標楷體"/>
        <family val="4"/>
        <charset val="136"/>
      </rPr>
      <t>測試基士博＃</t>
    </r>
    <r>
      <rPr>
        <sz val="12"/>
        <color theme="1"/>
        <rFont val="Times New Roman"/>
        <family val="1"/>
      </rPr>
      <t>SC-1001</t>
    </r>
    <r>
      <rPr>
        <sz val="12"/>
        <color theme="1"/>
        <rFont val="標楷體"/>
        <family val="4"/>
        <charset val="136"/>
      </rPr>
      <t>水性手彩漆，根據客人要求的</t>
    </r>
    <r>
      <rPr>
        <sz val="12"/>
        <color theme="1"/>
        <rFont val="Times New Roman"/>
        <family val="1"/>
      </rPr>
      <t>PMS 1788U</t>
    </r>
    <r>
      <rPr>
        <sz val="12"/>
        <color theme="1"/>
        <rFont val="標楷體"/>
        <family val="4"/>
        <charset val="136"/>
      </rPr>
      <t>色絲印於</t>
    </r>
    <r>
      <rPr>
        <sz val="12"/>
        <color theme="1"/>
        <rFont val="Times New Roman"/>
        <family val="1"/>
      </rPr>
      <t>WVP265gsm</t>
    </r>
    <r>
      <rPr>
        <sz val="12"/>
        <color theme="1"/>
        <rFont val="標楷體"/>
        <family val="4"/>
        <charset val="136"/>
      </rPr>
      <t>單粉咭之無粉面，針對客人</t>
    </r>
    <r>
      <rPr>
        <sz val="12"/>
        <color theme="1"/>
        <rFont val="Times New Roman"/>
        <family val="1"/>
      </rPr>
      <t>ECB</t>
    </r>
    <r>
      <rPr>
        <sz val="12"/>
        <color theme="1"/>
        <rFont val="標楷體"/>
        <family val="4"/>
        <charset val="136"/>
      </rPr>
      <t>之產品《魔法水彩書》看是否可以做到水彩油墨的功能並符合其要求。</t>
    </r>
  </si>
  <si>
    <r>
      <rPr>
        <sz val="12"/>
        <color theme="1"/>
        <rFont val="標楷體"/>
        <family val="4"/>
        <charset val="136"/>
      </rPr>
      <t>測試基士博＃</t>
    </r>
    <r>
      <rPr>
        <sz val="12"/>
        <color theme="1"/>
        <rFont val="Times New Roman"/>
        <family val="1"/>
      </rPr>
      <t>SC-1001</t>
    </r>
    <r>
      <rPr>
        <sz val="12"/>
        <color theme="1"/>
        <rFont val="標楷體"/>
        <family val="4"/>
        <charset val="136"/>
      </rPr>
      <t>水性手彩漆，根據客人要求的</t>
    </r>
    <r>
      <rPr>
        <sz val="12"/>
        <color theme="1"/>
        <rFont val="Times New Roman"/>
        <family val="1"/>
      </rPr>
      <t>PMS232U</t>
    </r>
    <r>
      <rPr>
        <sz val="12"/>
        <color theme="1"/>
        <rFont val="標楷體"/>
        <family val="4"/>
        <charset val="136"/>
      </rPr>
      <t>色絲印於</t>
    </r>
    <r>
      <rPr>
        <sz val="12"/>
        <color theme="1"/>
        <rFont val="Times New Roman"/>
        <family val="1"/>
      </rPr>
      <t>WVP265gsm</t>
    </r>
    <r>
      <rPr>
        <sz val="12"/>
        <color theme="1"/>
        <rFont val="標楷體"/>
        <family val="4"/>
        <charset val="136"/>
      </rPr>
      <t>單粉咭之無粉面，針對客人</t>
    </r>
    <r>
      <rPr>
        <sz val="12"/>
        <color theme="1"/>
        <rFont val="Times New Roman"/>
        <family val="1"/>
      </rPr>
      <t>ECB</t>
    </r>
    <r>
      <rPr>
        <sz val="12"/>
        <color theme="1"/>
        <rFont val="標楷體"/>
        <family val="4"/>
        <charset val="136"/>
      </rPr>
      <t>之產品《魔法水彩書》看是否可以做到水彩油墨的功能並符合其要求。</t>
    </r>
  </si>
  <si>
    <r>
      <rPr>
        <sz val="12"/>
        <color theme="1"/>
        <rFont val="標楷體"/>
        <family val="4"/>
        <charset val="136"/>
      </rPr>
      <t>測試基士博＃</t>
    </r>
    <r>
      <rPr>
        <sz val="12"/>
        <color theme="1"/>
        <rFont val="Times New Roman"/>
        <family val="1"/>
      </rPr>
      <t>SC-1001</t>
    </r>
    <r>
      <rPr>
        <sz val="12"/>
        <color theme="1"/>
        <rFont val="標楷體"/>
        <family val="4"/>
        <charset val="136"/>
      </rPr>
      <t>水性手彩漆，根據客人要求的</t>
    </r>
    <r>
      <rPr>
        <sz val="12"/>
        <color theme="1"/>
        <rFont val="Times New Roman"/>
        <family val="1"/>
      </rPr>
      <t>PMS 293U</t>
    </r>
    <r>
      <rPr>
        <sz val="12"/>
        <color theme="1"/>
        <rFont val="標楷體"/>
        <family val="4"/>
        <charset val="136"/>
      </rPr>
      <t>色絲印於</t>
    </r>
    <r>
      <rPr>
        <sz val="12"/>
        <color theme="1"/>
        <rFont val="Times New Roman"/>
        <family val="1"/>
      </rPr>
      <t>WVP265gsm</t>
    </r>
    <r>
      <rPr>
        <sz val="12"/>
        <color theme="1"/>
        <rFont val="標楷體"/>
        <family val="4"/>
        <charset val="136"/>
      </rPr>
      <t>單粉咭之無粉面，針對客人</t>
    </r>
    <r>
      <rPr>
        <sz val="12"/>
        <color theme="1"/>
        <rFont val="Times New Roman"/>
        <family val="1"/>
      </rPr>
      <t>ECB</t>
    </r>
    <r>
      <rPr>
        <sz val="12"/>
        <color theme="1"/>
        <rFont val="標楷體"/>
        <family val="4"/>
        <charset val="136"/>
      </rPr>
      <t>之產品《魔法水彩書》看是否可以做到水彩油墨的功能並符合其要求。</t>
    </r>
  </si>
  <si>
    <r>
      <rPr>
        <sz val="12"/>
        <color theme="1"/>
        <rFont val="標楷體"/>
        <family val="4"/>
        <charset val="136"/>
      </rPr>
      <t>測試基士博＃</t>
    </r>
    <r>
      <rPr>
        <sz val="12"/>
        <color theme="1"/>
        <rFont val="Times New Roman"/>
        <family val="1"/>
      </rPr>
      <t>SC-1001</t>
    </r>
    <r>
      <rPr>
        <sz val="12"/>
        <color theme="1"/>
        <rFont val="標楷體"/>
        <family val="4"/>
        <charset val="136"/>
      </rPr>
      <t>水性手彩漆，根據客人要求的</t>
    </r>
    <r>
      <rPr>
        <sz val="12"/>
        <color theme="1"/>
        <rFont val="Times New Roman"/>
        <family val="1"/>
      </rPr>
      <t>PMS369U</t>
    </r>
    <r>
      <rPr>
        <sz val="12"/>
        <color theme="1"/>
        <rFont val="標楷體"/>
        <family val="4"/>
        <charset val="136"/>
      </rPr>
      <t>色絲印於</t>
    </r>
    <r>
      <rPr>
        <sz val="12"/>
        <color theme="1"/>
        <rFont val="Times New Roman"/>
        <family val="1"/>
      </rPr>
      <t>WVP265gsm</t>
    </r>
    <r>
      <rPr>
        <sz val="12"/>
        <color theme="1"/>
        <rFont val="標楷體"/>
        <family val="4"/>
        <charset val="136"/>
      </rPr>
      <t>單粉咭之無粉面，針對客人</t>
    </r>
    <r>
      <rPr>
        <sz val="12"/>
        <color theme="1"/>
        <rFont val="Times New Roman"/>
        <family val="1"/>
      </rPr>
      <t>ECB</t>
    </r>
    <r>
      <rPr>
        <sz val="12"/>
        <color theme="1"/>
        <rFont val="標楷體"/>
        <family val="4"/>
        <charset val="136"/>
      </rPr>
      <t>之產品《魔法水彩書》看是否可以做到水彩油墨的功能並符合其要求。</t>
    </r>
  </si>
  <si>
    <r>
      <rPr>
        <sz val="12"/>
        <color theme="1"/>
        <rFont val="標楷體"/>
        <family val="4"/>
        <charset val="136"/>
      </rPr>
      <t>測試中益</t>
    </r>
    <r>
      <rPr>
        <sz val="12"/>
        <color theme="1"/>
        <rFont val="Times New Roman"/>
        <family val="1"/>
      </rPr>
      <t>SX-40286</t>
    </r>
    <r>
      <rPr>
        <sz val="12"/>
        <color theme="1"/>
        <rFont val="標楷體"/>
        <family val="4"/>
        <charset val="136"/>
      </rPr>
      <t>調色粉紅（</t>
    </r>
    <r>
      <rPr>
        <sz val="12"/>
        <color theme="1"/>
        <rFont val="Times New Roman"/>
        <family val="1"/>
      </rPr>
      <t>515U</t>
    </r>
    <r>
      <rPr>
        <sz val="12"/>
        <color theme="1"/>
        <rFont val="標楷體"/>
        <family val="4"/>
        <charset val="136"/>
      </rPr>
      <t>底色）絲印於白色絨毛面上，針對客人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</si>
  <si>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SX-40292</t>
    </r>
    <r>
      <rPr>
        <sz val="12"/>
        <color theme="1"/>
        <rFont val="標楷體"/>
        <family val="4"/>
        <charset val="136"/>
      </rPr>
      <t>調色紅（</t>
    </r>
    <r>
      <rPr>
        <sz val="12"/>
        <color theme="1"/>
        <rFont val="Times New Roman"/>
        <family val="1"/>
      </rPr>
      <t>192U</t>
    </r>
    <r>
      <rPr>
        <sz val="12"/>
        <color theme="1"/>
        <rFont val="標楷體"/>
        <family val="4"/>
        <charset val="136"/>
      </rPr>
      <t>面色）絲印於白色絨毛面上，針對客人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</si>
  <si>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SX-40289</t>
    </r>
    <r>
      <rPr>
        <sz val="12"/>
        <color theme="1"/>
        <rFont val="標楷體"/>
        <family val="4"/>
        <charset val="136"/>
      </rPr>
      <t>調色黃（</t>
    </r>
    <r>
      <rPr>
        <sz val="12"/>
        <color theme="1"/>
        <rFont val="Times New Roman"/>
        <family val="1"/>
      </rPr>
      <t>607U</t>
    </r>
    <r>
      <rPr>
        <sz val="12"/>
        <color theme="1"/>
        <rFont val="標楷體"/>
        <family val="4"/>
        <charset val="136"/>
      </rPr>
      <t>底色）絲印於白色絨毛面，針對客人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</si>
  <si>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SX-40285</t>
    </r>
    <r>
      <rPr>
        <sz val="12"/>
        <color theme="1"/>
        <rFont val="標楷體"/>
        <family val="4"/>
        <charset val="136"/>
      </rPr>
      <t>調色綠（</t>
    </r>
    <r>
      <rPr>
        <sz val="12"/>
        <color theme="1"/>
        <rFont val="Times New Roman"/>
        <family val="1"/>
      </rPr>
      <t>366U</t>
    </r>
    <r>
      <rPr>
        <sz val="12"/>
        <color theme="1"/>
        <rFont val="標楷體"/>
        <family val="4"/>
        <charset val="136"/>
      </rPr>
      <t>面色）絲印於白色絨毛面，針對客人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</si>
  <si>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SX-40290</t>
    </r>
    <r>
      <rPr>
        <sz val="12"/>
        <color theme="1"/>
        <rFont val="標楷體"/>
        <family val="4"/>
        <charset val="136"/>
      </rPr>
      <t>調色橙（</t>
    </r>
    <r>
      <rPr>
        <sz val="12"/>
        <color theme="1"/>
        <rFont val="Times New Roman"/>
        <family val="1"/>
      </rPr>
      <t>149U</t>
    </r>
    <r>
      <rPr>
        <sz val="12"/>
        <color theme="1"/>
        <rFont val="標楷體"/>
        <family val="4"/>
        <charset val="136"/>
      </rPr>
      <t>底色）絲印於白色絨毛面，針對客人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</si>
  <si>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SX-40288</t>
    </r>
    <r>
      <rPr>
        <sz val="12"/>
        <color theme="1"/>
        <rFont val="標楷體"/>
        <family val="4"/>
        <charset val="136"/>
      </rPr>
      <t>調色紅（</t>
    </r>
    <r>
      <rPr>
        <sz val="12"/>
        <color theme="1"/>
        <rFont val="Times New Roman"/>
        <family val="1"/>
      </rPr>
      <t>213U</t>
    </r>
    <r>
      <rPr>
        <sz val="12"/>
        <color theme="1"/>
        <rFont val="標楷體"/>
        <family val="4"/>
        <charset val="136"/>
      </rPr>
      <t>面色）絲印於白色絨毛面，針對客人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</si>
  <si>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SX-40291</t>
    </r>
    <r>
      <rPr>
        <sz val="12"/>
        <color theme="1"/>
        <rFont val="標楷體"/>
        <family val="4"/>
        <charset val="136"/>
      </rPr>
      <t>調色紫（</t>
    </r>
    <r>
      <rPr>
        <sz val="12"/>
        <color theme="1"/>
        <rFont val="Times New Roman"/>
        <family val="1"/>
      </rPr>
      <t>7452U</t>
    </r>
    <r>
      <rPr>
        <sz val="12"/>
        <color theme="1"/>
        <rFont val="標楷體"/>
        <family val="4"/>
        <charset val="136"/>
      </rPr>
      <t>）絲印於白色絨毛面，針對客人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</si>
  <si>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SX-40283</t>
    </r>
    <r>
      <rPr>
        <sz val="12"/>
        <color theme="1"/>
        <rFont val="標楷體"/>
        <family val="4"/>
        <charset val="136"/>
      </rPr>
      <t>調色紫（</t>
    </r>
    <r>
      <rPr>
        <sz val="12"/>
        <color theme="1"/>
        <rFont val="Times New Roman"/>
        <family val="1"/>
      </rPr>
      <t>272U</t>
    </r>
    <r>
      <rPr>
        <sz val="12"/>
        <color theme="1"/>
        <rFont val="標楷體"/>
        <family val="4"/>
        <charset val="136"/>
      </rPr>
      <t>）絲印於白色絨毛面，針對客人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</si>
  <si>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SX-40284</t>
    </r>
    <r>
      <rPr>
        <sz val="12"/>
        <color theme="1"/>
        <rFont val="標楷體"/>
        <family val="4"/>
        <charset val="136"/>
      </rPr>
      <t>調色黃（</t>
    </r>
    <r>
      <rPr>
        <sz val="12"/>
        <color theme="1"/>
        <rFont val="Times New Roman"/>
        <family val="1"/>
      </rPr>
      <t>379U</t>
    </r>
    <r>
      <rPr>
        <sz val="12"/>
        <color theme="1"/>
        <rFont val="標楷體"/>
        <family val="4"/>
        <charset val="136"/>
      </rPr>
      <t>）絲印於白色絨毛面，針對客人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</si>
  <si>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SX-40287</t>
    </r>
    <r>
      <rPr>
        <sz val="12"/>
        <color theme="1"/>
        <rFont val="標楷體"/>
        <family val="4"/>
        <charset val="136"/>
      </rPr>
      <t>調色漿（</t>
    </r>
    <r>
      <rPr>
        <sz val="12"/>
        <color theme="1"/>
        <rFont val="Times New Roman"/>
        <family val="1"/>
      </rPr>
      <t>2582U</t>
    </r>
    <r>
      <rPr>
        <sz val="12"/>
        <color theme="1"/>
        <rFont val="標楷體"/>
        <family val="4"/>
        <charset val="136"/>
      </rPr>
      <t>）絲印於白色絨毛面，針對客人</t>
    </r>
    <r>
      <rPr>
        <sz val="12"/>
        <color theme="1"/>
        <rFont val="Times New Roman"/>
        <family val="1"/>
      </rPr>
      <t>HMCHK-HMCAR</t>
    </r>
    <r>
      <rPr>
        <sz val="12"/>
        <color theme="1"/>
        <rFont val="標楷體"/>
        <family val="4"/>
        <charset val="136"/>
      </rPr>
      <t>產品</t>
    </r>
    <r>
      <rPr>
        <sz val="12"/>
        <color theme="1"/>
        <rFont val="Times New Roman"/>
        <family val="1"/>
      </rPr>
      <t>&lt;&lt;KC</t>
    </r>
    <r>
      <rPr>
        <sz val="12"/>
        <color theme="1"/>
        <rFont val="標楷體"/>
        <family val="4"/>
        <charset val="136"/>
      </rPr>
      <t>新型咭</t>
    </r>
    <r>
      <rPr>
        <sz val="12"/>
        <color theme="1"/>
        <rFont val="Times New Roman"/>
        <family val="1"/>
      </rPr>
      <t>&gt;&gt;</t>
    </r>
    <r>
      <rPr>
        <sz val="12"/>
        <color theme="1"/>
        <rFont val="標楷體"/>
        <family val="4"/>
        <charset val="136"/>
      </rPr>
      <t>是否可做到</t>
    </r>
    <r>
      <rPr>
        <sz val="12"/>
        <color theme="1"/>
        <rFont val="Times New Roman"/>
        <family val="1"/>
      </rPr>
      <t>Image Soft</t>
    </r>
    <r>
      <rPr>
        <sz val="12"/>
        <color theme="1"/>
        <rFont val="標楷體"/>
        <family val="4"/>
        <charset val="136"/>
      </rPr>
      <t>效果並符合其要求。</t>
    </r>
  </si>
  <si>
    <r>
      <rPr>
        <sz val="12"/>
        <color theme="1"/>
        <rFont val="標楷體"/>
        <family val="4"/>
        <charset val="136"/>
      </rPr>
      <t>測試中益</t>
    </r>
    <r>
      <rPr>
        <sz val="12"/>
        <color theme="1"/>
        <rFont val="Times New Roman"/>
        <family val="1"/>
      </rPr>
      <t>#SA-30649</t>
    </r>
    <r>
      <rPr>
        <sz val="12"/>
        <color theme="1"/>
        <rFont val="標楷體"/>
        <family val="4"/>
        <charset val="136"/>
      </rPr>
      <t>調色藍絲印於</t>
    </r>
    <r>
      <rPr>
        <sz val="12"/>
        <color theme="1"/>
        <rFont val="Times New Roman"/>
        <family val="1"/>
      </rPr>
      <t>80gsmWFO</t>
    </r>
    <r>
      <rPr>
        <sz val="12"/>
        <color theme="1"/>
        <rFont val="標楷體"/>
        <family val="4"/>
        <charset val="136"/>
      </rPr>
      <t>書紙，</t>
    </r>
    <r>
      <rPr>
        <sz val="12"/>
        <color theme="1"/>
        <rFont val="Times New Roman"/>
        <family val="1"/>
      </rPr>
      <t>216gsmFRP</t>
    </r>
    <r>
      <rPr>
        <sz val="12"/>
        <color theme="1"/>
        <rFont val="標楷體"/>
        <family val="4"/>
        <charset val="136"/>
      </rPr>
      <t>花紙，</t>
    </r>
    <r>
      <rPr>
        <sz val="12"/>
        <color theme="1"/>
        <rFont val="Times New Roman"/>
        <family val="1"/>
      </rPr>
      <t>104gsmFRW</t>
    </r>
    <r>
      <rPr>
        <sz val="12"/>
        <color theme="1"/>
        <rFont val="標楷體"/>
        <family val="4"/>
        <charset val="136"/>
      </rPr>
      <t>花紙，針對</t>
    </r>
    <r>
      <rPr>
        <sz val="12"/>
        <color theme="1"/>
        <rFont val="Times New Roman"/>
        <family val="1"/>
      </rPr>
      <t>Hallmark-stationery</t>
    </r>
    <r>
      <rPr>
        <sz val="12"/>
        <color theme="1"/>
        <rFont val="標楷體"/>
        <family val="4"/>
        <charset val="136"/>
      </rPr>
      <t>產品</t>
    </r>
    <r>
      <rPr>
        <sz val="12"/>
        <color theme="1"/>
        <rFont val="Times New Roman"/>
        <family val="1"/>
      </rPr>
      <t>&lt;&lt;</t>
    </r>
    <r>
      <rPr>
        <sz val="12"/>
        <color theme="1"/>
        <rFont val="標楷體"/>
        <family val="4"/>
        <charset val="136"/>
      </rPr>
      <t>萬年青咭</t>
    </r>
    <r>
      <rPr>
        <sz val="12"/>
        <color theme="1"/>
        <rFont val="Times New Roman"/>
        <family val="1"/>
      </rPr>
      <t>&gt;&gt;</t>
    </r>
    <r>
      <rPr>
        <sz val="12"/>
        <color theme="1"/>
        <rFont val="標楷體"/>
        <family val="4"/>
        <charset val="136"/>
      </rPr>
      <t>、</t>
    </r>
    <r>
      <rPr>
        <sz val="12"/>
        <color theme="1"/>
        <rFont val="Times New Roman"/>
        <family val="1"/>
      </rPr>
      <t>&lt;&lt;</t>
    </r>
    <r>
      <rPr>
        <sz val="12"/>
        <color theme="1"/>
        <rFont val="標楷體"/>
        <family val="4"/>
        <charset val="136"/>
      </rPr>
      <t>長春籐咭</t>
    </r>
    <r>
      <rPr>
        <sz val="12"/>
        <color theme="1"/>
        <rFont val="Times New Roman"/>
        <family val="1"/>
      </rPr>
      <t>&gt;&gt;</t>
    </r>
    <r>
      <rPr>
        <sz val="12"/>
        <color theme="1"/>
        <rFont val="標楷體"/>
        <family val="4"/>
        <charset val="136"/>
      </rPr>
      <t>、</t>
    </r>
    <r>
      <rPr>
        <sz val="12"/>
        <color theme="1"/>
        <rFont val="Times New Roman"/>
        <family val="1"/>
      </rPr>
      <t>&lt;&lt;</t>
    </r>
    <r>
      <rPr>
        <sz val="12"/>
        <color theme="1"/>
        <rFont val="標楷體"/>
        <family val="4"/>
        <charset val="136"/>
      </rPr>
      <t>四方城咭</t>
    </r>
    <r>
      <rPr>
        <sz val="12"/>
        <color theme="1"/>
        <rFont val="Times New Roman"/>
        <family val="1"/>
      </rPr>
      <t>&gt;&gt;</t>
    </r>
    <r>
      <rPr>
        <sz val="12"/>
        <color theme="1"/>
        <rFont val="標楷體"/>
        <family val="4"/>
        <charset val="136"/>
      </rPr>
      <t>、</t>
    </r>
    <r>
      <rPr>
        <sz val="12"/>
        <color theme="1"/>
        <rFont val="Times New Roman"/>
        <family val="1"/>
      </rPr>
      <t>&lt;&lt;</t>
    </r>
    <r>
      <rPr>
        <sz val="12"/>
        <color theme="1"/>
        <rFont val="標楷體"/>
        <family val="4"/>
        <charset val="136"/>
      </rPr>
      <t>爬山虎咭</t>
    </r>
    <r>
      <rPr>
        <sz val="12"/>
        <color theme="1"/>
        <rFont val="Times New Roman"/>
        <family val="1"/>
      </rPr>
      <t>&gt;&gt;</t>
    </r>
    <r>
      <rPr>
        <sz val="12"/>
        <color theme="1"/>
        <rFont val="標楷體"/>
        <family val="4"/>
        <charset val="136"/>
      </rPr>
      <t>，看是否可以跟到顏色為</t>
    </r>
    <r>
      <rPr>
        <sz val="12"/>
        <color theme="1"/>
        <rFont val="Times New Roman"/>
        <family val="1"/>
      </rPr>
      <t xml:space="preserve">PMS 289M </t>
    </r>
    <r>
      <rPr>
        <sz val="12"/>
        <color theme="1"/>
        <rFont val="標楷體"/>
        <family val="4"/>
        <charset val="136"/>
      </rPr>
      <t>深藍色的要求。</t>
    </r>
  </si>
  <si>
    <r>
      <rPr>
        <sz val="12"/>
        <color theme="1"/>
        <rFont val="標楷體"/>
        <family val="4"/>
        <charset val="136"/>
      </rPr>
      <t>測試中益＃</t>
    </r>
    <r>
      <rPr>
        <sz val="12"/>
        <color theme="1"/>
        <rFont val="Times New Roman"/>
        <family val="1"/>
      </rPr>
      <t>SA-40360</t>
    </r>
    <r>
      <rPr>
        <sz val="12"/>
        <color theme="1"/>
        <rFont val="標楷體"/>
        <family val="4"/>
        <charset val="136"/>
      </rPr>
      <t>珠光綠絲印於單粉面上，針對客人</t>
    </r>
    <r>
      <rPr>
        <sz val="12"/>
        <color theme="1"/>
        <rFont val="Times New Roman"/>
        <family val="1"/>
      </rPr>
      <t>HMIMA-HALLMARK</t>
    </r>
    <r>
      <rPr>
        <sz val="12"/>
        <color theme="1"/>
        <rFont val="標楷體"/>
        <family val="4"/>
        <charset val="136"/>
      </rPr>
      <t>產品《</t>
    </r>
    <r>
      <rPr>
        <sz val="12"/>
        <color theme="1"/>
        <rFont val="Times New Roman"/>
        <family val="1"/>
      </rPr>
      <t>IA</t>
    </r>
    <r>
      <rPr>
        <sz val="12"/>
        <color theme="1"/>
        <rFont val="標楷體"/>
        <family val="4"/>
        <charset val="136"/>
      </rPr>
      <t>牌子咭</t>
    </r>
    <r>
      <rPr>
        <sz val="12"/>
        <color theme="1"/>
        <rFont val="Times New Roman"/>
        <family val="1"/>
      </rPr>
      <t>2007</t>
    </r>
    <r>
      <rPr>
        <sz val="12"/>
        <color theme="1"/>
        <rFont val="標楷體"/>
        <family val="4"/>
        <charset val="136"/>
      </rPr>
      <t>》，看是否可以跟到客人提供的墨綠色珍珠油墨樣版效果。</t>
    </r>
    <r>
      <rPr>
        <sz val="12"/>
        <color theme="1"/>
        <rFont val="Times New Roman"/>
        <family val="1"/>
      </rPr>
      <t xml:space="preserve">  </t>
    </r>
  </si>
  <si>
    <r>
      <rPr>
        <sz val="12"/>
        <color theme="1"/>
        <rFont val="標楷體"/>
        <family val="4"/>
        <charset val="136"/>
      </rPr>
      <t>測試美麗華</t>
    </r>
    <r>
      <rPr>
        <sz val="12"/>
        <color theme="1"/>
        <rFont val="Times New Roman"/>
        <family val="1"/>
      </rPr>
      <t>#SPT-30191</t>
    </r>
    <r>
      <rPr>
        <sz val="12"/>
        <color theme="1"/>
        <rFont val="標楷體"/>
        <family val="4"/>
        <charset val="136"/>
      </rPr>
      <t>絲印銀色</t>
    </r>
    <r>
      <rPr>
        <sz val="12"/>
        <color theme="1"/>
        <rFont val="Times New Roman"/>
        <family val="1"/>
      </rPr>
      <t>877C</t>
    </r>
    <r>
      <rPr>
        <sz val="12"/>
        <color theme="1"/>
        <rFont val="標楷體"/>
        <family val="4"/>
        <charset val="136"/>
      </rPr>
      <t>油墨絲印於磨砂</t>
    </r>
    <r>
      <rPr>
        <sz val="12"/>
        <color theme="1"/>
        <rFont val="Times New Roman"/>
        <family val="1"/>
      </rPr>
      <t>PP</t>
    </r>
    <r>
      <rPr>
        <sz val="12"/>
        <color theme="1"/>
        <rFont val="標楷體"/>
        <family val="4"/>
        <charset val="136"/>
      </rPr>
      <t>之磨砂面，針對客人</t>
    </r>
    <r>
      <rPr>
        <sz val="12"/>
        <color theme="1"/>
        <rFont val="Times New Roman"/>
        <family val="1"/>
      </rPr>
      <t>Sandvik AS</t>
    </r>
    <r>
      <rPr>
        <sz val="12"/>
        <color theme="1"/>
        <rFont val="標楷體"/>
        <family val="4"/>
        <charset val="136"/>
      </rPr>
      <t>產品《生命的孕育》，看是否可以做到其封面顏色為</t>
    </r>
    <r>
      <rPr>
        <sz val="12"/>
        <color theme="1"/>
        <rFont val="Times New Roman"/>
        <family val="1"/>
      </rPr>
      <t>PMS877U</t>
    </r>
    <r>
      <rPr>
        <sz val="12"/>
        <color theme="1"/>
        <rFont val="標楷體"/>
        <family val="4"/>
        <charset val="136"/>
      </rPr>
      <t>的要求。</t>
    </r>
  </si>
  <si>
    <r>
      <rPr>
        <sz val="12"/>
        <color theme="1"/>
        <rFont val="標楷體"/>
        <family val="4"/>
        <charset val="136"/>
      </rPr>
      <t>測試中益</t>
    </r>
    <r>
      <rPr>
        <sz val="12"/>
        <color theme="1"/>
        <rFont val="Times New Roman"/>
        <family val="1"/>
      </rPr>
      <t>PPVA-30589</t>
    </r>
    <r>
      <rPr>
        <sz val="12"/>
        <color theme="1"/>
        <rFont val="標楷體"/>
        <family val="4"/>
        <charset val="136"/>
      </rPr>
      <t>調色藍溝發泡粉絲印於啞膠面、水油面上，針對客人</t>
    </r>
    <r>
      <rPr>
        <sz val="12"/>
        <color theme="1"/>
        <rFont val="Times New Roman"/>
        <family val="1"/>
      </rPr>
      <t>H/M UK</t>
    </r>
    <r>
      <rPr>
        <sz val="12"/>
        <color theme="1"/>
        <rFont val="標楷體"/>
        <family val="4"/>
        <charset val="136"/>
      </rPr>
      <t>產品手造袋是否符合其要求。</t>
    </r>
  </si>
  <si>
    <r>
      <rPr>
        <sz val="12"/>
        <color theme="1"/>
        <rFont val="標楷體"/>
        <family val="4"/>
        <charset val="136"/>
      </rPr>
      <t>測試中益</t>
    </r>
    <r>
      <rPr>
        <sz val="12"/>
        <color theme="1"/>
        <rFont val="Times New Roman"/>
        <family val="1"/>
      </rPr>
      <t>PPVA-20716</t>
    </r>
    <r>
      <rPr>
        <sz val="12"/>
        <color theme="1"/>
        <rFont val="標楷體"/>
        <family val="4"/>
        <charset val="136"/>
      </rPr>
      <t>調色紅溝發泡粉絲印於啞膠面、水油面上，針對客人</t>
    </r>
    <r>
      <rPr>
        <sz val="12"/>
        <color theme="1"/>
        <rFont val="Times New Roman"/>
        <family val="1"/>
      </rPr>
      <t>H/M UK</t>
    </r>
    <r>
      <rPr>
        <sz val="12"/>
        <color theme="1"/>
        <rFont val="標楷體"/>
        <family val="4"/>
        <charset val="136"/>
      </rPr>
      <t>產品手造袋是否符合其要求。</t>
    </r>
  </si>
  <si>
    <r>
      <rPr>
        <sz val="12"/>
        <color theme="1"/>
        <rFont val="標楷體"/>
        <family val="4"/>
        <charset val="136"/>
      </rPr>
      <t>測試中益</t>
    </r>
    <r>
      <rPr>
        <sz val="12"/>
        <color theme="1"/>
        <rFont val="Times New Roman"/>
        <family val="1"/>
      </rPr>
      <t>PPVA-30588</t>
    </r>
    <r>
      <rPr>
        <sz val="12"/>
        <color theme="1"/>
        <rFont val="標楷體"/>
        <family val="4"/>
        <charset val="136"/>
      </rPr>
      <t>調色深紫溝發泡粉絲印於啞膠面、水油面上，針對客人</t>
    </r>
    <r>
      <rPr>
        <sz val="12"/>
        <color theme="1"/>
        <rFont val="Times New Roman"/>
        <family val="1"/>
      </rPr>
      <t>H/M UK</t>
    </r>
    <r>
      <rPr>
        <sz val="12"/>
        <color theme="1"/>
        <rFont val="標楷體"/>
        <family val="4"/>
        <charset val="136"/>
      </rPr>
      <t>產品手造袋是否符合其要求。</t>
    </r>
  </si>
  <si>
    <r>
      <rPr>
        <sz val="12"/>
        <color theme="1"/>
        <rFont val="標楷體"/>
        <family val="4"/>
        <charset val="136"/>
      </rPr>
      <t>測試中益</t>
    </r>
    <r>
      <rPr>
        <sz val="12"/>
        <color theme="1"/>
        <rFont val="Times New Roman"/>
        <family val="1"/>
      </rPr>
      <t>PPVA-30587</t>
    </r>
    <r>
      <rPr>
        <sz val="12"/>
        <color theme="1"/>
        <rFont val="標楷體"/>
        <family val="4"/>
        <charset val="136"/>
      </rPr>
      <t>調色淺紫溝發泡粉絲印於啞膠面、水油面上，針對客人</t>
    </r>
    <r>
      <rPr>
        <sz val="12"/>
        <color theme="1"/>
        <rFont val="Times New Roman"/>
        <family val="1"/>
      </rPr>
      <t>H/M UK</t>
    </r>
    <r>
      <rPr>
        <sz val="12"/>
        <color theme="1"/>
        <rFont val="標楷體"/>
        <family val="4"/>
        <charset val="136"/>
      </rPr>
      <t>產品手造袋是否符合其要求。</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</si>
  <si>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立体直角透明漿是否适合使用，以列入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</si>
  <si>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)#M21440</t>
    </r>
    <r>
      <rPr>
        <sz val="12"/>
        <color theme="1"/>
        <rFont val="標楷體"/>
        <family val="4"/>
        <charset val="136"/>
      </rPr>
      <t>紫色</t>
    </r>
    <r>
      <rPr>
        <sz val="12"/>
        <color theme="1"/>
        <rFont val="Times New Roman"/>
        <family val="1"/>
      </rPr>
      <t>(Violet)</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</si>
  <si>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#M22441 1</t>
    </r>
    <r>
      <rPr>
        <sz val="12"/>
        <color theme="1"/>
        <rFont val="標楷體"/>
        <family val="4"/>
        <charset val="136"/>
      </rPr>
      <t>號藍色</t>
    </r>
    <r>
      <rPr>
        <sz val="12"/>
        <color theme="1"/>
        <rFont val="Times New Roman"/>
        <family val="1"/>
      </rPr>
      <t>(Blue 1)</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</si>
  <si>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#M22442 2</t>
    </r>
    <r>
      <rPr>
        <sz val="12"/>
        <color theme="1"/>
        <rFont val="標楷體"/>
        <family val="4"/>
        <charset val="136"/>
      </rPr>
      <t>號藍色</t>
    </r>
    <r>
      <rPr>
        <sz val="12"/>
        <color theme="1"/>
        <rFont val="Times New Roman"/>
        <family val="1"/>
      </rPr>
      <t>(Blue 2)</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</si>
  <si>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#M22443</t>
    </r>
    <r>
      <rPr>
        <sz val="12"/>
        <color theme="1"/>
        <rFont val="標楷體"/>
        <family val="4"/>
        <charset val="136"/>
      </rPr>
      <t>海藍色</t>
    </r>
    <r>
      <rPr>
        <sz val="12"/>
        <color theme="1"/>
        <rFont val="Times New Roman"/>
        <family val="1"/>
      </rPr>
      <t>(Marine)</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</si>
  <si>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#M23443</t>
    </r>
    <r>
      <rPr>
        <sz val="12"/>
        <color theme="1"/>
        <rFont val="標楷體"/>
        <family val="4"/>
        <charset val="136"/>
      </rPr>
      <t>綠色</t>
    </r>
    <r>
      <rPr>
        <sz val="12"/>
        <color theme="1"/>
        <rFont val="Times New Roman"/>
        <family val="1"/>
      </rPr>
      <t>(Green)</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</si>
  <si>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#M24449</t>
    </r>
    <r>
      <rPr>
        <sz val="12"/>
        <color theme="1"/>
        <rFont val="標楷體"/>
        <family val="4"/>
        <charset val="136"/>
      </rPr>
      <t>黃色</t>
    </r>
    <r>
      <rPr>
        <sz val="12"/>
        <color theme="1"/>
        <rFont val="Times New Roman"/>
        <family val="1"/>
      </rPr>
      <t>(Yellow)</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</si>
  <si>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#M26446</t>
    </r>
    <r>
      <rPr>
        <sz val="12"/>
        <color theme="1"/>
        <rFont val="標楷體"/>
        <family val="4"/>
        <charset val="136"/>
      </rPr>
      <t>大紅色</t>
    </r>
    <r>
      <rPr>
        <sz val="12"/>
        <color theme="1"/>
        <rFont val="Times New Roman"/>
        <family val="1"/>
      </rPr>
      <t>(Scarlet)</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</si>
  <si>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#M26447</t>
    </r>
    <r>
      <rPr>
        <sz val="12"/>
        <color theme="1"/>
        <rFont val="標楷體"/>
        <family val="4"/>
        <charset val="136"/>
      </rPr>
      <t>紅色</t>
    </r>
    <r>
      <rPr>
        <sz val="12"/>
        <color theme="1"/>
        <rFont val="Times New Roman"/>
        <family val="1"/>
      </rPr>
      <t>(Red)</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</si>
  <si>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#M28394</t>
    </r>
    <r>
      <rPr>
        <sz val="12"/>
        <color theme="1"/>
        <rFont val="標楷體"/>
        <family val="4"/>
        <charset val="136"/>
      </rPr>
      <t>黑色</t>
    </r>
    <r>
      <rPr>
        <sz val="12"/>
        <color theme="1"/>
        <rFont val="Times New Roman"/>
        <family val="1"/>
      </rPr>
      <t>(Ho Black M-2)</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</si>
  <si>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測試藝韜的</t>
    </r>
    <r>
      <rPr>
        <sz val="12"/>
        <color theme="1"/>
        <rFont val="Times New Roman"/>
        <family val="1"/>
      </rPr>
      <t>Rutland(</t>
    </r>
    <r>
      <rPr>
        <sz val="12"/>
        <color theme="1"/>
        <rFont val="標楷體"/>
        <family val="4"/>
        <charset val="136"/>
      </rPr>
      <t>瑞侖</t>
    </r>
    <r>
      <rPr>
        <sz val="12"/>
        <color theme="1"/>
        <rFont val="Times New Roman"/>
        <family val="1"/>
      </rPr>
      <t>) #HD0138</t>
    </r>
    <r>
      <rPr>
        <sz val="12"/>
        <color theme="1"/>
        <rFont val="標楷體"/>
        <family val="4"/>
        <charset val="136"/>
      </rPr>
      <t>立体直角透明漿是否可与</t>
    </r>
    <r>
      <rPr>
        <sz val="12"/>
        <color theme="1"/>
        <rFont val="Times New Roman"/>
        <family val="1"/>
      </rPr>
      <t>Rutland(</t>
    </r>
    <r>
      <rPr>
        <sz val="12"/>
        <color theme="1"/>
        <rFont val="標楷體"/>
        <family val="4"/>
        <charset val="136"/>
      </rPr>
      <t>瑞侖</t>
    </r>
    <r>
      <rPr>
        <sz val="12"/>
        <color theme="1"/>
        <rFont val="Times New Roman"/>
        <family val="1"/>
      </rPr>
      <t>) #M29256</t>
    </r>
    <r>
      <rPr>
        <sz val="12"/>
        <color theme="1"/>
        <rFont val="標楷體"/>
        <family val="4"/>
        <charset val="136"/>
      </rPr>
      <t>白色</t>
    </r>
    <r>
      <rPr>
        <sz val="12"/>
        <color theme="1"/>
        <rFont val="Times New Roman"/>
        <family val="1"/>
      </rPr>
      <t>(White M-2)</t>
    </r>
    <r>
      <rPr>
        <sz val="12"/>
        <color theme="1"/>
        <rFont val="標楷體"/>
        <family val="4"/>
        <charset val="136"/>
      </rPr>
      <t>色种相調配做波浪印花效果，以列入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</si>
  <si>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測試美麗華</t>
    </r>
    <r>
      <rPr>
        <sz val="12"/>
        <color theme="1"/>
        <rFont val="Times New Roman"/>
        <family val="1"/>
      </rPr>
      <t>#PS-110</t>
    </r>
    <r>
      <rPr>
        <sz val="12"/>
        <color theme="1"/>
        <rFont val="標楷體"/>
        <family val="4"/>
        <charset val="136"/>
      </rPr>
      <t>絲印透明油調珍珠粉代替</t>
    </r>
    <r>
      <rPr>
        <sz val="12"/>
        <color theme="1"/>
        <rFont val="Times New Roman"/>
        <family val="1"/>
      </rPr>
      <t>#GP-1090</t>
    </r>
    <r>
      <rPr>
        <sz val="12"/>
        <color theme="1"/>
        <rFont val="標楷體"/>
        <family val="4"/>
        <charset val="136"/>
      </rPr>
      <t>調制成的</t>
    </r>
    <r>
      <rPr>
        <sz val="12"/>
        <color theme="1"/>
        <rFont val="Times New Roman"/>
        <family val="1"/>
      </rPr>
      <t>#9120</t>
    </r>
    <r>
      <rPr>
        <sz val="12"/>
        <color theme="1"/>
        <rFont val="標楷體"/>
        <family val="4"/>
        <charset val="136"/>
      </rPr>
      <t>珍珠油墨絲印於無粉面附著力低問題之可行性，同時提高其表面可燙金程度，以改善生產品質。</t>
    </r>
  </si>
  <si>
    <r>
      <rPr>
        <sz val="12"/>
        <color theme="1"/>
        <rFont val="標楷體"/>
        <family val="4"/>
        <charset val="136"/>
      </rPr>
      <t>測試美麗華</t>
    </r>
    <r>
      <rPr>
        <sz val="12"/>
        <color theme="1"/>
        <rFont val="Times New Roman"/>
        <family val="1"/>
      </rPr>
      <t>#SS-30207</t>
    </r>
    <r>
      <rPr>
        <sz val="12"/>
        <color theme="1"/>
        <rFont val="標楷體"/>
        <family val="4"/>
        <charset val="136"/>
      </rPr>
      <t>配珠光墨，根據客人</t>
    </r>
    <r>
      <rPr>
        <sz val="12"/>
        <color theme="1"/>
        <rFont val="Times New Roman"/>
        <family val="1"/>
      </rPr>
      <t>H/M</t>
    </r>
    <r>
      <rPr>
        <sz val="12"/>
        <color theme="1"/>
        <rFont val="標楷體"/>
        <family val="4"/>
        <charset val="136"/>
      </rPr>
      <t>產品</t>
    </r>
    <r>
      <rPr>
        <sz val="12"/>
        <color theme="1"/>
        <rFont val="Times New Roman"/>
        <family val="1"/>
      </rPr>
      <t>&lt;&lt;KC</t>
    </r>
    <r>
      <rPr>
        <sz val="12"/>
        <color theme="1"/>
        <rFont val="標楷體"/>
        <family val="4"/>
        <charset val="136"/>
      </rPr>
      <t>母親節咭</t>
    </r>
    <r>
      <rPr>
        <sz val="12"/>
        <color theme="1"/>
        <rFont val="Times New Roman"/>
        <family val="1"/>
      </rPr>
      <t>-</t>
    </r>
    <r>
      <rPr>
        <sz val="12"/>
        <color theme="1"/>
        <rFont val="標楷體"/>
        <family val="4"/>
        <charset val="136"/>
      </rPr>
      <t>媽媽的話</t>
    </r>
    <r>
      <rPr>
        <sz val="12"/>
        <color theme="1"/>
        <rFont val="Times New Roman"/>
        <family val="1"/>
      </rPr>
      <t>&gt;&gt;</t>
    </r>
    <r>
      <rPr>
        <sz val="12"/>
        <color theme="1"/>
        <rFont val="標楷體"/>
        <family val="4"/>
        <charset val="136"/>
      </rPr>
      <t>、</t>
    </r>
    <r>
      <rPr>
        <sz val="12"/>
        <color theme="1"/>
        <rFont val="Times New Roman"/>
        <family val="1"/>
      </rPr>
      <t>&lt;&lt;KC</t>
    </r>
    <r>
      <rPr>
        <sz val="12"/>
        <color theme="1"/>
        <rFont val="標楷體"/>
        <family val="4"/>
        <charset val="136"/>
      </rPr>
      <t>甜心媽媽卡</t>
    </r>
    <r>
      <rPr>
        <sz val="12"/>
        <color theme="1"/>
        <rFont val="Times New Roman"/>
        <family val="1"/>
      </rPr>
      <t>&gt;&gt;</t>
    </r>
    <r>
      <rPr>
        <sz val="12"/>
        <color theme="1"/>
        <rFont val="標楷體"/>
        <family val="4"/>
        <charset val="136"/>
      </rPr>
      <t>於無粉面、單粉面品質及生產可行性，以改善</t>
    </r>
    <r>
      <rPr>
        <sz val="12"/>
        <color theme="1"/>
        <rFont val="Times New Roman"/>
        <family val="1"/>
      </rPr>
      <t>#630</t>
    </r>
    <r>
      <rPr>
        <sz val="12"/>
        <color theme="1"/>
        <rFont val="標楷體"/>
        <family val="4"/>
        <charset val="136"/>
      </rPr>
      <t>珍珠油墨缺貨問題。</t>
    </r>
  </si>
  <si>
    <r>
      <rPr>
        <sz val="12"/>
        <color theme="1"/>
        <rFont val="標楷體"/>
        <family val="4"/>
        <charset val="136"/>
      </rPr>
      <t>針對</t>
    </r>
    <r>
      <rPr>
        <sz val="12"/>
        <color theme="1"/>
        <rFont val="Times New Roman"/>
        <family val="1"/>
      </rPr>
      <t>“</t>
    </r>
    <r>
      <rPr>
        <sz val="12"/>
        <color theme="1"/>
        <rFont val="標楷體"/>
        <family val="4"/>
        <charset val="136"/>
      </rPr>
      <t>飛龍工程</t>
    </r>
    <r>
      <rPr>
        <sz val="12"/>
        <color theme="1"/>
        <rFont val="Times New Roman"/>
        <family val="1"/>
      </rPr>
      <t>”</t>
    </r>
    <r>
      <rPr>
        <sz val="12"/>
        <color theme="1"/>
        <rFont val="標楷體"/>
        <family val="4"/>
        <charset val="136"/>
      </rPr>
      <t>系列產品指定物料﹐測試</t>
    </r>
    <r>
      <rPr>
        <sz val="12"/>
        <color theme="1"/>
        <rFont val="Times New Roman"/>
        <family val="1"/>
      </rPr>
      <t>#IRODIN 100</t>
    </r>
    <r>
      <rPr>
        <sz val="12"/>
        <color theme="1"/>
        <rFont val="標楷體"/>
        <family val="4"/>
        <charset val="136"/>
      </rPr>
      <t>珍珠粉配合</t>
    </r>
    <r>
      <rPr>
        <sz val="12"/>
        <color theme="1"/>
        <rFont val="Times New Roman"/>
        <family val="1"/>
      </rPr>
      <t>16S-OP</t>
    </r>
    <r>
      <rPr>
        <sz val="12"/>
        <color theme="1"/>
        <rFont val="標楷體"/>
        <family val="4"/>
        <charset val="136"/>
      </rPr>
      <t>絲印光油絲印於無粉咭、單粉咭、書紙是否适合使用﹒</t>
    </r>
  </si>
  <si>
    <r>
      <rPr>
        <sz val="12"/>
        <color theme="1"/>
        <rFont val="標楷體"/>
        <family val="4"/>
        <charset val="136"/>
      </rPr>
      <t>針對</t>
    </r>
    <r>
      <rPr>
        <sz val="12"/>
        <color theme="1"/>
        <rFont val="Times New Roman"/>
        <family val="1"/>
      </rPr>
      <t>“</t>
    </r>
    <r>
      <rPr>
        <sz val="12"/>
        <color theme="1"/>
        <rFont val="標楷體"/>
        <family val="4"/>
        <charset val="136"/>
      </rPr>
      <t>飛龍工程</t>
    </r>
    <r>
      <rPr>
        <sz val="12"/>
        <color theme="1"/>
        <rFont val="Times New Roman"/>
        <family val="1"/>
      </rPr>
      <t>”</t>
    </r>
    <r>
      <rPr>
        <sz val="12"/>
        <color theme="1"/>
        <rFont val="標楷體"/>
        <family val="4"/>
        <charset val="136"/>
      </rPr>
      <t>系列產品指定物料﹐測試</t>
    </r>
    <r>
      <rPr>
        <sz val="12"/>
        <color theme="1"/>
        <rFont val="Times New Roman"/>
        <family val="1"/>
      </rPr>
      <t>16S-OP</t>
    </r>
    <r>
      <rPr>
        <sz val="12"/>
        <color theme="1"/>
        <rFont val="標楷體"/>
        <family val="4"/>
        <charset val="136"/>
      </rPr>
      <t>絲印光油配合</t>
    </r>
    <r>
      <rPr>
        <sz val="12"/>
        <color theme="1"/>
        <rFont val="Times New Roman"/>
        <family val="1"/>
      </rPr>
      <t>#IRODIN 100</t>
    </r>
    <r>
      <rPr>
        <sz val="12"/>
        <color theme="1"/>
        <rFont val="標楷體"/>
        <family val="4"/>
        <charset val="136"/>
      </rPr>
      <t>珍珠粉絲印於無粉咭、單粉咭、書紙是否适合使用﹒</t>
    </r>
  </si>
  <si>
    <r>
      <rPr>
        <sz val="12"/>
        <color theme="1"/>
        <rFont val="標楷體"/>
        <family val="4"/>
        <charset val="136"/>
      </rPr>
      <t>測試美麗華</t>
    </r>
    <r>
      <rPr>
        <sz val="12"/>
        <color theme="1"/>
        <rFont val="Times New Roman"/>
        <family val="1"/>
      </rPr>
      <t>#PA-30248</t>
    </r>
    <r>
      <rPr>
        <sz val="12"/>
        <color theme="1"/>
        <rFont val="標楷體"/>
        <family val="4"/>
        <charset val="136"/>
      </rPr>
      <t>絲印綠色</t>
    </r>
    <r>
      <rPr>
        <sz val="12"/>
        <color theme="1"/>
        <rFont val="Times New Roman"/>
        <family val="1"/>
      </rPr>
      <t xml:space="preserve">7497C </t>
    </r>
    <r>
      <rPr>
        <sz val="12"/>
        <color theme="1"/>
        <rFont val="標楷體"/>
        <family val="4"/>
        <charset val="136"/>
      </rPr>
      <t>絲印於</t>
    </r>
    <r>
      <rPr>
        <sz val="12"/>
        <color theme="1"/>
        <rFont val="Times New Roman"/>
        <family val="1"/>
      </rPr>
      <t>PU</t>
    </r>
    <r>
      <rPr>
        <sz val="12"/>
        <color theme="1"/>
        <rFont val="標楷體"/>
        <family val="4"/>
        <charset val="136"/>
      </rPr>
      <t>皮料上，針對客戶</t>
    </r>
    <r>
      <rPr>
        <sz val="12"/>
        <color theme="1"/>
        <rFont val="Times New Roman"/>
        <family val="1"/>
      </rPr>
      <t>LPPEU IBOOK</t>
    </r>
    <r>
      <rPr>
        <sz val="12"/>
        <color theme="1"/>
        <rFont val="標楷體"/>
        <family val="4"/>
        <charset val="136"/>
      </rPr>
      <t>產品《灰色心靈》要求之可行性，看是否可以跟到</t>
    </r>
    <r>
      <rPr>
        <sz val="12"/>
        <color theme="1"/>
        <rFont val="Times New Roman"/>
        <family val="1"/>
      </rPr>
      <t>PMS7497C</t>
    </r>
    <r>
      <rPr>
        <sz val="12"/>
        <color theme="1"/>
        <rFont val="標楷體"/>
        <family val="4"/>
        <charset val="136"/>
      </rPr>
      <t>之顏色＋壓凹效果的要求。</t>
    </r>
  </si>
  <si>
    <r>
      <rPr>
        <sz val="12"/>
        <color theme="1"/>
        <rFont val="標楷體"/>
        <family val="4"/>
        <charset val="136"/>
      </rPr>
      <t>測試中益</t>
    </r>
    <r>
      <rPr>
        <sz val="12"/>
        <color theme="1"/>
        <rFont val="Times New Roman"/>
        <family val="1"/>
      </rPr>
      <t>#SA-50554</t>
    </r>
    <r>
      <rPr>
        <sz val="12"/>
        <color theme="1"/>
        <rFont val="標楷體"/>
        <family val="4"/>
        <charset val="136"/>
      </rPr>
      <t>調色金絲印油墨，針對</t>
    </r>
    <r>
      <rPr>
        <sz val="12"/>
        <color theme="1"/>
        <rFont val="Times New Roman"/>
        <family val="1"/>
      </rPr>
      <t>INNO</t>
    </r>
    <r>
      <rPr>
        <sz val="12"/>
        <color theme="1"/>
        <rFont val="標楷體"/>
        <family val="4"/>
        <charset val="136"/>
      </rPr>
      <t>設計仿古效果要求絲印於擊凸後的</t>
    </r>
    <r>
      <rPr>
        <sz val="12"/>
        <color theme="1"/>
        <rFont val="Times New Roman"/>
        <family val="1"/>
      </rPr>
      <t>PET</t>
    </r>
    <r>
      <rPr>
        <sz val="12"/>
        <color theme="1"/>
        <rFont val="標楷體"/>
        <family val="4"/>
        <charset val="136"/>
      </rPr>
      <t>光金面之品質以及生產可行性，看是否可行。</t>
    </r>
  </si>
  <si>
    <r>
      <rPr>
        <sz val="12"/>
        <color theme="1"/>
        <rFont val="標楷體"/>
        <family val="4"/>
        <charset val="136"/>
      </rPr>
      <t>測試中益</t>
    </r>
    <r>
      <rPr>
        <sz val="12"/>
        <color theme="1"/>
        <rFont val="Times New Roman"/>
        <family val="1"/>
      </rPr>
      <t>#SA-50555</t>
    </r>
    <r>
      <rPr>
        <sz val="12"/>
        <color theme="1"/>
        <rFont val="標楷體"/>
        <family val="4"/>
        <charset val="136"/>
      </rPr>
      <t>調色銀絲印油墨，針對</t>
    </r>
    <r>
      <rPr>
        <sz val="12"/>
        <color theme="1"/>
        <rFont val="Times New Roman"/>
        <family val="1"/>
      </rPr>
      <t>INNO</t>
    </r>
    <r>
      <rPr>
        <sz val="12"/>
        <color theme="1"/>
        <rFont val="標楷體"/>
        <family val="4"/>
        <charset val="136"/>
      </rPr>
      <t>設計仿古效果要求絲印於擊凸後的</t>
    </r>
    <r>
      <rPr>
        <sz val="12"/>
        <color theme="1"/>
        <rFont val="Times New Roman"/>
        <family val="1"/>
      </rPr>
      <t>PET</t>
    </r>
    <r>
      <rPr>
        <sz val="12"/>
        <color theme="1"/>
        <rFont val="標楷體"/>
        <family val="4"/>
        <charset val="136"/>
      </rPr>
      <t>光金面之品質以及生產可行性，看是否可行。</t>
    </r>
  </si>
  <si>
    <r>
      <rPr>
        <sz val="12"/>
        <color theme="1"/>
        <rFont val="標楷體"/>
        <family val="4"/>
        <charset val="136"/>
      </rPr>
      <t>測試中益</t>
    </r>
    <r>
      <rPr>
        <sz val="12"/>
        <color theme="1"/>
        <rFont val="Times New Roman"/>
        <family val="1"/>
      </rPr>
      <t>#SA-50556</t>
    </r>
    <r>
      <rPr>
        <sz val="12"/>
        <color theme="1"/>
        <rFont val="標楷體"/>
        <family val="4"/>
        <charset val="136"/>
      </rPr>
      <t>調色珠光金絲印油墨，針對</t>
    </r>
    <r>
      <rPr>
        <sz val="12"/>
        <color theme="1"/>
        <rFont val="Times New Roman"/>
        <family val="1"/>
      </rPr>
      <t>INNO</t>
    </r>
    <r>
      <rPr>
        <sz val="12"/>
        <color theme="1"/>
        <rFont val="標楷體"/>
        <family val="4"/>
        <charset val="136"/>
      </rPr>
      <t>設計仿古效果要求絲印於擊凸後的</t>
    </r>
    <r>
      <rPr>
        <sz val="12"/>
        <color theme="1"/>
        <rFont val="Times New Roman"/>
        <family val="1"/>
      </rPr>
      <t>PET</t>
    </r>
    <r>
      <rPr>
        <sz val="12"/>
        <color theme="1"/>
        <rFont val="標楷體"/>
        <family val="4"/>
        <charset val="136"/>
      </rPr>
      <t>光金面之品質以及生產可行性，看是否可行。</t>
    </r>
  </si>
  <si>
    <r>
      <rPr>
        <sz val="12"/>
        <color theme="1"/>
        <rFont val="標楷體"/>
        <family val="4"/>
        <charset val="136"/>
      </rPr>
      <t>測試中益</t>
    </r>
    <r>
      <rPr>
        <sz val="12"/>
        <color theme="1"/>
        <rFont val="Times New Roman"/>
        <family val="1"/>
      </rPr>
      <t>#SA-50557</t>
    </r>
    <r>
      <rPr>
        <sz val="12"/>
        <color theme="1"/>
        <rFont val="標楷體"/>
        <family val="4"/>
        <charset val="136"/>
      </rPr>
      <t>調色珠光金絲印油墨，針對</t>
    </r>
    <r>
      <rPr>
        <sz val="12"/>
        <color theme="1"/>
        <rFont val="Times New Roman"/>
        <family val="1"/>
      </rPr>
      <t>INNO</t>
    </r>
    <r>
      <rPr>
        <sz val="12"/>
        <color theme="1"/>
        <rFont val="標楷體"/>
        <family val="4"/>
        <charset val="136"/>
      </rPr>
      <t>設計仿古效果要求絲印於擊凸後的</t>
    </r>
    <r>
      <rPr>
        <sz val="12"/>
        <color theme="1"/>
        <rFont val="Times New Roman"/>
        <family val="1"/>
      </rPr>
      <t>PET</t>
    </r>
    <r>
      <rPr>
        <sz val="12"/>
        <color theme="1"/>
        <rFont val="標楷體"/>
        <family val="4"/>
        <charset val="136"/>
      </rPr>
      <t>光金面之品質以及生產可行性，看是否可行。</t>
    </r>
  </si>
  <si>
    <r>
      <rPr>
        <sz val="12"/>
        <color theme="1"/>
        <rFont val="標楷體"/>
        <family val="4"/>
        <charset val="136"/>
      </rPr>
      <t>測試中益</t>
    </r>
    <r>
      <rPr>
        <sz val="12"/>
        <color theme="1"/>
        <rFont val="Times New Roman"/>
        <family val="1"/>
      </rPr>
      <t>#SY-20829</t>
    </r>
    <r>
      <rPr>
        <sz val="12"/>
        <color theme="1"/>
        <rFont val="標楷體"/>
        <family val="4"/>
        <charset val="136"/>
      </rPr>
      <t>調色桔紅，針對客人</t>
    </r>
    <r>
      <rPr>
        <sz val="12"/>
        <color theme="1"/>
        <rFont val="Times New Roman"/>
        <family val="1"/>
      </rPr>
      <t>LPPEU-UITAB</t>
    </r>
    <r>
      <rPr>
        <sz val="12"/>
        <color theme="1"/>
        <rFont val="標楷體"/>
        <family val="4"/>
        <charset val="136"/>
      </rPr>
      <t>產品</t>
    </r>
    <r>
      <rPr>
        <sz val="12"/>
        <color theme="1"/>
        <rFont val="Times New Roman"/>
        <family val="1"/>
      </rPr>
      <t>&lt;&lt;</t>
    </r>
    <r>
      <rPr>
        <sz val="12"/>
        <color theme="1"/>
        <rFont val="標楷體"/>
        <family val="4"/>
        <charset val="136"/>
      </rPr>
      <t>教學學習套裝</t>
    </r>
    <r>
      <rPr>
        <sz val="12"/>
        <color theme="1"/>
        <rFont val="Times New Roman"/>
        <family val="1"/>
      </rPr>
      <t>&gt;&gt;</t>
    </r>
    <r>
      <rPr>
        <sz val="12"/>
        <color theme="1"/>
        <rFont val="標楷體"/>
        <family val="4"/>
        <charset val="136"/>
      </rPr>
      <t>絲印於</t>
    </r>
    <r>
      <rPr>
        <sz val="12"/>
        <color theme="1"/>
        <rFont val="Times New Roman"/>
        <family val="1"/>
      </rPr>
      <t>0.14mm PVC</t>
    </r>
    <r>
      <rPr>
        <sz val="12"/>
        <color theme="1"/>
        <rFont val="標楷體"/>
        <family val="4"/>
        <charset val="136"/>
      </rPr>
      <t>膠片之品質以及生產可行性，看是否符合要求。</t>
    </r>
  </si>
  <si>
    <r>
      <rPr>
        <sz val="12"/>
        <color theme="1"/>
        <rFont val="標楷體"/>
        <family val="4"/>
        <charset val="136"/>
      </rPr>
      <t>測試高邦</t>
    </r>
    <r>
      <rPr>
        <sz val="12"/>
        <color theme="1"/>
        <rFont val="Times New Roman"/>
        <family val="1"/>
      </rPr>
      <t>#OP-058</t>
    </r>
    <r>
      <rPr>
        <sz val="12"/>
        <color theme="1"/>
        <rFont val="標楷體"/>
        <family val="4"/>
        <charset val="136"/>
      </rPr>
      <t>金粉油之品質及生產可行性，看是否符合我司要求。</t>
    </r>
  </si>
  <si>
    <r>
      <rPr>
        <sz val="12"/>
        <color theme="1"/>
        <rFont val="標楷體"/>
        <family val="4"/>
        <charset val="136"/>
      </rPr>
      <t>測試中益</t>
    </r>
    <r>
      <rPr>
        <sz val="12"/>
        <color theme="1"/>
        <rFont val="Times New Roman"/>
        <family val="1"/>
      </rPr>
      <t>#SY-50567</t>
    </r>
    <r>
      <rPr>
        <sz val="12"/>
        <color theme="1"/>
        <rFont val="標楷體"/>
        <family val="4"/>
        <charset val="136"/>
      </rPr>
      <t>調色古銅絲印墨，針對客人</t>
    </r>
    <r>
      <rPr>
        <sz val="12"/>
        <color theme="1"/>
        <rFont val="Times New Roman"/>
        <family val="1"/>
      </rPr>
      <t>HM</t>
    </r>
    <r>
      <rPr>
        <sz val="12"/>
        <color theme="1"/>
        <rFont val="標楷體"/>
        <family val="4"/>
        <charset val="136"/>
      </rPr>
      <t>之產品</t>
    </r>
    <r>
      <rPr>
        <sz val="12"/>
        <color theme="1"/>
        <rFont val="Times New Roman"/>
        <family val="1"/>
      </rPr>
      <t>&lt;&lt;</t>
    </r>
    <r>
      <rPr>
        <sz val="12"/>
        <color theme="1"/>
        <rFont val="標楷體"/>
        <family val="4"/>
        <charset val="136"/>
      </rPr>
      <t>回憶剪貼部</t>
    </r>
    <r>
      <rPr>
        <sz val="12"/>
        <color theme="1"/>
        <rFont val="Times New Roman"/>
        <family val="1"/>
      </rPr>
      <t>&gt;&gt;</t>
    </r>
    <r>
      <rPr>
        <sz val="12"/>
        <color theme="1"/>
        <rFont val="標楷體"/>
        <family val="4"/>
        <charset val="136"/>
      </rPr>
      <t>絲印於書紙</t>
    </r>
    <r>
      <rPr>
        <sz val="12"/>
        <color theme="1"/>
        <rFont val="Times New Roman"/>
        <family val="1"/>
      </rPr>
      <t xml:space="preserve">(190gsm  IKN </t>
    </r>
    <r>
      <rPr>
        <sz val="12"/>
        <color theme="1"/>
        <rFont val="標楷體"/>
        <family val="4"/>
        <charset val="136"/>
      </rPr>
      <t>書紙</t>
    </r>
    <r>
      <rPr>
        <sz val="12"/>
        <color theme="1"/>
        <rFont val="Times New Roman"/>
        <family val="1"/>
      </rPr>
      <t>)</t>
    </r>
    <r>
      <rPr>
        <sz val="12"/>
        <color theme="1"/>
        <rFont val="標楷體"/>
        <family val="4"/>
        <charset val="136"/>
      </rPr>
      <t>品質及生產可行性，以確定是否可以替代</t>
    </r>
    <r>
      <rPr>
        <sz val="12"/>
        <color theme="1"/>
        <rFont val="Times New Roman"/>
        <family val="1"/>
      </rPr>
      <t>copper bronze</t>
    </r>
    <r>
      <rPr>
        <sz val="12"/>
        <color theme="1"/>
        <rFont val="標楷體"/>
        <family val="4"/>
        <charset val="136"/>
      </rPr>
      <t>掃金加工</t>
    </r>
    <r>
      <rPr>
        <sz val="12"/>
        <color theme="1"/>
        <rFont val="Times New Roman"/>
        <family val="1"/>
      </rPr>
      <t>,</t>
    </r>
    <r>
      <rPr>
        <sz val="12"/>
        <color theme="1"/>
        <rFont val="標楷體"/>
        <family val="4"/>
        <charset val="136"/>
      </rPr>
      <t>以解決同一介面不能同時做雙色掃金之問題。</t>
    </r>
  </si>
  <si>
    <r>
      <rPr>
        <sz val="12"/>
        <color theme="1"/>
        <rFont val="標楷體"/>
        <family val="4"/>
        <charset val="136"/>
      </rPr>
      <t>測試中益＃</t>
    </r>
    <r>
      <rPr>
        <sz val="12"/>
        <color theme="1"/>
        <rFont val="Times New Roman"/>
        <family val="1"/>
      </rPr>
      <t>SA-40370</t>
    </r>
    <r>
      <rPr>
        <sz val="12"/>
        <color theme="1"/>
        <rFont val="標楷體"/>
        <family val="4"/>
        <charset val="136"/>
      </rPr>
      <t>調色綠絲印於單粉面</t>
    </r>
    <r>
      <rPr>
        <sz val="12"/>
        <color theme="1"/>
        <rFont val="Times New Roman"/>
        <family val="1"/>
      </rPr>
      <t>(210gsmSHD)</t>
    </r>
    <r>
      <rPr>
        <sz val="12"/>
        <color theme="1"/>
        <rFont val="標楷體"/>
        <family val="4"/>
        <charset val="136"/>
      </rPr>
      <t>上，針對客人</t>
    </r>
    <r>
      <rPr>
        <sz val="12"/>
        <color theme="1"/>
        <rFont val="Times New Roman"/>
        <family val="1"/>
      </rPr>
      <t>HMIMA-HALLMARK</t>
    </r>
    <r>
      <rPr>
        <sz val="12"/>
        <color theme="1"/>
        <rFont val="標楷體"/>
        <family val="4"/>
        <charset val="136"/>
      </rPr>
      <t>產品《</t>
    </r>
    <r>
      <rPr>
        <sz val="12"/>
        <color theme="1"/>
        <rFont val="Times New Roman"/>
        <family val="1"/>
      </rPr>
      <t>IA</t>
    </r>
    <r>
      <rPr>
        <sz val="12"/>
        <color theme="1"/>
        <rFont val="標楷體"/>
        <family val="4"/>
        <charset val="136"/>
      </rPr>
      <t>牌子咭</t>
    </r>
    <r>
      <rPr>
        <sz val="12"/>
        <color theme="1"/>
        <rFont val="Times New Roman"/>
        <family val="1"/>
      </rPr>
      <t>2007</t>
    </r>
    <r>
      <rPr>
        <sz val="12"/>
        <color theme="1"/>
        <rFont val="標楷體"/>
        <family val="4"/>
        <charset val="136"/>
      </rPr>
      <t>第</t>
    </r>
    <r>
      <rPr>
        <sz val="12"/>
        <color theme="1"/>
        <rFont val="Times New Roman"/>
        <family val="1"/>
      </rPr>
      <t>1</t>
    </r>
    <r>
      <rPr>
        <sz val="12"/>
        <color theme="1"/>
        <rFont val="標楷體"/>
        <family val="4"/>
        <charset val="136"/>
      </rPr>
      <t>水》，看是否可以滿足客人要求。</t>
    </r>
  </si>
  <si>
    <r>
      <rPr>
        <sz val="12"/>
        <color theme="1"/>
        <rFont val="標楷體"/>
        <family val="4"/>
        <charset val="136"/>
      </rPr>
      <t>測試美麗華</t>
    </r>
    <r>
      <rPr>
        <sz val="12"/>
        <color theme="1"/>
        <rFont val="Times New Roman"/>
        <family val="1"/>
      </rPr>
      <t>#SS-30289</t>
    </r>
    <r>
      <rPr>
        <sz val="12"/>
        <color theme="1"/>
        <rFont val="標楷體"/>
        <family val="4"/>
        <charset val="136"/>
      </rPr>
      <t>絲印珠光粉紅，針對客人產品</t>
    </r>
    <r>
      <rPr>
        <sz val="12"/>
        <color theme="1"/>
        <rFont val="Times New Roman"/>
        <family val="1"/>
      </rPr>
      <t>&lt;&lt;</t>
    </r>
    <r>
      <rPr>
        <sz val="12"/>
        <color theme="1"/>
        <rFont val="標楷體"/>
        <family val="4"/>
        <charset val="136"/>
      </rPr>
      <t>明星咭片</t>
    </r>
    <r>
      <rPr>
        <sz val="12"/>
        <color theme="1"/>
        <rFont val="Times New Roman"/>
        <family val="1"/>
      </rPr>
      <t>&gt;&gt;</t>
    </r>
    <r>
      <rPr>
        <sz val="12"/>
        <color theme="1"/>
        <rFont val="標楷體"/>
        <family val="4"/>
        <charset val="136"/>
      </rPr>
      <t>絲印於無粉面</t>
    </r>
    <r>
      <rPr>
        <sz val="12"/>
        <color theme="1"/>
        <rFont val="Times New Roman"/>
        <family val="1"/>
      </rPr>
      <t>(</t>
    </r>
    <r>
      <rPr>
        <sz val="12"/>
        <color theme="1"/>
        <rFont val="標楷體"/>
        <family val="4"/>
        <charset val="136"/>
      </rPr>
      <t>印</t>
    </r>
    <r>
      <rPr>
        <sz val="12"/>
        <color theme="1"/>
        <rFont val="Times New Roman"/>
        <family val="1"/>
      </rPr>
      <t>PMS169U</t>
    </r>
    <r>
      <rPr>
        <sz val="12"/>
        <color theme="1"/>
        <rFont val="標楷體"/>
        <family val="4"/>
        <charset val="136"/>
      </rPr>
      <t>專色粉紅</t>
    </r>
    <r>
      <rPr>
        <sz val="12"/>
        <color theme="1"/>
        <rFont val="Times New Roman"/>
        <family val="1"/>
      </rPr>
      <t>)</t>
    </r>
    <r>
      <rPr>
        <sz val="12"/>
        <color theme="1"/>
        <rFont val="標楷體"/>
        <family val="4"/>
        <charset val="136"/>
      </rPr>
      <t>之品質及生產可行性，看是否符合要求。</t>
    </r>
  </si>
  <si>
    <r>
      <rPr>
        <sz val="12"/>
        <color theme="1"/>
        <rFont val="標楷體"/>
        <family val="4"/>
        <charset val="136"/>
      </rPr>
      <t>測試美麗華</t>
    </r>
    <r>
      <rPr>
        <sz val="12"/>
        <color theme="1"/>
        <rFont val="Times New Roman"/>
        <family val="1"/>
      </rPr>
      <t>#PA-30311</t>
    </r>
    <r>
      <rPr>
        <sz val="12"/>
        <color theme="1"/>
        <rFont val="標楷體"/>
        <family val="4"/>
        <charset val="136"/>
      </rPr>
      <t>絲印紅色</t>
    </r>
    <r>
      <rPr>
        <sz val="12"/>
        <color theme="1"/>
        <rFont val="Times New Roman"/>
        <family val="1"/>
      </rPr>
      <t>227C</t>
    </r>
    <r>
      <rPr>
        <sz val="12"/>
        <color theme="1"/>
        <rFont val="標楷體"/>
        <family val="4"/>
        <charset val="136"/>
      </rPr>
      <t>，針對客人</t>
    </r>
    <r>
      <rPr>
        <sz val="12"/>
        <color theme="1"/>
        <rFont val="Times New Roman"/>
        <family val="1"/>
      </rPr>
      <t>Sandvik&lt;&lt;</t>
    </r>
    <r>
      <rPr>
        <sz val="12"/>
        <color theme="1"/>
        <rFont val="標楷體"/>
        <family val="4"/>
        <charset val="136"/>
      </rPr>
      <t>數字習作書</t>
    </r>
    <r>
      <rPr>
        <sz val="12"/>
        <color theme="1"/>
        <rFont val="Times New Roman"/>
        <family val="1"/>
      </rPr>
      <t>#12&gt;&gt;</t>
    </r>
    <r>
      <rPr>
        <sz val="12"/>
        <color theme="1"/>
        <rFont val="標楷體"/>
        <family val="4"/>
        <charset val="136"/>
      </rPr>
      <t>絲印於</t>
    </r>
    <r>
      <rPr>
        <sz val="12"/>
        <color theme="1"/>
        <rFont val="Times New Roman"/>
        <family val="1"/>
      </rPr>
      <t>APET</t>
    </r>
    <r>
      <rPr>
        <sz val="12"/>
        <color theme="1"/>
        <rFont val="標楷體"/>
        <family val="4"/>
        <charset val="136"/>
      </rPr>
      <t>膠片</t>
    </r>
    <r>
      <rPr>
        <sz val="12"/>
        <color theme="1"/>
        <rFont val="Times New Roman"/>
        <family val="1"/>
      </rPr>
      <t>(0.4mm</t>
    </r>
    <r>
      <rPr>
        <sz val="12"/>
        <color theme="1"/>
        <rFont val="標楷體"/>
        <family val="4"/>
        <charset val="136"/>
      </rPr>
      <t>南亞</t>
    </r>
    <r>
      <rPr>
        <sz val="12"/>
        <color theme="1"/>
        <rFont val="Times New Roman"/>
        <family val="1"/>
      </rPr>
      <t xml:space="preserve">) </t>
    </r>
    <r>
      <rPr>
        <sz val="12"/>
        <color theme="1"/>
        <rFont val="標楷體"/>
        <family val="4"/>
        <charset val="136"/>
      </rPr>
      <t>之品質及生產可行性，看是否符合要求。</t>
    </r>
  </si>
  <si>
    <r>
      <rPr>
        <sz val="12"/>
        <color theme="1"/>
        <rFont val="標楷體"/>
        <family val="4"/>
        <charset val="136"/>
      </rPr>
      <t>測試美麗華</t>
    </r>
    <r>
      <rPr>
        <sz val="12"/>
        <color theme="1"/>
        <rFont val="Times New Roman"/>
        <family val="1"/>
      </rPr>
      <t>#SPTA-30291</t>
    </r>
    <r>
      <rPr>
        <sz val="12"/>
        <color theme="1"/>
        <rFont val="標楷體"/>
        <family val="4"/>
        <charset val="136"/>
      </rPr>
      <t>絲印藍色</t>
    </r>
    <r>
      <rPr>
        <sz val="12"/>
        <color theme="1"/>
        <rFont val="Times New Roman"/>
        <family val="1"/>
      </rPr>
      <t>2945C</t>
    </r>
    <r>
      <rPr>
        <sz val="12"/>
        <color theme="1"/>
        <rFont val="標楷體"/>
        <family val="4"/>
        <charset val="136"/>
      </rPr>
      <t>，針對客人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月歷記事部</t>
    </r>
    <r>
      <rPr>
        <sz val="12"/>
        <color theme="1"/>
        <rFont val="Times New Roman"/>
        <family val="1"/>
      </rPr>
      <t>&gt;&gt;</t>
    </r>
    <r>
      <rPr>
        <sz val="12"/>
        <color theme="1"/>
        <rFont val="標楷體"/>
        <family val="4"/>
        <charset val="136"/>
      </rPr>
      <t>絲印於磨砂</t>
    </r>
    <r>
      <rPr>
        <sz val="12"/>
        <color theme="1"/>
        <rFont val="Times New Roman"/>
        <family val="1"/>
      </rPr>
      <t>PP</t>
    </r>
    <r>
      <rPr>
        <sz val="12"/>
        <color theme="1"/>
        <rFont val="標楷體"/>
        <family val="4"/>
        <charset val="136"/>
      </rPr>
      <t>磨砂面之品質以及生產可行性，以確認是否符合要求。</t>
    </r>
  </si>
  <si>
    <r>
      <rPr>
        <sz val="12"/>
        <color theme="1"/>
        <rFont val="標楷體"/>
        <family val="4"/>
        <charset val="136"/>
      </rPr>
      <t>測試美麗華</t>
    </r>
    <r>
      <rPr>
        <sz val="12"/>
        <color theme="1"/>
        <rFont val="Times New Roman"/>
        <family val="1"/>
      </rPr>
      <t>#SPTA-30292</t>
    </r>
    <r>
      <rPr>
        <sz val="12"/>
        <color theme="1"/>
        <rFont val="標楷體"/>
        <family val="4"/>
        <charset val="136"/>
      </rPr>
      <t>絲印黃色</t>
    </r>
    <r>
      <rPr>
        <sz val="12"/>
        <color theme="1"/>
        <rFont val="Times New Roman"/>
        <family val="1"/>
      </rPr>
      <t>102C</t>
    </r>
    <r>
      <rPr>
        <sz val="12"/>
        <color theme="1"/>
        <rFont val="標楷體"/>
        <family val="4"/>
        <charset val="136"/>
      </rPr>
      <t>，針對客人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月歷記事部</t>
    </r>
    <r>
      <rPr>
        <sz val="12"/>
        <color theme="1"/>
        <rFont val="Times New Roman"/>
        <family val="1"/>
      </rPr>
      <t>&gt;&gt;</t>
    </r>
    <r>
      <rPr>
        <sz val="12"/>
        <color theme="1"/>
        <rFont val="標楷體"/>
        <family val="4"/>
        <charset val="136"/>
      </rPr>
      <t>絲印於磨砂</t>
    </r>
    <r>
      <rPr>
        <sz val="12"/>
        <color theme="1"/>
        <rFont val="Times New Roman"/>
        <family val="1"/>
      </rPr>
      <t>PP</t>
    </r>
    <r>
      <rPr>
        <sz val="12"/>
        <color theme="1"/>
        <rFont val="標楷體"/>
        <family val="4"/>
        <charset val="136"/>
      </rPr>
      <t>磨砂面之品質以及生產可行性，以確認是否符合要求。</t>
    </r>
  </si>
  <si>
    <r>
      <rPr>
        <sz val="12"/>
        <color theme="1"/>
        <rFont val="標楷體"/>
        <family val="4"/>
        <charset val="136"/>
      </rPr>
      <t>測試美麗華</t>
    </r>
    <r>
      <rPr>
        <sz val="12"/>
        <color theme="1"/>
        <rFont val="Times New Roman"/>
        <family val="1"/>
      </rPr>
      <t>#SPTA-30293</t>
    </r>
    <r>
      <rPr>
        <sz val="12"/>
        <color theme="1"/>
        <rFont val="標楷體"/>
        <family val="4"/>
        <charset val="136"/>
      </rPr>
      <t>絲印淺藍色</t>
    </r>
    <r>
      <rPr>
        <sz val="12"/>
        <color theme="1"/>
        <rFont val="Times New Roman"/>
        <family val="1"/>
      </rPr>
      <t>279C</t>
    </r>
    <r>
      <rPr>
        <sz val="12"/>
        <color theme="1"/>
        <rFont val="標楷體"/>
        <family val="4"/>
        <charset val="136"/>
      </rPr>
      <t>，針對客人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月歷記事部</t>
    </r>
    <r>
      <rPr>
        <sz val="12"/>
        <color theme="1"/>
        <rFont val="Times New Roman"/>
        <family val="1"/>
      </rPr>
      <t>&gt;&gt;</t>
    </r>
    <r>
      <rPr>
        <sz val="12"/>
        <color theme="1"/>
        <rFont val="標楷體"/>
        <family val="4"/>
        <charset val="136"/>
      </rPr>
      <t>絲印於磨砂</t>
    </r>
    <r>
      <rPr>
        <sz val="12"/>
        <color theme="1"/>
        <rFont val="Times New Roman"/>
        <family val="1"/>
      </rPr>
      <t>PP</t>
    </r>
    <r>
      <rPr>
        <sz val="12"/>
        <color theme="1"/>
        <rFont val="標楷體"/>
        <family val="4"/>
        <charset val="136"/>
      </rPr>
      <t>磨砂面之品質以及生產可行性，以確認是否符合要求。</t>
    </r>
  </si>
  <si>
    <r>
      <rPr>
        <sz val="12"/>
        <color theme="1"/>
        <rFont val="標楷體"/>
        <family val="4"/>
        <charset val="136"/>
      </rPr>
      <t>測試美麗華</t>
    </r>
    <r>
      <rPr>
        <sz val="12"/>
        <color theme="1"/>
        <rFont val="Times New Roman"/>
        <family val="1"/>
      </rPr>
      <t>#SPTA-30294</t>
    </r>
    <r>
      <rPr>
        <sz val="12"/>
        <color theme="1"/>
        <rFont val="標楷體"/>
        <family val="4"/>
        <charset val="136"/>
      </rPr>
      <t>絲印紅色</t>
    </r>
    <r>
      <rPr>
        <sz val="12"/>
        <color theme="1"/>
        <rFont val="Times New Roman"/>
        <family val="1"/>
      </rPr>
      <t>187C</t>
    </r>
    <r>
      <rPr>
        <sz val="12"/>
        <color theme="1"/>
        <rFont val="標楷體"/>
        <family val="4"/>
        <charset val="136"/>
      </rPr>
      <t>，針對客人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月歷記事部</t>
    </r>
    <r>
      <rPr>
        <sz val="12"/>
        <color theme="1"/>
        <rFont val="Times New Roman"/>
        <family val="1"/>
      </rPr>
      <t>&gt;&gt;</t>
    </r>
    <r>
      <rPr>
        <sz val="12"/>
        <color theme="1"/>
        <rFont val="標楷體"/>
        <family val="4"/>
        <charset val="136"/>
      </rPr>
      <t>絲印於磨砂</t>
    </r>
    <r>
      <rPr>
        <sz val="12"/>
        <color theme="1"/>
        <rFont val="Times New Roman"/>
        <family val="1"/>
      </rPr>
      <t>PP</t>
    </r>
    <r>
      <rPr>
        <sz val="12"/>
        <color theme="1"/>
        <rFont val="標楷體"/>
        <family val="4"/>
        <charset val="136"/>
      </rPr>
      <t>磨砂面之品質以及生產可行性，以確認是否符合要求。</t>
    </r>
  </si>
  <si>
    <r>
      <rPr>
        <sz val="12"/>
        <color theme="1"/>
        <rFont val="標楷體"/>
        <family val="4"/>
        <charset val="136"/>
      </rPr>
      <t>測試美麗華</t>
    </r>
    <r>
      <rPr>
        <sz val="12"/>
        <color theme="1"/>
        <rFont val="Times New Roman"/>
        <family val="1"/>
      </rPr>
      <t>#SPTA-30295</t>
    </r>
    <r>
      <rPr>
        <sz val="12"/>
        <color theme="1"/>
        <rFont val="標楷體"/>
        <family val="4"/>
        <charset val="136"/>
      </rPr>
      <t>絲印紅色</t>
    </r>
    <r>
      <rPr>
        <sz val="12"/>
        <color theme="1"/>
        <rFont val="Times New Roman"/>
        <family val="1"/>
      </rPr>
      <t>199C</t>
    </r>
    <r>
      <rPr>
        <sz val="12"/>
        <color theme="1"/>
        <rFont val="標楷體"/>
        <family val="4"/>
        <charset val="136"/>
      </rPr>
      <t>，針對客人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月歷記事部</t>
    </r>
    <r>
      <rPr>
        <sz val="12"/>
        <color theme="1"/>
        <rFont val="Times New Roman"/>
        <family val="1"/>
      </rPr>
      <t>&gt;&gt;</t>
    </r>
    <r>
      <rPr>
        <sz val="12"/>
        <color theme="1"/>
        <rFont val="標楷體"/>
        <family val="4"/>
        <charset val="136"/>
      </rPr>
      <t>絲印於磨砂</t>
    </r>
    <r>
      <rPr>
        <sz val="12"/>
        <color theme="1"/>
        <rFont val="Times New Roman"/>
        <family val="1"/>
      </rPr>
      <t>PP</t>
    </r>
    <r>
      <rPr>
        <sz val="12"/>
        <color theme="1"/>
        <rFont val="標楷體"/>
        <family val="4"/>
        <charset val="136"/>
      </rPr>
      <t>磨砂面之品質以及生產可行性，以確認是否符合要求。</t>
    </r>
  </si>
  <si>
    <r>
      <rPr>
        <sz val="12"/>
        <color theme="1"/>
        <rFont val="標楷體"/>
        <family val="4"/>
        <charset val="136"/>
      </rPr>
      <t>測試美麗華</t>
    </r>
    <r>
      <rPr>
        <sz val="12"/>
        <color theme="1"/>
        <rFont val="Times New Roman"/>
        <family val="1"/>
      </rPr>
      <t>#SPTA-30296</t>
    </r>
    <r>
      <rPr>
        <sz val="12"/>
        <color theme="1"/>
        <rFont val="標楷體"/>
        <family val="4"/>
        <charset val="136"/>
      </rPr>
      <t>絲印黃色</t>
    </r>
    <r>
      <rPr>
        <sz val="12"/>
        <color theme="1"/>
        <rFont val="Times New Roman"/>
        <family val="1"/>
      </rPr>
      <t>1215C</t>
    </r>
    <r>
      <rPr>
        <sz val="12"/>
        <color theme="1"/>
        <rFont val="標楷體"/>
        <family val="4"/>
        <charset val="136"/>
      </rPr>
      <t>，針對客人</t>
    </r>
    <r>
      <rPr>
        <sz val="12"/>
        <color theme="1"/>
        <rFont val="Times New Roman"/>
        <family val="1"/>
      </rPr>
      <t>LEONY-TENEP</t>
    </r>
    <r>
      <rPr>
        <sz val="12"/>
        <color theme="1"/>
        <rFont val="標楷體"/>
        <family val="4"/>
        <charset val="136"/>
      </rPr>
      <t>產品</t>
    </r>
    <r>
      <rPr>
        <sz val="12"/>
        <color theme="1"/>
        <rFont val="Times New Roman"/>
        <family val="1"/>
      </rPr>
      <t>&lt;&lt;</t>
    </r>
    <r>
      <rPr>
        <sz val="12"/>
        <color theme="1"/>
        <rFont val="標楷體"/>
        <family val="4"/>
        <charset val="136"/>
      </rPr>
      <t>月歷記事部</t>
    </r>
    <r>
      <rPr>
        <sz val="12"/>
        <color theme="1"/>
        <rFont val="Times New Roman"/>
        <family val="1"/>
      </rPr>
      <t>&gt;&gt;</t>
    </r>
    <r>
      <rPr>
        <sz val="12"/>
        <color theme="1"/>
        <rFont val="標楷體"/>
        <family val="4"/>
        <charset val="136"/>
      </rPr>
      <t>絲印於磨砂</t>
    </r>
    <r>
      <rPr>
        <sz val="12"/>
        <color theme="1"/>
        <rFont val="Times New Roman"/>
        <family val="1"/>
      </rPr>
      <t>PP</t>
    </r>
    <r>
      <rPr>
        <sz val="12"/>
        <color theme="1"/>
        <rFont val="標楷體"/>
        <family val="4"/>
        <charset val="136"/>
      </rPr>
      <t>磨砂面之品質以及生產可行性，以確認是否符合要求。</t>
    </r>
  </si>
  <si>
    <r>
      <rPr>
        <sz val="12"/>
        <color theme="1"/>
        <rFont val="標楷體"/>
        <family val="4"/>
        <charset val="136"/>
      </rPr>
      <t>測試恆昌的</t>
    </r>
    <r>
      <rPr>
        <sz val="12"/>
        <color theme="1"/>
        <rFont val="Times New Roman"/>
        <family val="1"/>
      </rPr>
      <t>HSH988</t>
    </r>
    <r>
      <rPr>
        <sz val="12"/>
        <color theme="1"/>
        <rFont val="標楷體"/>
        <family val="4"/>
        <charset val="136"/>
      </rPr>
      <t>發泡漿，看效果用于紙品是否可行，以列入</t>
    </r>
    <r>
      <rPr>
        <sz val="12"/>
        <color theme="1"/>
        <rFont val="Times New Roman"/>
        <family val="1"/>
      </rPr>
      <t>Leo Touch</t>
    </r>
    <r>
      <rPr>
        <sz val="12"/>
        <color theme="1"/>
        <rFont val="標楷體"/>
        <family val="4"/>
        <charset val="136"/>
      </rPr>
      <t>中推廣。由於物料更變，故取消單號</t>
    </r>
    <r>
      <rPr>
        <sz val="12"/>
        <color theme="1"/>
        <rFont val="Times New Roman"/>
        <family val="1"/>
      </rPr>
      <t>-4 May 2007</t>
    </r>
  </si>
  <si>
    <r>
      <rPr>
        <sz val="12"/>
        <color theme="1"/>
        <rFont val="標楷體"/>
        <family val="4"/>
        <charset val="136"/>
      </rPr>
      <t>測試美麗華</t>
    </r>
    <r>
      <rPr>
        <sz val="12"/>
        <color theme="1"/>
        <rFont val="Times New Roman"/>
        <family val="1"/>
      </rPr>
      <t>#SPTA-30317</t>
    </r>
    <r>
      <rPr>
        <sz val="12"/>
        <color theme="1"/>
        <rFont val="標楷體"/>
        <family val="4"/>
        <charset val="136"/>
      </rPr>
      <t>絲印黃色，針對客人</t>
    </r>
    <r>
      <rPr>
        <sz val="12"/>
        <color theme="1"/>
        <rFont val="Times New Roman"/>
        <family val="1"/>
      </rPr>
      <t>LEOUS-MERED</t>
    </r>
    <r>
      <rPr>
        <sz val="12"/>
        <color theme="1"/>
        <rFont val="標楷體"/>
        <family val="4"/>
        <charset val="136"/>
      </rPr>
      <t>產品</t>
    </r>
    <r>
      <rPr>
        <sz val="12"/>
        <color theme="1"/>
        <rFont val="Times New Roman"/>
        <family val="1"/>
      </rPr>
      <t>&lt;&lt;</t>
    </r>
    <r>
      <rPr>
        <sz val="12"/>
        <color theme="1"/>
        <rFont val="標楷體"/>
        <family val="4"/>
        <charset val="136"/>
      </rPr>
      <t>幼兒成長</t>
    </r>
    <r>
      <rPr>
        <sz val="12"/>
        <color theme="1"/>
        <rFont val="Times New Roman"/>
        <family val="1"/>
      </rPr>
      <t>&gt;&gt;</t>
    </r>
    <r>
      <rPr>
        <sz val="12"/>
        <color theme="1"/>
        <rFont val="標楷體"/>
        <family val="4"/>
        <charset val="136"/>
      </rPr>
      <t>絲印於透明磨砂</t>
    </r>
    <r>
      <rPr>
        <sz val="12"/>
        <color theme="1"/>
        <rFont val="Times New Roman"/>
        <family val="1"/>
      </rPr>
      <t>PP</t>
    </r>
    <r>
      <rPr>
        <sz val="12"/>
        <color theme="1"/>
        <rFont val="標楷體"/>
        <family val="4"/>
        <charset val="136"/>
      </rPr>
      <t>（</t>
    </r>
    <r>
      <rPr>
        <sz val="12"/>
        <color theme="1"/>
        <rFont val="Times New Roman"/>
        <family val="1"/>
      </rPr>
      <t>AB-CR02</t>
    </r>
    <r>
      <rPr>
        <sz val="12"/>
        <color theme="1"/>
        <rFont val="標楷體"/>
        <family val="4"/>
        <charset val="136"/>
      </rPr>
      <t>，</t>
    </r>
    <r>
      <rPr>
        <sz val="12"/>
        <color theme="1"/>
        <rFont val="Times New Roman"/>
        <family val="1"/>
      </rPr>
      <t>0.4mm</t>
    </r>
    <r>
      <rPr>
        <sz val="12"/>
        <color theme="1"/>
        <rFont val="標楷體"/>
        <family val="4"/>
        <charset val="136"/>
      </rPr>
      <t>）之細磨砂面之品質以及生產可行性，看是否符合要求。</t>
    </r>
  </si>
  <si>
    <r>
      <rPr>
        <sz val="12"/>
        <color theme="1"/>
        <rFont val="標楷體"/>
        <family val="4"/>
        <charset val="136"/>
      </rPr>
      <t>測試美麗華</t>
    </r>
    <r>
      <rPr>
        <sz val="12"/>
        <color theme="1"/>
        <rFont val="Times New Roman"/>
        <family val="1"/>
      </rPr>
      <t>#SPTA-30318</t>
    </r>
    <r>
      <rPr>
        <sz val="12"/>
        <color theme="1"/>
        <rFont val="標楷體"/>
        <family val="4"/>
        <charset val="136"/>
      </rPr>
      <t>絲印藍色，針對客人</t>
    </r>
    <r>
      <rPr>
        <sz val="12"/>
        <color theme="1"/>
        <rFont val="Times New Roman"/>
        <family val="1"/>
      </rPr>
      <t>LEOUS-MERED</t>
    </r>
    <r>
      <rPr>
        <sz val="12"/>
        <color theme="1"/>
        <rFont val="標楷體"/>
        <family val="4"/>
        <charset val="136"/>
      </rPr>
      <t>產品</t>
    </r>
    <r>
      <rPr>
        <sz val="12"/>
        <color theme="1"/>
        <rFont val="Times New Roman"/>
        <family val="1"/>
      </rPr>
      <t>&lt;&lt;</t>
    </r>
    <r>
      <rPr>
        <sz val="12"/>
        <color theme="1"/>
        <rFont val="標楷體"/>
        <family val="4"/>
        <charset val="136"/>
      </rPr>
      <t>幼兒成長</t>
    </r>
    <r>
      <rPr>
        <sz val="12"/>
        <color theme="1"/>
        <rFont val="Times New Roman"/>
        <family val="1"/>
      </rPr>
      <t>&gt;&gt;</t>
    </r>
    <r>
      <rPr>
        <sz val="12"/>
        <color theme="1"/>
        <rFont val="標楷體"/>
        <family val="4"/>
        <charset val="136"/>
      </rPr>
      <t>絲印於透明磨砂</t>
    </r>
    <r>
      <rPr>
        <sz val="12"/>
        <color theme="1"/>
        <rFont val="Times New Roman"/>
        <family val="1"/>
      </rPr>
      <t>PP</t>
    </r>
    <r>
      <rPr>
        <sz val="12"/>
        <color theme="1"/>
        <rFont val="標楷體"/>
        <family val="4"/>
        <charset val="136"/>
      </rPr>
      <t>（</t>
    </r>
    <r>
      <rPr>
        <sz val="12"/>
        <color theme="1"/>
        <rFont val="Times New Roman"/>
        <family val="1"/>
      </rPr>
      <t>AB-CR02</t>
    </r>
    <r>
      <rPr>
        <sz val="12"/>
        <color theme="1"/>
        <rFont val="標楷體"/>
        <family val="4"/>
        <charset val="136"/>
      </rPr>
      <t>，</t>
    </r>
    <r>
      <rPr>
        <sz val="12"/>
        <color theme="1"/>
        <rFont val="Times New Roman"/>
        <family val="1"/>
      </rPr>
      <t>0.4mm</t>
    </r>
    <r>
      <rPr>
        <sz val="12"/>
        <color theme="1"/>
        <rFont val="標楷體"/>
        <family val="4"/>
        <charset val="136"/>
      </rPr>
      <t>）之細磨砂面之品質以及生產可行性，看是否符合要求。</t>
    </r>
  </si>
  <si>
    <r>
      <rPr>
        <sz val="12"/>
        <color theme="1"/>
        <rFont val="標楷體"/>
        <family val="4"/>
        <charset val="136"/>
      </rPr>
      <t>測試美麗華</t>
    </r>
    <r>
      <rPr>
        <sz val="12"/>
        <color theme="1"/>
        <rFont val="Times New Roman"/>
        <family val="1"/>
      </rPr>
      <t>#SPTA-30319</t>
    </r>
    <r>
      <rPr>
        <sz val="12"/>
        <color theme="1"/>
        <rFont val="標楷體"/>
        <family val="4"/>
        <charset val="136"/>
      </rPr>
      <t>絲印綠色，針對客人</t>
    </r>
    <r>
      <rPr>
        <sz val="12"/>
        <color theme="1"/>
        <rFont val="Times New Roman"/>
        <family val="1"/>
      </rPr>
      <t>LEOUS-MERED</t>
    </r>
    <r>
      <rPr>
        <sz val="12"/>
        <color theme="1"/>
        <rFont val="標楷體"/>
        <family val="4"/>
        <charset val="136"/>
      </rPr>
      <t>產品</t>
    </r>
    <r>
      <rPr>
        <sz val="12"/>
        <color theme="1"/>
        <rFont val="Times New Roman"/>
        <family val="1"/>
      </rPr>
      <t>&lt;&lt;</t>
    </r>
    <r>
      <rPr>
        <sz val="12"/>
        <color theme="1"/>
        <rFont val="標楷體"/>
        <family val="4"/>
        <charset val="136"/>
      </rPr>
      <t>幼兒成長</t>
    </r>
    <r>
      <rPr>
        <sz val="12"/>
        <color theme="1"/>
        <rFont val="Times New Roman"/>
        <family val="1"/>
      </rPr>
      <t>&gt;&gt;</t>
    </r>
    <r>
      <rPr>
        <sz val="12"/>
        <color theme="1"/>
        <rFont val="標楷體"/>
        <family val="4"/>
        <charset val="136"/>
      </rPr>
      <t>絲印於透明磨砂</t>
    </r>
    <r>
      <rPr>
        <sz val="12"/>
        <color theme="1"/>
        <rFont val="Times New Roman"/>
        <family val="1"/>
      </rPr>
      <t>PP</t>
    </r>
    <r>
      <rPr>
        <sz val="12"/>
        <color theme="1"/>
        <rFont val="標楷體"/>
        <family val="4"/>
        <charset val="136"/>
      </rPr>
      <t>（</t>
    </r>
    <r>
      <rPr>
        <sz val="12"/>
        <color theme="1"/>
        <rFont val="Times New Roman"/>
        <family val="1"/>
      </rPr>
      <t>AB-CR02</t>
    </r>
    <r>
      <rPr>
        <sz val="12"/>
        <color theme="1"/>
        <rFont val="標楷體"/>
        <family val="4"/>
        <charset val="136"/>
      </rPr>
      <t>，</t>
    </r>
    <r>
      <rPr>
        <sz val="12"/>
        <color theme="1"/>
        <rFont val="Times New Roman"/>
        <family val="1"/>
      </rPr>
      <t>0.4mm</t>
    </r>
    <r>
      <rPr>
        <sz val="12"/>
        <color theme="1"/>
        <rFont val="標楷體"/>
        <family val="4"/>
        <charset val="136"/>
      </rPr>
      <t>）之細磨砂面之品質以及生產可行性，看是否符合要求。</t>
    </r>
  </si>
  <si>
    <r>
      <rPr>
        <sz val="12"/>
        <color theme="1"/>
        <rFont val="標楷體"/>
        <family val="4"/>
        <charset val="136"/>
      </rPr>
      <t>測試中益</t>
    </r>
    <r>
      <rPr>
        <sz val="12"/>
        <color theme="1"/>
        <rFont val="Times New Roman"/>
        <family val="1"/>
      </rPr>
      <t>SO-</t>
    </r>
    <r>
      <rPr>
        <sz val="12"/>
        <color theme="1"/>
        <rFont val="標楷體"/>
        <family val="4"/>
        <charset val="136"/>
      </rPr>
      <t>刮刮黑油墨之品質以及生產可行性，以解決原物料景達</t>
    </r>
    <r>
      <rPr>
        <sz val="12"/>
        <color theme="1"/>
        <rFont val="Times New Roman"/>
        <family val="1"/>
      </rPr>
      <t>/#GP-1694</t>
    </r>
    <r>
      <rPr>
        <sz val="12"/>
        <color theme="1"/>
        <rFont val="標楷體"/>
        <family val="4"/>
        <charset val="136"/>
      </rPr>
      <t>太易磨花之問題，看是否符合要求。</t>
    </r>
  </si>
  <si>
    <r>
      <rPr>
        <sz val="12"/>
        <color theme="1"/>
        <rFont val="標楷體"/>
        <family val="4"/>
        <charset val="136"/>
      </rPr>
      <t>測試美麗華</t>
    </r>
    <r>
      <rPr>
        <sz val="12"/>
        <color theme="1"/>
        <rFont val="Times New Roman"/>
        <family val="1"/>
      </rPr>
      <t>#SS-30329</t>
    </r>
    <r>
      <rPr>
        <sz val="12"/>
        <color theme="1"/>
        <rFont val="標楷體"/>
        <family val="4"/>
        <charset val="136"/>
      </rPr>
      <t>絲印珠光白，針對客人</t>
    </r>
    <r>
      <rPr>
        <sz val="12"/>
        <color theme="1"/>
        <rFont val="Times New Roman"/>
        <family val="1"/>
      </rPr>
      <t>SMFPAS0705243 &lt;&lt;</t>
    </r>
    <r>
      <rPr>
        <sz val="12"/>
        <color theme="1"/>
        <rFont val="標楷體"/>
        <family val="4"/>
        <charset val="136"/>
      </rPr>
      <t>馬提尼酒宴</t>
    </r>
    <r>
      <rPr>
        <sz val="12"/>
        <color theme="1"/>
        <rFont val="Times New Roman"/>
        <family val="1"/>
      </rPr>
      <t>&gt;&gt;</t>
    </r>
    <r>
      <rPr>
        <sz val="12"/>
        <color theme="1"/>
        <rFont val="標楷體"/>
        <family val="4"/>
        <charset val="136"/>
      </rPr>
      <t>絲印於黑色無粉面之品質效果以及生產可行性，看是否可以追到客人黑色珍珠紙張的效果。</t>
    </r>
  </si>
  <si>
    <r>
      <rPr>
        <sz val="12"/>
        <color theme="1"/>
        <rFont val="標楷體"/>
        <family val="4"/>
        <charset val="136"/>
      </rPr>
      <t>測試中益＃</t>
    </r>
    <r>
      <rPr>
        <sz val="12"/>
        <color theme="1"/>
        <rFont val="Times New Roman"/>
        <family val="1"/>
      </rPr>
      <t>SX-20871</t>
    </r>
    <r>
      <rPr>
        <sz val="12"/>
        <color theme="1"/>
        <rFont val="標楷體"/>
        <family val="4"/>
        <charset val="136"/>
      </rPr>
      <t>調色紅，針對客人</t>
    </r>
    <r>
      <rPr>
        <sz val="12"/>
        <color theme="1"/>
        <rFont val="Times New Roman"/>
        <family val="1"/>
      </rPr>
      <t>HMPCD</t>
    </r>
    <r>
      <rPr>
        <sz val="12"/>
        <color theme="1"/>
        <rFont val="標楷體"/>
        <family val="4"/>
        <charset val="136"/>
      </rPr>
      <t>＜＜</t>
    </r>
    <r>
      <rPr>
        <sz val="12"/>
        <color theme="1"/>
        <rFont val="Times New Roman"/>
        <family val="1"/>
      </rPr>
      <t>2007</t>
    </r>
    <r>
      <rPr>
        <sz val="12"/>
        <color theme="1"/>
        <rFont val="標楷體"/>
        <family val="4"/>
        <charset val="136"/>
      </rPr>
      <t>好運秋冬咭＞＞絲印於</t>
    </r>
    <r>
      <rPr>
        <sz val="12"/>
        <color theme="1"/>
        <rFont val="Times New Roman"/>
        <family val="1"/>
      </rPr>
      <t>PMS223C</t>
    </r>
    <r>
      <rPr>
        <sz val="12"/>
        <color theme="1"/>
        <rFont val="標楷體"/>
        <family val="4"/>
        <charset val="136"/>
      </rPr>
      <t>專色植毛面上（單粉面</t>
    </r>
    <r>
      <rPr>
        <sz val="12"/>
        <color theme="1"/>
        <rFont val="Times New Roman"/>
        <family val="1"/>
      </rPr>
      <t>.</t>
    </r>
    <r>
      <rPr>
        <sz val="12"/>
        <color theme="1"/>
        <rFont val="標楷體"/>
        <family val="4"/>
        <charset val="136"/>
      </rPr>
      <t>）之品質以及生產可行性，看是否符合要求。</t>
    </r>
  </si>
  <si>
    <r>
      <rPr>
        <sz val="12"/>
        <color theme="1"/>
        <rFont val="標楷體"/>
        <family val="4"/>
        <charset val="136"/>
      </rPr>
      <t>測試中益＃</t>
    </r>
    <r>
      <rPr>
        <sz val="12"/>
        <color theme="1"/>
        <rFont val="Times New Roman"/>
        <family val="1"/>
      </rPr>
      <t>SX-40390</t>
    </r>
    <r>
      <rPr>
        <sz val="12"/>
        <color theme="1"/>
        <rFont val="標楷體"/>
        <family val="4"/>
        <charset val="136"/>
      </rPr>
      <t>水性調色綠</t>
    </r>
    <r>
      <rPr>
        <sz val="12"/>
        <color theme="1"/>
        <rFont val="Times New Roman"/>
        <family val="1"/>
      </rPr>
      <t>,</t>
    </r>
    <r>
      <rPr>
        <sz val="12"/>
        <color theme="1"/>
        <rFont val="標楷體"/>
        <family val="4"/>
        <charset val="136"/>
      </rPr>
      <t>針對客人</t>
    </r>
    <r>
      <rPr>
        <sz val="12"/>
        <color theme="1"/>
        <rFont val="Times New Roman"/>
        <family val="1"/>
      </rPr>
      <t>LPPEU</t>
    </r>
    <r>
      <rPr>
        <sz val="12"/>
        <color theme="1"/>
        <rFont val="標楷體"/>
        <family val="4"/>
        <charset val="136"/>
      </rPr>
      <t>＜＜幸運手冊＞＞絲印於白色植毛面上之品質以及生產可行性，看是否符合要求。</t>
    </r>
  </si>
  <si>
    <r>
      <rPr>
        <sz val="12"/>
        <color theme="1"/>
        <rFont val="標楷體"/>
        <family val="4"/>
        <charset val="136"/>
      </rPr>
      <t>測試思普威特的</t>
    </r>
    <r>
      <rPr>
        <sz val="12"/>
        <color theme="1"/>
        <rFont val="Times New Roman"/>
        <family val="1"/>
      </rPr>
      <t>Wilflex(</t>
    </r>
    <r>
      <rPr>
        <sz val="12"/>
        <color theme="1"/>
        <rFont val="標楷體"/>
        <family val="4"/>
        <charset val="136"/>
      </rPr>
      <t>威菲仕</t>
    </r>
    <r>
      <rPr>
        <sz val="12"/>
        <color theme="1"/>
        <rFont val="Times New Roman"/>
        <family val="1"/>
      </rPr>
      <t>) #10700PB Plush Base</t>
    </r>
    <r>
      <rPr>
        <sz val="12"/>
        <color theme="1"/>
        <rFont val="標楷體"/>
        <family val="4"/>
        <charset val="136"/>
      </rPr>
      <t>毛絨底漿是否适合使用，以列入公司的技術工藝推廣之項目。</t>
    </r>
  </si>
  <si>
    <r>
      <rPr>
        <sz val="12"/>
        <color theme="1"/>
        <rFont val="標楷體"/>
        <family val="4"/>
        <charset val="136"/>
      </rPr>
      <t>測試中益</t>
    </r>
    <r>
      <rPr>
        <sz val="12"/>
        <color theme="1"/>
        <rFont val="Times New Roman"/>
        <family val="1"/>
      </rPr>
      <t>SO-</t>
    </r>
    <r>
      <rPr>
        <sz val="12"/>
        <color theme="1"/>
        <rFont val="標楷體"/>
        <family val="4"/>
        <charset val="136"/>
      </rPr>
      <t>刮刮金油墨之品質以及生產可行性，看是否符合我司要求。</t>
    </r>
  </si>
  <si>
    <r>
      <rPr>
        <sz val="12"/>
        <color theme="1"/>
        <rFont val="標楷體"/>
        <family val="4"/>
        <charset val="136"/>
      </rPr>
      <t>測試中益</t>
    </r>
    <r>
      <rPr>
        <sz val="12"/>
        <color theme="1"/>
        <rFont val="Times New Roman"/>
        <family val="1"/>
      </rPr>
      <t>SO-</t>
    </r>
    <r>
      <rPr>
        <sz val="12"/>
        <color theme="1"/>
        <rFont val="標楷體"/>
        <family val="4"/>
        <charset val="136"/>
      </rPr>
      <t>刮刮銀油墨之品質以及生產可行性，看是否符合我司要求。</t>
    </r>
  </si>
  <si>
    <r>
      <rPr>
        <sz val="12"/>
        <color theme="1"/>
        <rFont val="標楷體"/>
        <family val="4"/>
        <charset val="136"/>
      </rPr>
      <t>測試美麗華</t>
    </r>
    <r>
      <rPr>
        <sz val="12"/>
        <color theme="1"/>
        <rFont val="Times New Roman"/>
        <family val="1"/>
      </rPr>
      <t>SS-30367</t>
    </r>
    <r>
      <rPr>
        <sz val="12"/>
        <color theme="1"/>
        <rFont val="標楷體"/>
        <family val="4"/>
        <charset val="136"/>
      </rPr>
      <t>絲印古銅色油墨，針對客人</t>
    </r>
    <r>
      <rPr>
        <sz val="12"/>
        <color theme="1"/>
        <rFont val="Times New Roman"/>
        <family val="1"/>
      </rPr>
      <t>SMFPA</t>
    </r>
    <r>
      <rPr>
        <sz val="12"/>
        <color theme="1"/>
        <rFont val="標楷體"/>
        <family val="4"/>
        <charset val="136"/>
      </rPr>
      <t>產品</t>
    </r>
    <r>
      <rPr>
        <sz val="12"/>
        <color theme="1"/>
        <rFont val="Times New Roman"/>
        <family val="1"/>
      </rPr>
      <t>&lt;&lt;</t>
    </r>
    <r>
      <rPr>
        <sz val="12"/>
        <color theme="1"/>
        <rFont val="標楷體"/>
        <family val="4"/>
        <charset val="136"/>
      </rPr>
      <t>紅花</t>
    </r>
    <r>
      <rPr>
        <sz val="12"/>
        <color theme="1"/>
        <rFont val="Times New Roman"/>
        <family val="1"/>
      </rPr>
      <t>&gt;&gt;</t>
    </r>
    <r>
      <rPr>
        <sz val="12"/>
        <color theme="1"/>
        <rFont val="標楷體"/>
        <family val="4"/>
        <charset val="136"/>
      </rPr>
      <t>、</t>
    </r>
    <r>
      <rPr>
        <sz val="12"/>
        <color theme="1"/>
        <rFont val="Times New Roman"/>
        <family val="1"/>
      </rPr>
      <t>&lt;&lt;</t>
    </r>
    <r>
      <rPr>
        <sz val="12"/>
        <color theme="1"/>
        <rFont val="標楷體"/>
        <family val="4"/>
        <charset val="136"/>
      </rPr>
      <t>三朵花</t>
    </r>
    <r>
      <rPr>
        <sz val="12"/>
        <color theme="1"/>
        <rFont val="Times New Roman"/>
        <family val="1"/>
      </rPr>
      <t>&gt;&gt;</t>
    </r>
    <r>
      <rPr>
        <sz val="12"/>
        <color theme="1"/>
        <rFont val="標楷體"/>
        <family val="4"/>
        <charset val="136"/>
      </rPr>
      <t>絲印於花紙上是否可行並符合其要求。</t>
    </r>
  </si>
  <si>
    <r>
      <rPr>
        <sz val="12"/>
        <color theme="1"/>
        <rFont val="標楷體"/>
        <family val="4"/>
        <charset val="136"/>
      </rPr>
      <t>測試恆昌水性</t>
    </r>
    <r>
      <rPr>
        <sz val="12"/>
        <color theme="1"/>
        <rFont val="Times New Roman"/>
        <family val="1"/>
      </rPr>
      <t>HSH988-126U</t>
    </r>
    <r>
      <rPr>
        <sz val="12"/>
        <color theme="1"/>
        <rFont val="標楷體"/>
        <family val="4"/>
        <charset val="136"/>
      </rPr>
      <t>框花油墨配合特殊絲印毛刷刮刀進行絲印加工操作，看其效果是否合乎公司要求，用於公司產品進行推廣。</t>
    </r>
  </si>
  <si>
    <r>
      <rPr>
        <sz val="12"/>
        <color theme="1"/>
        <rFont val="標楷體"/>
        <family val="4"/>
        <charset val="136"/>
      </rPr>
      <t>測試恆昌水性</t>
    </r>
    <r>
      <rPr>
        <sz val="12"/>
        <color theme="1"/>
        <rFont val="Times New Roman"/>
        <family val="1"/>
      </rPr>
      <t>HSH988-149U</t>
    </r>
    <r>
      <rPr>
        <sz val="12"/>
        <color theme="1"/>
        <rFont val="標楷體"/>
        <family val="4"/>
        <charset val="136"/>
      </rPr>
      <t>框花油墨配合特殊絲印毛刷刮刀進行絲印加工操作，看其效果是否合乎公司要求，用於公司產品進行推廣。</t>
    </r>
  </si>
  <si>
    <r>
      <rPr>
        <sz val="12"/>
        <color theme="1"/>
        <rFont val="標楷體"/>
        <family val="4"/>
        <charset val="136"/>
      </rPr>
      <t>測試恆昌水性</t>
    </r>
    <r>
      <rPr>
        <sz val="12"/>
        <color theme="1"/>
        <rFont val="Times New Roman"/>
        <family val="1"/>
      </rPr>
      <t>HSH988-188U</t>
    </r>
    <r>
      <rPr>
        <sz val="12"/>
        <color theme="1"/>
        <rFont val="標楷體"/>
        <family val="4"/>
        <charset val="136"/>
      </rPr>
      <t>框花油墨配合特殊絲印毛刷刮刀進行絲印加工操作，看其效果是否合乎公司要求，用於公司產品進行推廣。</t>
    </r>
  </si>
  <si>
    <r>
      <rPr>
        <sz val="12"/>
        <color theme="1"/>
        <rFont val="標楷體"/>
        <family val="4"/>
        <charset val="136"/>
      </rPr>
      <t>測試恆昌水性</t>
    </r>
    <r>
      <rPr>
        <sz val="12"/>
        <color theme="1"/>
        <rFont val="Times New Roman"/>
        <family val="1"/>
      </rPr>
      <t>HSH988-412U</t>
    </r>
    <r>
      <rPr>
        <sz val="12"/>
        <color theme="1"/>
        <rFont val="標楷體"/>
        <family val="4"/>
        <charset val="136"/>
      </rPr>
      <t>框花油墨配合特殊絲印毛刷刮刀進行絲印加工操作，看其效果是否合乎公司要求，用於公司產品進行推廣。</t>
    </r>
  </si>
  <si>
    <r>
      <rPr>
        <sz val="12"/>
        <color theme="1"/>
        <rFont val="標楷體"/>
        <family val="4"/>
        <charset val="136"/>
      </rPr>
      <t>測試恆昌水性</t>
    </r>
    <r>
      <rPr>
        <sz val="12"/>
        <color theme="1"/>
        <rFont val="Times New Roman"/>
        <family val="1"/>
      </rPr>
      <t>HSH988-430U</t>
    </r>
    <r>
      <rPr>
        <sz val="12"/>
        <color theme="1"/>
        <rFont val="標楷體"/>
        <family val="4"/>
        <charset val="136"/>
      </rPr>
      <t>框花油墨配合特殊絲印毛刷刮刀進行絲印加工操作，看其效果是否合乎公司要求，用於公司產品進行推廣。</t>
    </r>
  </si>
  <si>
    <r>
      <rPr>
        <sz val="12"/>
        <color theme="1"/>
        <rFont val="標楷體"/>
        <family val="4"/>
        <charset val="136"/>
      </rPr>
      <t>測試恆昌水性</t>
    </r>
    <r>
      <rPr>
        <sz val="12"/>
        <color theme="1"/>
        <rFont val="Times New Roman"/>
        <family val="1"/>
      </rPr>
      <t>HSH988-484U</t>
    </r>
    <r>
      <rPr>
        <sz val="12"/>
        <color theme="1"/>
        <rFont val="標楷體"/>
        <family val="4"/>
        <charset val="136"/>
      </rPr>
      <t>框花油墨配合特殊絲印毛刷刮刀進行絲印加工操作，看其效果是否合乎公司要求，用於公司產品進行推廣。</t>
    </r>
  </si>
  <si>
    <r>
      <rPr>
        <sz val="12"/>
        <color theme="1"/>
        <rFont val="標楷體"/>
        <family val="4"/>
        <charset val="136"/>
      </rPr>
      <t>測試中益</t>
    </r>
    <r>
      <rPr>
        <sz val="12"/>
        <color theme="1"/>
        <rFont val="Times New Roman"/>
        <family val="1"/>
      </rPr>
      <t>SNC(C)-30723</t>
    </r>
    <r>
      <rPr>
        <sz val="12"/>
        <color theme="1"/>
        <rFont val="標楷體"/>
        <family val="4"/>
        <charset val="136"/>
      </rPr>
      <t>調色藍</t>
    </r>
    <r>
      <rPr>
        <sz val="12"/>
        <color theme="1"/>
        <rFont val="Times New Roman"/>
        <family val="1"/>
      </rPr>
      <t>(PMS2995U)</t>
    </r>
    <r>
      <rPr>
        <sz val="12"/>
        <color theme="1"/>
        <rFont val="標楷體"/>
        <family val="4"/>
        <charset val="136"/>
      </rPr>
      <t>，針對客人</t>
    </r>
    <r>
      <rPr>
        <sz val="12"/>
        <color theme="1"/>
        <rFont val="Times New Roman"/>
        <family val="1"/>
      </rPr>
      <t>HM S0705345&lt;&lt;</t>
    </r>
    <r>
      <rPr>
        <sz val="12"/>
        <color theme="1"/>
        <rFont val="標楷體"/>
        <family val="4"/>
        <charset val="136"/>
      </rPr>
      <t>藍色花咭</t>
    </r>
    <r>
      <rPr>
        <sz val="12"/>
        <color theme="1"/>
        <rFont val="Times New Roman"/>
        <family val="1"/>
      </rPr>
      <t>&gt;&gt;</t>
    </r>
    <r>
      <rPr>
        <sz val="12"/>
        <color theme="1"/>
        <rFont val="標楷體"/>
        <family val="4"/>
        <charset val="136"/>
      </rPr>
      <t>絲印於花紙</t>
    </r>
    <r>
      <rPr>
        <sz val="12"/>
        <color theme="1"/>
        <rFont val="Times New Roman"/>
        <family val="1"/>
      </rPr>
      <t>(FRP104gsm</t>
    </r>
    <r>
      <rPr>
        <sz val="12"/>
        <color theme="1"/>
        <rFont val="標楷體"/>
        <family val="4"/>
        <charset val="136"/>
      </rPr>
      <t>，</t>
    </r>
    <r>
      <rPr>
        <sz val="12"/>
        <color theme="1"/>
        <rFont val="Times New Roman"/>
        <family val="1"/>
      </rPr>
      <t>216gsm</t>
    </r>
    <r>
      <rPr>
        <sz val="12"/>
        <color theme="1"/>
        <rFont val="標楷體"/>
        <family val="4"/>
        <charset val="136"/>
      </rPr>
      <t>白色花紙</t>
    </r>
    <r>
      <rPr>
        <sz val="12"/>
        <color theme="1"/>
        <rFont val="Times New Roman"/>
        <family val="1"/>
      </rPr>
      <t>)</t>
    </r>
    <r>
      <rPr>
        <sz val="12"/>
        <color theme="1"/>
        <rFont val="標楷體"/>
        <family val="4"/>
        <charset val="136"/>
      </rPr>
      <t>面之品質以及生產可行性，看是否符合要求。</t>
    </r>
  </si>
  <si>
    <r>
      <rPr>
        <sz val="12"/>
        <color theme="1"/>
        <rFont val="標楷體"/>
        <family val="4"/>
        <charset val="136"/>
      </rPr>
      <t>測試中益</t>
    </r>
    <r>
      <rPr>
        <sz val="12"/>
        <color theme="1"/>
        <rFont val="Times New Roman"/>
        <family val="1"/>
      </rPr>
      <t>SNC(C)-40350</t>
    </r>
    <r>
      <rPr>
        <sz val="12"/>
        <color theme="1"/>
        <rFont val="標楷體"/>
        <family val="4"/>
        <charset val="136"/>
      </rPr>
      <t>調色綠（</t>
    </r>
    <r>
      <rPr>
        <sz val="12"/>
        <color theme="1"/>
        <rFont val="Times New Roman"/>
        <family val="1"/>
      </rPr>
      <t>PMS359U</t>
    </r>
    <r>
      <rPr>
        <sz val="12"/>
        <color theme="1"/>
        <rFont val="標楷體"/>
        <family val="4"/>
        <charset val="136"/>
      </rPr>
      <t>），針對客人</t>
    </r>
    <r>
      <rPr>
        <sz val="12"/>
        <color theme="1"/>
        <rFont val="Times New Roman"/>
        <family val="1"/>
      </rPr>
      <t>HM &lt;&lt;</t>
    </r>
    <r>
      <rPr>
        <sz val="12"/>
        <color theme="1"/>
        <rFont val="標楷體"/>
        <family val="4"/>
        <charset val="136"/>
      </rPr>
      <t>綠色花咭</t>
    </r>
    <r>
      <rPr>
        <sz val="12"/>
        <color theme="1"/>
        <rFont val="Times New Roman"/>
        <family val="1"/>
      </rPr>
      <t>&gt;&gt;</t>
    </r>
    <r>
      <rPr>
        <sz val="12"/>
        <color theme="1"/>
        <rFont val="標楷體"/>
        <family val="4"/>
        <charset val="136"/>
      </rPr>
      <t>絲印於花紙</t>
    </r>
    <r>
      <rPr>
        <sz val="12"/>
        <color theme="1"/>
        <rFont val="Times New Roman"/>
        <family val="1"/>
      </rPr>
      <t xml:space="preserve"> (FRP104gsm</t>
    </r>
    <r>
      <rPr>
        <sz val="12"/>
        <color theme="1"/>
        <rFont val="標楷體"/>
        <family val="4"/>
        <charset val="136"/>
      </rPr>
      <t>，</t>
    </r>
    <r>
      <rPr>
        <sz val="12"/>
        <color theme="1"/>
        <rFont val="Times New Roman"/>
        <family val="1"/>
      </rPr>
      <t>216gsm</t>
    </r>
    <r>
      <rPr>
        <sz val="12"/>
        <color theme="1"/>
        <rFont val="標楷體"/>
        <family val="4"/>
        <charset val="136"/>
      </rPr>
      <t>白色花紙</t>
    </r>
    <r>
      <rPr>
        <sz val="12"/>
        <color theme="1"/>
        <rFont val="Times New Roman"/>
        <family val="1"/>
      </rPr>
      <t>)</t>
    </r>
    <r>
      <rPr>
        <sz val="12"/>
        <color theme="1"/>
        <rFont val="標楷體"/>
        <family val="4"/>
        <charset val="136"/>
      </rPr>
      <t>之品質以及生產可行性，看是否符合要求。</t>
    </r>
  </si>
  <si>
    <r>
      <rPr>
        <sz val="12"/>
        <color theme="1"/>
        <rFont val="標楷體"/>
        <family val="4"/>
        <charset val="136"/>
      </rPr>
      <t>測試中益</t>
    </r>
    <r>
      <rPr>
        <sz val="12"/>
        <color theme="1"/>
        <rFont val="Times New Roman"/>
        <family val="1"/>
      </rPr>
      <t>SNC(C)-40351</t>
    </r>
    <r>
      <rPr>
        <sz val="12"/>
        <color theme="1"/>
        <rFont val="標楷體"/>
        <family val="4"/>
        <charset val="136"/>
      </rPr>
      <t>調色綠（</t>
    </r>
    <r>
      <rPr>
        <sz val="12"/>
        <color theme="1"/>
        <rFont val="Times New Roman"/>
        <family val="1"/>
      </rPr>
      <t>PMS 7490 M</t>
    </r>
    <r>
      <rPr>
        <sz val="12"/>
        <color theme="1"/>
        <rFont val="標楷體"/>
        <family val="4"/>
        <charset val="136"/>
      </rPr>
      <t>），針對客人</t>
    </r>
    <r>
      <rPr>
        <sz val="12"/>
        <color theme="1"/>
        <rFont val="Times New Roman"/>
        <family val="1"/>
      </rPr>
      <t>HM &lt;&lt;</t>
    </r>
    <r>
      <rPr>
        <sz val="12"/>
        <color theme="1"/>
        <rFont val="標楷體"/>
        <family val="4"/>
        <charset val="136"/>
      </rPr>
      <t>青竹咭</t>
    </r>
    <r>
      <rPr>
        <sz val="12"/>
        <color theme="1"/>
        <rFont val="Times New Roman"/>
        <family val="1"/>
      </rPr>
      <t>&gt;&gt;&lt;&lt;</t>
    </r>
    <r>
      <rPr>
        <sz val="12"/>
        <color theme="1"/>
        <rFont val="標楷體"/>
        <family val="4"/>
        <charset val="136"/>
      </rPr>
      <t>黃竹咭</t>
    </r>
    <r>
      <rPr>
        <sz val="12"/>
        <color theme="1"/>
        <rFont val="Times New Roman"/>
        <family val="1"/>
      </rPr>
      <t>&gt;&gt;</t>
    </r>
    <r>
      <rPr>
        <sz val="12"/>
        <color theme="1"/>
        <rFont val="標楷體"/>
        <family val="4"/>
        <charset val="136"/>
      </rPr>
      <t>絲印於花紙面</t>
    </r>
    <r>
      <rPr>
        <sz val="12"/>
        <color theme="1"/>
        <rFont val="Times New Roman"/>
        <family val="1"/>
      </rPr>
      <t>(FRP104gsm</t>
    </r>
    <r>
      <rPr>
        <sz val="12"/>
        <color theme="1"/>
        <rFont val="標楷體"/>
        <family val="4"/>
        <charset val="136"/>
      </rPr>
      <t>，</t>
    </r>
    <r>
      <rPr>
        <sz val="12"/>
        <color theme="1"/>
        <rFont val="Times New Roman"/>
        <family val="1"/>
      </rPr>
      <t>216gsm</t>
    </r>
    <r>
      <rPr>
        <sz val="12"/>
        <color theme="1"/>
        <rFont val="標楷體"/>
        <family val="4"/>
        <charset val="136"/>
      </rPr>
      <t>米黃色花紙</t>
    </r>
    <r>
      <rPr>
        <sz val="12"/>
        <color theme="1"/>
        <rFont val="Times New Roman"/>
        <family val="1"/>
      </rPr>
      <t>)</t>
    </r>
    <r>
      <rPr>
        <sz val="12"/>
        <color theme="1"/>
        <rFont val="標楷體"/>
        <family val="4"/>
        <charset val="136"/>
      </rPr>
      <t>之品質以及生產可行性，看是否符合要求。</t>
    </r>
  </si>
  <si>
    <r>
      <rPr>
        <sz val="12"/>
        <color theme="1"/>
        <rFont val="標楷體"/>
        <family val="4"/>
        <charset val="136"/>
      </rPr>
      <t>測試中益</t>
    </r>
    <r>
      <rPr>
        <sz val="12"/>
        <color theme="1"/>
        <rFont val="Times New Roman"/>
        <family val="1"/>
      </rPr>
      <t>SNC(C)-60433</t>
    </r>
    <r>
      <rPr>
        <sz val="12"/>
        <color theme="1"/>
        <rFont val="標楷體"/>
        <family val="4"/>
        <charset val="136"/>
      </rPr>
      <t>調色黑（</t>
    </r>
    <r>
      <rPr>
        <sz val="12"/>
        <color theme="1"/>
        <rFont val="Times New Roman"/>
        <family val="1"/>
      </rPr>
      <t>PMS Black M</t>
    </r>
    <r>
      <rPr>
        <sz val="12"/>
        <color theme="1"/>
        <rFont val="標楷體"/>
        <family val="4"/>
        <charset val="136"/>
      </rPr>
      <t>），針對客人</t>
    </r>
    <r>
      <rPr>
        <sz val="12"/>
        <color theme="1"/>
        <rFont val="Times New Roman"/>
        <family val="1"/>
      </rPr>
      <t>HM &lt;&lt;</t>
    </r>
    <r>
      <rPr>
        <sz val="12"/>
        <color theme="1"/>
        <rFont val="標楷體"/>
        <family val="4"/>
        <charset val="136"/>
      </rPr>
      <t>黑色花咭</t>
    </r>
    <r>
      <rPr>
        <sz val="12"/>
        <color theme="1"/>
        <rFont val="Times New Roman"/>
        <family val="1"/>
      </rPr>
      <t>&gt;&gt;&lt;&lt;</t>
    </r>
    <r>
      <rPr>
        <sz val="12"/>
        <color theme="1"/>
        <rFont val="標楷體"/>
        <family val="4"/>
        <charset val="136"/>
      </rPr>
      <t>白色花咭</t>
    </r>
    <r>
      <rPr>
        <sz val="12"/>
        <color theme="1"/>
        <rFont val="Times New Roman"/>
        <family val="1"/>
      </rPr>
      <t>&gt;&gt;</t>
    </r>
    <r>
      <rPr>
        <sz val="12"/>
        <color theme="1"/>
        <rFont val="標楷體"/>
        <family val="4"/>
        <charset val="136"/>
      </rPr>
      <t>絲印於花紙面</t>
    </r>
    <r>
      <rPr>
        <sz val="12"/>
        <color theme="1"/>
        <rFont val="Times New Roman"/>
        <family val="1"/>
      </rPr>
      <t>(FRP104gsm</t>
    </r>
    <r>
      <rPr>
        <sz val="12"/>
        <color theme="1"/>
        <rFont val="標楷體"/>
        <family val="4"/>
        <charset val="136"/>
      </rPr>
      <t>，</t>
    </r>
    <r>
      <rPr>
        <sz val="12"/>
        <color theme="1"/>
        <rFont val="Times New Roman"/>
        <family val="1"/>
      </rPr>
      <t>216gsm</t>
    </r>
    <r>
      <rPr>
        <sz val="12"/>
        <color theme="1"/>
        <rFont val="標楷體"/>
        <family val="4"/>
        <charset val="136"/>
      </rPr>
      <t>白色花紙</t>
    </r>
    <r>
      <rPr>
        <sz val="12"/>
        <color theme="1"/>
        <rFont val="Times New Roman"/>
        <family val="1"/>
      </rPr>
      <t>)</t>
    </r>
    <r>
      <rPr>
        <sz val="12"/>
        <color theme="1"/>
        <rFont val="標楷體"/>
        <family val="4"/>
        <charset val="136"/>
      </rPr>
      <t>之品質以及生產可行性，看是否符合要求。</t>
    </r>
  </si>
  <si>
    <r>
      <rPr>
        <sz val="12"/>
        <color theme="1"/>
        <rFont val="標楷體"/>
        <family val="4"/>
        <charset val="136"/>
      </rPr>
      <t>測試美麗華</t>
    </r>
    <r>
      <rPr>
        <sz val="12"/>
        <color theme="1"/>
        <rFont val="Times New Roman"/>
        <family val="1"/>
      </rPr>
      <t>SND-30343A</t>
    </r>
    <r>
      <rPr>
        <sz val="12"/>
        <color theme="1"/>
        <rFont val="標楷體"/>
        <family val="4"/>
        <charset val="136"/>
      </rPr>
      <t>絲印灰色</t>
    </r>
    <r>
      <rPr>
        <sz val="12"/>
        <color theme="1"/>
        <rFont val="Times New Roman"/>
        <family val="1"/>
      </rPr>
      <t>410C</t>
    </r>
    <r>
      <rPr>
        <sz val="12"/>
        <color theme="1"/>
        <rFont val="標楷體"/>
        <family val="4"/>
        <charset val="136"/>
      </rPr>
      <t>絲印於</t>
    </r>
    <r>
      <rPr>
        <sz val="12"/>
        <color theme="1"/>
        <rFont val="Times New Roman"/>
        <family val="1"/>
      </rPr>
      <t>PU</t>
    </r>
    <r>
      <rPr>
        <sz val="12"/>
        <color theme="1"/>
        <rFont val="標楷體"/>
        <family val="4"/>
        <charset val="136"/>
      </rPr>
      <t>皮料上，針對客戶</t>
    </r>
    <r>
      <rPr>
        <sz val="12"/>
        <color theme="1"/>
        <rFont val="Times New Roman"/>
        <family val="1"/>
      </rPr>
      <t>ImageBooks&lt;IBOOK&gt;</t>
    </r>
    <r>
      <rPr>
        <sz val="12"/>
        <color theme="1"/>
        <rFont val="標楷體"/>
        <family val="4"/>
        <charset val="136"/>
      </rPr>
      <t>產品《走進</t>
    </r>
    <r>
      <rPr>
        <sz val="12"/>
        <color theme="1"/>
        <rFont val="Times New Roman"/>
        <family val="1"/>
      </rPr>
      <t>2008</t>
    </r>
    <r>
      <rPr>
        <sz val="12"/>
        <color theme="1"/>
        <rFont val="標楷體"/>
        <family val="4"/>
        <charset val="136"/>
      </rPr>
      <t>》要求之可行性，看是否可以跟到</t>
    </r>
    <r>
      <rPr>
        <sz val="12"/>
        <color theme="1"/>
        <rFont val="Times New Roman"/>
        <family val="1"/>
      </rPr>
      <t>PMS410C</t>
    </r>
    <r>
      <rPr>
        <sz val="12"/>
        <color theme="1"/>
        <rFont val="標楷體"/>
        <family val="4"/>
        <charset val="136"/>
      </rPr>
      <t>之顏色＋壓凹效果的要求。</t>
    </r>
  </si>
  <si>
    <r>
      <rPr>
        <sz val="12"/>
        <color theme="1"/>
        <rFont val="標楷體"/>
        <family val="4"/>
        <charset val="136"/>
      </rPr>
      <t>測試美麗華</t>
    </r>
    <r>
      <rPr>
        <sz val="12"/>
        <color theme="1"/>
        <rFont val="Times New Roman"/>
        <family val="1"/>
      </rPr>
      <t># SND-30347A</t>
    </r>
    <r>
      <rPr>
        <sz val="12"/>
        <color theme="1"/>
        <rFont val="標楷體"/>
        <family val="4"/>
        <charset val="136"/>
      </rPr>
      <t>絲印紅色</t>
    </r>
    <r>
      <rPr>
        <sz val="12"/>
        <color theme="1"/>
        <rFont val="Times New Roman"/>
        <family val="1"/>
      </rPr>
      <t>1915C</t>
    </r>
    <r>
      <rPr>
        <sz val="12"/>
        <color theme="1"/>
        <rFont val="標楷體"/>
        <family val="4"/>
        <charset val="136"/>
      </rPr>
      <t>，針對客人</t>
    </r>
    <r>
      <rPr>
        <sz val="12"/>
        <color theme="1"/>
        <rFont val="Times New Roman"/>
        <family val="1"/>
      </rPr>
      <t>Image Book&lt;&lt;</t>
    </r>
    <r>
      <rPr>
        <sz val="12"/>
        <color theme="1"/>
        <rFont val="標楷體"/>
        <family val="4"/>
        <charset val="136"/>
      </rPr>
      <t>花之影地址部</t>
    </r>
    <r>
      <rPr>
        <sz val="12"/>
        <color theme="1"/>
        <rFont val="Times New Roman"/>
        <family val="1"/>
      </rPr>
      <t>&gt;&gt;</t>
    </r>
    <r>
      <rPr>
        <sz val="12"/>
        <color theme="1"/>
        <rFont val="標楷體"/>
        <family val="4"/>
        <charset val="136"/>
      </rPr>
      <t>絲印於所提供的</t>
    </r>
    <r>
      <rPr>
        <sz val="12"/>
        <color theme="1"/>
        <rFont val="Times New Roman"/>
        <family val="1"/>
      </rPr>
      <t>PU</t>
    </r>
    <r>
      <rPr>
        <sz val="12"/>
        <color theme="1"/>
        <rFont val="標楷體"/>
        <family val="4"/>
        <charset val="136"/>
      </rPr>
      <t>皮料</t>
    </r>
    <r>
      <rPr>
        <sz val="12"/>
        <color theme="1"/>
        <rFont val="Times New Roman"/>
        <family val="1"/>
      </rPr>
      <t>(PMS182C+1.5mm</t>
    </r>
    <r>
      <rPr>
        <sz val="12"/>
        <color theme="1"/>
        <rFont val="標楷體"/>
        <family val="4"/>
        <charset val="136"/>
      </rPr>
      <t>意大利海棉</t>
    </r>
    <r>
      <rPr>
        <sz val="12"/>
        <color theme="1"/>
        <rFont val="Times New Roman"/>
        <family val="1"/>
      </rPr>
      <t>)</t>
    </r>
    <r>
      <rPr>
        <sz val="12"/>
        <color theme="1"/>
        <rFont val="標楷體"/>
        <family val="4"/>
        <charset val="136"/>
      </rPr>
      <t>之品質及生產可行性，看是否符合要求。</t>
    </r>
  </si>
  <si>
    <r>
      <rPr>
        <sz val="12"/>
        <color theme="1"/>
        <rFont val="標楷體"/>
        <family val="4"/>
        <charset val="136"/>
      </rPr>
      <t>測試恆昌</t>
    </r>
    <r>
      <rPr>
        <sz val="12"/>
        <color theme="1"/>
        <rFont val="Times New Roman"/>
        <family val="1"/>
      </rPr>
      <t>HPP539S</t>
    </r>
    <r>
      <rPr>
        <sz val="12"/>
        <color theme="1"/>
        <rFont val="標楷體"/>
        <family val="4"/>
        <charset val="136"/>
      </rPr>
      <t>燙金光油絲印干固後，用印刷膠布（印刷作廢後的膠布）配合特殊燙金紙進行燙金工序，看其效果是否合乎公司要求，用於公司產品進行推廣。</t>
    </r>
  </si>
  <si>
    <r>
      <rPr>
        <sz val="12"/>
        <color theme="1"/>
        <rFont val="標楷體"/>
        <family val="4"/>
        <charset val="136"/>
      </rPr>
      <t>測試中益</t>
    </r>
    <r>
      <rPr>
        <sz val="12"/>
        <color theme="1"/>
        <rFont val="Times New Roman"/>
        <family val="1"/>
      </rPr>
      <t>SY-30767</t>
    </r>
    <r>
      <rPr>
        <sz val="12"/>
        <color theme="1"/>
        <rFont val="標楷體"/>
        <family val="4"/>
        <charset val="136"/>
      </rPr>
      <t>調色珠光藍，針對客人</t>
    </r>
    <r>
      <rPr>
        <sz val="12"/>
        <color theme="1"/>
        <rFont val="Times New Roman"/>
        <family val="1"/>
      </rPr>
      <t>HM</t>
    </r>
    <r>
      <rPr>
        <sz val="12"/>
        <color theme="1"/>
        <rFont val="標楷體"/>
        <family val="4"/>
        <charset val="136"/>
      </rPr>
      <t>產品＜＜森姆俱樂部咭＞＞絲印於</t>
    </r>
    <r>
      <rPr>
        <sz val="12"/>
        <color theme="1"/>
        <rFont val="Times New Roman"/>
        <family val="1"/>
      </rPr>
      <t>250gsmIKN</t>
    </r>
    <r>
      <rPr>
        <sz val="12"/>
        <color theme="1"/>
        <rFont val="標楷體"/>
        <family val="4"/>
        <charset val="136"/>
      </rPr>
      <t>無粉面之品質以及生產可行性，看是否符合要求。</t>
    </r>
  </si>
  <si>
    <r>
      <rPr>
        <sz val="12"/>
        <color theme="1"/>
        <rFont val="標楷體"/>
        <family val="4"/>
        <charset val="136"/>
      </rPr>
      <t>測試中益</t>
    </r>
    <r>
      <rPr>
        <sz val="12"/>
        <color theme="1"/>
        <rFont val="Times New Roman"/>
        <family val="1"/>
      </rPr>
      <t>SY-40400</t>
    </r>
    <r>
      <rPr>
        <sz val="12"/>
        <color theme="1"/>
        <rFont val="標楷體"/>
        <family val="4"/>
        <charset val="136"/>
      </rPr>
      <t>調色綠，針對客人</t>
    </r>
    <r>
      <rPr>
        <sz val="12"/>
        <color theme="1"/>
        <rFont val="Times New Roman"/>
        <family val="1"/>
      </rPr>
      <t>HM</t>
    </r>
    <r>
      <rPr>
        <sz val="12"/>
        <color theme="1"/>
        <rFont val="標楷體"/>
        <family val="4"/>
        <charset val="136"/>
      </rPr>
      <t>產品＜＜森姆俱樂部咭＞＞絲印於單粉面</t>
    </r>
    <r>
      <rPr>
        <sz val="12"/>
        <color theme="1"/>
        <rFont val="Times New Roman"/>
        <family val="1"/>
      </rPr>
      <t>(230gsm BHD)</t>
    </r>
    <r>
      <rPr>
        <sz val="12"/>
        <color theme="1"/>
        <rFont val="標楷體"/>
        <family val="4"/>
        <charset val="136"/>
      </rPr>
      <t>之品質以及生產可行性，看是否符合要求。</t>
    </r>
  </si>
  <si>
    <r>
      <rPr>
        <sz val="12"/>
        <color theme="1"/>
        <rFont val="標楷體"/>
        <family val="4"/>
        <charset val="136"/>
      </rPr>
      <t>測試中益</t>
    </r>
    <r>
      <rPr>
        <sz val="12"/>
        <color theme="1"/>
        <rFont val="Times New Roman"/>
        <family val="1"/>
      </rPr>
      <t>SL-20928</t>
    </r>
    <r>
      <rPr>
        <sz val="12"/>
        <color theme="1"/>
        <rFont val="標楷體"/>
        <family val="4"/>
        <charset val="136"/>
      </rPr>
      <t>調色紅</t>
    </r>
    <r>
      <rPr>
        <sz val="12"/>
        <color theme="1"/>
        <rFont val="Times New Roman"/>
        <family val="1"/>
      </rPr>
      <t>185C</t>
    </r>
    <r>
      <rPr>
        <sz val="12"/>
        <color theme="1"/>
        <rFont val="標楷體"/>
        <family val="4"/>
        <charset val="136"/>
      </rPr>
      <t>，針對客人</t>
    </r>
    <r>
      <rPr>
        <sz val="12"/>
        <color theme="1"/>
        <rFont val="Times New Roman"/>
        <family val="1"/>
      </rPr>
      <t>ImageBook</t>
    </r>
    <r>
      <rPr>
        <sz val="12"/>
        <color theme="1"/>
        <rFont val="標楷體"/>
        <family val="4"/>
        <charset val="136"/>
      </rPr>
      <t>產品</t>
    </r>
    <r>
      <rPr>
        <sz val="12"/>
        <color theme="1"/>
        <rFont val="Times New Roman"/>
        <family val="1"/>
      </rPr>
      <t>&lt;&lt;</t>
    </r>
    <r>
      <rPr>
        <sz val="12"/>
        <color theme="1"/>
        <rFont val="標楷體"/>
        <family val="4"/>
        <charset val="136"/>
      </rPr>
      <t>彼岸花</t>
    </r>
    <r>
      <rPr>
        <sz val="12"/>
        <color theme="1"/>
        <rFont val="Times New Roman"/>
        <family val="1"/>
      </rPr>
      <t>&gt;&gt;</t>
    </r>
    <r>
      <rPr>
        <sz val="12"/>
        <color theme="1"/>
        <rFont val="標楷體"/>
        <family val="4"/>
        <charset val="136"/>
      </rPr>
      <t>絲印於客人指定的</t>
    </r>
    <r>
      <rPr>
        <sz val="12"/>
        <color theme="1"/>
        <rFont val="Times New Roman"/>
        <family val="1"/>
      </rPr>
      <t>PVC</t>
    </r>
    <r>
      <rPr>
        <sz val="12"/>
        <color theme="1"/>
        <rFont val="標楷體"/>
        <family val="4"/>
        <charset val="136"/>
      </rPr>
      <t>膠片之品質以及生產可行性，看是否可符合要求。</t>
    </r>
  </si>
  <si>
    <r>
      <rPr>
        <sz val="12"/>
        <color theme="1"/>
        <rFont val="標楷體"/>
        <family val="4"/>
        <charset val="136"/>
      </rPr>
      <t>測試美麗華＃</t>
    </r>
    <r>
      <rPr>
        <sz val="12"/>
        <color theme="1"/>
        <rFont val="Times New Roman"/>
        <family val="1"/>
      </rPr>
      <t>PA-30428</t>
    </r>
    <r>
      <rPr>
        <sz val="12"/>
        <color theme="1"/>
        <rFont val="標楷體"/>
        <family val="4"/>
        <charset val="136"/>
      </rPr>
      <t>紅色專色，針對客人</t>
    </r>
    <r>
      <rPr>
        <sz val="12"/>
        <color theme="1"/>
        <rFont val="Times New Roman"/>
        <family val="1"/>
      </rPr>
      <t>LEOUK-Hedonist Guides</t>
    </r>
    <r>
      <rPr>
        <sz val="12"/>
        <color theme="1"/>
        <rFont val="標楷體"/>
        <family val="4"/>
        <charset val="136"/>
      </rPr>
      <t>產品《快樂向導》於皮殼黑色人造皮上絲印專色，看其效果是否合乎要求。</t>
    </r>
  </si>
  <si>
    <r>
      <rPr>
        <sz val="12"/>
        <color theme="1"/>
        <rFont val="標楷體"/>
        <family val="4"/>
        <charset val="136"/>
      </rPr>
      <t>測試中益</t>
    </r>
    <r>
      <rPr>
        <sz val="12"/>
        <color theme="1"/>
        <rFont val="Times New Roman"/>
        <family val="1"/>
      </rPr>
      <t>#SL-20960</t>
    </r>
    <r>
      <rPr>
        <sz val="12"/>
        <color theme="1"/>
        <rFont val="標楷體"/>
        <family val="4"/>
        <charset val="136"/>
      </rPr>
      <t>橙色專色，針對客人</t>
    </r>
    <r>
      <rPr>
        <sz val="12"/>
        <color theme="1"/>
        <rFont val="Times New Roman"/>
        <family val="1"/>
      </rPr>
      <t>LEOUK-Hedonist Guides</t>
    </r>
    <r>
      <rPr>
        <sz val="12"/>
        <color theme="1"/>
        <rFont val="標楷體"/>
        <family val="4"/>
        <charset val="136"/>
      </rPr>
      <t>產品《快樂向導》於皮殼黑色人造皮上絲印專色，看其效果是否合乎要求。</t>
    </r>
  </si>
  <si>
    <r>
      <rPr>
        <sz val="12"/>
        <color theme="1"/>
        <rFont val="標楷體"/>
        <family val="4"/>
        <charset val="136"/>
      </rPr>
      <t>測試中益＃</t>
    </r>
    <r>
      <rPr>
        <sz val="12"/>
        <color theme="1"/>
        <rFont val="Times New Roman"/>
        <family val="1"/>
      </rPr>
      <t>SL-30793</t>
    </r>
    <r>
      <rPr>
        <sz val="12"/>
        <color theme="1"/>
        <rFont val="標楷體"/>
        <family val="4"/>
        <charset val="136"/>
      </rPr>
      <t>藍色，針對客人</t>
    </r>
    <r>
      <rPr>
        <sz val="12"/>
        <color theme="1"/>
        <rFont val="Times New Roman"/>
        <family val="1"/>
      </rPr>
      <t>LEOUK-Hedonist Guides</t>
    </r>
    <r>
      <rPr>
        <sz val="12"/>
        <color theme="1"/>
        <rFont val="標楷體"/>
        <family val="4"/>
        <charset val="136"/>
      </rPr>
      <t>產品《快樂向導》於皮殼黑色人造皮上絲印專色，看其效果是否合乎要求。</t>
    </r>
  </si>
  <si>
    <r>
      <rPr>
        <sz val="12"/>
        <color theme="1"/>
        <rFont val="標楷體"/>
        <family val="4"/>
        <charset val="136"/>
      </rPr>
      <t>測試中益</t>
    </r>
    <r>
      <rPr>
        <sz val="12"/>
        <color theme="1"/>
        <rFont val="Times New Roman"/>
        <family val="1"/>
      </rPr>
      <t>SY-30763</t>
    </r>
    <r>
      <rPr>
        <sz val="12"/>
        <color theme="1"/>
        <rFont val="標楷體"/>
        <family val="4"/>
        <charset val="136"/>
      </rPr>
      <t>調色紫，針對</t>
    </r>
    <r>
      <rPr>
        <sz val="12"/>
        <color theme="1"/>
        <rFont val="Times New Roman"/>
        <family val="1"/>
      </rPr>
      <t>SMFPA</t>
    </r>
    <r>
      <rPr>
        <sz val="12"/>
        <color theme="1"/>
        <rFont val="標楷體"/>
        <family val="4"/>
        <charset val="136"/>
      </rPr>
      <t>＜＜萬聖節之花＞＞絲印於珍珠紙面之品質以及生產可行性，看是否符合要求。</t>
    </r>
  </si>
  <si>
    <r>
      <rPr>
        <sz val="12"/>
        <color theme="1"/>
        <rFont val="標楷體"/>
        <family val="4"/>
        <charset val="136"/>
      </rPr>
      <t>測試景達</t>
    </r>
    <r>
      <rPr>
        <sz val="12"/>
        <color theme="1"/>
        <rFont val="Times New Roman"/>
        <family val="1"/>
      </rPr>
      <t>GP2351 HI-SLIP PMS1805C BROWN</t>
    </r>
    <r>
      <rPr>
        <sz val="12"/>
        <color theme="1"/>
        <rFont val="標楷體"/>
        <family val="4"/>
        <charset val="136"/>
      </rPr>
      <t>紅色彈性膠，針對客人</t>
    </r>
    <r>
      <rPr>
        <sz val="12"/>
        <color theme="1"/>
        <rFont val="Times New Roman"/>
        <family val="1"/>
      </rPr>
      <t>NEW EDTION</t>
    </r>
    <r>
      <rPr>
        <sz val="12"/>
        <color theme="1"/>
        <rFont val="標楷體"/>
        <family val="4"/>
        <charset val="136"/>
      </rPr>
      <t>產品</t>
    </r>
    <r>
      <rPr>
        <sz val="12"/>
        <color theme="1"/>
        <rFont val="Times New Roman"/>
        <family val="1"/>
      </rPr>
      <t>&lt;&lt; handcover &gt;&gt;</t>
    </r>
    <r>
      <rPr>
        <sz val="12"/>
        <color theme="1"/>
        <rFont val="標楷體"/>
        <family val="4"/>
        <charset val="136"/>
      </rPr>
      <t>，要求於單粉面或過膠面做專紅色彈性膠效果，看是否符合客人要求以及生產可行性。</t>
    </r>
    <r>
      <rPr>
        <sz val="12"/>
        <color theme="1"/>
        <rFont val="Times New Roman"/>
        <family val="1"/>
      </rPr>
      <t>21/12/2007</t>
    </r>
    <r>
      <rPr>
        <sz val="12"/>
        <color theme="1"/>
        <rFont val="標楷體"/>
        <family val="4"/>
        <charset val="136"/>
      </rPr>
      <t>取消</t>
    </r>
  </si>
  <si>
    <r>
      <rPr>
        <sz val="12"/>
        <color theme="1"/>
        <rFont val="標楷體"/>
        <family val="4"/>
        <charset val="136"/>
      </rPr>
      <t>測試景達</t>
    </r>
    <r>
      <rPr>
        <sz val="12"/>
        <color theme="1"/>
        <rFont val="Times New Roman"/>
        <family val="1"/>
      </rPr>
      <t>GP2350 HI-SLIP WHITE</t>
    </r>
    <r>
      <rPr>
        <sz val="12"/>
        <color theme="1"/>
        <rFont val="標楷體"/>
        <family val="4"/>
        <charset val="136"/>
      </rPr>
      <t>白色彈性膠，針對客人</t>
    </r>
    <r>
      <rPr>
        <sz val="12"/>
        <color theme="1"/>
        <rFont val="Times New Roman"/>
        <family val="1"/>
      </rPr>
      <t>NEW EDTION</t>
    </r>
    <r>
      <rPr>
        <sz val="12"/>
        <color theme="1"/>
        <rFont val="標楷體"/>
        <family val="4"/>
        <charset val="136"/>
      </rPr>
      <t>產品</t>
    </r>
    <r>
      <rPr>
        <sz val="12"/>
        <color theme="1"/>
        <rFont val="Times New Roman"/>
        <family val="1"/>
      </rPr>
      <t>&lt;&lt; handcover &gt;&gt;</t>
    </r>
    <r>
      <rPr>
        <sz val="12"/>
        <color theme="1"/>
        <rFont val="標楷體"/>
        <family val="4"/>
        <charset val="136"/>
      </rPr>
      <t>，要求於單粉面或過膠面做白色彈性膠效果，看是否符合客人要求以及生產可行性。</t>
    </r>
  </si>
  <si>
    <r>
      <rPr>
        <sz val="12"/>
        <color theme="1"/>
        <rFont val="標楷體"/>
        <family val="4"/>
        <charset val="136"/>
      </rPr>
      <t>測試恆昌</t>
    </r>
    <r>
      <rPr>
        <sz val="12"/>
        <color theme="1"/>
        <rFont val="Times New Roman"/>
        <family val="1"/>
      </rPr>
      <t># HPP538SY</t>
    </r>
    <r>
      <rPr>
        <sz val="12"/>
        <color theme="1"/>
        <rFont val="標楷體"/>
        <family val="4"/>
        <charset val="136"/>
      </rPr>
      <t>絲印膠，針對基士博</t>
    </r>
    <r>
      <rPr>
        <sz val="12"/>
        <color theme="1"/>
        <rFont val="Times New Roman"/>
        <family val="1"/>
      </rPr>
      <t>#SB-CS205#</t>
    </r>
    <r>
      <rPr>
        <sz val="12"/>
        <color theme="1"/>
        <rFont val="標楷體"/>
        <family val="4"/>
        <charset val="136"/>
      </rPr>
      <t>、</t>
    </r>
    <r>
      <rPr>
        <sz val="12"/>
        <color theme="1"/>
        <rFont val="Times New Roman"/>
        <family val="1"/>
      </rPr>
      <t>#SB-CS208#</t>
    </r>
    <r>
      <rPr>
        <sz val="12"/>
        <color theme="1"/>
        <rFont val="標楷體"/>
        <family val="4"/>
        <charset val="136"/>
      </rPr>
      <t>、</t>
    </r>
    <r>
      <rPr>
        <sz val="12"/>
        <color theme="1"/>
        <rFont val="Times New Roman"/>
        <family val="1"/>
      </rPr>
      <t>#SB-CS335#</t>
    </r>
    <r>
      <rPr>
        <sz val="12"/>
        <color theme="1"/>
        <rFont val="標楷體"/>
        <family val="4"/>
        <charset val="136"/>
      </rPr>
      <t>、</t>
    </r>
    <r>
      <rPr>
        <sz val="12"/>
        <color theme="1"/>
        <rFont val="Times New Roman"/>
        <family val="1"/>
      </rPr>
      <t>#SB-CS514#</t>
    </r>
    <r>
      <rPr>
        <sz val="12"/>
        <color theme="1"/>
        <rFont val="標楷體"/>
        <family val="4"/>
        <charset val="136"/>
      </rPr>
      <t>、</t>
    </r>
    <r>
      <rPr>
        <sz val="12"/>
        <color theme="1"/>
        <rFont val="Times New Roman"/>
        <family val="1"/>
      </rPr>
      <t>#SB-CS505#</t>
    </r>
    <r>
      <rPr>
        <sz val="12"/>
        <color theme="1"/>
        <rFont val="標楷體"/>
        <family val="4"/>
        <charset val="136"/>
      </rPr>
      <t>、</t>
    </r>
    <r>
      <rPr>
        <sz val="12"/>
        <color theme="1"/>
        <rFont val="Times New Roman"/>
        <family val="1"/>
      </rPr>
      <t>#SB-CS608#</t>
    </r>
    <r>
      <rPr>
        <sz val="12"/>
        <color theme="1"/>
        <rFont val="標楷體"/>
        <family val="4"/>
        <charset val="136"/>
      </rPr>
      <t>彩砂，要求彩砂可覆蓋於紙品上且不易脫落，解決目前我司的技術空白，達到增強我司市場競爭力的目的。</t>
    </r>
  </si>
  <si>
    <r>
      <rPr>
        <sz val="12"/>
        <color theme="1"/>
        <rFont val="標楷體"/>
        <family val="4"/>
        <charset val="136"/>
      </rPr>
      <t>測試中益</t>
    </r>
    <r>
      <rPr>
        <sz val="12"/>
        <color theme="1"/>
        <rFont val="Times New Roman"/>
        <family val="1"/>
      </rPr>
      <t>#T-201</t>
    </r>
    <r>
      <rPr>
        <sz val="12"/>
        <color theme="1"/>
        <rFont val="標楷體"/>
        <family val="4"/>
        <charset val="136"/>
      </rPr>
      <t>日光變色油墨，針對各種常用界面，要求達到日光變色效果，解決目前我司的技術空白，達到增強我司市場競爭力的目的。</t>
    </r>
  </si>
  <si>
    <r>
      <rPr>
        <sz val="12"/>
        <color theme="1"/>
        <rFont val="標楷體"/>
        <family val="4"/>
        <charset val="136"/>
      </rPr>
      <t>測試中益</t>
    </r>
    <r>
      <rPr>
        <sz val="12"/>
        <color theme="1"/>
        <rFont val="Times New Roman"/>
        <family val="1"/>
      </rPr>
      <t>#T-301</t>
    </r>
    <r>
      <rPr>
        <sz val="12"/>
        <color theme="1"/>
        <rFont val="標楷體"/>
        <family val="4"/>
        <charset val="136"/>
      </rPr>
      <t>日光變色油墨，針對各種常用界面，要求達到日光變色效果，解決目前我司的技術空白，達到增強我司市場競爭力的目的。</t>
    </r>
  </si>
  <si>
    <r>
      <rPr>
        <sz val="12"/>
        <color theme="1"/>
        <rFont val="標楷體"/>
        <family val="4"/>
        <charset val="136"/>
      </rPr>
      <t>測試中益</t>
    </r>
    <r>
      <rPr>
        <sz val="12"/>
        <color theme="1"/>
        <rFont val="Times New Roman"/>
        <family val="1"/>
      </rPr>
      <t>#T-401</t>
    </r>
    <r>
      <rPr>
        <sz val="12"/>
        <color theme="1"/>
        <rFont val="標楷體"/>
        <family val="4"/>
        <charset val="136"/>
      </rPr>
      <t>日光變色油墨，針對各種常用界面，要求達到日光變色效果，解決目前我司的技術空白，達到增強我司市場競爭力的目的。</t>
    </r>
  </si>
  <si>
    <r>
      <rPr>
        <sz val="12"/>
        <color theme="1"/>
        <rFont val="標楷體"/>
        <family val="4"/>
        <charset val="136"/>
      </rPr>
      <t>測試中益</t>
    </r>
    <r>
      <rPr>
        <sz val="12"/>
        <color theme="1"/>
        <rFont val="Times New Roman"/>
        <family val="1"/>
      </rPr>
      <t>#T-402</t>
    </r>
    <r>
      <rPr>
        <sz val="12"/>
        <color theme="1"/>
        <rFont val="標楷體"/>
        <family val="4"/>
        <charset val="136"/>
      </rPr>
      <t>日光變色油墨，針對各種常用界面，要求達到日光變色效果，解決目前我司的技術空白，達到增強我司市場競爭力的目的。</t>
    </r>
  </si>
  <si>
    <r>
      <rPr>
        <sz val="12"/>
        <color theme="1"/>
        <rFont val="標楷體"/>
        <family val="4"/>
        <charset val="136"/>
      </rPr>
      <t>測試中益</t>
    </r>
    <r>
      <rPr>
        <sz val="12"/>
        <color theme="1"/>
        <rFont val="Times New Roman"/>
        <family val="1"/>
      </rPr>
      <t>SNC(C)-30837</t>
    </r>
    <r>
      <rPr>
        <sz val="12"/>
        <color theme="1"/>
        <rFont val="標楷體"/>
        <family val="4"/>
        <charset val="136"/>
      </rPr>
      <t>調色珠光藍，針對客人</t>
    </r>
    <r>
      <rPr>
        <sz val="12"/>
        <color theme="1"/>
        <rFont val="Times New Roman"/>
        <family val="1"/>
      </rPr>
      <t>HMKCS0718468&lt;&lt;KC</t>
    </r>
    <r>
      <rPr>
        <sz val="12"/>
        <color theme="1"/>
        <rFont val="標楷體"/>
        <family val="4"/>
        <charset val="136"/>
      </rPr>
      <t>開心母親節之一咭</t>
    </r>
    <r>
      <rPr>
        <sz val="12"/>
        <color theme="1"/>
        <rFont val="Times New Roman"/>
        <family val="1"/>
      </rPr>
      <t>&gt;&gt;</t>
    </r>
    <r>
      <rPr>
        <sz val="12"/>
        <color theme="1"/>
        <rFont val="標楷體"/>
        <family val="4"/>
        <charset val="136"/>
      </rPr>
      <t>、</t>
    </r>
    <r>
      <rPr>
        <sz val="12"/>
        <color theme="1"/>
        <rFont val="Times New Roman"/>
        <family val="1"/>
      </rPr>
      <t>S0718469&lt;&lt;KC</t>
    </r>
    <r>
      <rPr>
        <sz val="12"/>
        <color theme="1"/>
        <rFont val="標楷體"/>
        <family val="4"/>
        <charset val="136"/>
      </rPr>
      <t>開心母親節之二咭</t>
    </r>
    <r>
      <rPr>
        <sz val="12"/>
        <color theme="1"/>
        <rFont val="Times New Roman"/>
        <family val="1"/>
      </rPr>
      <t>&gt;&gt;</t>
    </r>
    <r>
      <rPr>
        <sz val="12"/>
        <color theme="1"/>
        <rFont val="標楷體"/>
        <family val="4"/>
        <charset val="136"/>
      </rPr>
      <t>，要求於</t>
    </r>
    <r>
      <rPr>
        <sz val="12"/>
        <color theme="1"/>
        <rFont val="Times New Roman"/>
        <family val="1"/>
      </rPr>
      <t>220gsmBosie</t>
    </r>
    <r>
      <rPr>
        <sz val="12"/>
        <color theme="1"/>
        <rFont val="標楷體"/>
        <family val="4"/>
        <charset val="136"/>
      </rPr>
      <t>無粉咭</t>
    </r>
    <r>
      <rPr>
        <sz val="12"/>
        <color theme="1"/>
        <rFont val="Times New Roman"/>
        <family val="1"/>
      </rPr>
      <t>(</t>
    </r>
    <r>
      <rPr>
        <sz val="12"/>
        <color theme="1"/>
        <rFont val="標楷體"/>
        <family val="4"/>
        <charset val="136"/>
      </rPr>
      <t>印淺藍色</t>
    </r>
    <r>
      <rPr>
        <sz val="12"/>
        <color theme="1"/>
        <rFont val="Times New Roman"/>
        <family val="1"/>
      </rPr>
      <t>)</t>
    </r>
    <r>
      <rPr>
        <sz val="12"/>
        <color theme="1"/>
        <rFont val="標楷體"/>
        <family val="4"/>
        <charset val="136"/>
      </rPr>
      <t>上絲印淺色珍珠油墨以跟到客人提供樣本顏色和珍珠效果，看是否符合客人要求。</t>
    </r>
  </si>
  <si>
    <r>
      <rPr>
        <sz val="12"/>
        <color theme="1"/>
        <rFont val="標楷體"/>
        <family val="4"/>
        <charset val="136"/>
      </rPr>
      <t>測試景達</t>
    </r>
    <r>
      <rPr>
        <sz val="12"/>
        <color theme="1"/>
        <rFont val="Times New Roman"/>
        <family val="1"/>
      </rPr>
      <t>GP 2385 SPARKLING SILVER(</t>
    </r>
    <r>
      <rPr>
        <sz val="12"/>
        <color theme="1"/>
        <rFont val="標楷體"/>
        <family val="4"/>
        <charset val="136"/>
      </rPr>
      <t>閃銀</t>
    </r>
    <r>
      <rPr>
        <sz val="12"/>
        <color theme="1"/>
        <rFont val="Times New Roman"/>
        <family val="1"/>
      </rPr>
      <t>)</t>
    </r>
    <r>
      <rPr>
        <sz val="12"/>
        <color theme="1"/>
        <rFont val="標楷體"/>
        <family val="4"/>
        <charset val="136"/>
      </rPr>
      <t>，針對</t>
    </r>
    <r>
      <rPr>
        <sz val="12"/>
        <color theme="1"/>
        <rFont val="Times New Roman"/>
        <family val="1"/>
      </rPr>
      <t>INNO</t>
    </r>
    <r>
      <rPr>
        <sz val="12"/>
        <color theme="1"/>
        <rFont val="標楷體"/>
        <family val="4"/>
        <charset val="136"/>
      </rPr>
      <t>設計</t>
    </r>
    <r>
      <rPr>
        <sz val="12"/>
        <color theme="1"/>
        <rFont val="Times New Roman"/>
        <family val="1"/>
      </rPr>
      <t xml:space="preserve">Hallmark gift bag #s14B1 </t>
    </r>
    <r>
      <rPr>
        <sz val="12"/>
        <color theme="1"/>
        <rFont val="標楷體"/>
        <family val="4"/>
        <charset val="136"/>
      </rPr>
      <t>礼品袋，要求於光膠面立体击凸後絲印銀色油墨做仿古銀效果，看是否可符合設計和生產要求。</t>
    </r>
  </si>
  <si>
    <r>
      <rPr>
        <sz val="12"/>
        <color theme="1"/>
        <rFont val="標楷體"/>
        <family val="4"/>
        <charset val="136"/>
      </rPr>
      <t>測試</t>
    </r>
    <r>
      <rPr>
        <sz val="12"/>
        <color theme="1"/>
        <rFont val="Times New Roman"/>
        <family val="1"/>
      </rPr>
      <t>Tony(</t>
    </r>
    <r>
      <rPr>
        <sz val="12"/>
        <color theme="1"/>
        <rFont val="標楷體"/>
        <family val="4"/>
        <charset val="136"/>
      </rPr>
      <t>通利</t>
    </r>
    <r>
      <rPr>
        <sz val="12"/>
        <color theme="1"/>
        <rFont val="Times New Roman"/>
        <family val="1"/>
      </rPr>
      <t>)</t>
    </r>
    <r>
      <rPr>
        <sz val="12"/>
        <color theme="1"/>
        <rFont val="標楷體"/>
        <family val="4"/>
        <charset val="136"/>
      </rPr>
      <t>蝕刻玻璃油墨，針對在玻璃片的表面上，要求做到蝕刻效果，解決目前我司的技術空白，達到增強我司市場競爭力。</t>
    </r>
  </si>
  <si>
    <r>
      <rPr>
        <sz val="12"/>
        <color theme="1"/>
        <rFont val="標楷體"/>
        <family val="4"/>
        <charset val="136"/>
      </rPr>
      <t>測試</t>
    </r>
    <r>
      <rPr>
        <sz val="12"/>
        <color theme="1"/>
        <rFont val="Times New Roman"/>
        <family val="1"/>
      </rPr>
      <t>CB1017 Fluorescent Magenta</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</si>
  <si>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CB1037 Fluorescent Violet</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</si>
  <si>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CB1440 Violet</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</si>
  <si>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CB2065 Fluorescent Blue</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</si>
  <si>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CB2441 Blue #1</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</si>
  <si>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CB2442 Blue #2</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</si>
  <si>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CB2443 Marine</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</si>
  <si>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CB3443 Green</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</si>
  <si>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CB4037 Fluorescent Yellow</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</si>
  <si>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CB4041 Fluorescent Lemon</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</si>
  <si>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CB4449 Yellow</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</si>
  <si>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CB5018 Fluorescent Orange</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</si>
  <si>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CB6055 Fluorescent Pink</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</si>
  <si>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CB6056 Fluorescent Red</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</si>
  <si>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CB6446 Scarlet</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</si>
  <si>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t>
    </r>
    <r>
      <rPr>
        <sz val="12"/>
        <color theme="1"/>
        <rFont val="Times New Roman"/>
        <family val="1"/>
      </rPr>
      <t>CB6447 Red</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t>
    </r>
    <r>
      <rPr>
        <sz val="12"/>
        <color theme="1"/>
        <rFont val="Times New Roman"/>
        <family val="1"/>
      </rPr>
      <t>,</t>
    </r>
    <r>
      <rPr>
        <sz val="12"/>
        <color theme="1"/>
        <rFont val="標楷體"/>
        <family val="4"/>
        <charset val="136"/>
      </rPr>
      <t>針對客戶飛龍工程系列產品指定物料，看其是否適合使用。</t>
    </r>
  </si>
  <si>
    <r>
      <rPr>
        <sz val="12"/>
        <color theme="1"/>
        <rFont val="標楷體"/>
        <family val="4"/>
        <charset val="136"/>
      </rPr>
      <t>測試</t>
    </r>
    <r>
      <rPr>
        <sz val="12"/>
        <color theme="1"/>
        <rFont val="Times New Roman"/>
        <family val="1"/>
      </rPr>
      <t>CB8394 Black</t>
    </r>
    <r>
      <rPr>
        <sz val="12"/>
        <color theme="1"/>
        <rFont val="標楷體"/>
        <family val="4"/>
        <charset val="136"/>
      </rPr>
      <t>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比例）灑閃金粉效果，針對客戶飛龍工程系列產品指定物料，看其是否適合使用。</t>
    </r>
  </si>
  <si>
    <r>
      <rPr>
        <sz val="12"/>
        <color theme="1"/>
        <rFont val="標楷體"/>
        <family val="4"/>
        <charset val="136"/>
      </rPr>
      <t>測試中益</t>
    </r>
    <r>
      <rPr>
        <sz val="12"/>
        <color theme="1"/>
        <rFont val="Times New Roman"/>
        <family val="1"/>
      </rPr>
      <t>#SNC(C)-50642</t>
    </r>
    <r>
      <rPr>
        <sz val="12"/>
        <color theme="1"/>
        <rFont val="標楷體"/>
        <family val="4"/>
        <charset val="136"/>
      </rPr>
      <t>調色金絲印油墨，針對客人</t>
    </r>
    <r>
      <rPr>
        <sz val="12"/>
        <color theme="1"/>
        <rFont val="Times New Roman"/>
        <family val="1"/>
      </rPr>
      <t>HMCAR</t>
    </r>
    <r>
      <rPr>
        <sz val="12"/>
        <color theme="1"/>
        <rFont val="標楷體"/>
        <family val="4"/>
        <charset val="136"/>
      </rPr>
      <t>產品</t>
    </r>
    <r>
      <rPr>
        <sz val="12"/>
        <color theme="1"/>
        <rFont val="Times New Roman"/>
        <family val="1"/>
      </rPr>
      <t>&lt;&lt; KC BJ</t>
    </r>
    <r>
      <rPr>
        <sz val="12"/>
        <color theme="1"/>
        <rFont val="標楷體"/>
        <family val="4"/>
        <charset val="136"/>
      </rPr>
      <t>盒裝咭</t>
    </r>
    <r>
      <rPr>
        <sz val="12"/>
        <color theme="1"/>
        <rFont val="Times New Roman"/>
        <family val="1"/>
      </rPr>
      <t>&gt;&gt;</t>
    </r>
    <r>
      <rPr>
        <sz val="12"/>
        <color theme="1"/>
        <rFont val="標楷體"/>
        <family val="4"/>
        <charset val="136"/>
      </rPr>
      <t>，要求於</t>
    </r>
    <r>
      <rPr>
        <sz val="12"/>
        <color theme="1"/>
        <rFont val="Times New Roman"/>
        <family val="1"/>
      </rPr>
      <t>BGH230Gsm</t>
    </r>
    <r>
      <rPr>
        <sz val="12"/>
        <color theme="1"/>
        <rFont val="標楷體"/>
        <family val="4"/>
        <charset val="136"/>
      </rPr>
      <t>無粉咭上絲印金墨，看是否跟到客樣效果並符合客人以及生產要求。</t>
    </r>
  </si>
  <si>
    <r>
      <rPr>
        <sz val="12"/>
        <color theme="1"/>
        <rFont val="標楷體"/>
        <family val="4"/>
        <charset val="136"/>
      </rPr>
      <t>測試中益</t>
    </r>
    <r>
      <rPr>
        <sz val="12"/>
        <color theme="1"/>
        <rFont val="Times New Roman"/>
        <family val="1"/>
      </rPr>
      <t>#PPVA-60948</t>
    </r>
    <r>
      <rPr>
        <sz val="12"/>
        <color theme="1"/>
        <rFont val="標楷體"/>
        <family val="4"/>
        <charset val="136"/>
      </rPr>
      <t>調色咖啡絲印油墨，針對客人</t>
    </r>
    <r>
      <rPr>
        <sz val="12"/>
        <color theme="1"/>
        <rFont val="Times New Roman"/>
        <family val="1"/>
      </rPr>
      <t>Hema</t>
    </r>
    <r>
      <rPr>
        <sz val="12"/>
        <color theme="1"/>
        <rFont val="標楷體"/>
        <family val="4"/>
        <charset val="136"/>
      </rPr>
      <t>產品</t>
    </r>
    <r>
      <rPr>
        <sz val="12"/>
        <color theme="1"/>
        <rFont val="Times New Roman"/>
        <family val="1"/>
      </rPr>
      <t>&lt;&lt; agenda preeg &gt;&gt;</t>
    </r>
    <r>
      <rPr>
        <sz val="12"/>
        <color theme="1"/>
        <rFont val="標楷體"/>
        <family val="4"/>
        <charset val="136"/>
      </rPr>
      <t>，要求於提供的</t>
    </r>
    <r>
      <rPr>
        <sz val="12"/>
        <color theme="1"/>
        <rFont val="Times New Roman"/>
        <family val="1"/>
      </rPr>
      <t>PU</t>
    </r>
    <r>
      <rPr>
        <sz val="12"/>
        <color theme="1"/>
        <rFont val="標楷體"/>
        <family val="4"/>
        <charset val="136"/>
      </rPr>
      <t>皮上絲印專色</t>
    </r>
    <r>
      <rPr>
        <sz val="12"/>
        <color theme="1"/>
        <rFont val="Times New Roman"/>
        <family val="1"/>
      </rPr>
      <t>PMS 7533C</t>
    </r>
    <r>
      <rPr>
        <sz val="12"/>
        <color theme="1"/>
        <rFont val="標楷體"/>
        <family val="4"/>
        <charset val="136"/>
      </rPr>
      <t>，看是否符合客人以及生產要求。</t>
    </r>
  </si>
  <si>
    <r>
      <rPr>
        <sz val="12"/>
        <color theme="1"/>
        <rFont val="標楷體"/>
        <family val="4"/>
        <charset val="136"/>
      </rPr>
      <t>測試美麗華</t>
    </r>
    <r>
      <rPr>
        <sz val="12"/>
        <color theme="1"/>
        <rFont val="Times New Roman"/>
        <family val="1"/>
      </rPr>
      <t>#PS-50515</t>
    </r>
    <r>
      <rPr>
        <sz val="12"/>
        <color theme="1"/>
        <rFont val="標楷體"/>
        <family val="4"/>
        <charset val="136"/>
      </rPr>
      <t>絲印啞珠光黃，針對</t>
    </r>
    <r>
      <rPr>
        <sz val="12"/>
        <color theme="1"/>
        <rFont val="Times New Roman"/>
        <family val="1"/>
      </rPr>
      <t>HM</t>
    </r>
    <r>
      <rPr>
        <sz val="12"/>
        <color theme="1"/>
        <rFont val="標楷體"/>
        <family val="4"/>
        <charset val="136"/>
      </rPr>
      <t>一單信封要求於</t>
    </r>
    <r>
      <rPr>
        <sz val="12"/>
        <color theme="1"/>
        <rFont val="Times New Roman"/>
        <family val="1"/>
      </rPr>
      <t>90GsmUPM</t>
    </r>
    <r>
      <rPr>
        <sz val="12"/>
        <color theme="1"/>
        <rFont val="標楷體"/>
        <family val="4"/>
        <charset val="136"/>
      </rPr>
      <t>書紙珠油墨以模擬客人所提供的信封效果，看是否符合客人效果和生產要求。</t>
    </r>
  </si>
  <si>
    <r>
      <rPr>
        <sz val="12"/>
        <color theme="1"/>
        <rFont val="標楷體"/>
        <family val="4"/>
        <charset val="136"/>
      </rPr>
      <t>測試美麗華</t>
    </r>
    <r>
      <rPr>
        <sz val="12"/>
        <color theme="1"/>
        <rFont val="Times New Roman"/>
        <family val="1"/>
      </rPr>
      <t>PS-30514</t>
    </r>
    <r>
      <rPr>
        <sz val="12"/>
        <color theme="1"/>
        <rFont val="標楷體"/>
        <family val="4"/>
        <charset val="136"/>
      </rPr>
      <t>珠光紅，針對</t>
    </r>
    <r>
      <rPr>
        <sz val="12"/>
        <color theme="1"/>
        <rFont val="Times New Roman"/>
        <family val="1"/>
      </rPr>
      <t>FD</t>
    </r>
    <r>
      <rPr>
        <sz val="12"/>
        <color theme="1"/>
        <rFont val="標楷體"/>
        <family val="4"/>
        <charset val="136"/>
      </rPr>
      <t>咭</t>
    </r>
    <r>
      <rPr>
        <sz val="12"/>
        <color theme="1"/>
        <rFont val="Times New Roman"/>
        <family val="1"/>
      </rPr>
      <t>sku#184WMD590H</t>
    </r>
    <r>
      <rPr>
        <sz val="12"/>
        <color theme="1"/>
        <rFont val="標楷體"/>
        <family val="4"/>
        <charset val="136"/>
      </rPr>
      <t>使用</t>
    </r>
    <r>
      <rPr>
        <sz val="12"/>
        <color theme="1"/>
        <rFont val="Times New Roman"/>
        <family val="1"/>
      </rPr>
      <t>430</t>
    </r>
    <r>
      <rPr>
        <sz val="12"/>
        <color theme="1"/>
        <rFont val="標楷體"/>
        <family val="4"/>
        <charset val="136"/>
      </rPr>
      <t>珍珠墨追不到客樣效果，要求於</t>
    </r>
    <r>
      <rPr>
        <sz val="12"/>
        <color theme="1"/>
        <rFont val="Times New Roman"/>
        <family val="1"/>
      </rPr>
      <t>220GsmBGH</t>
    </r>
    <r>
      <rPr>
        <sz val="12"/>
        <color theme="1"/>
        <rFont val="標楷體"/>
        <family val="4"/>
        <charset val="136"/>
      </rPr>
      <t>無粉咭上絲印珍珠墨，看是否符合追到樣辦並且符合其要求。</t>
    </r>
  </si>
  <si>
    <r>
      <rPr>
        <sz val="12"/>
        <color theme="1"/>
        <rFont val="標楷體"/>
        <family val="4"/>
        <charset val="136"/>
      </rPr>
      <t>測試中益增滑光油，針對客人要求於</t>
    </r>
    <r>
      <rPr>
        <sz val="12"/>
        <color theme="1"/>
        <rFont val="Times New Roman"/>
        <family val="1"/>
      </rPr>
      <t>95g</t>
    </r>
    <r>
      <rPr>
        <sz val="12"/>
        <color theme="1"/>
        <rFont val="標楷體"/>
        <family val="4"/>
        <charset val="136"/>
      </rPr>
      <t>牛油紙上想做到更加類似牛油的效果，看是否符合其要求。</t>
    </r>
  </si>
  <si>
    <r>
      <rPr>
        <sz val="12"/>
        <color theme="1"/>
        <rFont val="標楷體"/>
        <family val="4"/>
        <charset val="136"/>
      </rPr>
      <t>測試凱迪克</t>
    </r>
    <r>
      <rPr>
        <sz val="12"/>
        <color theme="1"/>
        <rFont val="Times New Roman"/>
        <family val="1"/>
      </rPr>
      <t>OP-069</t>
    </r>
    <r>
      <rPr>
        <sz val="12"/>
        <color theme="1"/>
        <rFont val="標楷體"/>
        <family val="4"/>
        <charset val="136"/>
      </rPr>
      <t>水性金粉油，針對客人</t>
    </r>
    <r>
      <rPr>
        <sz val="12"/>
        <color theme="1"/>
        <rFont val="Times New Roman"/>
        <family val="1"/>
      </rPr>
      <t>HMCHK-HMJST</t>
    </r>
    <r>
      <rPr>
        <sz val="12"/>
        <color theme="1"/>
        <rFont val="標楷體"/>
        <family val="4"/>
        <charset val="136"/>
      </rPr>
      <t>產品</t>
    </r>
    <r>
      <rPr>
        <sz val="12"/>
        <color theme="1"/>
        <rFont val="Times New Roman"/>
        <family val="1"/>
      </rPr>
      <t>&lt;&lt;</t>
    </r>
    <r>
      <rPr>
        <sz val="12"/>
        <color theme="1"/>
        <rFont val="標楷體"/>
        <family val="4"/>
        <charset val="136"/>
      </rPr>
      <t>櫻花夜系列</t>
    </r>
    <r>
      <rPr>
        <sz val="12"/>
        <color theme="1"/>
        <rFont val="Times New Roman"/>
        <family val="1"/>
      </rPr>
      <t>&gt;&gt;</t>
    </r>
    <r>
      <rPr>
        <sz val="12"/>
        <color theme="1"/>
        <rFont val="標楷體"/>
        <family val="4"/>
        <charset val="136"/>
      </rPr>
      <t>於書紙上做黑色閃粉效果，是否可以做到閃粉閃亮且不甩粉並符合客人要求。</t>
    </r>
  </si>
  <si>
    <r>
      <rPr>
        <sz val="12"/>
        <color theme="1"/>
        <rFont val="標楷體"/>
        <family val="4"/>
        <charset val="136"/>
      </rPr>
      <t>測試美麗華</t>
    </r>
    <r>
      <rPr>
        <sz val="12"/>
        <color theme="1"/>
        <rFont val="Times New Roman"/>
        <family val="1"/>
      </rPr>
      <t>#QSPT-918148A</t>
    </r>
    <r>
      <rPr>
        <sz val="12"/>
        <color theme="1"/>
        <rFont val="標楷體"/>
        <family val="4"/>
        <charset val="136"/>
      </rPr>
      <t>銀色絲印墨，針對客人</t>
    </r>
    <r>
      <rPr>
        <sz val="12"/>
        <color theme="1"/>
        <rFont val="Times New Roman"/>
        <family val="1"/>
      </rPr>
      <t>C-Group</t>
    </r>
    <r>
      <rPr>
        <sz val="12"/>
        <color theme="1"/>
        <rFont val="標楷體"/>
        <family val="4"/>
        <charset val="136"/>
      </rPr>
      <t>產品</t>
    </r>
    <r>
      <rPr>
        <sz val="12"/>
        <color theme="1"/>
        <rFont val="Times New Roman"/>
        <family val="1"/>
      </rPr>
      <t>S0722645&lt;&lt;</t>
    </r>
    <r>
      <rPr>
        <sz val="12"/>
        <color theme="1"/>
        <rFont val="標楷體"/>
        <family val="4"/>
        <charset val="136"/>
      </rPr>
      <t>銀色木紋套裝</t>
    </r>
    <r>
      <rPr>
        <sz val="12"/>
        <color theme="1"/>
        <rFont val="Times New Roman"/>
        <family val="1"/>
      </rPr>
      <t>&gt;&gt;</t>
    </r>
    <r>
      <rPr>
        <sz val="12"/>
        <color theme="1"/>
        <rFont val="標楷體"/>
        <family val="4"/>
        <charset val="136"/>
      </rPr>
      <t>，要求於</t>
    </r>
    <r>
      <rPr>
        <sz val="12"/>
        <color theme="1"/>
        <rFont val="Times New Roman"/>
        <family val="1"/>
      </rPr>
      <t>150gC1S</t>
    </r>
    <r>
      <rPr>
        <sz val="12"/>
        <color theme="1"/>
        <rFont val="標楷體"/>
        <family val="4"/>
        <charset val="136"/>
      </rPr>
      <t>印黑</t>
    </r>
    <r>
      <rPr>
        <sz val="12"/>
        <color theme="1"/>
        <rFont val="Times New Roman"/>
        <family val="1"/>
      </rPr>
      <t>+</t>
    </r>
    <r>
      <rPr>
        <sz val="12"/>
        <color theme="1"/>
        <rFont val="標楷體"/>
        <family val="4"/>
        <charset val="136"/>
      </rPr>
      <t>過啞膠面上絲印專色</t>
    </r>
    <r>
      <rPr>
        <sz val="12"/>
        <color theme="1"/>
        <rFont val="Times New Roman"/>
        <family val="1"/>
      </rPr>
      <t>PMS 877C</t>
    </r>
    <r>
      <rPr>
        <sz val="12"/>
        <color theme="1"/>
        <rFont val="標楷體"/>
        <family val="4"/>
        <charset val="136"/>
      </rPr>
      <t>，看是否符合客人要求以及生產要求。</t>
    </r>
  </si>
  <si>
    <r>
      <rPr>
        <sz val="12"/>
        <color theme="1"/>
        <rFont val="標楷體"/>
        <family val="4"/>
        <charset val="136"/>
      </rPr>
      <t>測試基士博＃</t>
    </r>
    <r>
      <rPr>
        <sz val="12"/>
        <color theme="1"/>
        <rFont val="Times New Roman"/>
        <family val="1"/>
      </rPr>
      <t>YSJ</t>
    </r>
    <r>
      <rPr>
        <sz val="12"/>
        <color theme="1"/>
        <rFont val="標楷體"/>
        <family val="4"/>
        <charset val="136"/>
      </rPr>
      <t>－</t>
    </r>
    <r>
      <rPr>
        <sz val="12"/>
        <color theme="1"/>
        <rFont val="Times New Roman"/>
        <family val="1"/>
      </rPr>
      <t>001 (PMS4525C)</t>
    </r>
    <r>
      <rPr>
        <sz val="12"/>
        <color theme="1"/>
        <rFont val="標楷體"/>
        <family val="4"/>
        <charset val="136"/>
      </rPr>
      <t>油性砂膠漆，針對客人</t>
    </r>
    <r>
      <rPr>
        <sz val="12"/>
        <color theme="1"/>
        <rFont val="Times New Roman"/>
        <family val="1"/>
      </rPr>
      <t>SILSS</t>
    </r>
    <r>
      <rPr>
        <sz val="12"/>
        <color theme="1"/>
        <rFont val="標楷體"/>
        <family val="4"/>
        <charset val="136"/>
      </rPr>
      <t>產品</t>
    </r>
    <r>
      <rPr>
        <sz val="12"/>
        <color theme="1"/>
        <rFont val="Times New Roman"/>
        <family val="1"/>
      </rPr>
      <t>&lt;&lt; 14065C</t>
    </r>
    <r>
      <rPr>
        <sz val="12"/>
        <color theme="1"/>
        <rFont val="標楷體"/>
        <family val="4"/>
        <charset val="136"/>
      </rPr>
      <t>袋</t>
    </r>
    <r>
      <rPr>
        <sz val="12"/>
        <color theme="1"/>
        <rFont val="Times New Roman"/>
        <family val="1"/>
      </rPr>
      <t xml:space="preserve"> &gt;&gt;</t>
    </r>
    <r>
      <rPr>
        <sz val="12"/>
        <color theme="1"/>
        <rFont val="標楷體"/>
        <family val="4"/>
        <charset val="136"/>
      </rPr>
      <t>要求於漂白牛皮紙上做沙膠漆加工，看是否符合客人要求以及生產要求。</t>
    </r>
  </si>
  <si>
    <r>
      <rPr>
        <sz val="12"/>
        <color theme="1"/>
        <rFont val="標楷體"/>
        <family val="4"/>
        <charset val="136"/>
      </rPr>
      <t>測試基士博＃</t>
    </r>
    <r>
      <rPr>
        <sz val="12"/>
        <color theme="1"/>
        <rFont val="Times New Roman"/>
        <family val="1"/>
      </rPr>
      <t>YSJ</t>
    </r>
    <r>
      <rPr>
        <sz val="12"/>
        <color theme="1"/>
        <rFont val="標楷體"/>
        <family val="4"/>
        <charset val="136"/>
      </rPr>
      <t>－</t>
    </r>
    <r>
      <rPr>
        <sz val="12"/>
        <color theme="1"/>
        <rFont val="Times New Roman"/>
        <family val="1"/>
      </rPr>
      <t>001 (PMS213C)</t>
    </r>
    <r>
      <rPr>
        <sz val="12"/>
        <color theme="1"/>
        <rFont val="標楷體"/>
        <family val="4"/>
        <charset val="136"/>
      </rPr>
      <t>油性砂膠漆，針對客人</t>
    </r>
    <r>
      <rPr>
        <sz val="12"/>
        <color theme="1"/>
        <rFont val="Times New Roman"/>
        <family val="1"/>
      </rPr>
      <t>SILSS</t>
    </r>
    <r>
      <rPr>
        <sz val="12"/>
        <color theme="1"/>
        <rFont val="標楷體"/>
        <family val="4"/>
        <charset val="136"/>
      </rPr>
      <t>產品</t>
    </r>
    <r>
      <rPr>
        <sz val="12"/>
        <color theme="1"/>
        <rFont val="Times New Roman"/>
        <family val="1"/>
      </rPr>
      <t>&lt;&lt; 14065A</t>
    </r>
    <r>
      <rPr>
        <sz val="12"/>
        <color theme="1"/>
        <rFont val="標楷體"/>
        <family val="4"/>
        <charset val="136"/>
      </rPr>
      <t>袋</t>
    </r>
    <r>
      <rPr>
        <sz val="12"/>
        <color theme="1"/>
        <rFont val="Times New Roman"/>
        <family val="1"/>
      </rPr>
      <t xml:space="preserve"> &gt;&gt;</t>
    </r>
    <r>
      <rPr>
        <sz val="12"/>
        <color theme="1"/>
        <rFont val="標楷體"/>
        <family val="4"/>
        <charset val="136"/>
      </rPr>
      <t>要求於漂白牛皮紙上做砂膠漆加工，看是否符合客人要求以及生產要求。</t>
    </r>
  </si>
  <si>
    <r>
      <rPr>
        <sz val="12"/>
        <color theme="1"/>
        <rFont val="標楷體"/>
        <family val="4"/>
        <charset val="136"/>
      </rPr>
      <t>測試美麗華</t>
    </r>
    <r>
      <rPr>
        <sz val="12"/>
        <color theme="1"/>
        <rFont val="Times New Roman"/>
        <family val="1"/>
      </rPr>
      <t>#QPS-918147</t>
    </r>
    <r>
      <rPr>
        <sz val="12"/>
        <color theme="1"/>
        <rFont val="標楷體"/>
        <family val="4"/>
        <charset val="136"/>
      </rPr>
      <t>銀色</t>
    </r>
    <r>
      <rPr>
        <sz val="12"/>
        <color theme="1"/>
        <rFont val="Times New Roman"/>
        <family val="1"/>
      </rPr>
      <t>(PMS877C)</t>
    </r>
    <r>
      <rPr>
        <sz val="12"/>
        <color theme="1"/>
        <rFont val="標楷體"/>
        <family val="4"/>
        <charset val="136"/>
      </rPr>
      <t>絲印油墨，針對客人</t>
    </r>
    <r>
      <rPr>
        <sz val="12"/>
        <color theme="1"/>
        <rFont val="Times New Roman"/>
        <family val="1"/>
      </rPr>
      <t>Holinail</t>
    </r>
    <r>
      <rPr>
        <sz val="12"/>
        <color theme="1"/>
        <rFont val="標楷體"/>
        <family val="4"/>
        <charset val="136"/>
      </rPr>
      <t>產品</t>
    </r>
    <r>
      <rPr>
        <sz val="12"/>
        <color theme="1"/>
        <rFont val="Times New Roman"/>
        <family val="1"/>
      </rPr>
      <t>&lt;&lt;FINAL Cina MIL&gt;&gt;</t>
    </r>
    <r>
      <rPr>
        <sz val="12"/>
        <color theme="1"/>
        <rFont val="標楷體"/>
        <family val="4"/>
        <charset val="136"/>
      </rPr>
      <t>，要求於</t>
    </r>
    <r>
      <rPr>
        <sz val="12"/>
        <color theme="1"/>
        <rFont val="Times New Roman"/>
        <family val="1"/>
      </rPr>
      <t>80g/m2</t>
    </r>
    <r>
      <rPr>
        <sz val="12"/>
        <color theme="1"/>
        <rFont val="標楷體"/>
        <family val="4"/>
        <charset val="136"/>
      </rPr>
      <t>可移性貼紙</t>
    </r>
    <r>
      <rPr>
        <sz val="12"/>
        <color theme="1"/>
        <rFont val="Times New Roman"/>
        <family val="1"/>
      </rPr>
      <t>(</t>
    </r>
    <r>
      <rPr>
        <sz val="12"/>
        <color theme="1"/>
        <rFont val="標楷體"/>
        <family val="4"/>
        <charset val="136"/>
      </rPr>
      <t>品名：</t>
    </r>
    <r>
      <rPr>
        <sz val="12"/>
        <color theme="1"/>
        <rFont val="Times New Roman"/>
        <family val="1"/>
      </rPr>
      <t>GAR</t>
    </r>
    <r>
      <rPr>
        <sz val="12"/>
        <color theme="1"/>
        <rFont val="標楷體"/>
        <family val="4"/>
        <charset val="136"/>
      </rPr>
      <t>牌子：</t>
    </r>
    <r>
      <rPr>
        <sz val="12"/>
        <color theme="1"/>
        <rFont val="Times New Roman"/>
        <family val="1"/>
      </rPr>
      <t>CTR)</t>
    </r>
    <r>
      <rPr>
        <sz val="12"/>
        <color theme="1"/>
        <rFont val="標楷體"/>
        <family val="4"/>
        <charset val="136"/>
      </rPr>
      <t>其背面</t>
    </r>
    <r>
      <rPr>
        <sz val="12"/>
        <color theme="1"/>
        <rFont val="Times New Roman"/>
        <family val="1"/>
      </rPr>
      <t>(</t>
    </r>
    <r>
      <rPr>
        <sz val="12"/>
        <color theme="1"/>
        <rFont val="標楷體"/>
        <family val="4"/>
        <charset val="136"/>
      </rPr>
      <t>無粉面</t>
    </r>
    <r>
      <rPr>
        <sz val="12"/>
        <color theme="1"/>
        <rFont val="Times New Roman"/>
        <family val="1"/>
      </rPr>
      <t>)</t>
    </r>
    <r>
      <rPr>
        <sz val="12"/>
        <color theme="1"/>
        <rFont val="標楷體"/>
        <family val="4"/>
        <charset val="136"/>
      </rPr>
      <t>絲印</t>
    </r>
    <r>
      <rPr>
        <sz val="12"/>
        <color theme="1"/>
        <rFont val="Times New Roman"/>
        <family val="1"/>
      </rPr>
      <t>PMS877C,</t>
    </r>
    <r>
      <rPr>
        <sz val="12"/>
        <color theme="1"/>
        <rFont val="標楷體"/>
        <family val="4"/>
        <charset val="136"/>
      </rPr>
      <t>看是否符合客人要求和生產要求。</t>
    </r>
  </si>
  <si>
    <r>
      <rPr>
        <sz val="12"/>
        <color theme="1"/>
        <rFont val="標楷體"/>
        <family val="4"/>
        <charset val="136"/>
      </rPr>
      <t>測試基士博</t>
    </r>
    <r>
      <rPr>
        <sz val="12"/>
        <color theme="1"/>
        <rFont val="Times New Roman"/>
        <family val="1"/>
      </rPr>
      <t># SC-1001</t>
    </r>
    <r>
      <rPr>
        <sz val="12"/>
        <color theme="1"/>
        <rFont val="標楷體"/>
        <family val="4"/>
        <charset val="136"/>
      </rPr>
      <t>水性手彩漆</t>
    </r>
    <r>
      <rPr>
        <sz val="12"/>
        <color theme="1"/>
        <rFont val="Times New Roman"/>
        <family val="1"/>
      </rPr>
      <t>(Process yellow U)</t>
    </r>
    <r>
      <rPr>
        <sz val="12"/>
        <color theme="1"/>
        <rFont val="標楷體"/>
        <family val="4"/>
        <charset val="136"/>
      </rPr>
      <t>，針對客人</t>
    </r>
    <r>
      <rPr>
        <sz val="12"/>
        <color theme="1"/>
        <rFont val="Times New Roman"/>
        <family val="1"/>
      </rPr>
      <t>HEMMA</t>
    </r>
    <r>
      <rPr>
        <sz val="12"/>
        <color theme="1"/>
        <rFont val="標楷體"/>
        <family val="4"/>
        <charset val="136"/>
      </rPr>
      <t>產品</t>
    </r>
    <r>
      <rPr>
        <sz val="12"/>
        <color theme="1"/>
        <rFont val="Times New Roman"/>
        <family val="1"/>
      </rPr>
      <t>S0725978&lt;&lt;</t>
    </r>
    <r>
      <rPr>
        <sz val="12"/>
        <color theme="1"/>
        <rFont val="標楷體"/>
        <family val="4"/>
        <charset val="136"/>
      </rPr>
      <t>小大人</t>
    </r>
    <r>
      <rPr>
        <sz val="12"/>
        <color theme="1"/>
        <rFont val="Times New Roman"/>
        <family val="1"/>
      </rPr>
      <t>&gt;&gt;</t>
    </r>
    <r>
      <rPr>
        <sz val="12"/>
        <color theme="1"/>
        <rFont val="標楷體"/>
        <family val="4"/>
        <charset val="136"/>
      </rPr>
      <t>，要求於</t>
    </r>
    <r>
      <rPr>
        <sz val="12"/>
        <color theme="1"/>
        <rFont val="Times New Roman"/>
        <family val="1"/>
      </rPr>
      <t>250g/m2BHD</t>
    </r>
    <r>
      <rPr>
        <sz val="12"/>
        <color theme="1"/>
        <rFont val="標楷體"/>
        <family val="4"/>
        <charset val="136"/>
      </rPr>
      <t>單粉咭無粉面上絲印</t>
    </r>
    <r>
      <rPr>
        <sz val="12"/>
        <color theme="1"/>
        <rFont val="Times New Roman"/>
        <family val="1"/>
      </rPr>
      <t>6</t>
    </r>
    <r>
      <rPr>
        <sz val="12"/>
        <color theme="1"/>
        <rFont val="標楷體"/>
        <family val="4"/>
        <charset val="136"/>
      </rPr>
      <t>種顏色，看是否符合客人及我司生產要求。</t>
    </r>
  </si>
  <si>
    <r>
      <rPr>
        <sz val="12"/>
        <color theme="1"/>
        <rFont val="標楷體"/>
        <family val="4"/>
        <charset val="136"/>
      </rPr>
      <t>測試基士博</t>
    </r>
    <r>
      <rPr>
        <sz val="12"/>
        <color theme="1"/>
        <rFont val="Times New Roman"/>
        <family val="1"/>
      </rPr>
      <t># SC-1001</t>
    </r>
    <r>
      <rPr>
        <sz val="12"/>
        <color theme="1"/>
        <rFont val="標楷體"/>
        <family val="4"/>
        <charset val="136"/>
      </rPr>
      <t>水性手彩漆</t>
    </r>
    <r>
      <rPr>
        <sz val="12"/>
        <color theme="1"/>
        <rFont val="Times New Roman"/>
        <family val="1"/>
      </rPr>
      <t>(361U)</t>
    </r>
    <r>
      <rPr>
        <sz val="12"/>
        <color theme="1"/>
        <rFont val="標楷體"/>
        <family val="4"/>
        <charset val="136"/>
      </rPr>
      <t>，針對客人</t>
    </r>
    <r>
      <rPr>
        <sz val="12"/>
        <color theme="1"/>
        <rFont val="Times New Roman"/>
        <family val="1"/>
      </rPr>
      <t>HEMMA</t>
    </r>
    <r>
      <rPr>
        <sz val="12"/>
        <color theme="1"/>
        <rFont val="標楷體"/>
        <family val="4"/>
        <charset val="136"/>
      </rPr>
      <t>產品</t>
    </r>
    <r>
      <rPr>
        <sz val="12"/>
        <color theme="1"/>
        <rFont val="Times New Roman"/>
        <family val="1"/>
      </rPr>
      <t>S0725978&lt;&lt;</t>
    </r>
    <r>
      <rPr>
        <sz val="12"/>
        <color theme="1"/>
        <rFont val="標楷體"/>
        <family val="4"/>
        <charset val="136"/>
      </rPr>
      <t>小大人</t>
    </r>
    <r>
      <rPr>
        <sz val="12"/>
        <color theme="1"/>
        <rFont val="Times New Roman"/>
        <family val="1"/>
      </rPr>
      <t>&gt;&gt;</t>
    </r>
    <r>
      <rPr>
        <sz val="12"/>
        <color theme="1"/>
        <rFont val="標楷體"/>
        <family val="4"/>
        <charset val="136"/>
      </rPr>
      <t>，要求於</t>
    </r>
    <r>
      <rPr>
        <sz val="12"/>
        <color theme="1"/>
        <rFont val="Times New Roman"/>
        <family val="1"/>
      </rPr>
      <t>250g/m2BHD</t>
    </r>
    <r>
      <rPr>
        <sz val="12"/>
        <color theme="1"/>
        <rFont val="標楷體"/>
        <family val="4"/>
        <charset val="136"/>
      </rPr>
      <t>單粉咭無粉面上絲印</t>
    </r>
    <r>
      <rPr>
        <sz val="12"/>
        <color theme="1"/>
        <rFont val="Times New Roman"/>
        <family val="1"/>
      </rPr>
      <t>6</t>
    </r>
    <r>
      <rPr>
        <sz val="12"/>
        <color theme="1"/>
        <rFont val="標楷體"/>
        <family val="4"/>
        <charset val="136"/>
      </rPr>
      <t>種顏色，看是否符合客人及我司生產要求。</t>
    </r>
  </si>
  <si>
    <r>
      <rPr>
        <sz val="12"/>
        <color theme="1"/>
        <rFont val="標楷體"/>
        <family val="4"/>
        <charset val="136"/>
      </rPr>
      <t>測試基士博</t>
    </r>
    <r>
      <rPr>
        <sz val="12"/>
        <color theme="1"/>
        <rFont val="Times New Roman"/>
        <family val="1"/>
      </rPr>
      <t># SC-1001</t>
    </r>
    <r>
      <rPr>
        <sz val="12"/>
        <color theme="1"/>
        <rFont val="標楷體"/>
        <family val="4"/>
        <charset val="136"/>
      </rPr>
      <t>水性手彩漆</t>
    </r>
    <r>
      <rPr>
        <sz val="12"/>
        <color theme="1"/>
        <rFont val="Times New Roman"/>
        <family val="1"/>
      </rPr>
      <t>(Rhod Red U)</t>
    </r>
    <r>
      <rPr>
        <sz val="12"/>
        <color theme="1"/>
        <rFont val="標楷體"/>
        <family val="4"/>
        <charset val="136"/>
      </rPr>
      <t>，針對客人</t>
    </r>
    <r>
      <rPr>
        <sz val="12"/>
        <color theme="1"/>
        <rFont val="Times New Roman"/>
        <family val="1"/>
      </rPr>
      <t>HEMMA</t>
    </r>
    <r>
      <rPr>
        <sz val="12"/>
        <color theme="1"/>
        <rFont val="標楷體"/>
        <family val="4"/>
        <charset val="136"/>
      </rPr>
      <t>產品</t>
    </r>
    <r>
      <rPr>
        <sz val="12"/>
        <color theme="1"/>
        <rFont val="Times New Roman"/>
        <family val="1"/>
      </rPr>
      <t>S0725978&lt;&lt;</t>
    </r>
    <r>
      <rPr>
        <sz val="12"/>
        <color theme="1"/>
        <rFont val="標楷體"/>
        <family val="4"/>
        <charset val="136"/>
      </rPr>
      <t>小大人</t>
    </r>
    <r>
      <rPr>
        <sz val="12"/>
        <color theme="1"/>
        <rFont val="Times New Roman"/>
        <family val="1"/>
      </rPr>
      <t>&gt;&gt;</t>
    </r>
    <r>
      <rPr>
        <sz val="12"/>
        <color theme="1"/>
        <rFont val="標楷體"/>
        <family val="4"/>
        <charset val="136"/>
      </rPr>
      <t>，要求於</t>
    </r>
    <r>
      <rPr>
        <sz val="12"/>
        <color theme="1"/>
        <rFont val="Times New Roman"/>
        <family val="1"/>
      </rPr>
      <t>250g/m2BHD</t>
    </r>
    <r>
      <rPr>
        <sz val="12"/>
        <color theme="1"/>
        <rFont val="標楷體"/>
        <family val="4"/>
        <charset val="136"/>
      </rPr>
      <t>單粉咭無粉面上絲印</t>
    </r>
    <r>
      <rPr>
        <sz val="12"/>
        <color theme="1"/>
        <rFont val="Times New Roman"/>
        <family val="1"/>
      </rPr>
      <t>6</t>
    </r>
    <r>
      <rPr>
        <sz val="12"/>
        <color theme="1"/>
        <rFont val="標楷體"/>
        <family val="4"/>
        <charset val="136"/>
      </rPr>
      <t>種顏色，看是否符合客人及我司生產要求。</t>
    </r>
  </si>
  <si>
    <r>
      <rPr>
        <sz val="12"/>
        <color theme="1"/>
        <rFont val="標楷體"/>
        <family val="4"/>
        <charset val="136"/>
      </rPr>
      <t>測試基士博</t>
    </r>
    <r>
      <rPr>
        <sz val="12"/>
        <color theme="1"/>
        <rFont val="Times New Roman"/>
        <family val="1"/>
      </rPr>
      <t># SC-1001</t>
    </r>
    <r>
      <rPr>
        <sz val="12"/>
        <color theme="1"/>
        <rFont val="標楷體"/>
        <family val="4"/>
        <charset val="136"/>
      </rPr>
      <t>水性手彩漆</t>
    </r>
    <r>
      <rPr>
        <sz val="12"/>
        <color theme="1"/>
        <rFont val="Times New Roman"/>
        <family val="1"/>
      </rPr>
      <t>(Relfex Blue U)</t>
    </r>
    <r>
      <rPr>
        <sz val="12"/>
        <color theme="1"/>
        <rFont val="標楷體"/>
        <family val="4"/>
        <charset val="136"/>
      </rPr>
      <t>，針對客人</t>
    </r>
    <r>
      <rPr>
        <sz val="12"/>
        <color theme="1"/>
        <rFont val="Times New Roman"/>
        <family val="1"/>
      </rPr>
      <t>HEMMA</t>
    </r>
    <r>
      <rPr>
        <sz val="12"/>
        <color theme="1"/>
        <rFont val="標楷體"/>
        <family val="4"/>
        <charset val="136"/>
      </rPr>
      <t>產品</t>
    </r>
    <r>
      <rPr>
        <sz val="12"/>
        <color theme="1"/>
        <rFont val="Times New Roman"/>
        <family val="1"/>
      </rPr>
      <t>S0725978&lt;&lt;</t>
    </r>
    <r>
      <rPr>
        <sz val="12"/>
        <color theme="1"/>
        <rFont val="標楷體"/>
        <family val="4"/>
        <charset val="136"/>
      </rPr>
      <t>小大人</t>
    </r>
    <r>
      <rPr>
        <sz val="12"/>
        <color theme="1"/>
        <rFont val="Times New Roman"/>
        <family val="1"/>
      </rPr>
      <t>&gt;&gt;</t>
    </r>
    <r>
      <rPr>
        <sz val="12"/>
        <color theme="1"/>
        <rFont val="標楷體"/>
        <family val="4"/>
        <charset val="136"/>
      </rPr>
      <t>，要求於</t>
    </r>
    <r>
      <rPr>
        <sz val="12"/>
        <color theme="1"/>
        <rFont val="Times New Roman"/>
        <family val="1"/>
      </rPr>
      <t>250g/m2BHD</t>
    </r>
    <r>
      <rPr>
        <sz val="12"/>
        <color theme="1"/>
        <rFont val="標楷體"/>
        <family val="4"/>
        <charset val="136"/>
      </rPr>
      <t>單粉咭無粉面上絲印</t>
    </r>
    <r>
      <rPr>
        <sz val="12"/>
        <color theme="1"/>
        <rFont val="Times New Roman"/>
        <family val="1"/>
      </rPr>
      <t>6</t>
    </r>
    <r>
      <rPr>
        <sz val="12"/>
        <color theme="1"/>
        <rFont val="標楷體"/>
        <family val="4"/>
        <charset val="136"/>
      </rPr>
      <t>種顏色，看是否符合客人及我司生產要求。</t>
    </r>
  </si>
  <si>
    <r>
      <rPr>
        <sz val="12"/>
        <color theme="1"/>
        <rFont val="標楷體"/>
        <family val="4"/>
        <charset val="136"/>
      </rPr>
      <t>測試基士博</t>
    </r>
    <r>
      <rPr>
        <sz val="12"/>
        <color theme="1"/>
        <rFont val="Times New Roman"/>
        <family val="1"/>
      </rPr>
      <t># SC-1001</t>
    </r>
    <r>
      <rPr>
        <sz val="12"/>
        <color theme="1"/>
        <rFont val="標楷體"/>
        <family val="4"/>
        <charset val="136"/>
      </rPr>
      <t>水性手彩漆</t>
    </r>
    <r>
      <rPr>
        <sz val="12"/>
        <color theme="1"/>
        <rFont val="Times New Roman"/>
        <family val="1"/>
      </rPr>
      <t>(Red 032 U)</t>
    </r>
    <r>
      <rPr>
        <sz val="12"/>
        <color theme="1"/>
        <rFont val="標楷體"/>
        <family val="4"/>
        <charset val="136"/>
      </rPr>
      <t>，針對客人</t>
    </r>
    <r>
      <rPr>
        <sz val="12"/>
        <color theme="1"/>
        <rFont val="Times New Roman"/>
        <family val="1"/>
      </rPr>
      <t>HEMMA</t>
    </r>
    <r>
      <rPr>
        <sz val="12"/>
        <color theme="1"/>
        <rFont val="標楷體"/>
        <family val="4"/>
        <charset val="136"/>
      </rPr>
      <t>產品</t>
    </r>
    <r>
      <rPr>
        <sz val="12"/>
        <color theme="1"/>
        <rFont val="Times New Roman"/>
        <family val="1"/>
      </rPr>
      <t>S0725978&lt;&lt;</t>
    </r>
    <r>
      <rPr>
        <sz val="12"/>
        <color theme="1"/>
        <rFont val="標楷體"/>
        <family val="4"/>
        <charset val="136"/>
      </rPr>
      <t>小大人</t>
    </r>
    <r>
      <rPr>
        <sz val="12"/>
        <color theme="1"/>
        <rFont val="Times New Roman"/>
        <family val="1"/>
      </rPr>
      <t>&gt;&gt;</t>
    </r>
    <r>
      <rPr>
        <sz val="12"/>
        <color theme="1"/>
        <rFont val="標楷體"/>
        <family val="4"/>
        <charset val="136"/>
      </rPr>
      <t>，要求於</t>
    </r>
    <r>
      <rPr>
        <sz val="12"/>
        <color theme="1"/>
        <rFont val="Times New Roman"/>
        <family val="1"/>
      </rPr>
      <t>250g/m2BHD</t>
    </r>
    <r>
      <rPr>
        <sz val="12"/>
        <color theme="1"/>
        <rFont val="標楷體"/>
        <family val="4"/>
        <charset val="136"/>
      </rPr>
      <t>單粉咭無粉面上絲印</t>
    </r>
    <r>
      <rPr>
        <sz val="12"/>
        <color theme="1"/>
        <rFont val="Times New Roman"/>
        <family val="1"/>
      </rPr>
      <t>6</t>
    </r>
    <r>
      <rPr>
        <sz val="12"/>
        <color theme="1"/>
        <rFont val="標楷體"/>
        <family val="4"/>
        <charset val="136"/>
      </rPr>
      <t>種顏色，看是否符合客人及我司生產要求。</t>
    </r>
  </si>
  <si>
    <r>
      <rPr>
        <sz val="12"/>
        <color theme="1"/>
        <rFont val="標楷體"/>
        <family val="4"/>
        <charset val="136"/>
      </rPr>
      <t>測試中益</t>
    </r>
    <r>
      <rPr>
        <sz val="12"/>
        <color theme="1"/>
        <rFont val="Times New Roman"/>
        <family val="1"/>
      </rPr>
      <t>SX-40468</t>
    </r>
    <r>
      <rPr>
        <sz val="12"/>
        <color theme="1"/>
        <rFont val="標楷體"/>
        <family val="4"/>
        <charset val="136"/>
      </rPr>
      <t>調色黃</t>
    </r>
    <r>
      <rPr>
        <sz val="12"/>
        <color theme="1"/>
        <rFont val="Times New Roman"/>
        <family val="1"/>
      </rPr>
      <t>(PMS136U),</t>
    </r>
    <r>
      <rPr>
        <sz val="12"/>
        <color theme="1"/>
        <rFont val="標楷體"/>
        <family val="4"/>
        <charset val="136"/>
      </rPr>
      <t>針對客人</t>
    </r>
    <r>
      <rPr>
        <sz val="12"/>
        <color theme="1"/>
        <rFont val="Times New Roman"/>
        <family val="1"/>
      </rPr>
      <t>HMFD SO802421</t>
    </r>
    <r>
      <rPr>
        <sz val="12"/>
        <color theme="1"/>
        <rFont val="標楷體"/>
        <family val="4"/>
        <charset val="136"/>
      </rPr>
      <t>＜＜</t>
    </r>
    <r>
      <rPr>
        <sz val="12"/>
        <color theme="1"/>
        <rFont val="Times New Roman"/>
        <family val="1"/>
      </rPr>
      <t>369HAB9472</t>
    </r>
    <r>
      <rPr>
        <sz val="12"/>
        <color theme="1"/>
        <rFont val="標楷體"/>
        <family val="4"/>
        <charset val="136"/>
      </rPr>
      <t>＞＞咭絲印於</t>
    </r>
    <r>
      <rPr>
        <sz val="12"/>
        <color theme="1"/>
        <rFont val="Times New Roman"/>
        <family val="1"/>
      </rPr>
      <t>36-045-0725</t>
    </r>
    <r>
      <rPr>
        <sz val="12"/>
        <color theme="1"/>
        <rFont val="標楷體"/>
        <family val="4"/>
        <charset val="136"/>
      </rPr>
      <t>白色植毛面上之品質以及生產可行性，看是否符合要求。</t>
    </r>
  </si>
  <si>
    <r>
      <rPr>
        <sz val="12"/>
        <color theme="1"/>
        <rFont val="標楷體"/>
        <family val="4"/>
        <charset val="136"/>
      </rPr>
      <t>測試中益</t>
    </r>
    <r>
      <rPr>
        <sz val="12"/>
        <color theme="1"/>
        <rFont val="Times New Roman"/>
        <family val="1"/>
      </rPr>
      <t>SX-40469</t>
    </r>
    <r>
      <rPr>
        <sz val="12"/>
        <color theme="1"/>
        <rFont val="標楷體"/>
        <family val="4"/>
        <charset val="136"/>
      </rPr>
      <t>調色淺藍</t>
    </r>
    <r>
      <rPr>
        <sz val="12"/>
        <color theme="1"/>
        <rFont val="Times New Roman"/>
        <family val="1"/>
      </rPr>
      <t>(310U),</t>
    </r>
    <r>
      <rPr>
        <sz val="12"/>
        <color theme="1"/>
        <rFont val="標楷體"/>
        <family val="4"/>
        <charset val="136"/>
      </rPr>
      <t>針對客人</t>
    </r>
    <r>
      <rPr>
        <sz val="12"/>
        <color theme="1"/>
        <rFont val="Times New Roman"/>
        <family val="1"/>
      </rPr>
      <t>HMFD SO802422</t>
    </r>
    <r>
      <rPr>
        <sz val="12"/>
        <color theme="1"/>
        <rFont val="標楷體"/>
        <family val="4"/>
        <charset val="136"/>
      </rPr>
      <t>＜＜</t>
    </r>
    <r>
      <rPr>
        <sz val="12"/>
        <color theme="1"/>
        <rFont val="Times New Roman"/>
        <family val="1"/>
      </rPr>
      <t>369HAB9473</t>
    </r>
    <r>
      <rPr>
        <sz val="12"/>
        <color theme="1"/>
        <rFont val="標楷體"/>
        <family val="4"/>
        <charset val="136"/>
      </rPr>
      <t>＞＞咭絲印於</t>
    </r>
    <r>
      <rPr>
        <sz val="12"/>
        <color theme="1"/>
        <rFont val="Times New Roman"/>
        <family val="1"/>
      </rPr>
      <t>36-045-0725</t>
    </r>
    <r>
      <rPr>
        <sz val="12"/>
        <color theme="1"/>
        <rFont val="標楷體"/>
        <family val="4"/>
        <charset val="136"/>
      </rPr>
      <t>白色植毛面上之品質以及生產可行性，看是否符合要求。</t>
    </r>
  </si>
  <si>
    <r>
      <rPr>
        <sz val="12"/>
        <color theme="1"/>
        <rFont val="標楷體"/>
        <family val="4"/>
        <charset val="136"/>
      </rPr>
      <t>測試中益</t>
    </r>
    <r>
      <rPr>
        <sz val="12"/>
        <color theme="1"/>
        <rFont val="Times New Roman"/>
        <family val="1"/>
      </rPr>
      <t>SX-40470</t>
    </r>
    <r>
      <rPr>
        <sz val="12"/>
        <color theme="1"/>
        <rFont val="標楷體"/>
        <family val="4"/>
        <charset val="136"/>
      </rPr>
      <t>調色紅</t>
    </r>
    <r>
      <rPr>
        <sz val="12"/>
        <color theme="1"/>
        <rFont val="Times New Roman"/>
        <family val="1"/>
      </rPr>
      <t>(675U),</t>
    </r>
    <r>
      <rPr>
        <sz val="12"/>
        <color theme="1"/>
        <rFont val="標楷體"/>
        <family val="4"/>
        <charset val="136"/>
      </rPr>
      <t>針對客人</t>
    </r>
    <r>
      <rPr>
        <sz val="12"/>
        <color theme="1"/>
        <rFont val="Times New Roman"/>
        <family val="1"/>
      </rPr>
      <t>HMFD SO802420</t>
    </r>
    <r>
      <rPr>
        <sz val="12"/>
        <color theme="1"/>
        <rFont val="標楷體"/>
        <family val="4"/>
        <charset val="136"/>
      </rPr>
      <t>＜＜</t>
    </r>
    <r>
      <rPr>
        <sz val="12"/>
        <color theme="1"/>
        <rFont val="Times New Roman"/>
        <family val="1"/>
      </rPr>
      <t>369HAB9471</t>
    </r>
    <r>
      <rPr>
        <sz val="12"/>
        <color theme="1"/>
        <rFont val="標楷體"/>
        <family val="4"/>
        <charset val="136"/>
      </rPr>
      <t>＞＞咭絲印於</t>
    </r>
    <r>
      <rPr>
        <sz val="12"/>
        <color theme="1"/>
        <rFont val="Times New Roman"/>
        <family val="1"/>
      </rPr>
      <t>36-045-0725</t>
    </r>
    <r>
      <rPr>
        <sz val="12"/>
        <color theme="1"/>
        <rFont val="標楷體"/>
        <family val="4"/>
        <charset val="136"/>
      </rPr>
      <t>白色植毛面上之品質以及生產可行性，看是否符合要求。</t>
    </r>
  </si>
  <si>
    <r>
      <rPr>
        <sz val="12"/>
        <color theme="1"/>
        <rFont val="標楷體"/>
        <family val="4"/>
        <charset val="136"/>
      </rPr>
      <t>測試中益</t>
    </r>
    <r>
      <rPr>
        <sz val="12"/>
        <color theme="1"/>
        <rFont val="Times New Roman"/>
        <family val="1"/>
      </rPr>
      <t>SX-40471</t>
    </r>
    <r>
      <rPr>
        <sz val="12"/>
        <color theme="1"/>
        <rFont val="標楷體"/>
        <family val="4"/>
        <charset val="136"/>
      </rPr>
      <t>調色紫藍</t>
    </r>
    <r>
      <rPr>
        <sz val="12"/>
        <color theme="1"/>
        <rFont val="Times New Roman"/>
        <family val="1"/>
      </rPr>
      <t>(2726U),</t>
    </r>
    <r>
      <rPr>
        <sz val="12"/>
        <color theme="1"/>
        <rFont val="標楷體"/>
        <family val="4"/>
        <charset val="136"/>
      </rPr>
      <t>針對客人</t>
    </r>
    <r>
      <rPr>
        <sz val="12"/>
        <color theme="1"/>
        <rFont val="Times New Roman"/>
        <family val="1"/>
      </rPr>
      <t>HMFD SO802424</t>
    </r>
    <r>
      <rPr>
        <sz val="12"/>
        <color theme="1"/>
        <rFont val="標楷體"/>
        <family val="4"/>
        <charset val="136"/>
      </rPr>
      <t>＜＜</t>
    </r>
    <r>
      <rPr>
        <sz val="12"/>
        <color theme="1"/>
        <rFont val="Times New Roman"/>
        <family val="1"/>
      </rPr>
      <t>369HAB9474</t>
    </r>
    <r>
      <rPr>
        <sz val="12"/>
        <color theme="1"/>
        <rFont val="標楷體"/>
        <family val="4"/>
        <charset val="136"/>
      </rPr>
      <t>＞＞咭絲印於</t>
    </r>
    <r>
      <rPr>
        <sz val="12"/>
        <color theme="1"/>
        <rFont val="Times New Roman"/>
        <family val="1"/>
      </rPr>
      <t>36-045-0725</t>
    </r>
    <r>
      <rPr>
        <sz val="12"/>
        <color theme="1"/>
        <rFont val="標楷體"/>
        <family val="4"/>
        <charset val="136"/>
      </rPr>
      <t>白色植毛面上之品質以及生產可行性，看是否符合要求。</t>
    </r>
  </si>
  <si>
    <r>
      <rPr>
        <sz val="12"/>
        <color theme="1"/>
        <rFont val="標楷體"/>
        <family val="4"/>
        <charset val="136"/>
      </rPr>
      <t>測試景達</t>
    </r>
    <r>
      <rPr>
        <sz val="12"/>
        <color theme="1"/>
        <rFont val="Times New Roman"/>
        <family val="1"/>
      </rPr>
      <t>#GP2422</t>
    </r>
    <r>
      <rPr>
        <sz val="12"/>
        <color theme="1"/>
        <rFont val="標楷體"/>
        <family val="4"/>
        <charset val="136"/>
      </rPr>
      <t>橙色彈性膠，針對客人</t>
    </r>
    <r>
      <rPr>
        <sz val="12"/>
        <color theme="1"/>
        <rFont val="Times New Roman"/>
        <family val="1"/>
      </rPr>
      <t>New edition</t>
    </r>
    <r>
      <rPr>
        <sz val="12"/>
        <color theme="1"/>
        <rFont val="標楷體"/>
        <family val="4"/>
        <charset val="136"/>
      </rPr>
      <t>產品</t>
    </r>
    <r>
      <rPr>
        <sz val="12"/>
        <color theme="1"/>
        <rFont val="Times New Roman"/>
        <family val="1"/>
      </rPr>
      <t xml:space="preserve">&lt;&lt;TMF </t>
    </r>
    <r>
      <rPr>
        <sz val="12"/>
        <color theme="1"/>
        <rFont val="標楷體"/>
        <family val="4"/>
        <charset val="136"/>
      </rPr>
      <t>計劃</t>
    </r>
    <r>
      <rPr>
        <sz val="12"/>
        <color theme="1"/>
        <rFont val="Times New Roman"/>
        <family val="1"/>
      </rPr>
      <t>&gt;&gt;</t>
    </r>
    <r>
      <rPr>
        <sz val="12"/>
        <color theme="1"/>
        <rFont val="標楷體"/>
        <family val="4"/>
        <charset val="136"/>
      </rPr>
      <t>，要求於啞膠面上上絲印專色</t>
    </r>
    <r>
      <rPr>
        <sz val="12"/>
        <color theme="1"/>
        <rFont val="Times New Roman"/>
        <family val="1"/>
      </rPr>
      <t>PMS156U</t>
    </r>
    <r>
      <rPr>
        <sz val="12"/>
        <color theme="1"/>
        <rFont val="標楷體"/>
        <family val="4"/>
        <charset val="136"/>
      </rPr>
      <t>色彈性膠，看是否符合客人要求以及生產要求。</t>
    </r>
  </si>
  <si>
    <r>
      <rPr>
        <sz val="12"/>
        <color theme="1"/>
        <rFont val="標楷體"/>
        <family val="4"/>
        <charset val="136"/>
      </rPr>
      <t>測試美麗華</t>
    </r>
    <r>
      <rPr>
        <sz val="12"/>
        <color theme="1"/>
        <rFont val="Times New Roman"/>
        <family val="1"/>
      </rPr>
      <t>#QPS-918692</t>
    </r>
    <r>
      <rPr>
        <sz val="12"/>
        <color theme="1"/>
        <rFont val="標楷體"/>
        <family val="4"/>
        <charset val="136"/>
      </rPr>
      <t>銀色絲印油墨</t>
    </r>
    <r>
      <rPr>
        <sz val="12"/>
        <color theme="1"/>
        <rFont val="Times New Roman"/>
        <family val="1"/>
      </rPr>
      <t>,</t>
    </r>
    <r>
      <rPr>
        <sz val="12"/>
        <color theme="1"/>
        <rFont val="標楷體"/>
        <family val="4"/>
        <charset val="136"/>
      </rPr>
      <t>針對客人</t>
    </r>
    <r>
      <rPr>
        <sz val="12"/>
        <color theme="1"/>
        <rFont val="Times New Roman"/>
        <family val="1"/>
      </rPr>
      <t>HMKC S0802501--KC</t>
    </r>
    <r>
      <rPr>
        <sz val="12"/>
        <color theme="1"/>
        <rFont val="標楷體"/>
        <family val="4"/>
        <charset val="136"/>
      </rPr>
      <t>聖誕快樂盒裝咭（之二咭）</t>
    </r>
    <r>
      <rPr>
        <sz val="12"/>
        <color theme="1"/>
        <rFont val="Times New Roman"/>
        <family val="1"/>
      </rPr>
      <t>, S0802669---KC</t>
    </r>
    <r>
      <rPr>
        <sz val="12"/>
        <color theme="1"/>
        <rFont val="標楷體"/>
        <family val="4"/>
        <charset val="136"/>
      </rPr>
      <t>聖誕快樂盒裝咭（之三咭）絲印於啞水油面，看是否可跟到客人樣板並符合生產要求。</t>
    </r>
  </si>
  <si>
    <r>
      <rPr>
        <sz val="12"/>
        <color theme="1"/>
        <rFont val="標楷體"/>
        <family val="4"/>
        <charset val="136"/>
      </rPr>
      <t>測試中益</t>
    </r>
    <r>
      <rPr>
        <sz val="12"/>
        <color theme="1"/>
        <rFont val="Times New Roman"/>
        <family val="1"/>
      </rPr>
      <t>#PPVA-21031</t>
    </r>
    <r>
      <rPr>
        <sz val="12"/>
        <color theme="1"/>
        <rFont val="標楷體"/>
        <family val="4"/>
        <charset val="136"/>
      </rPr>
      <t>調色紅絲印油墨，針對客人</t>
    </r>
    <r>
      <rPr>
        <sz val="12"/>
        <color theme="1"/>
        <rFont val="Times New Roman"/>
        <family val="1"/>
      </rPr>
      <t>Scholastic</t>
    </r>
    <r>
      <rPr>
        <sz val="12"/>
        <color theme="1"/>
        <rFont val="標楷體"/>
        <family val="4"/>
        <charset val="136"/>
      </rPr>
      <t>產品</t>
    </r>
    <r>
      <rPr>
        <sz val="12"/>
        <color theme="1"/>
        <rFont val="Times New Roman"/>
        <family val="1"/>
      </rPr>
      <t>&lt;&lt; My Body Book &gt;&gt;</t>
    </r>
    <r>
      <rPr>
        <sz val="12"/>
        <color theme="1"/>
        <rFont val="標楷體"/>
        <family val="4"/>
        <charset val="136"/>
      </rPr>
      <t>，要求於提供的白色</t>
    </r>
    <r>
      <rPr>
        <sz val="12"/>
        <color theme="1"/>
        <rFont val="Times New Roman"/>
        <family val="1"/>
      </rPr>
      <t>EVA</t>
    </r>
    <r>
      <rPr>
        <sz val="12"/>
        <color theme="1"/>
        <rFont val="標楷體"/>
        <family val="4"/>
        <charset val="136"/>
      </rPr>
      <t>上絲印專色</t>
    </r>
    <r>
      <rPr>
        <sz val="12"/>
        <color theme="1"/>
        <rFont val="Times New Roman"/>
        <family val="1"/>
      </rPr>
      <t>PMS7415C</t>
    </r>
    <r>
      <rPr>
        <sz val="12"/>
        <color theme="1"/>
        <rFont val="標楷體"/>
        <family val="4"/>
        <charset val="136"/>
      </rPr>
      <t>，看是否符合客人要求以及生產要求。</t>
    </r>
  </si>
  <si>
    <r>
      <rPr>
        <sz val="12"/>
        <color theme="1"/>
        <rFont val="標楷體"/>
        <family val="4"/>
        <charset val="136"/>
      </rPr>
      <t>測試中益</t>
    </r>
    <r>
      <rPr>
        <sz val="12"/>
        <color theme="1"/>
        <rFont val="Times New Roman"/>
        <family val="1"/>
      </rPr>
      <t>#SX-21029</t>
    </r>
    <r>
      <rPr>
        <sz val="12"/>
        <color theme="1"/>
        <rFont val="標楷體"/>
        <family val="4"/>
        <charset val="136"/>
      </rPr>
      <t>水性調色紅，針對</t>
    </r>
    <r>
      <rPr>
        <sz val="12"/>
        <color theme="1"/>
        <rFont val="Times New Roman"/>
        <family val="1"/>
      </rPr>
      <t>S0725813&lt;&lt;</t>
    </r>
    <r>
      <rPr>
        <sz val="12"/>
        <color theme="1"/>
        <rFont val="標楷體"/>
        <family val="4"/>
        <charset val="136"/>
      </rPr>
      <t>幸運手冊</t>
    </r>
    <r>
      <rPr>
        <sz val="12"/>
        <color theme="1"/>
        <rFont val="Times New Roman"/>
        <family val="1"/>
      </rPr>
      <t>&gt;&gt;</t>
    </r>
    <r>
      <rPr>
        <sz val="12"/>
        <color theme="1"/>
        <rFont val="標楷體"/>
        <family val="4"/>
        <charset val="136"/>
      </rPr>
      <t>翻單於光膠面</t>
    </r>
    <r>
      <rPr>
        <sz val="12"/>
        <color theme="1"/>
        <rFont val="Times New Roman"/>
        <family val="1"/>
      </rPr>
      <t>+</t>
    </r>
    <r>
      <rPr>
        <sz val="12"/>
        <color theme="1"/>
        <rFont val="標楷體"/>
        <family val="4"/>
        <charset val="136"/>
      </rPr>
      <t>植透明毛面上做絲印加工，解決原用之大日本</t>
    </r>
    <r>
      <rPr>
        <sz val="12"/>
        <color theme="1"/>
        <rFont val="Times New Roman"/>
        <family val="1"/>
      </rPr>
      <t>R-W ORANGE KRD H/C</t>
    </r>
    <r>
      <rPr>
        <sz val="12"/>
        <color theme="1"/>
        <rFont val="標楷體"/>
        <family val="4"/>
        <charset val="136"/>
      </rPr>
      <t>色漿供應商拒絕提供安全測試資料且物料</t>
    </r>
    <r>
      <rPr>
        <sz val="12"/>
        <color theme="1"/>
        <rFont val="Times New Roman"/>
        <family val="1"/>
      </rPr>
      <t>MOQ</t>
    </r>
    <r>
      <rPr>
        <sz val="12"/>
        <color theme="1"/>
        <rFont val="標楷體"/>
        <family val="4"/>
        <charset val="136"/>
      </rPr>
      <t>大、貨期長問題，要求跟到此單正單生產效果，看是否符合客人以及生產要求。</t>
    </r>
  </si>
  <si>
    <r>
      <rPr>
        <sz val="12"/>
        <color theme="1"/>
        <rFont val="標楷體"/>
        <family val="4"/>
        <charset val="136"/>
      </rPr>
      <t>測試美麗華</t>
    </r>
    <r>
      <rPr>
        <sz val="12"/>
        <color theme="1"/>
        <rFont val="Times New Roman"/>
        <family val="1"/>
      </rPr>
      <t>#QSS-829691</t>
    </r>
    <r>
      <rPr>
        <sz val="12"/>
        <color theme="1"/>
        <rFont val="標楷體"/>
        <family val="4"/>
        <charset val="136"/>
      </rPr>
      <t>紫紅絲印油墨，針對客人</t>
    </r>
    <r>
      <rPr>
        <sz val="12"/>
        <color theme="1"/>
        <rFont val="Times New Roman"/>
        <family val="1"/>
      </rPr>
      <t>DISMO</t>
    </r>
    <r>
      <rPr>
        <sz val="12"/>
        <color theme="1"/>
        <rFont val="標楷體"/>
        <family val="4"/>
        <charset val="136"/>
      </rPr>
      <t>產品</t>
    </r>
    <r>
      <rPr>
        <sz val="12"/>
        <color theme="1"/>
        <rFont val="Times New Roman"/>
        <family val="1"/>
      </rPr>
      <t>&lt;&lt;</t>
    </r>
    <r>
      <rPr>
        <sz val="12"/>
        <color theme="1"/>
        <rFont val="標楷體"/>
        <family val="4"/>
        <charset val="136"/>
      </rPr>
      <t>紅色橡皮球</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和</t>
    </r>
    <r>
      <rPr>
        <sz val="12"/>
        <color theme="1"/>
        <rFont val="Times New Roman"/>
        <family val="1"/>
      </rPr>
      <t>3.mmDFP</t>
    </r>
    <r>
      <rPr>
        <sz val="12"/>
        <color theme="1"/>
        <rFont val="標楷體"/>
        <family val="4"/>
        <charset val="136"/>
      </rPr>
      <t>東峰灰板紙面絲印專色</t>
    </r>
    <r>
      <rPr>
        <sz val="12"/>
        <color theme="1"/>
        <rFont val="Times New Roman"/>
        <family val="1"/>
      </rPr>
      <t>PMS 199U</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</si>
  <si>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QSPT-324585A</t>
    </r>
    <r>
      <rPr>
        <sz val="12"/>
        <color theme="1"/>
        <rFont val="標楷體"/>
        <family val="4"/>
        <charset val="136"/>
      </rPr>
      <t>橙色絲印油墨（</t>
    </r>
    <r>
      <rPr>
        <sz val="12"/>
        <color theme="1"/>
        <rFont val="Times New Roman"/>
        <family val="1"/>
      </rPr>
      <t>717C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舞會</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717C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</si>
  <si>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QSPT-324586A</t>
    </r>
    <r>
      <rPr>
        <sz val="12"/>
        <color theme="1"/>
        <rFont val="標楷體"/>
        <family val="4"/>
        <charset val="136"/>
      </rPr>
      <t>紅色絲印油墨（</t>
    </r>
    <r>
      <rPr>
        <sz val="12"/>
        <color theme="1"/>
        <rFont val="Times New Roman"/>
        <family val="1"/>
      </rPr>
      <t>1945C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米老鼠</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1945C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</si>
  <si>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QSPT-324587A</t>
    </r>
    <r>
      <rPr>
        <sz val="12"/>
        <color theme="1"/>
        <rFont val="標楷體"/>
        <family val="4"/>
        <charset val="136"/>
      </rPr>
      <t>紅色絲印油墨（</t>
    </r>
    <r>
      <rPr>
        <sz val="12"/>
        <color theme="1"/>
        <rFont val="Times New Roman"/>
        <family val="1"/>
      </rPr>
      <t>179C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紐約客</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179C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</si>
  <si>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QSPT-324588A</t>
    </r>
    <r>
      <rPr>
        <sz val="12"/>
        <color theme="1"/>
        <rFont val="標楷體"/>
        <family val="4"/>
        <charset val="136"/>
      </rPr>
      <t>橙色絲印油墨（</t>
    </r>
    <r>
      <rPr>
        <sz val="12"/>
        <color theme="1"/>
        <rFont val="Times New Roman"/>
        <family val="1"/>
      </rPr>
      <t>144C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仙境</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144C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</si>
  <si>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QSPT-324589A</t>
    </r>
    <r>
      <rPr>
        <sz val="12"/>
        <color theme="1"/>
        <rFont val="標楷體"/>
        <family val="4"/>
        <charset val="136"/>
      </rPr>
      <t>紅色絲印油墨（</t>
    </r>
    <r>
      <rPr>
        <sz val="12"/>
        <color theme="1"/>
        <rFont val="Times New Roman"/>
        <family val="1"/>
      </rPr>
      <t>WARM REDC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感想</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WARM REDC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</si>
  <si>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QSPT-526635A</t>
    </r>
    <r>
      <rPr>
        <sz val="12"/>
        <color theme="1"/>
        <rFont val="標楷體"/>
        <family val="4"/>
        <charset val="136"/>
      </rPr>
      <t>灰色絲印油墨（</t>
    </r>
    <r>
      <rPr>
        <sz val="12"/>
        <color theme="1"/>
        <rFont val="Times New Roman"/>
        <family val="1"/>
      </rPr>
      <t>7530C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倫敦</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7530C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</si>
  <si>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QSPT-615116A</t>
    </r>
    <r>
      <rPr>
        <sz val="12"/>
        <color theme="1"/>
        <rFont val="標楷體"/>
        <family val="4"/>
        <charset val="136"/>
      </rPr>
      <t>綠色絲印油墨</t>
    </r>
    <r>
      <rPr>
        <sz val="12"/>
        <color theme="1"/>
        <rFont val="Times New Roman"/>
        <family val="1"/>
      </rPr>
      <t>(375C)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寶麗</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375C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</si>
  <si>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QSPT-615117A</t>
    </r>
    <r>
      <rPr>
        <sz val="12"/>
        <color theme="1"/>
        <rFont val="標楷體"/>
        <family val="4"/>
        <charset val="136"/>
      </rPr>
      <t>綠色（</t>
    </r>
    <r>
      <rPr>
        <sz val="12"/>
        <color theme="1"/>
        <rFont val="Times New Roman"/>
        <family val="1"/>
      </rPr>
      <t>385C</t>
    </r>
    <r>
      <rPr>
        <sz val="12"/>
        <color theme="1"/>
        <rFont val="標楷體"/>
        <family val="4"/>
        <charset val="136"/>
      </rPr>
      <t>）絲印油墨，針對客人產品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米老鼠</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385C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</si>
  <si>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QSPT-829771A</t>
    </r>
    <r>
      <rPr>
        <sz val="12"/>
        <color theme="1"/>
        <rFont val="標楷體"/>
        <family val="4"/>
        <charset val="136"/>
      </rPr>
      <t>紫紅絲印油墨（</t>
    </r>
    <r>
      <rPr>
        <sz val="12"/>
        <color theme="1"/>
        <rFont val="Times New Roman"/>
        <family val="1"/>
      </rPr>
      <t>229C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渥河</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229C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</si>
  <si>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QSPT-615118A</t>
    </r>
    <r>
      <rPr>
        <sz val="12"/>
        <color theme="1"/>
        <rFont val="標楷體"/>
        <family val="4"/>
        <charset val="136"/>
      </rPr>
      <t>淺綠色絲印油墨（</t>
    </r>
    <r>
      <rPr>
        <sz val="12"/>
        <color theme="1"/>
        <rFont val="Times New Roman"/>
        <family val="1"/>
      </rPr>
      <t>3245C</t>
    </r>
    <r>
      <rPr>
        <sz val="12"/>
        <color theme="1"/>
        <rFont val="標楷體"/>
        <family val="4"/>
        <charset val="136"/>
      </rPr>
      <t>），針對客人產品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珍妮</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3245C</t>
    </r>
    <r>
      <rPr>
        <sz val="12"/>
        <color theme="1"/>
        <rFont val="標楷體"/>
        <family val="4"/>
        <charset val="136"/>
      </rPr>
      <t>，看是否符合客人要求以及生產要求。</t>
    </r>
  </si>
  <si>
    <r>
      <rPr>
        <sz val="12"/>
        <color theme="1"/>
        <rFont val="標楷體"/>
        <family val="4"/>
        <charset val="136"/>
      </rPr>
      <t>測試中益</t>
    </r>
    <r>
      <rPr>
        <sz val="12"/>
        <color theme="1"/>
        <rFont val="Times New Roman"/>
        <family val="1"/>
      </rPr>
      <t>#SX-40451</t>
    </r>
    <r>
      <rPr>
        <sz val="12"/>
        <color theme="1"/>
        <rFont val="標楷體"/>
        <family val="4"/>
        <charset val="136"/>
      </rPr>
      <t>調色黃絲印油墨，針對</t>
    </r>
    <r>
      <rPr>
        <sz val="12"/>
        <color theme="1"/>
        <rFont val="Times New Roman"/>
        <family val="1"/>
      </rPr>
      <t>LeoTouch</t>
    </r>
    <r>
      <rPr>
        <sz val="12"/>
        <color theme="1"/>
        <rFont val="標楷體"/>
        <family val="4"/>
        <charset val="136"/>
      </rPr>
      <t>現用物料</t>
    </r>
    <r>
      <rPr>
        <sz val="12"/>
        <color theme="1"/>
        <rFont val="Times New Roman"/>
        <family val="1"/>
      </rPr>
      <t>MOQ</t>
    </r>
    <r>
      <rPr>
        <sz val="12"/>
        <color theme="1"/>
        <rFont val="標楷體"/>
        <family val="4"/>
        <charset val="136"/>
      </rPr>
      <t>大且無安全測試證明文件提供之問題，要求於植毛面做到相同效果，看是否可替代</t>
    </r>
    <r>
      <rPr>
        <sz val="12"/>
        <color theme="1"/>
        <rFont val="Times New Roman"/>
        <family val="1"/>
      </rPr>
      <t>Ryudye-W Yellow KW E/C</t>
    </r>
    <r>
      <rPr>
        <sz val="12"/>
        <color theme="1"/>
        <rFont val="標楷體"/>
        <family val="4"/>
        <charset val="136"/>
      </rPr>
      <t>色漿</t>
    </r>
    <r>
      <rPr>
        <sz val="12"/>
        <color theme="1"/>
        <rFont val="Times New Roman"/>
        <family val="1"/>
      </rPr>
      <t>+</t>
    </r>
    <r>
      <rPr>
        <sz val="12"/>
        <color theme="1"/>
        <rFont val="標楷體"/>
        <family val="4"/>
        <charset val="136"/>
      </rPr>
      <t>增稠劑</t>
    </r>
    <r>
      <rPr>
        <sz val="12"/>
        <color theme="1"/>
        <rFont val="Times New Roman"/>
        <family val="1"/>
      </rPr>
      <t>+</t>
    </r>
    <r>
      <rPr>
        <sz val="12"/>
        <color theme="1"/>
        <rFont val="標楷體"/>
        <family val="4"/>
        <charset val="136"/>
      </rPr>
      <t>粘合劑做法用於大貨生產。</t>
    </r>
  </si>
  <si>
    <r>
      <rPr>
        <sz val="12"/>
        <color theme="1"/>
        <rFont val="標楷體"/>
        <family val="4"/>
        <charset val="136"/>
      </rPr>
      <t>測試中益</t>
    </r>
    <r>
      <rPr>
        <sz val="12"/>
        <color theme="1"/>
        <rFont val="Times New Roman"/>
        <family val="1"/>
      </rPr>
      <t>#SX-40452</t>
    </r>
    <r>
      <rPr>
        <sz val="12"/>
        <color theme="1"/>
        <rFont val="標楷體"/>
        <family val="4"/>
        <charset val="136"/>
      </rPr>
      <t>調色橙絲印油墨，針對</t>
    </r>
    <r>
      <rPr>
        <sz val="12"/>
        <color theme="1"/>
        <rFont val="Times New Roman"/>
        <family val="1"/>
      </rPr>
      <t>LeoTouch</t>
    </r>
    <r>
      <rPr>
        <sz val="12"/>
        <color theme="1"/>
        <rFont val="標楷體"/>
        <family val="4"/>
        <charset val="136"/>
      </rPr>
      <t>現用物料</t>
    </r>
    <r>
      <rPr>
        <sz val="12"/>
        <color theme="1"/>
        <rFont val="Times New Roman"/>
        <family val="1"/>
      </rPr>
      <t>MOQ</t>
    </r>
    <r>
      <rPr>
        <sz val="12"/>
        <color theme="1"/>
        <rFont val="標楷體"/>
        <family val="4"/>
        <charset val="136"/>
      </rPr>
      <t>大且無安全測試證明文件提供之問題，要求於植毛面做到相同效果，看是否可替代</t>
    </r>
    <r>
      <rPr>
        <sz val="12"/>
        <color theme="1"/>
        <rFont val="Times New Roman"/>
        <family val="1"/>
      </rPr>
      <t>#Orange KRD H/C</t>
    </r>
    <r>
      <rPr>
        <sz val="12"/>
        <color theme="1"/>
        <rFont val="標楷體"/>
        <family val="4"/>
        <charset val="136"/>
      </rPr>
      <t>色漿</t>
    </r>
    <r>
      <rPr>
        <sz val="12"/>
        <color theme="1"/>
        <rFont val="Times New Roman"/>
        <family val="1"/>
      </rPr>
      <t>+</t>
    </r>
    <r>
      <rPr>
        <sz val="12"/>
        <color theme="1"/>
        <rFont val="標楷體"/>
        <family val="4"/>
        <charset val="136"/>
      </rPr>
      <t>增稠劑</t>
    </r>
    <r>
      <rPr>
        <sz val="12"/>
        <color theme="1"/>
        <rFont val="Times New Roman"/>
        <family val="1"/>
      </rPr>
      <t>+</t>
    </r>
    <r>
      <rPr>
        <sz val="12"/>
        <color theme="1"/>
        <rFont val="標楷體"/>
        <family val="4"/>
        <charset val="136"/>
      </rPr>
      <t>粘合劑做法用於大貨生產。</t>
    </r>
  </si>
  <si>
    <r>
      <rPr>
        <sz val="12"/>
        <color theme="1"/>
        <rFont val="標楷體"/>
        <family val="4"/>
        <charset val="136"/>
      </rPr>
      <t>測試中益</t>
    </r>
    <r>
      <rPr>
        <sz val="12"/>
        <color theme="1"/>
        <rFont val="Times New Roman"/>
        <family val="1"/>
      </rPr>
      <t>#SX-40453</t>
    </r>
    <r>
      <rPr>
        <sz val="12"/>
        <color theme="1"/>
        <rFont val="標楷體"/>
        <family val="4"/>
        <charset val="136"/>
      </rPr>
      <t>調色紫絲印油墨，針對</t>
    </r>
    <r>
      <rPr>
        <sz val="12"/>
        <color theme="1"/>
        <rFont val="Times New Roman"/>
        <family val="1"/>
      </rPr>
      <t>LeoTouch</t>
    </r>
    <r>
      <rPr>
        <sz val="12"/>
        <color theme="1"/>
        <rFont val="標楷體"/>
        <family val="4"/>
        <charset val="136"/>
      </rPr>
      <t>現用物料</t>
    </r>
    <r>
      <rPr>
        <sz val="12"/>
        <color theme="1"/>
        <rFont val="Times New Roman"/>
        <family val="1"/>
      </rPr>
      <t>MOQ</t>
    </r>
    <r>
      <rPr>
        <sz val="12"/>
        <color theme="1"/>
        <rFont val="標楷體"/>
        <family val="4"/>
        <charset val="136"/>
      </rPr>
      <t>大且無安全測試證明文件提供之問題，要求於植毛面做到相同效果，看是否可替代</t>
    </r>
    <r>
      <rPr>
        <sz val="12"/>
        <color theme="1"/>
        <rFont val="Times New Roman"/>
        <family val="1"/>
      </rPr>
      <t>Ryudye-W Scarlet F3G</t>
    </r>
    <r>
      <rPr>
        <sz val="12"/>
        <color theme="1"/>
        <rFont val="標楷體"/>
        <family val="4"/>
        <charset val="136"/>
      </rPr>
      <t>色漿</t>
    </r>
    <r>
      <rPr>
        <sz val="12"/>
        <color theme="1"/>
        <rFont val="Times New Roman"/>
        <family val="1"/>
      </rPr>
      <t>+</t>
    </r>
    <r>
      <rPr>
        <sz val="12"/>
        <color theme="1"/>
        <rFont val="標楷體"/>
        <family val="4"/>
        <charset val="136"/>
      </rPr>
      <t>增稠劑</t>
    </r>
    <r>
      <rPr>
        <sz val="12"/>
        <color theme="1"/>
        <rFont val="Times New Roman"/>
        <family val="1"/>
      </rPr>
      <t>+</t>
    </r>
    <r>
      <rPr>
        <sz val="12"/>
        <color theme="1"/>
        <rFont val="標楷體"/>
        <family val="4"/>
        <charset val="136"/>
      </rPr>
      <t>粘合劑做法用於大貨生產。</t>
    </r>
  </si>
  <si>
    <r>
      <rPr>
        <sz val="12"/>
        <color theme="1"/>
        <rFont val="標楷體"/>
        <family val="4"/>
        <charset val="136"/>
      </rPr>
      <t>測試中益</t>
    </r>
    <r>
      <rPr>
        <sz val="12"/>
        <color theme="1"/>
        <rFont val="Times New Roman"/>
        <family val="1"/>
      </rPr>
      <t>#SX-40454</t>
    </r>
    <r>
      <rPr>
        <sz val="12"/>
        <color theme="1"/>
        <rFont val="標楷體"/>
        <family val="4"/>
        <charset val="136"/>
      </rPr>
      <t>調色紫絲印油墨，針對</t>
    </r>
    <r>
      <rPr>
        <sz val="12"/>
        <color theme="1"/>
        <rFont val="Times New Roman"/>
        <family val="1"/>
      </rPr>
      <t>LeoTouch</t>
    </r>
    <r>
      <rPr>
        <sz val="12"/>
        <color theme="1"/>
        <rFont val="標楷體"/>
        <family val="4"/>
        <charset val="136"/>
      </rPr>
      <t>現用物料</t>
    </r>
    <r>
      <rPr>
        <sz val="12"/>
        <color theme="1"/>
        <rFont val="Times New Roman"/>
        <family val="1"/>
      </rPr>
      <t>MOQ</t>
    </r>
    <r>
      <rPr>
        <sz val="12"/>
        <color theme="1"/>
        <rFont val="標楷體"/>
        <family val="4"/>
        <charset val="136"/>
      </rPr>
      <t>大且無安全測試證明文件提供之問題，要求於植毛面做到相同效果，看是否可替代</t>
    </r>
    <r>
      <rPr>
        <sz val="12"/>
        <color theme="1"/>
        <rFont val="Times New Roman"/>
        <family val="1"/>
      </rPr>
      <t>Ryudye-W Violet FFBN</t>
    </r>
    <r>
      <rPr>
        <sz val="12"/>
        <color theme="1"/>
        <rFont val="標楷體"/>
        <family val="4"/>
        <charset val="136"/>
      </rPr>
      <t>色漿</t>
    </r>
    <r>
      <rPr>
        <sz val="12"/>
        <color theme="1"/>
        <rFont val="Times New Roman"/>
        <family val="1"/>
      </rPr>
      <t>+</t>
    </r>
    <r>
      <rPr>
        <sz val="12"/>
        <color theme="1"/>
        <rFont val="標楷體"/>
        <family val="4"/>
        <charset val="136"/>
      </rPr>
      <t>增稠劑</t>
    </r>
    <r>
      <rPr>
        <sz val="12"/>
        <color theme="1"/>
        <rFont val="Times New Roman"/>
        <family val="1"/>
      </rPr>
      <t>+</t>
    </r>
    <r>
      <rPr>
        <sz val="12"/>
        <color theme="1"/>
        <rFont val="標楷體"/>
        <family val="4"/>
        <charset val="136"/>
      </rPr>
      <t>粘合劑做法用於大貨生產。</t>
    </r>
  </si>
  <si>
    <r>
      <rPr>
        <sz val="12"/>
        <color theme="1"/>
        <rFont val="標楷體"/>
        <family val="4"/>
        <charset val="136"/>
      </rPr>
      <t>測試中益</t>
    </r>
    <r>
      <rPr>
        <sz val="12"/>
        <color theme="1"/>
        <rFont val="Times New Roman"/>
        <family val="1"/>
      </rPr>
      <t>#SX-40455</t>
    </r>
    <r>
      <rPr>
        <sz val="12"/>
        <color theme="1"/>
        <rFont val="標楷體"/>
        <family val="4"/>
        <charset val="136"/>
      </rPr>
      <t>調色藍絲印油墨，針對</t>
    </r>
    <r>
      <rPr>
        <sz val="12"/>
        <color theme="1"/>
        <rFont val="Times New Roman"/>
        <family val="1"/>
      </rPr>
      <t>LeoTouch</t>
    </r>
    <r>
      <rPr>
        <sz val="12"/>
        <color theme="1"/>
        <rFont val="標楷體"/>
        <family val="4"/>
        <charset val="136"/>
      </rPr>
      <t>現用物料貨期長、</t>
    </r>
    <r>
      <rPr>
        <sz val="12"/>
        <color theme="1"/>
        <rFont val="Times New Roman"/>
        <family val="1"/>
      </rPr>
      <t>MOQ</t>
    </r>
    <r>
      <rPr>
        <sz val="12"/>
        <color theme="1"/>
        <rFont val="標楷體"/>
        <family val="4"/>
        <charset val="136"/>
      </rPr>
      <t>大且無安全測試證明文件提供之問題，要求於植毛面做到相同效果，看是否可替代</t>
    </r>
    <r>
      <rPr>
        <sz val="12"/>
        <color theme="1"/>
        <rFont val="Times New Roman"/>
        <family val="1"/>
      </rPr>
      <t>Ryudye-W Navy Blue RN</t>
    </r>
    <r>
      <rPr>
        <sz val="12"/>
        <color theme="1"/>
        <rFont val="標楷體"/>
        <family val="4"/>
        <charset val="136"/>
      </rPr>
      <t>色漿</t>
    </r>
    <r>
      <rPr>
        <sz val="12"/>
        <color theme="1"/>
        <rFont val="Times New Roman"/>
        <family val="1"/>
      </rPr>
      <t>+</t>
    </r>
    <r>
      <rPr>
        <sz val="12"/>
        <color theme="1"/>
        <rFont val="標楷體"/>
        <family val="4"/>
        <charset val="136"/>
      </rPr>
      <t>增稠劑</t>
    </r>
    <r>
      <rPr>
        <sz val="12"/>
        <color theme="1"/>
        <rFont val="Times New Roman"/>
        <family val="1"/>
      </rPr>
      <t>+</t>
    </r>
    <r>
      <rPr>
        <sz val="12"/>
        <color theme="1"/>
        <rFont val="標楷體"/>
        <family val="4"/>
        <charset val="136"/>
      </rPr>
      <t>粘合劑做法用於大貨生產。</t>
    </r>
  </si>
  <si>
    <r>
      <rPr>
        <sz val="12"/>
        <color theme="1"/>
        <rFont val="標楷體"/>
        <family val="4"/>
        <charset val="136"/>
      </rPr>
      <t>測試中益</t>
    </r>
    <r>
      <rPr>
        <sz val="12"/>
        <color theme="1"/>
        <rFont val="Times New Roman"/>
        <family val="1"/>
      </rPr>
      <t>#SX-40456</t>
    </r>
    <r>
      <rPr>
        <sz val="12"/>
        <color theme="1"/>
        <rFont val="標楷體"/>
        <family val="4"/>
        <charset val="136"/>
      </rPr>
      <t>調色綠絲印油墨，針對</t>
    </r>
    <r>
      <rPr>
        <sz val="12"/>
        <color theme="1"/>
        <rFont val="Times New Roman"/>
        <family val="1"/>
      </rPr>
      <t>LeoTouch</t>
    </r>
    <r>
      <rPr>
        <sz val="12"/>
        <color theme="1"/>
        <rFont val="標楷體"/>
        <family val="4"/>
        <charset val="136"/>
      </rPr>
      <t>現用物料</t>
    </r>
    <r>
      <rPr>
        <sz val="12"/>
        <color theme="1"/>
        <rFont val="Times New Roman"/>
        <family val="1"/>
      </rPr>
      <t>MOQ</t>
    </r>
    <r>
      <rPr>
        <sz val="12"/>
        <color theme="1"/>
        <rFont val="標楷體"/>
        <family val="4"/>
        <charset val="136"/>
      </rPr>
      <t>大且無安全測試證明文件提供之問題，要求於植毛面做到相同效果，看是否可替代</t>
    </r>
    <r>
      <rPr>
        <sz val="12"/>
        <color theme="1"/>
        <rFont val="Times New Roman"/>
        <family val="1"/>
      </rPr>
      <t>#Green S CONC</t>
    </r>
    <r>
      <rPr>
        <sz val="12"/>
        <color theme="1"/>
        <rFont val="標楷體"/>
        <family val="4"/>
        <charset val="136"/>
      </rPr>
      <t>色漿</t>
    </r>
    <r>
      <rPr>
        <sz val="12"/>
        <color theme="1"/>
        <rFont val="Times New Roman"/>
        <family val="1"/>
      </rPr>
      <t>+</t>
    </r>
    <r>
      <rPr>
        <sz val="12"/>
        <color theme="1"/>
        <rFont val="標楷體"/>
        <family val="4"/>
        <charset val="136"/>
      </rPr>
      <t>增稠劑</t>
    </r>
    <r>
      <rPr>
        <sz val="12"/>
        <color theme="1"/>
        <rFont val="Times New Roman"/>
        <family val="1"/>
      </rPr>
      <t>+</t>
    </r>
    <r>
      <rPr>
        <sz val="12"/>
        <color theme="1"/>
        <rFont val="標楷體"/>
        <family val="4"/>
        <charset val="136"/>
      </rPr>
      <t>粘合劑做法用於大貨生產。</t>
    </r>
  </si>
  <si>
    <r>
      <rPr>
        <sz val="12"/>
        <color theme="1"/>
        <rFont val="標楷體"/>
        <family val="4"/>
        <charset val="136"/>
      </rPr>
      <t>測試美麗華</t>
    </r>
    <r>
      <rPr>
        <sz val="12"/>
        <color theme="1"/>
        <rFont val="Times New Roman"/>
        <family val="1"/>
      </rPr>
      <t>#QSS-829979</t>
    </r>
    <r>
      <rPr>
        <sz val="12"/>
        <color theme="1"/>
        <rFont val="標楷體"/>
        <family val="4"/>
        <charset val="136"/>
      </rPr>
      <t>紫藍色</t>
    </r>
    <r>
      <rPr>
        <sz val="12"/>
        <color theme="1"/>
        <rFont val="Times New Roman"/>
        <family val="1"/>
      </rPr>
      <t>(277C)</t>
    </r>
    <r>
      <rPr>
        <sz val="12"/>
        <color theme="1"/>
        <rFont val="標楷體"/>
        <family val="4"/>
        <charset val="136"/>
      </rPr>
      <t>絲印油墨，針對客人</t>
    </r>
    <r>
      <rPr>
        <sz val="12"/>
        <color theme="1"/>
        <rFont val="Times New Roman"/>
        <family val="1"/>
      </rPr>
      <t>LEOUK-HEDONIST GUIDES</t>
    </r>
    <r>
      <rPr>
        <sz val="12"/>
        <color theme="1"/>
        <rFont val="標楷體"/>
        <family val="4"/>
        <charset val="136"/>
      </rPr>
      <t>產品</t>
    </r>
    <r>
      <rPr>
        <sz val="12"/>
        <color theme="1"/>
        <rFont val="Times New Roman"/>
        <family val="1"/>
      </rPr>
      <t>&lt;&lt;</t>
    </r>
    <r>
      <rPr>
        <sz val="12"/>
        <color theme="1"/>
        <rFont val="標楷體"/>
        <family val="4"/>
        <charset val="136"/>
      </rPr>
      <t>快樂響導</t>
    </r>
    <r>
      <rPr>
        <sz val="12"/>
        <color theme="1"/>
        <rFont val="Times New Roman"/>
        <family val="1"/>
      </rPr>
      <t>&gt;&gt;</t>
    </r>
    <r>
      <rPr>
        <sz val="12"/>
        <color theme="1"/>
        <rFont val="標楷體"/>
        <family val="4"/>
        <charset val="136"/>
      </rPr>
      <t>，要求於指定黑色人造皮紋面絲印專色</t>
    </r>
    <r>
      <rPr>
        <sz val="12"/>
        <color theme="1"/>
        <rFont val="Times New Roman"/>
        <family val="1"/>
      </rPr>
      <t>PMS 277U</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</si>
  <si>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#QSS-829980T</t>
    </r>
    <r>
      <rPr>
        <sz val="12"/>
        <color theme="1"/>
        <rFont val="標楷體"/>
        <family val="4"/>
        <charset val="136"/>
      </rPr>
      <t>紫紅色</t>
    </r>
    <r>
      <rPr>
        <sz val="12"/>
        <color theme="1"/>
        <rFont val="Times New Roman"/>
        <family val="1"/>
      </rPr>
      <t>(213C)</t>
    </r>
    <r>
      <rPr>
        <sz val="12"/>
        <color theme="1"/>
        <rFont val="標楷體"/>
        <family val="4"/>
        <charset val="136"/>
      </rPr>
      <t>絲印油墨，針對客人</t>
    </r>
    <r>
      <rPr>
        <sz val="12"/>
        <color theme="1"/>
        <rFont val="Times New Roman"/>
        <family val="1"/>
      </rPr>
      <t>LEOUK-HEDONIST GUIDES</t>
    </r>
    <r>
      <rPr>
        <sz val="12"/>
        <color theme="1"/>
        <rFont val="標楷體"/>
        <family val="4"/>
        <charset val="136"/>
      </rPr>
      <t>產品</t>
    </r>
    <r>
      <rPr>
        <sz val="12"/>
        <color theme="1"/>
        <rFont val="Times New Roman"/>
        <family val="1"/>
      </rPr>
      <t>&lt;&lt;</t>
    </r>
    <r>
      <rPr>
        <sz val="12"/>
        <color theme="1"/>
        <rFont val="標楷體"/>
        <family val="4"/>
        <charset val="136"/>
      </rPr>
      <t>快樂響導</t>
    </r>
    <r>
      <rPr>
        <sz val="12"/>
        <color theme="1"/>
        <rFont val="Times New Roman"/>
        <family val="1"/>
      </rPr>
      <t>&gt;&gt;</t>
    </r>
    <r>
      <rPr>
        <sz val="12"/>
        <color theme="1"/>
        <rFont val="標楷體"/>
        <family val="4"/>
        <charset val="136"/>
      </rPr>
      <t>，要求於指定黑色人造皮紋面絲印專色</t>
    </r>
    <r>
      <rPr>
        <sz val="12"/>
        <color theme="1"/>
        <rFont val="Times New Roman"/>
        <family val="1"/>
      </rPr>
      <t>PMS 213C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</si>
  <si>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#QSS-829978T</t>
    </r>
    <r>
      <rPr>
        <sz val="12"/>
        <color theme="1"/>
        <rFont val="標楷體"/>
        <family val="4"/>
        <charset val="136"/>
      </rPr>
      <t>熒光紅</t>
    </r>
    <r>
      <rPr>
        <sz val="12"/>
        <color theme="1"/>
        <rFont val="Times New Roman"/>
        <family val="1"/>
      </rPr>
      <t>(185C)</t>
    </r>
    <r>
      <rPr>
        <sz val="12"/>
        <color theme="1"/>
        <rFont val="標楷體"/>
        <family val="4"/>
        <charset val="136"/>
      </rPr>
      <t>絲印油墨，針對客人</t>
    </r>
    <r>
      <rPr>
        <sz val="12"/>
        <color theme="1"/>
        <rFont val="Times New Roman"/>
        <family val="1"/>
      </rPr>
      <t>LEOUK-HEDONIST GUIDES</t>
    </r>
    <r>
      <rPr>
        <sz val="12"/>
        <color theme="1"/>
        <rFont val="標楷體"/>
        <family val="4"/>
        <charset val="136"/>
      </rPr>
      <t>產品</t>
    </r>
    <r>
      <rPr>
        <sz val="12"/>
        <color theme="1"/>
        <rFont val="Times New Roman"/>
        <family val="1"/>
      </rPr>
      <t>&lt;&lt;</t>
    </r>
    <r>
      <rPr>
        <sz val="12"/>
        <color theme="1"/>
        <rFont val="標楷體"/>
        <family val="4"/>
        <charset val="136"/>
      </rPr>
      <t>快樂響導</t>
    </r>
    <r>
      <rPr>
        <sz val="12"/>
        <color theme="1"/>
        <rFont val="Times New Roman"/>
        <family val="1"/>
      </rPr>
      <t>&gt;&gt;</t>
    </r>
    <r>
      <rPr>
        <sz val="12"/>
        <color theme="1"/>
        <rFont val="標楷體"/>
        <family val="4"/>
        <charset val="136"/>
      </rPr>
      <t>，要求於指定黑色人造皮紋面絲印專色</t>
    </r>
    <r>
      <rPr>
        <sz val="12"/>
        <color theme="1"/>
        <rFont val="Times New Roman"/>
        <family val="1"/>
      </rPr>
      <t>PMS 185C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</si>
  <si>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 xml:space="preserve"># QSND-526800 </t>
    </r>
    <r>
      <rPr>
        <sz val="12"/>
        <color theme="1"/>
        <rFont val="標楷體"/>
        <family val="4"/>
        <charset val="136"/>
      </rPr>
      <t>冷灰</t>
    </r>
    <r>
      <rPr>
        <sz val="12"/>
        <color theme="1"/>
        <rFont val="Times New Roman"/>
        <family val="1"/>
      </rPr>
      <t>11C</t>
    </r>
    <r>
      <rPr>
        <sz val="12"/>
        <color theme="1"/>
        <rFont val="標楷體"/>
        <family val="4"/>
        <charset val="136"/>
      </rPr>
      <t>絲印油墨，針對客人</t>
    </r>
    <r>
      <rPr>
        <sz val="12"/>
        <color theme="1"/>
        <rFont val="Times New Roman"/>
        <family val="1"/>
      </rPr>
      <t>Hema</t>
    </r>
    <r>
      <rPr>
        <sz val="12"/>
        <color theme="1"/>
        <rFont val="標楷體"/>
        <family val="4"/>
        <charset val="136"/>
      </rPr>
      <t>產品</t>
    </r>
    <r>
      <rPr>
        <sz val="12"/>
        <color theme="1"/>
        <rFont val="Times New Roman"/>
        <family val="1"/>
      </rPr>
      <t>S0804022&lt;&lt;</t>
    </r>
    <r>
      <rPr>
        <sz val="12"/>
        <color theme="1"/>
        <rFont val="標楷體"/>
        <family val="4"/>
        <charset val="136"/>
      </rPr>
      <t>夢寓</t>
    </r>
    <r>
      <rPr>
        <sz val="12"/>
        <color theme="1"/>
        <rFont val="Times New Roman"/>
        <family val="1"/>
      </rPr>
      <t>09&gt;&gt;</t>
    </r>
    <r>
      <rPr>
        <sz val="12"/>
        <color theme="1"/>
        <rFont val="標楷體"/>
        <family val="4"/>
        <charset val="136"/>
      </rPr>
      <t>，要求於提供的黑色</t>
    </r>
    <r>
      <rPr>
        <sz val="12"/>
        <color theme="1"/>
        <rFont val="Times New Roman"/>
        <family val="1"/>
      </rPr>
      <t>PU</t>
    </r>
    <r>
      <rPr>
        <sz val="12"/>
        <color theme="1"/>
        <rFont val="標楷體"/>
        <family val="4"/>
        <charset val="136"/>
      </rPr>
      <t>皮上絲印專色</t>
    </r>
    <r>
      <rPr>
        <sz val="12"/>
        <color theme="1"/>
        <rFont val="Times New Roman"/>
        <family val="1"/>
      </rPr>
      <t>PMS cool grey 11C</t>
    </r>
    <r>
      <rPr>
        <sz val="12"/>
        <color theme="1"/>
        <rFont val="標楷體"/>
        <family val="4"/>
        <charset val="136"/>
      </rPr>
      <t>，看是否符合客人要求以及生產要求。</t>
    </r>
  </si>
  <si>
    <r>
      <rPr>
        <sz val="12"/>
        <color theme="1"/>
        <rFont val="標楷體"/>
        <family val="4"/>
        <charset val="136"/>
      </rPr>
      <t>測試中益</t>
    </r>
    <r>
      <rPr>
        <sz val="12"/>
        <color theme="1"/>
        <rFont val="Times New Roman"/>
        <family val="1"/>
      </rPr>
      <t>#SX-40474</t>
    </r>
    <r>
      <rPr>
        <sz val="12"/>
        <color theme="1"/>
        <rFont val="標楷體"/>
        <family val="4"/>
        <charset val="136"/>
      </rPr>
      <t>水性調色綠，針對</t>
    </r>
    <r>
      <rPr>
        <sz val="12"/>
        <color theme="1"/>
        <rFont val="Times New Roman"/>
        <family val="1"/>
      </rPr>
      <t>&lt;&lt;</t>
    </r>
    <r>
      <rPr>
        <sz val="12"/>
        <color theme="1"/>
        <rFont val="標楷體"/>
        <family val="4"/>
        <charset val="136"/>
      </rPr>
      <t>幸運手冊</t>
    </r>
    <r>
      <rPr>
        <sz val="12"/>
        <color theme="1"/>
        <rFont val="Times New Roman"/>
        <family val="1"/>
      </rPr>
      <t>-</t>
    </r>
    <r>
      <rPr>
        <sz val="12"/>
        <color theme="1"/>
        <rFont val="標楷體"/>
        <family val="4"/>
        <charset val="136"/>
      </rPr>
      <t>綠色</t>
    </r>
    <r>
      <rPr>
        <sz val="12"/>
        <color theme="1"/>
        <rFont val="Times New Roman"/>
        <family val="1"/>
      </rPr>
      <t>&gt;&gt;</t>
    </r>
    <r>
      <rPr>
        <sz val="12"/>
        <color theme="1"/>
        <rFont val="標楷體"/>
        <family val="4"/>
        <charset val="136"/>
      </rPr>
      <t>翻單於光膠面</t>
    </r>
    <r>
      <rPr>
        <sz val="12"/>
        <color theme="1"/>
        <rFont val="Times New Roman"/>
        <family val="1"/>
      </rPr>
      <t>+</t>
    </r>
    <r>
      <rPr>
        <sz val="12"/>
        <color theme="1"/>
        <rFont val="標楷體"/>
        <family val="4"/>
        <charset val="136"/>
      </rPr>
      <t>植透明毛面上做絲印加工，解決原用之大日本色漿供應商拒絕提供安全測試資料且物料</t>
    </r>
    <r>
      <rPr>
        <sz val="12"/>
        <color theme="1"/>
        <rFont val="Times New Roman"/>
        <family val="1"/>
      </rPr>
      <t>MOQ</t>
    </r>
    <r>
      <rPr>
        <sz val="12"/>
        <color theme="1"/>
        <rFont val="標楷體"/>
        <family val="4"/>
        <charset val="136"/>
      </rPr>
      <t>大問題，要求跟到此單第一次生產效果，看是否符合客人以及生產要求。</t>
    </r>
  </si>
  <si>
    <r>
      <rPr>
        <sz val="12"/>
        <color theme="1"/>
        <rFont val="標楷體"/>
        <family val="4"/>
        <charset val="136"/>
      </rPr>
      <t>測試美麗華</t>
    </r>
    <r>
      <rPr>
        <sz val="12"/>
        <color theme="1"/>
        <rFont val="Times New Roman"/>
        <family val="1"/>
      </rPr>
      <t>QSPT-830165A</t>
    </r>
    <r>
      <rPr>
        <sz val="12"/>
        <color theme="1"/>
        <rFont val="標楷體"/>
        <family val="4"/>
        <charset val="136"/>
      </rPr>
      <t>紫藍色（</t>
    </r>
    <r>
      <rPr>
        <sz val="12"/>
        <color theme="1"/>
        <rFont val="Times New Roman"/>
        <family val="1"/>
      </rPr>
      <t>287C</t>
    </r>
    <r>
      <rPr>
        <sz val="12"/>
        <color theme="1"/>
        <rFont val="標楷體"/>
        <family val="4"/>
        <charset val="136"/>
      </rPr>
      <t>）絲印油墨，針對客人產品</t>
    </r>
    <r>
      <rPr>
        <sz val="12"/>
        <color theme="1"/>
        <rFont val="Times New Roman"/>
        <family val="1"/>
      </rPr>
      <t>&lt;&lt;</t>
    </r>
    <r>
      <rPr>
        <sz val="12"/>
        <color theme="1"/>
        <rFont val="標楷體"/>
        <family val="4"/>
        <charset val="136"/>
      </rPr>
      <t>月歷記事部</t>
    </r>
    <r>
      <rPr>
        <sz val="12"/>
        <color theme="1"/>
        <rFont val="Times New Roman"/>
        <family val="1"/>
      </rPr>
      <t>-</t>
    </r>
    <r>
      <rPr>
        <sz val="12"/>
        <color theme="1"/>
        <rFont val="標楷體"/>
        <family val="4"/>
        <charset val="136"/>
      </rPr>
      <t>舞會</t>
    </r>
    <r>
      <rPr>
        <sz val="12"/>
        <color theme="1"/>
        <rFont val="Times New Roman"/>
        <family val="1"/>
      </rPr>
      <t>&gt;&gt;</t>
    </r>
    <r>
      <rPr>
        <sz val="12"/>
        <color theme="1"/>
        <rFont val="標楷體"/>
        <family val="4"/>
        <charset val="136"/>
      </rPr>
      <t>，要求於</t>
    </r>
    <r>
      <rPr>
        <sz val="12"/>
        <color theme="1"/>
        <rFont val="Times New Roman"/>
        <family val="1"/>
      </rPr>
      <t>1.5mm</t>
    </r>
    <r>
      <rPr>
        <sz val="12"/>
        <color theme="1"/>
        <rFont val="標楷體"/>
        <family val="4"/>
        <charset val="136"/>
      </rPr>
      <t>磨砂</t>
    </r>
    <r>
      <rPr>
        <sz val="12"/>
        <color theme="1"/>
        <rFont val="Times New Roman"/>
        <family val="1"/>
      </rPr>
      <t>PP</t>
    </r>
    <r>
      <rPr>
        <sz val="12"/>
        <color theme="1"/>
        <rFont val="標楷體"/>
        <family val="4"/>
        <charset val="136"/>
      </rPr>
      <t>之磨砂面絲印專色</t>
    </r>
    <r>
      <rPr>
        <sz val="12"/>
        <color theme="1"/>
        <rFont val="Times New Roman"/>
        <family val="1"/>
      </rPr>
      <t>PMS 287C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</si>
  <si>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#QPS-H713386</t>
    </r>
    <r>
      <rPr>
        <sz val="12"/>
        <color theme="1"/>
        <rFont val="標楷體"/>
        <family val="4"/>
        <charset val="136"/>
      </rPr>
      <t>珠光黃絲印油墨，針對客人</t>
    </r>
    <r>
      <rPr>
        <sz val="12"/>
        <color theme="1"/>
        <rFont val="Times New Roman"/>
        <family val="1"/>
      </rPr>
      <t>HMFD</t>
    </r>
    <r>
      <rPr>
        <sz val="12"/>
        <color theme="1"/>
        <rFont val="標楷體"/>
        <family val="4"/>
        <charset val="136"/>
      </rPr>
      <t>產品</t>
    </r>
    <r>
      <rPr>
        <sz val="12"/>
        <color theme="1"/>
        <rFont val="Times New Roman"/>
        <family val="1"/>
      </rPr>
      <t>S0804884</t>
    </r>
    <r>
      <rPr>
        <sz val="12"/>
        <color theme="1"/>
        <rFont val="標楷體"/>
        <family val="4"/>
        <charset val="136"/>
      </rPr>
      <t>《</t>
    </r>
    <r>
      <rPr>
        <sz val="12"/>
        <color theme="1"/>
        <rFont val="Times New Roman"/>
        <family val="1"/>
      </rPr>
      <t>373GA105F</t>
    </r>
    <r>
      <rPr>
        <sz val="12"/>
        <color theme="1"/>
        <rFont val="標楷體"/>
        <family val="4"/>
        <charset val="136"/>
      </rPr>
      <t>》信封用</t>
    </r>
    <r>
      <rPr>
        <sz val="12"/>
        <color theme="1"/>
        <rFont val="Times New Roman"/>
        <family val="1"/>
      </rPr>
      <t>UPM90g/m2</t>
    </r>
    <r>
      <rPr>
        <sz val="12"/>
        <color theme="1"/>
        <rFont val="標楷體"/>
        <family val="4"/>
        <charset val="136"/>
      </rPr>
      <t>書紙絲印</t>
    </r>
    <r>
      <rPr>
        <sz val="12"/>
        <color theme="1"/>
        <rFont val="Times New Roman"/>
        <family val="1"/>
      </rPr>
      <t>PS-30515</t>
    </r>
    <r>
      <rPr>
        <sz val="12"/>
        <color theme="1"/>
        <rFont val="標楷體"/>
        <family val="4"/>
        <charset val="136"/>
      </rPr>
      <t>珠光黃出現掉粉較嚴重問題，看是否可取代原物料使用，以改善產品質量。</t>
    </r>
  </si>
  <si>
    <r>
      <rPr>
        <sz val="12"/>
        <color theme="1"/>
        <rFont val="標楷體"/>
        <family val="4"/>
        <charset val="136"/>
      </rPr>
      <t>測試美麗華</t>
    </r>
    <r>
      <rPr>
        <sz val="12"/>
        <color theme="1"/>
        <rFont val="Times New Roman"/>
        <family val="1"/>
      </rPr>
      <t># QSND-830376</t>
    </r>
    <r>
      <rPr>
        <sz val="12"/>
        <color theme="1"/>
        <rFont val="標楷體"/>
        <family val="4"/>
        <charset val="136"/>
      </rPr>
      <t>紫紅</t>
    </r>
    <r>
      <rPr>
        <sz val="12"/>
        <color theme="1"/>
        <rFont val="Times New Roman"/>
        <family val="1"/>
      </rPr>
      <t>(PMS 214C)</t>
    </r>
    <r>
      <rPr>
        <sz val="12"/>
        <color theme="1"/>
        <rFont val="標楷體"/>
        <family val="4"/>
        <charset val="136"/>
      </rPr>
      <t>絲印油墨，針對客人</t>
    </r>
    <r>
      <rPr>
        <sz val="12"/>
        <color theme="1"/>
        <rFont val="Times New Roman"/>
        <family val="1"/>
      </rPr>
      <t>Hema</t>
    </r>
    <r>
      <rPr>
        <sz val="12"/>
        <color theme="1"/>
        <rFont val="標楷體"/>
        <family val="4"/>
        <charset val="136"/>
      </rPr>
      <t>產品</t>
    </r>
    <r>
      <rPr>
        <sz val="12"/>
        <color theme="1"/>
        <rFont val="Times New Roman"/>
        <family val="1"/>
      </rPr>
      <t>S0806080&lt;&lt;</t>
    </r>
    <r>
      <rPr>
        <sz val="12"/>
        <color theme="1"/>
        <rFont val="標楷體"/>
        <family val="4"/>
        <charset val="136"/>
      </rPr>
      <t>蒂鳥花</t>
    </r>
    <r>
      <rPr>
        <sz val="12"/>
        <color theme="1"/>
        <rFont val="Times New Roman"/>
        <family val="1"/>
      </rPr>
      <t>&gt;&gt;</t>
    </r>
    <r>
      <rPr>
        <sz val="12"/>
        <color theme="1"/>
        <rFont val="標楷體"/>
        <family val="4"/>
        <charset val="136"/>
      </rPr>
      <t>，要求於提供的紅色</t>
    </r>
    <r>
      <rPr>
        <sz val="12"/>
        <color theme="1"/>
        <rFont val="Times New Roman"/>
        <family val="1"/>
      </rPr>
      <t>PU</t>
    </r>
    <r>
      <rPr>
        <sz val="12"/>
        <color theme="1"/>
        <rFont val="標楷體"/>
        <family val="4"/>
        <charset val="136"/>
      </rPr>
      <t>皮上絲印專色</t>
    </r>
    <r>
      <rPr>
        <sz val="12"/>
        <color theme="1"/>
        <rFont val="Times New Roman"/>
        <family val="1"/>
      </rPr>
      <t>PMS 214C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</si>
  <si>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#QSPT-325407A (PMS473C)</t>
    </r>
    <r>
      <rPr>
        <sz val="12"/>
        <color theme="1"/>
        <rFont val="標楷體"/>
        <family val="4"/>
        <charset val="136"/>
      </rPr>
      <t>，針對客人產品《猴子上學書》，要求於磨砂</t>
    </r>
    <r>
      <rPr>
        <sz val="12"/>
        <color theme="1"/>
        <rFont val="Times New Roman"/>
        <family val="1"/>
      </rPr>
      <t>PP</t>
    </r>
    <r>
      <rPr>
        <sz val="12"/>
        <color theme="1"/>
        <rFont val="標楷體"/>
        <family val="4"/>
        <charset val="136"/>
      </rPr>
      <t>之磨砂面絲印專色</t>
    </r>
    <r>
      <rPr>
        <sz val="12"/>
        <color theme="1"/>
        <rFont val="Times New Roman"/>
        <family val="1"/>
      </rPr>
      <t>PMS473C</t>
    </r>
    <r>
      <rPr>
        <sz val="12"/>
        <color theme="1"/>
        <rFont val="標楷體"/>
        <family val="4"/>
        <charset val="136"/>
      </rPr>
      <t>，看是否符合客人要求以及生產要求。</t>
    </r>
  </si>
  <si>
    <r>
      <rPr>
        <sz val="12"/>
        <color theme="1"/>
        <rFont val="標楷體"/>
        <family val="4"/>
        <charset val="136"/>
      </rPr>
      <t>測試美麗華</t>
    </r>
    <r>
      <rPr>
        <sz val="12"/>
        <color theme="1"/>
        <rFont val="Times New Roman"/>
        <family val="1"/>
      </rPr>
      <t>#QSPT-325408A (PMS186C)</t>
    </r>
    <r>
      <rPr>
        <sz val="12"/>
        <color theme="1"/>
        <rFont val="標楷體"/>
        <family val="4"/>
        <charset val="136"/>
      </rPr>
      <t>，針對客人產品《猴子上學書》，要求於磨砂</t>
    </r>
    <r>
      <rPr>
        <sz val="12"/>
        <color theme="1"/>
        <rFont val="Times New Roman"/>
        <family val="1"/>
      </rPr>
      <t>PP</t>
    </r>
    <r>
      <rPr>
        <sz val="12"/>
        <color theme="1"/>
        <rFont val="標楷體"/>
        <family val="4"/>
        <charset val="136"/>
      </rPr>
      <t>之磨砂面絲印專色</t>
    </r>
    <r>
      <rPr>
        <sz val="12"/>
        <color theme="1"/>
        <rFont val="Times New Roman"/>
        <family val="1"/>
      </rPr>
      <t>PMS186C</t>
    </r>
    <r>
      <rPr>
        <sz val="12"/>
        <color theme="1"/>
        <rFont val="標楷體"/>
        <family val="4"/>
        <charset val="136"/>
      </rPr>
      <t>，看是否符合客人要求以及生產要求。</t>
    </r>
  </si>
  <si>
    <r>
      <rPr>
        <sz val="12"/>
        <color theme="1"/>
        <rFont val="標楷體"/>
        <family val="4"/>
        <charset val="136"/>
      </rPr>
      <t>測試恒輝</t>
    </r>
    <r>
      <rPr>
        <sz val="12"/>
        <color theme="1"/>
        <rFont val="Times New Roman"/>
        <family val="1"/>
      </rPr>
      <t>PH-750-FP</t>
    </r>
    <r>
      <rPr>
        <sz val="12"/>
        <color theme="1"/>
        <rFont val="標楷體"/>
        <family val="4"/>
        <charset val="136"/>
      </rPr>
      <t>發泡墨，在各款紙張介面上，通過絲印該發泡物料透過網紗形成網紋，使之達到類似布紋紋路</t>
    </r>
    <r>
      <rPr>
        <sz val="12"/>
        <color theme="1"/>
        <rFont val="Times New Roman"/>
        <family val="1"/>
      </rPr>
      <t>(</t>
    </r>
    <r>
      <rPr>
        <sz val="12"/>
        <color theme="1"/>
        <rFont val="標楷體"/>
        <family val="4"/>
        <charset val="136"/>
      </rPr>
      <t>紙布</t>
    </r>
    <r>
      <rPr>
        <sz val="12"/>
        <color theme="1"/>
        <rFont val="Times New Roman"/>
        <family val="1"/>
      </rPr>
      <t>Cloth-Like)</t>
    </r>
    <r>
      <rPr>
        <sz val="12"/>
        <color theme="1"/>
        <rFont val="標楷體"/>
        <family val="4"/>
        <charset val="136"/>
      </rPr>
      <t>的印刷效果，並列入</t>
    </r>
    <r>
      <rPr>
        <sz val="12"/>
        <color theme="1"/>
        <rFont val="Times New Roman"/>
        <family val="1"/>
      </rPr>
      <t>Leo Touch</t>
    </r>
    <r>
      <rPr>
        <sz val="12"/>
        <color theme="1"/>
        <rFont val="標楷體"/>
        <family val="4"/>
        <charset val="136"/>
      </rPr>
      <t>中推廣。</t>
    </r>
  </si>
  <si>
    <r>
      <rPr>
        <sz val="12"/>
        <color theme="1"/>
        <rFont val="標楷體"/>
        <family val="4"/>
        <charset val="136"/>
      </rPr>
      <t>測試美麗華：</t>
    </r>
    <r>
      <rPr>
        <sz val="12"/>
        <color theme="1"/>
        <rFont val="Times New Roman"/>
        <family val="1"/>
      </rPr>
      <t>#QSPT-418252A(PMS2905C)</t>
    </r>
    <r>
      <rPr>
        <sz val="12"/>
        <color theme="1"/>
        <rFont val="標楷體"/>
        <family val="4"/>
        <charset val="136"/>
      </rPr>
      <t>，針對客人產品</t>
    </r>
    <r>
      <rPr>
        <sz val="12"/>
        <color theme="1"/>
        <rFont val="Times New Roman"/>
        <family val="1"/>
      </rPr>
      <t>S0817815</t>
    </r>
    <r>
      <rPr>
        <sz val="12"/>
        <color theme="1"/>
        <rFont val="標楷體"/>
        <family val="4"/>
        <charset val="136"/>
      </rPr>
      <t>《七彩娃娃上學書》，要求於磨砂</t>
    </r>
    <r>
      <rPr>
        <sz val="12"/>
        <color theme="1"/>
        <rFont val="Times New Roman"/>
        <family val="1"/>
      </rPr>
      <t>PP</t>
    </r>
    <r>
      <rPr>
        <sz val="12"/>
        <color theme="1"/>
        <rFont val="標楷體"/>
        <family val="4"/>
        <charset val="136"/>
      </rPr>
      <t>之磨砂面絲印專色</t>
    </r>
    <r>
      <rPr>
        <sz val="12"/>
        <color theme="1"/>
        <rFont val="Times New Roman"/>
        <family val="1"/>
      </rPr>
      <t>PMS2905C</t>
    </r>
    <r>
      <rPr>
        <sz val="12"/>
        <color theme="1"/>
        <rFont val="標楷體"/>
        <family val="4"/>
        <charset val="136"/>
      </rPr>
      <t>，看是否符合客人要求以及生產要求。</t>
    </r>
  </si>
  <si>
    <r>
      <rPr>
        <sz val="12"/>
        <color theme="1"/>
        <rFont val="標楷體"/>
        <family val="4"/>
        <charset val="136"/>
      </rPr>
      <t>測試中益＃</t>
    </r>
    <r>
      <rPr>
        <sz val="12"/>
        <color theme="1"/>
        <rFont val="Times New Roman"/>
        <family val="1"/>
      </rPr>
      <t>SF-40498</t>
    </r>
    <r>
      <rPr>
        <sz val="12"/>
        <color theme="1"/>
        <rFont val="標楷體"/>
        <family val="4"/>
        <charset val="136"/>
      </rPr>
      <t>調色黃，針對客人</t>
    </r>
    <r>
      <rPr>
        <sz val="12"/>
        <color theme="1"/>
        <rFont val="Times New Roman"/>
        <family val="1"/>
      </rPr>
      <t>LEOUK-Hedonist Guides</t>
    </r>
    <r>
      <rPr>
        <sz val="12"/>
        <color theme="1"/>
        <rFont val="標楷體"/>
        <family val="4"/>
        <charset val="136"/>
      </rPr>
      <t>產品《快樂向導》於皮殼黑色人造皮上絲印專色，看其效果是否合乎要求。</t>
    </r>
  </si>
  <si>
    <r>
      <rPr>
        <sz val="12"/>
        <color theme="1"/>
        <rFont val="標楷體"/>
        <family val="4"/>
        <charset val="136"/>
      </rPr>
      <t>測試中益＃</t>
    </r>
    <r>
      <rPr>
        <sz val="12"/>
        <color theme="1"/>
        <rFont val="Times New Roman"/>
        <family val="1"/>
      </rPr>
      <t>SF-40499</t>
    </r>
    <r>
      <rPr>
        <sz val="12"/>
        <color theme="1"/>
        <rFont val="標楷體"/>
        <family val="4"/>
        <charset val="136"/>
      </rPr>
      <t>調色藍，針對客人</t>
    </r>
    <r>
      <rPr>
        <sz val="12"/>
        <color theme="1"/>
        <rFont val="Times New Roman"/>
        <family val="1"/>
      </rPr>
      <t>LEOUK-Hedonist Guides</t>
    </r>
    <r>
      <rPr>
        <sz val="12"/>
        <color theme="1"/>
        <rFont val="標楷體"/>
        <family val="4"/>
        <charset val="136"/>
      </rPr>
      <t>產品《快樂向導》於皮殼黑色人造皮上絲印專色，看其效果是否合乎要求。</t>
    </r>
  </si>
  <si>
    <r>
      <rPr>
        <sz val="12"/>
        <color theme="1"/>
        <rFont val="標楷體"/>
        <family val="4"/>
        <charset val="136"/>
      </rPr>
      <t>測試中益＃</t>
    </r>
    <r>
      <rPr>
        <sz val="12"/>
        <color theme="1"/>
        <rFont val="Times New Roman"/>
        <family val="1"/>
      </rPr>
      <t>SF-40500</t>
    </r>
    <r>
      <rPr>
        <sz val="12"/>
        <color theme="1"/>
        <rFont val="標楷體"/>
        <family val="4"/>
        <charset val="136"/>
      </rPr>
      <t>調色綠，針對客人</t>
    </r>
    <r>
      <rPr>
        <sz val="12"/>
        <color theme="1"/>
        <rFont val="Times New Roman"/>
        <family val="1"/>
      </rPr>
      <t>LEOUK-Hedonist Guides</t>
    </r>
    <r>
      <rPr>
        <sz val="12"/>
        <color theme="1"/>
        <rFont val="標楷體"/>
        <family val="4"/>
        <charset val="136"/>
      </rPr>
      <t>產品《快樂向導》於皮殼黑色人造皮上絲印專色，看其效果是否合乎要求。</t>
    </r>
  </si>
  <si>
    <r>
      <rPr>
        <sz val="12"/>
        <color theme="1"/>
        <rFont val="標楷體"/>
        <family val="4"/>
        <charset val="136"/>
      </rPr>
      <t>測試美麗華的</t>
    </r>
    <r>
      <rPr>
        <sz val="12"/>
        <color theme="1"/>
        <rFont val="Times New Roman"/>
        <family val="1"/>
      </rPr>
      <t>QPS-920089</t>
    </r>
    <r>
      <rPr>
        <sz val="12"/>
        <color theme="1"/>
        <rFont val="標楷體"/>
        <family val="4"/>
        <charset val="136"/>
      </rPr>
      <t>珍珠白，針對</t>
    </r>
    <r>
      <rPr>
        <sz val="12"/>
        <color theme="1"/>
        <rFont val="Times New Roman"/>
        <family val="1"/>
      </rPr>
      <t>&lt;&lt;KC</t>
    </r>
    <r>
      <rPr>
        <sz val="12"/>
        <color theme="1"/>
        <rFont val="標楷體"/>
        <family val="4"/>
        <charset val="136"/>
      </rPr>
      <t>開心母親節咭</t>
    </r>
    <r>
      <rPr>
        <sz val="12"/>
        <color theme="1"/>
        <rFont val="Times New Roman"/>
        <family val="1"/>
      </rPr>
      <t>&gt;&gt;</t>
    </r>
    <r>
      <rPr>
        <sz val="12"/>
        <color theme="1"/>
        <rFont val="標楷體"/>
        <family val="4"/>
        <charset val="136"/>
      </rPr>
      <t>第一次大貨時使用</t>
    </r>
    <r>
      <rPr>
        <sz val="12"/>
        <color theme="1"/>
        <rFont val="Times New Roman"/>
        <family val="1"/>
      </rPr>
      <t>SNC(C)-30837</t>
    </r>
    <r>
      <rPr>
        <sz val="12"/>
        <color theme="1"/>
        <rFont val="標楷體"/>
        <family val="4"/>
        <charset val="136"/>
      </rPr>
      <t>調色珠光藍絲印於</t>
    </r>
    <r>
      <rPr>
        <sz val="12"/>
        <color theme="1"/>
        <rFont val="Times New Roman"/>
        <family val="1"/>
      </rPr>
      <t>220gBGH</t>
    </r>
    <r>
      <rPr>
        <sz val="12"/>
        <color theme="1"/>
        <rFont val="標楷體"/>
        <family val="4"/>
        <charset val="136"/>
      </rPr>
      <t>無粉咭上再燙金出現甩金的情況，是否可作改善，達到既可燙金又符合客人對珍珠效果的要求。</t>
    </r>
  </si>
  <si>
    <r>
      <rPr>
        <sz val="12"/>
        <color theme="1"/>
        <rFont val="標楷體"/>
        <family val="4"/>
        <charset val="136"/>
      </rPr>
      <t>測試美麗華</t>
    </r>
    <r>
      <rPr>
        <sz val="12"/>
        <color theme="1"/>
        <rFont val="Times New Roman"/>
        <family val="1"/>
      </rPr>
      <t>#QPS-920335</t>
    </r>
    <r>
      <rPr>
        <sz val="12"/>
        <color theme="1"/>
        <rFont val="標楷體"/>
        <family val="4"/>
        <charset val="136"/>
      </rPr>
      <t>絲印金色油墨，針對客人</t>
    </r>
    <r>
      <rPr>
        <sz val="12"/>
        <color theme="1"/>
        <rFont val="Times New Roman"/>
        <family val="1"/>
      </rPr>
      <t>HMJST</t>
    </r>
    <r>
      <rPr>
        <sz val="12"/>
        <color theme="1"/>
        <rFont val="標楷體"/>
        <family val="4"/>
        <charset val="136"/>
      </rPr>
      <t>產品《沙漠系列、城堡系列》絲印油墨於</t>
    </r>
    <r>
      <rPr>
        <sz val="12"/>
        <color theme="1"/>
        <rFont val="Times New Roman"/>
        <family val="1"/>
      </rPr>
      <t>80g/m2</t>
    </r>
    <r>
      <rPr>
        <sz val="12"/>
        <color theme="1"/>
        <rFont val="標楷體"/>
        <family val="4"/>
        <charset val="136"/>
      </rPr>
      <t>、</t>
    </r>
    <r>
      <rPr>
        <sz val="12"/>
        <color theme="1"/>
        <rFont val="Times New Roman"/>
        <family val="1"/>
      </rPr>
      <t>100g/m2</t>
    </r>
    <r>
      <rPr>
        <sz val="12"/>
        <color theme="1"/>
        <rFont val="標楷體"/>
        <family val="4"/>
        <charset val="136"/>
      </rPr>
      <t>、</t>
    </r>
    <r>
      <rPr>
        <sz val="12"/>
        <color theme="1"/>
        <rFont val="Times New Roman"/>
        <family val="1"/>
      </rPr>
      <t>210g/m2</t>
    </r>
    <r>
      <rPr>
        <sz val="12"/>
        <color theme="1"/>
        <rFont val="標楷體"/>
        <family val="4"/>
        <charset val="136"/>
      </rPr>
      <t>的</t>
    </r>
    <r>
      <rPr>
        <sz val="12"/>
        <color theme="1"/>
        <rFont val="Times New Roman"/>
        <family val="1"/>
      </rPr>
      <t>IKN</t>
    </r>
    <r>
      <rPr>
        <sz val="12"/>
        <color theme="1"/>
        <rFont val="標楷體"/>
        <family val="4"/>
        <charset val="136"/>
      </rPr>
      <t>書紙上，看其效果是否合乎要求。</t>
    </r>
  </si>
  <si>
    <r>
      <rPr>
        <sz val="12"/>
        <color theme="1"/>
        <rFont val="標楷體"/>
        <family val="4"/>
        <charset val="136"/>
      </rPr>
      <t>測試美麗華</t>
    </r>
    <r>
      <rPr>
        <sz val="12"/>
        <color theme="1"/>
        <rFont val="Times New Roman"/>
        <family val="1"/>
      </rPr>
      <t>#QSND-15330</t>
    </r>
    <r>
      <rPr>
        <sz val="12"/>
        <color theme="1"/>
        <rFont val="標楷體"/>
        <family val="4"/>
        <charset val="136"/>
      </rPr>
      <t>米白色，針對</t>
    </r>
    <r>
      <rPr>
        <sz val="12"/>
        <color theme="1"/>
        <rFont val="Times New Roman"/>
        <family val="1"/>
      </rPr>
      <t>H/M</t>
    </r>
    <r>
      <rPr>
        <sz val="12"/>
        <color theme="1"/>
        <rFont val="標楷體"/>
        <family val="4"/>
        <charset val="136"/>
      </rPr>
      <t>客人麻布系列地址部產品，絲印</t>
    </r>
    <r>
      <rPr>
        <sz val="12"/>
        <color theme="1"/>
        <rFont val="Times New Roman"/>
        <family val="1"/>
      </rPr>
      <t>#QSND-15330</t>
    </r>
    <r>
      <rPr>
        <sz val="12"/>
        <color theme="1"/>
        <rFont val="標楷體"/>
        <family val="4"/>
        <charset val="136"/>
      </rPr>
      <t>米白色於白色麻布上，看其是否符合客人要求以及生產要求。</t>
    </r>
  </si>
  <si>
    <r>
      <rPr>
        <sz val="12"/>
        <color theme="1"/>
        <rFont val="標楷體"/>
        <family val="4"/>
        <charset val="136"/>
      </rPr>
      <t>測試美麗華</t>
    </r>
    <r>
      <rPr>
        <sz val="12"/>
        <color theme="1"/>
        <rFont val="Times New Roman"/>
        <family val="1"/>
      </rPr>
      <t>#QSND-325779</t>
    </r>
    <r>
      <rPr>
        <sz val="12"/>
        <color theme="1"/>
        <rFont val="標楷體"/>
        <family val="4"/>
        <charset val="136"/>
      </rPr>
      <t>紅色，針對</t>
    </r>
    <r>
      <rPr>
        <sz val="12"/>
        <color theme="1"/>
        <rFont val="Times New Roman"/>
        <family val="1"/>
      </rPr>
      <t>H/M</t>
    </r>
    <r>
      <rPr>
        <sz val="12"/>
        <color theme="1"/>
        <rFont val="標楷體"/>
        <family val="4"/>
        <charset val="136"/>
      </rPr>
      <t>客人麻布系列地址部產品，絲印</t>
    </r>
    <r>
      <rPr>
        <sz val="12"/>
        <color theme="1"/>
        <rFont val="Times New Roman"/>
        <family val="1"/>
      </rPr>
      <t>#QSND-325779</t>
    </r>
    <r>
      <rPr>
        <sz val="12"/>
        <color theme="1"/>
        <rFont val="標楷體"/>
        <family val="4"/>
        <charset val="136"/>
      </rPr>
      <t>紅色在已經絲印了</t>
    </r>
    <r>
      <rPr>
        <sz val="12"/>
        <color theme="1"/>
        <rFont val="Times New Roman"/>
        <family val="1"/>
      </rPr>
      <t>#QSND-15330</t>
    </r>
    <r>
      <rPr>
        <sz val="12"/>
        <color theme="1"/>
        <rFont val="標楷體"/>
        <family val="4"/>
        <charset val="136"/>
      </rPr>
      <t>米白色的白色麻布上，看其是否符合客人要求以及生產要求。</t>
    </r>
  </si>
  <si>
    <r>
      <rPr>
        <sz val="12"/>
        <color theme="1"/>
        <rFont val="標楷體"/>
        <family val="4"/>
        <charset val="136"/>
      </rPr>
      <t>測試美麗華</t>
    </r>
    <r>
      <rPr>
        <sz val="12"/>
        <color theme="1"/>
        <rFont val="Times New Roman"/>
        <family val="1"/>
      </rPr>
      <t>#QSND-325780</t>
    </r>
    <r>
      <rPr>
        <sz val="12"/>
        <color theme="1"/>
        <rFont val="標楷體"/>
        <family val="4"/>
        <charset val="136"/>
      </rPr>
      <t>粉紅色，針對</t>
    </r>
    <r>
      <rPr>
        <sz val="12"/>
        <color theme="1"/>
        <rFont val="Times New Roman"/>
        <family val="1"/>
      </rPr>
      <t>H/M</t>
    </r>
    <r>
      <rPr>
        <sz val="12"/>
        <color theme="1"/>
        <rFont val="標楷體"/>
        <family val="4"/>
        <charset val="136"/>
      </rPr>
      <t>客人麻布系列地址部產品，絲印</t>
    </r>
    <r>
      <rPr>
        <sz val="12"/>
        <color theme="1"/>
        <rFont val="Times New Roman"/>
        <family val="1"/>
      </rPr>
      <t>#QSND-325780</t>
    </r>
    <r>
      <rPr>
        <sz val="12"/>
        <color theme="1"/>
        <rFont val="標楷體"/>
        <family val="4"/>
        <charset val="136"/>
      </rPr>
      <t>粉紅色在已經絲印了</t>
    </r>
    <r>
      <rPr>
        <sz val="12"/>
        <color theme="1"/>
        <rFont val="Times New Roman"/>
        <family val="1"/>
      </rPr>
      <t>#QSND-15330</t>
    </r>
    <r>
      <rPr>
        <sz val="12"/>
        <color theme="1"/>
        <rFont val="標楷體"/>
        <family val="4"/>
        <charset val="136"/>
      </rPr>
      <t>米白色的白色麻布上，看其是否符合客人要求以及生產要求。</t>
    </r>
  </si>
  <si>
    <r>
      <rPr>
        <sz val="12"/>
        <color theme="1"/>
        <rFont val="標楷體"/>
        <family val="4"/>
        <charset val="136"/>
      </rPr>
      <t>測試美麗華</t>
    </r>
    <r>
      <rPr>
        <sz val="12"/>
        <color theme="1"/>
        <rFont val="Times New Roman"/>
        <family val="1"/>
      </rPr>
      <t>#QSND-325781</t>
    </r>
    <r>
      <rPr>
        <sz val="12"/>
        <color theme="1"/>
        <rFont val="標楷體"/>
        <family val="4"/>
        <charset val="136"/>
      </rPr>
      <t>淺紅色，針對</t>
    </r>
    <r>
      <rPr>
        <sz val="12"/>
        <color theme="1"/>
        <rFont val="Times New Roman"/>
        <family val="1"/>
      </rPr>
      <t>H/M</t>
    </r>
    <r>
      <rPr>
        <sz val="12"/>
        <color theme="1"/>
        <rFont val="標楷體"/>
        <family val="4"/>
        <charset val="136"/>
      </rPr>
      <t>客人麻布系列地址部產品，絲印</t>
    </r>
    <r>
      <rPr>
        <sz val="12"/>
        <color theme="1"/>
        <rFont val="Times New Roman"/>
        <family val="1"/>
      </rPr>
      <t>#QSND-325781</t>
    </r>
    <r>
      <rPr>
        <sz val="12"/>
        <color theme="1"/>
        <rFont val="標楷體"/>
        <family val="4"/>
        <charset val="136"/>
      </rPr>
      <t>淺紅色在已經絲印了</t>
    </r>
    <r>
      <rPr>
        <sz val="12"/>
        <color theme="1"/>
        <rFont val="Times New Roman"/>
        <family val="1"/>
      </rPr>
      <t>#QSND-15330</t>
    </r>
    <r>
      <rPr>
        <sz val="12"/>
        <color theme="1"/>
        <rFont val="標楷體"/>
        <family val="4"/>
        <charset val="136"/>
      </rPr>
      <t>米白色的白色麻布上，看其是否符合客人要求以及生產要求。</t>
    </r>
  </si>
  <si>
    <r>
      <rPr>
        <sz val="12"/>
        <color theme="1"/>
        <rFont val="標楷體"/>
        <family val="4"/>
        <charset val="136"/>
      </rPr>
      <t>測試美麗華</t>
    </r>
    <r>
      <rPr>
        <sz val="12"/>
        <color theme="1"/>
        <rFont val="Times New Roman"/>
        <family val="1"/>
      </rPr>
      <t># QSND-528775</t>
    </r>
    <r>
      <rPr>
        <sz val="12"/>
        <color theme="1"/>
        <rFont val="標楷體"/>
        <family val="4"/>
        <charset val="136"/>
      </rPr>
      <t>咖啡色，針對</t>
    </r>
    <r>
      <rPr>
        <sz val="12"/>
        <color theme="1"/>
        <rFont val="Times New Roman"/>
        <family val="1"/>
      </rPr>
      <t>H/M</t>
    </r>
    <r>
      <rPr>
        <sz val="12"/>
        <color theme="1"/>
        <rFont val="標楷體"/>
        <family val="4"/>
        <charset val="136"/>
      </rPr>
      <t>客人麻布系列地址部產品，絲印</t>
    </r>
    <r>
      <rPr>
        <sz val="12"/>
        <color theme="1"/>
        <rFont val="Times New Roman"/>
        <family val="1"/>
      </rPr>
      <t># QSND-528775</t>
    </r>
    <r>
      <rPr>
        <sz val="12"/>
        <color theme="1"/>
        <rFont val="標楷體"/>
        <family val="4"/>
        <charset val="136"/>
      </rPr>
      <t>咖啡色在已經絲印了</t>
    </r>
    <r>
      <rPr>
        <sz val="12"/>
        <color theme="1"/>
        <rFont val="Times New Roman"/>
        <family val="1"/>
      </rPr>
      <t>#QSND-15330</t>
    </r>
    <r>
      <rPr>
        <sz val="12"/>
        <color theme="1"/>
        <rFont val="標楷體"/>
        <family val="4"/>
        <charset val="136"/>
      </rPr>
      <t>米白色的白色麻布上，看其是否符合客人要求以及生產要求。</t>
    </r>
  </si>
  <si>
    <r>
      <rPr>
        <sz val="12"/>
        <color theme="1"/>
        <rFont val="標楷體"/>
        <family val="4"/>
        <charset val="136"/>
      </rPr>
      <t>測試美麗華</t>
    </r>
    <r>
      <rPr>
        <sz val="12"/>
        <color theme="1"/>
        <rFont val="Times New Roman"/>
        <family val="1"/>
      </rPr>
      <t>#SND-528441</t>
    </r>
    <r>
      <rPr>
        <sz val="12"/>
        <color theme="1"/>
        <rFont val="標楷體"/>
        <family val="4"/>
        <charset val="136"/>
      </rPr>
      <t>灰色油墨，針對</t>
    </r>
    <r>
      <rPr>
        <sz val="12"/>
        <color theme="1"/>
        <rFont val="Times New Roman"/>
        <family val="1"/>
      </rPr>
      <t xml:space="preserve">SNC:IBOOK </t>
    </r>
    <r>
      <rPr>
        <sz val="12"/>
        <color theme="1"/>
        <rFont val="標楷體"/>
        <family val="4"/>
        <charset val="136"/>
      </rPr>
      <t>客人產品《灰色的天空》，要求於</t>
    </r>
    <r>
      <rPr>
        <sz val="12"/>
        <color theme="1"/>
        <rFont val="Times New Roman"/>
        <family val="1"/>
      </rPr>
      <t>PU</t>
    </r>
    <r>
      <rPr>
        <sz val="12"/>
        <color theme="1"/>
        <rFont val="標楷體"/>
        <family val="4"/>
        <charset val="136"/>
      </rPr>
      <t>皮上絲印專色</t>
    </r>
    <r>
      <rPr>
        <sz val="12"/>
        <color theme="1"/>
        <rFont val="Times New Roman"/>
        <family val="1"/>
      </rPr>
      <t>PMS cool grey 11C</t>
    </r>
    <r>
      <rPr>
        <sz val="12"/>
        <color theme="1"/>
        <rFont val="標楷體"/>
        <family val="4"/>
        <charset val="136"/>
      </rPr>
      <t>，看是否符合客人要求以及生產要求。</t>
    </r>
  </si>
  <si>
    <r>
      <rPr>
        <sz val="12"/>
        <color theme="1"/>
        <rFont val="標楷體"/>
        <family val="4"/>
        <charset val="136"/>
      </rPr>
      <t>測試中益</t>
    </r>
    <r>
      <rPr>
        <sz val="12"/>
        <color theme="1"/>
        <rFont val="Times New Roman"/>
        <family val="1"/>
      </rPr>
      <t>SX-60556</t>
    </r>
    <r>
      <rPr>
        <sz val="12"/>
        <color theme="1"/>
        <rFont val="標楷體"/>
        <family val="4"/>
        <charset val="136"/>
      </rPr>
      <t>調色灰油墨，針對客樣效果線條幼細、顏色清晰、附著力強，是否可追到客樣效果，並符合我司生產工藝要求。</t>
    </r>
  </si>
  <si>
    <r>
      <rPr>
        <sz val="12"/>
        <color theme="1"/>
        <rFont val="標楷體"/>
        <family val="4"/>
        <charset val="136"/>
      </rPr>
      <t>測試美麗華</t>
    </r>
    <r>
      <rPr>
        <sz val="12"/>
        <color theme="1"/>
        <rFont val="Times New Roman"/>
        <family val="1"/>
      </rPr>
      <t>#QPS-920635</t>
    </r>
    <r>
      <rPr>
        <sz val="12"/>
        <color theme="1"/>
        <rFont val="標楷體"/>
        <family val="4"/>
        <charset val="136"/>
      </rPr>
      <t>銀墨，針對</t>
    </r>
    <r>
      <rPr>
        <sz val="12"/>
        <color theme="1"/>
        <rFont val="Times New Roman"/>
        <family val="1"/>
      </rPr>
      <t>HMCAR</t>
    </r>
    <r>
      <rPr>
        <sz val="12"/>
        <color theme="1"/>
        <rFont val="標楷體"/>
        <family val="4"/>
        <charset val="136"/>
      </rPr>
      <t>客人產品</t>
    </r>
    <r>
      <rPr>
        <sz val="12"/>
        <color theme="1"/>
        <rFont val="Times New Roman"/>
        <family val="1"/>
      </rPr>
      <t>S0903369KC</t>
    </r>
    <r>
      <rPr>
        <sz val="12"/>
        <color theme="1"/>
        <rFont val="標楷體"/>
        <family val="4"/>
        <charset val="136"/>
      </rPr>
      <t>聖誕盒裝咭，要求在無粉咭面上絲印專色</t>
    </r>
    <r>
      <rPr>
        <sz val="12"/>
        <color theme="1"/>
        <rFont val="Times New Roman"/>
        <family val="1"/>
      </rPr>
      <t>PMS877U</t>
    </r>
    <r>
      <rPr>
        <sz val="12"/>
        <color theme="1"/>
        <rFont val="標楷體"/>
        <family val="4"/>
        <charset val="136"/>
      </rPr>
      <t>，看是否符合客人要求以及生產要求。</t>
    </r>
  </si>
  <si>
    <r>
      <rPr>
        <sz val="12"/>
        <color theme="1"/>
        <rFont val="標楷體"/>
        <family val="4"/>
        <charset val="136"/>
      </rPr>
      <t>測試景達</t>
    </r>
    <r>
      <rPr>
        <sz val="12"/>
        <color theme="1"/>
        <rFont val="Times New Roman"/>
        <family val="1"/>
      </rPr>
      <t>GP-2612(PMS199C)</t>
    </r>
    <r>
      <rPr>
        <sz val="12"/>
        <color theme="1"/>
        <rFont val="標楷體"/>
        <family val="4"/>
        <charset val="136"/>
      </rPr>
      <t>彈性膠，針對客人產品選擇使用彈性膠加工，且顏色要求為</t>
    </r>
    <r>
      <rPr>
        <sz val="12"/>
        <color theme="1"/>
        <rFont val="Times New Roman"/>
        <family val="1"/>
      </rPr>
      <t>PMS199C</t>
    </r>
    <r>
      <rPr>
        <sz val="12"/>
        <color theme="1"/>
        <rFont val="標楷體"/>
        <family val="4"/>
        <charset val="136"/>
      </rPr>
      <t>，是否可達到客人的要求，並符合我司生產工藝。</t>
    </r>
  </si>
  <si>
    <r>
      <rPr>
        <sz val="12"/>
        <color theme="1"/>
        <rFont val="標楷體"/>
        <family val="4"/>
        <charset val="136"/>
      </rPr>
      <t>測試美麗華</t>
    </r>
    <r>
      <rPr>
        <sz val="12"/>
        <color theme="1"/>
        <rFont val="Times New Roman"/>
        <family val="1"/>
      </rPr>
      <t>#QPS-920945</t>
    </r>
    <r>
      <rPr>
        <sz val="12"/>
        <color theme="1"/>
        <rFont val="標楷體"/>
        <family val="4"/>
        <charset val="136"/>
      </rPr>
      <t>金墨，針對</t>
    </r>
    <r>
      <rPr>
        <sz val="12"/>
        <color theme="1"/>
        <rFont val="Times New Roman"/>
        <family val="1"/>
      </rPr>
      <t>HM</t>
    </r>
    <r>
      <rPr>
        <sz val="12"/>
        <color theme="1"/>
        <rFont val="標楷體"/>
        <family val="4"/>
        <charset val="136"/>
      </rPr>
      <t>客人產品</t>
    </r>
    <r>
      <rPr>
        <sz val="12"/>
        <color theme="1"/>
        <rFont val="Times New Roman"/>
        <family val="1"/>
      </rPr>
      <t>S0907382 HM</t>
    </r>
    <r>
      <rPr>
        <sz val="12"/>
        <color theme="1"/>
        <rFont val="標楷體"/>
        <family val="4"/>
        <charset val="136"/>
      </rPr>
      <t>咭</t>
    </r>
    <r>
      <rPr>
        <sz val="12"/>
        <color theme="1"/>
        <rFont val="Times New Roman"/>
        <family val="1"/>
      </rPr>
      <t>1000PXX141M</t>
    </r>
    <r>
      <rPr>
        <sz val="12"/>
        <color theme="1"/>
        <rFont val="標楷體"/>
        <family val="4"/>
        <charset val="136"/>
      </rPr>
      <t>，要求在無粉咭面上絲印專色</t>
    </r>
    <r>
      <rPr>
        <sz val="12"/>
        <color theme="1"/>
        <rFont val="Times New Roman"/>
        <family val="1"/>
      </rPr>
      <t>PMS872U</t>
    </r>
    <r>
      <rPr>
        <sz val="12"/>
        <color theme="1"/>
        <rFont val="標楷體"/>
        <family val="4"/>
        <charset val="136"/>
      </rPr>
      <t>再燙金，看是否符合客人要求以及生產要求。</t>
    </r>
  </si>
  <si>
    <r>
      <rPr>
        <sz val="12"/>
        <color theme="1"/>
        <rFont val="標楷體"/>
        <family val="4"/>
        <charset val="136"/>
      </rPr>
      <t>測試美麗華：</t>
    </r>
    <r>
      <rPr>
        <sz val="12"/>
        <color theme="1"/>
        <rFont val="Times New Roman"/>
        <family val="1"/>
      </rPr>
      <t>#QPS-920937</t>
    </r>
    <r>
      <rPr>
        <sz val="12"/>
        <color theme="1"/>
        <rFont val="標楷體"/>
        <family val="4"/>
        <charset val="136"/>
      </rPr>
      <t>金墨，針對</t>
    </r>
    <r>
      <rPr>
        <sz val="12"/>
        <color theme="1"/>
        <rFont val="Times New Roman"/>
        <family val="1"/>
      </rPr>
      <t>HM</t>
    </r>
    <r>
      <rPr>
        <sz val="12"/>
        <color theme="1"/>
        <rFont val="標楷體"/>
        <family val="4"/>
        <charset val="136"/>
      </rPr>
      <t>客人產品</t>
    </r>
    <r>
      <rPr>
        <sz val="12"/>
        <color theme="1"/>
        <rFont val="Times New Roman"/>
        <family val="1"/>
      </rPr>
      <t>S0905309</t>
    </r>
    <r>
      <rPr>
        <sz val="12"/>
        <color theme="1"/>
        <rFont val="標楷體"/>
        <family val="4"/>
        <charset val="136"/>
      </rPr>
      <t>荷蘭立體盒裝咭，要求在書紙面上絲印客人要求金色效果，看是否符合客人要求以及生產要求。</t>
    </r>
  </si>
  <si>
    <r>
      <rPr>
        <sz val="12"/>
        <color theme="1"/>
        <rFont val="標楷體"/>
        <family val="4"/>
        <charset val="136"/>
      </rPr>
      <t>測試景達</t>
    </r>
    <r>
      <rPr>
        <sz val="12"/>
        <color theme="1"/>
        <rFont val="Times New Roman"/>
        <family val="1"/>
      </rPr>
      <t>GP-2636(PMS9060C)</t>
    </r>
    <r>
      <rPr>
        <sz val="12"/>
        <color theme="1"/>
        <rFont val="標楷體"/>
        <family val="4"/>
        <charset val="136"/>
      </rPr>
      <t>彈性膠，針對客人產品</t>
    </r>
    <r>
      <rPr>
        <sz val="12"/>
        <color theme="1"/>
        <rFont val="Times New Roman"/>
        <family val="1"/>
      </rPr>
      <t>&lt;&lt;</t>
    </r>
    <r>
      <rPr>
        <sz val="12"/>
        <color theme="1"/>
        <rFont val="標楷體"/>
        <family val="4"/>
        <charset val="136"/>
      </rPr>
      <t>時尚女孩筆記</t>
    </r>
    <r>
      <rPr>
        <sz val="12"/>
        <color theme="1"/>
        <rFont val="Times New Roman"/>
        <family val="1"/>
      </rPr>
      <t>&gt;&gt;</t>
    </r>
    <r>
      <rPr>
        <sz val="12"/>
        <color theme="1"/>
        <rFont val="標楷體"/>
        <family val="4"/>
        <charset val="136"/>
      </rPr>
      <t>選擇使用彈性膠加工，且顏色要求為</t>
    </r>
    <r>
      <rPr>
        <sz val="12"/>
        <color theme="1"/>
        <rFont val="Times New Roman"/>
        <family val="1"/>
      </rPr>
      <t>PMS9060C</t>
    </r>
    <r>
      <rPr>
        <sz val="12"/>
        <color theme="1"/>
        <rFont val="標楷體"/>
        <family val="4"/>
        <charset val="136"/>
      </rPr>
      <t>，是否可達到客人的要求，並符合我司生產工藝。</t>
    </r>
  </si>
  <si>
    <r>
      <rPr>
        <sz val="12"/>
        <color theme="1"/>
        <rFont val="標楷體"/>
        <family val="4"/>
        <charset val="136"/>
      </rPr>
      <t>測試美麗華：</t>
    </r>
    <r>
      <rPr>
        <sz val="12"/>
        <color theme="1"/>
        <rFont val="Times New Roman"/>
        <family val="1"/>
      </rPr>
      <t>#QPS-714712</t>
    </r>
    <r>
      <rPr>
        <sz val="12"/>
        <color theme="1"/>
        <rFont val="標楷體"/>
        <family val="4"/>
        <charset val="136"/>
      </rPr>
      <t>珍珠油墨，針對</t>
    </r>
    <r>
      <rPr>
        <sz val="12"/>
        <color theme="1"/>
        <rFont val="Times New Roman"/>
        <family val="1"/>
      </rPr>
      <t>HMPBG</t>
    </r>
    <r>
      <rPr>
        <sz val="12"/>
        <color theme="1"/>
        <rFont val="標楷體"/>
        <family val="4"/>
        <charset val="136"/>
      </rPr>
      <t>客人產品</t>
    </r>
    <r>
      <rPr>
        <sz val="12"/>
        <color theme="1"/>
        <rFont val="Times New Roman"/>
        <family val="1"/>
      </rPr>
      <t>S0913833  BTEE09471</t>
    </r>
    <r>
      <rPr>
        <sz val="12"/>
        <color theme="1"/>
        <rFont val="標楷體"/>
        <family val="4"/>
        <charset val="136"/>
      </rPr>
      <t>紙袋，要求在單粉紙上絲印客人要求珍珠效果，看是否符合客人要求以及生產要求。</t>
    </r>
  </si>
  <si>
    <r>
      <rPr>
        <sz val="12"/>
        <color theme="1"/>
        <rFont val="標楷體"/>
        <family val="4"/>
        <charset val="136"/>
      </rPr>
      <t>測試景達</t>
    </r>
    <r>
      <rPr>
        <sz val="12"/>
        <color theme="1"/>
        <rFont val="Times New Roman"/>
        <family val="1"/>
      </rPr>
      <t>GP-2448</t>
    </r>
    <r>
      <rPr>
        <sz val="12"/>
        <color theme="1"/>
        <rFont val="標楷體"/>
        <family val="4"/>
        <charset val="136"/>
      </rPr>
      <t>光油溝鐵粉，配合</t>
    </r>
    <r>
      <rPr>
        <sz val="12"/>
        <color theme="1"/>
        <rFont val="Times New Roman"/>
        <family val="1"/>
      </rPr>
      <t>KTS 853</t>
    </r>
    <r>
      <rPr>
        <sz val="12"/>
        <color theme="1"/>
        <rFont val="標楷體"/>
        <family val="4"/>
        <charset val="136"/>
      </rPr>
      <t>稀釋劑，針對客人</t>
    </r>
    <r>
      <rPr>
        <sz val="12"/>
        <color theme="1"/>
        <rFont val="Times New Roman"/>
        <family val="1"/>
      </rPr>
      <t>Sandvik</t>
    </r>
    <r>
      <rPr>
        <sz val="12"/>
        <color theme="1"/>
        <rFont val="標楷體"/>
        <family val="4"/>
        <charset val="136"/>
      </rPr>
      <t>產品</t>
    </r>
    <r>
      <rPr>
        <sz val="12"/>
        <color theme="1"/>
        <rFont val="Times New Roman"/>
        <family val="1"/>
      </rPr>
      <t>&lt;&lt;</t>
    </r>
    <r>
      <rPr>
        <sz val="12"/>
        <color theme="1"/>
        <rFont val="標楷體"/>
        <family val="4"/>
        <charset val="136"/>
      </rPr>
      <t>磁粉書</t>
    </r>
    <r>
      <rPr>
        <sz val="12"/>
        <color theme="1"/>
        <rFont val="Times New Roman"/>
        <family val="1"/>
      </rPr>
      <t>&gt;&gt;</t>
    </r>
    <r>
      <rPr>
        <sz val="12"/>
        <color theme="1"/>
        <rFont val="標楷體"/>
        <family val="4"/>
        <charset val="136"/>
      </rPr>
      <t>，要求印於</t>
    </r>
    <r>
      <rPr>
        <sz val="12"/>
        <color theme="1"/>
        <rFont val="Times New Roman"/>
        <family val="1"/>
      </rPr>
      <t>230g/m2SHD</t>
    </r>
    <r>
      <rPr>
        <sz val="12"/>
        <color theme="1"/>
        <rFont val="標楷體"/>
        <family val="4"/>
        <charset val="136"/>
      </rPr>
      <t>單粉咭無粉面、</t>
    </r>
    <r>
      <rPr>
        <sz val="12"/>
        <color theme="1"/>
        <rFont val="Times New Roman"/>
        <family val="1"/>
      </rPr>
      <t>250 g/m2</t>
    </r>
    <r>
      <rPr>
        <sz val="12"/>
        <color theme="1"/>
        <rFont val="標楷體"/>
        <family val="4"/>
        <charset val="136"/>
      </rPr>
      <t>粉灰咭無粉面，看是否降低溶劑氣味、改善</t>
    </r>
    <r>
      <rPr>
        <sz val="12"/>
        <color theme="1"/>
        <rFont val="Times New Roman"/>
        <family val="1"/>
      </rPr>
      <t>PAH</t>
    </r>
    <r>
      <rPr>
        <sz val="12"/>
        <color theme="1"/>
        <rFont val="標楷體"/>
        <family val="4"/>
        <charset val="136"/>
      </rPr>
      <t>含量及符合我司生產要求。</t>
    </r>
  </si>
  <si>
    <r>
      <rPr>
        <sz val="12"/>
        <color theme="1"/>
        <rFont val="標楷體"/>
        <family val="4"/>
        <charset val="136"/>
      </rPr>
      <t>測試深圳高氏</t>
    </r>
    <r>
      <rPr>
        <sz val="12"/>
        <color theme="1"/>
        <rFont val="Times New Roman"/>
        <family val="1"/>
      </rPr>
      <t>GUV981UV</t>
    </r>
    <r>
      <rPr>
        <sz val="12"/>
        <color theme="1"/>
        <rFont val="標楷體"/>
        <family val="4"/>
        <charset val="136"/>
      </rPr>
      <t>油是否符合巖石工藝表層絲印加工工藝要求，針對各款紙張介面，要求達到仿巖石表面的手感和視覺效果，以列入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</si>
  <si>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測試景達</t>
    </r>
    <r>
      <rPr>
        <sz val="12"/>
        <color theme="1"/>
        <rFont val="Times New Roman"/>
        <family val="1"/>
      </rPr>
      <t># GP2650</t>
    </r>
    <r>
      <rPr>
        <sz val="12"/>
        <color theme="1"/>
        <rFont val="標楷體"/>
        <family val="4"/>
        <charset val="136"/>
      </rPr>
      <t>（</t>
    </r>
    <r>
      <rPr>
        <sz val="12"/>
        <color theme="1"/>
        <rFont val="Times New Roman"/>
        <family val="1"/>
      </rPr>
      <t>PMS 376C</t>
    </r>
    <r>
      <rPr>
        <sz val="12"/>
        <color theme="1"/>
        <rFont val="標楷體"/>
        <family val="4"/>
        <charset val="136"/>
      </rPr>
      <t>）彈性膠，針對客人產品選擇使用彈性膠加工，且顏色要求為</t>
    </r>
    <r>
      <rPr>
        <sz val="12"/>
        <color theme="1"/>
        <rFont val="Times New Roman"/>
        <family val="1"/>
      </rPr>
      <t>PMS 376C</t>
    </r>
    <r>
      <rPr>
        <sz val="12"/>
        <color theme="1"/>
        <rFont val="標楷體"/>
        <family val="4"/>
        <charset val="136"/>
      </rPr>
      <t>，是否可達到客人的要求，並符合我司生產工藝。</t>
    </r>
  </si>
  <si>
    <r>
      <rPr>
        <sz val="12"/>
        <color theme="1"/>
        <rFont val="標楷體"/>
        <family val="4"/>
        <charset val="136"/>
      </rPr>
      <t>測試美麗華</t>
    </r>
    <r>
      <rPr>
        <sz val="12"/>
        <color theme="1"/>
        <rFont val="Times New Roman"/>
        <family val="1"/>
      </rPr>
      <t>#QPS-714877</t>
    </r>
    <r>
      <rPr>
        <sz val="12"/>
        <color theme="1"/>
        <rFont val="標楷體"/>
        <family val="4"/>
        <charset val="136"/>
      </rPr>
      <t>珠光黃，針對</t>
    </r>
    <r>
      <rPr>
        <sz val="12"/>
        <color theme="1"/>
        <rFont val="Times New Roman"/>
        <family val="1"/>
      </rPr>
      <t>SMFPA</t>
    </r>
    <r>
      <rPr>
        <sz val="12"/>
        <color theme="1"/>
        <rFont val="標楷體"/>
        <family val="4"/>
        <charset val="136"/>
      </rPr>
      <t>客人產品</t>
    </r>
    <r>
      <rPr>
        <sz val="12"/>
        <color theme="1"/>
        <rFont val="Times New Roman"/>
        <family val="1"/>
      </rPr>
      <t xml:space="preserve">S0907032/S0907040  </t>
    </r>
    <r>
      <rPr>
        <sz val="12"/>
        <color theme="1"/>
        <rFont val="標楷體"/>
        <family val="4"/>
        <charset val="136"/>
      </rPr>
      <t>金皇冠盒咭</t>
    </r>
    <r>
      <rPr>
        <sz val="12"/>
        <color theme="1"/>
        <rFont val="Times New Roman"/>
        <family val="1"/>
      </rPr>
      <t>#422629/</t>
    </r>
    <r>
      <rPr>
        <sz val="12"/>
        <color theme="1"/>
        <rFont val="標楷體"/>
        <family val="4"/>
        <charset val="136"/>
      </rPr>
      <t>金絲綢盒咭</t>
    </r>
    <r>
      <rPr>
        <sz val="12"/>
        <color theme="1"/>
        <rFont val="Times New Roman"/>
        <family val="1"/>
      </rPr>
      <t>#422614</t>
    </r>
    <r>
      <rPr>
        <sz val="12"/>
        <color theme="1"/>
        <rFont val="標楷體"/>
        <family val="4"/>
        <charset val="136"/>
      </rPr>
      <t>，要求在啞粉紙上絲印客人要求珍珠效果，看是否符合客人要求以及生產要求。</t>
    </r>
  </si>
  <si>
    <r>
      <rPr>
        <sz val="12"/>
        <color theme="1"/>
        <rFont val="標楷體"/>
        <family val="4"/>
        <charset val="136"/>
      </rPr>
      <t>測試美麗華</t>
    </r>
    <r>
      <rPr>
        <sz val="12"/>
        <color theme="1"/>
        <rFont val="Times New Roman"/>
        <family val="1"/>
      </rPr>
      <t>#QSPT-714900A</t>
    </r>
    <r>
      <rPr>
        <sz val="12"/>
        <color theme="1"/>
        <rFont val="標楷體"/>
        <family val="4"/>
        <charset val="136"/>
      </rPr>
      <t>珠光黃珍珠油墨，針對</t>
    </r>
    <r>
      <rPr>
        <sz val="12"/>
        <color theme="1"/>
        <rFont val="Times New Roman"/>
        <family val="1"/>
      </rPr>
      <t>HMPBG</t>
    </r>
    <r>
      <rPr>
        <sz val="12"/>
        <color theme="1"/>
        <rFont val="標楷體"/>
        <family val="4"/>
        <charset val="136"/>
      </rPr>
      <t>客人產品</t>
    </r>
    <r>
      <rPr>
        <sz val="12"/>
        <color theme="1"/>
        <rFont val="Times New Roman"/>
        <family val="1"/>
      </rPr>
      <t>S0913833  BTEE09471</t>
    </r>
    <r>
      <rPr>
        <sz val="12"/>
        <color theme="1"/>
        <rFont val="標楷體"/>
        <family val="4"/>
        <charset val="136"/>
      </rPr>
      <t>紙袋，要求在啞膠面上絲印客人要求珍珠效果，看是否符合客人要求以及生產要求。</t>
    </r>
    <r>
      <rPr>
        <sz val="12"/>
        <color theme="1"/>
        <rFont val="Times New Roman"/>
        <family val="1"/>
      </rPr>
      <t xml:space="preserve"> </t>
    </r>
  </si>
  <si>
    <r>
      <rPr>
        <sz val="12"/>
        <color theme="1"/>
        <rFont val="標楷體"/>
        <family val="4"/>
        <charset val="136"/>
      </rPr>
      <t>測試日騰的裂紋底漿</t>
    </r>
    <r>
      <rPr>
        <sz val="12"/>
        <color theme="1"/>
        <rFont val="Times New Roman"/>
        <family val="1"/>
      </rPr>
      <t>NT-399Z</t>
    </r>
    <r>
      <rPr>
        <sz val="12"/>
        <color theme="1"/>
        <rFont val="標楷體"/>
        <family val="4"/>
        <charset val="136"/>
      </rPr>
      <t>配合裂紋面漿</t>
    </r>
    <r>
      <rPr>
        <sz val="12"/>
        <color theme="1"/>
        <rFont val="Times New Roman"/>
        <family val="1"/>
      </rPr>
      <t>NT-399Y</t>
    </r>
    <r>
      <rPr>
        <sz val="12"/>
        <color theme="1"/>
        <rFont val="標楷體"/>
        <family val="4"/>
        <charset val="136"/>
      </rPr>
      <t>，針對客人產品</t>
    </r>
    <r>
      <rPr>
        <sz val="12"/>
        <color theme="1"/>
        <rFont val="Times New Roman"/>
        <family val="1"/>
      </rPr>
      <t>&lt;&lt;</t>
    </r>
    <r>
      <rPr>
        <sz val="12"/>
        <color theme="1"/>
        <rFont val="標楷體"/>
        <family val="4"/>
        <charset val="136"/>
      </rPr>
      <t>快樂兒童咭書</t>
    </r>
    <r>
      <rPr>
        <sz val="12"/>
        <color theme="1"/>
        <rFont val="Times New Roman"/>
        <family val="1"/>
      </rPr>
      <t>&gt;&gt;</t>
    </r>
    <r>
      <rPr>
        <sz val="12"/>
        <color theme="1"/>
        <rFont val="標楷體"/>
        <family val="4"/>
        <charset val="136"/>
      </rPr>
      <t>，是否可達到客人的要求，並符合我司的生產工藝。</t>
    </r>
  </si>
  <si>
    <r>
      <rPr>
        <sz val="12"/>
        <color theme="1"/>
        <rFont val="標楷體"/>
        <family val="4"/>
        <charset val="136"/>
      </rPr>
      <t>測試美麗華</t>
    </r>
    <r>
      <rPr>
        <sz val="12"/>
        <color theme="1"/>
        <rFont val="Times New Roman"/>
        <family val="1"/>
      </rPr>
      <t>#QSPTA-H920488</t>
    </r>
    <r>
      <rPr>
        <sz val="12"/>
        <color theme="1"/>
        <rFont val="標楷體"/>
        <family val="4"/>
        <charset val="136"/>
      </rPr>
      <t>銀墨，針對</t>
    </r>
    <r>
      <rPr>
        <sz val="12"/>
        <color theme="1"/>
        <rFont val="Times New Roman"/>
        <family val="1"/>
      </rPr>
      <t>Papyrus</t>
    </r>
    <r>
      <rPr>
        <sz val="12"/>
        <color theme="1"/>
        <rFont val="標楷體"/>
        <family val="4"/>
        <charset val="136"/>
      </rPr>
      <t>客人產品</t>
    </r>
    <r>
      <rPr>
        <sz val="12"/>
        <color theme="1"/>
        <rFont val="Times New Roman"/>
        <family val="1"/>
      </rPr>
      <t>S0917308  419804</t>
    </r>
    <r>
      <rPr>
        <sz val="12"/>
        <color theme="1"/>
        <rFont val="標楷體"/>
        <family val="4"/>
        <charset val="136"/>
      </rPr>
      <t>紙袋</t>
    </r>
    <r>
      <rPr>
        <sz val="12"/>
        <color theme="1"/>
        <rFont val="Times New Roman"/>
        <family val="1"/>
      </rPr>
      <t>/S0917306  420716</t>
    </r>
    <r>
      <rPr>
        <sz val="12"/>
        <color theme="1"/>
        <rFont val="標楷體"/>
        <family val="4"/>
        <charset val="136"/>
      </rPr>
      <t>紙袋，要求在啞膠面上絲印客人要求銀墨效果，看是否符合客人要求以及生產要求。</t>
    </r>
  </si>
  <si>
    <r>
      <rPr>
        <sz val="12"/>
        <color theme="1"/>
        <rFont val="標楷體"/>
        <family val="4"/>
        <charset val="136"/>
      </rPr>
      <t>測試美麗華的</t>
    </r>
    <r>
      <rPr>
        <sz val="12"/>
        <color theme="1"/>
        <rFont val="Times New Roman"/>
        <family val="1"/>
      </rPr>
      <t>#QPS-921321</t>
    </r>
    <r>
      <rPr>
        <sz val="12"/>
        <color theme="1"/>
        <rFont val="標楷體"/>
        <family val="4"/>
        <charset val="136"/>
      </rPr>
      <t>珍珠白，針對</t>
    </r>
    <r>
      <rPr>
        <sz val="12"/>
        <color theme="1"/>
        <rFont val="Times New Roman"/>
        <family val="1"/>
      </rPr>
      <t>#SS-3451</t>
    </r>
    <r>
      <rPr>
        <sz val="12"/>
        <color theme="1"/>
        <rFont val="標楷體"/>
        <family val="4"/>
        <charset val="136"/>
      </rPr>
      <t>珍珠白印於水油面上附著力差，通不過</t>
    </r>
    <r>
      <rPr>
        <sz val="12"/>
        <color theme="1"/>
        <rFont val="Times New Roman"/>
        <family val="1"/>
      </rPr>
      <t>3M</t>
    </r>
    <r>
      <rPr>
        <sz val="12"/>
        <color theme="1"/>
        <rFont val="標楷體"/>
        <family val="4"/>
        <charset val="136"/>
      </rPr>
      <t>膠紙測試且燙金不穩定，是否可改善並且符合我司生產工藝要求。</t>
    </r>
  </si>
  <si>
    <r>
      <rPr>
        <sz val="12"/>
        <color theme="1"/>
        <rFont val="標楷體"/>
        <family val="4"/>
        <charset val="136"/>
      </rPr>
      <t>測試美麗華的</t>
    </r>
    <r>
      <rPr>
        <sz val="12"/>
        <color theme="1"/>
        <rFont val="Times New Roman"/>
        <family val="1"/>
      </rPr>
      <t>#QPS-921376</t>
    </r>
    <r>
      <rPr>
        <sz val="12"/>
        <color theme="1"/>
        <rFont val="標楷體"/>
        <family val="4"/>
        <charset val="136"/>
      </rPr>
      <t>金色，針對現用開的</t>
    </r>
    <r>
      <rPr>
        <sz val="12"/>
        <color theme="1"/>
        <rFont val="Times New Roman"/>
        <family val="1"/>
      </rPr>
      <t>GP-1501</t>
    </r>
    <r>
      <rPr>
        <sz val="12"/>
        <color theme="1"/>
        <rFont val="標楷體"/>
        <family val="4"/>
        <charset val="136"/>
      </rPr>
      <t>珍珠金油墨，附著力差、容易甩粉且燙金不穩定，是否可作改善，並且符合</t>
    </r>
    <r>
      <rPr>
        <sz val="12"/>
        <color theme="1"/>
        <rFont val="Times New Roman"/>
        <family val="1"/>
      </rPr>
      <t>Inno</t>
    </r>
    <r>
      <rPr>
        <sz val="12"/>
        <color theme="1"/>
        <rFont val="標楷體"/>
        <family val="4"/>
        <charset val="136"/>
      </rPr>
      <t>科的產品設計要求。</t>
    </r>
  </si>
  <si>
    <r>
      <rPr>
        <sz val="12"/>
        <color theme="1"/>
        <rFont val="標楷體"/>
        <family val="4"/>
        <charset val="136"/>
      </rPr>
      <t>測試長江化工</t>
    </r>
    <r>
      <rPr>
        <sz val="12"/>
        <color theme="1"/>
        <rFont val="Times New Roman"/>
        <family val="1"/>
      </rPr>
      <t>YB519/8</t>
    </r>
    <r>
      <rPr>
        <sz val="12"/>
        <color theme="1"/>
        <rFont val="標楷體"/>
        <family val="4"/>
        <charset val="136"/>
      </rPr>
      <t>刮刮金，針對現用中益</t>
    </r>
    <r>
      <rPr>
        <sz val="12"/>
        <color theme="1"/>
        <rFont val="Times New Roman"/>
        <family val="1"/>
      </rPr>
      <t>SO-</t>
    </r>
    <r>
      <rPr>
        <sz val="12"/>
        <color theme="1"/>
        <rFont val="標楷體"/>
        <family val="4"/>
        <charset val="136"/>
      </rPr>
      <t>刮刮金因油墨不穩定（時間放置越長，附著力變化越不穩定），導致有部分絲印效果正常，有部分極容易刮甩，有部分則難刮甩，致使上印刷機印</t>
    </r>
    <r>
      <rPr>
        <sz val="12"/>
        <color theme="1"/>
        <rFont val="Times New Roman"/>
        <family val="1"/>
      </rPr>
      <t>4</t>
    </r>
    <r>
      <rPr>
        <sz val="12"/>
        <color theme="1"/>
        <rFont val="標楷體"/>
        <family val="4"/>
        <charset val="136"/>
      </rPr>
      <t>色時出現嚴重甩金而影響印刷操作，是否可改善，並做到既附著力強、耐墨、有好的刮刮手感，又符合絲印、印刷、折書等工序的生產要求。</t>
    </r>
  </si>
  <si>
    <r>
      <rPr>
        <sz val="12"/>
        <color theme="1"/>
        <rFont val="標楷體"/>
        <family val="4"/>
        <charset val="136"/>
      </rPr>
      <t>測試美麗華的</t>
    </r>
    <r>
      <rPr>
        <sz val="12"/>
        <color theme="1"/>
        <rFont val="Times New Roman"/>
        <family val="1"/>
      </rPr>
      <t>#QPS-921437</t>
    </r>
    <r>
      <rPr>
        <sz val="12"/>
        <color theme="1"/>
        <rFont val="標楷體"/>
        <family val="4"/>
        <charset val="136"/>
      </rPr>
      <t>金色，針對客人產品</t>
    </r>
    <r>
      <rPr>
        <sz val="12"/>
        <color theme="1"/>
        <rFont val="Times New Roman"/>
        <family val="1"/>
      </rPr>
      <t>&lt;&lt;KC</t>
    </r>
    <r>
      <rPr>
        <sz val="12"/>
        <color theme="1"/>
        <rFont val="標楷體"/>
        <family val="4"/>
        <charset val="136"/>
      </rPr>
      <t>太陽系列咭</t>
    </r>
    <r>
      <rPr>
        <sz val="12"/>
        <color theme="1"/>
        <rFont val="Times New Roman"/>
        <family val="1"/>
      </rPr>
      <t>595ICB5833&gt;&gt;</t>
    </r>
    <r>
      <rPr>
        <sz val="12"/>
        <color theme="1"/>
        <rFont val="標楷體"/>
        <family val="4"/>
        <charset val="136"/>
      </rPr>
      <t>要求在牛油紙上絲印古銅色，是否可達到客人的要求並且符合我司的生產工藝。</t>
    </r>
  </si>
  <si>
    <r>
      <rPr>
        <sz val="12"/>
        <color theme="1"/>
        <rFont val="標楷體"/>
        <family val="4"/>
        <charset val="136"/>
      </rPr>
      <t>測試美麗華的</t>
    </r>
    <r>
      <rPr>
        <sz val="12"/>
        <color theme="1"/>
        <rFont val="Times New Roman"/>
        <family val="1"/>
      </rPr>
      <t>#QSND-616689</t>
    </r>
    <r>
      <rPr>
        <sz val="12"/>
        <color theme="1"/>
        <rFont val="標楷體"/>
        <family val="4"/>
        <charset val="136"/>
      </rPr>
      <t>絲印綠色油墨，針對</t>
    </r>
    <r>
      <rPr>
        <sz val="12"/>
        <color theme="1"/>
        <rFont val="Times New Roman"/>
        <family val="1"/>
      </rPr>
      <t>Sterling Publishing</t>
    </r>
    <r>
      <rPr>
        <sz val="12"/>
        <color theme="1"/>
        <rFont val="標楷體"/>
        <family val="4"/>
        <charset val="136"/>
      </rPr>
      <t>客人產品</t>
    </r>
    <r>
      <rPr>
        <sz val="12"/>
        <color theme="1"/>
        <rFont val="Times New Roman"/>
        <family val="1"/>
      </rPr>
      <t>&lt;&lt;Four Seasons Bartending Guide NY#5405&gt;&gt;</t>
    </r>
    <r>
      <rPr>
        <sz val="12"/>
        <color theme="1"/>
        <rFont val="標楷體"/>
        <family val="4"/>
        <charset val="136"/>
      </rPr>
      <t>要求在</t>
    </r>
    <r>
      <rPr>
        <sz val="12"/>
        <color theme="1"/>
        <rFont val="Times New Roman"/>
        <family val="1"/>
      </rPr>
      <t>PVC</t>
    </r>
    <r>
      <rPr>
        <sz val="12"/>
        <color theme="1"/>
        <rFont val="標楷體"/>
        <family val="4"/>
        <charset val="136"/>
      </rPr>
      <t>仿皮料上絲印</t>
    </r>
    <r>
      <rPr>
        <sz val="12"/>
        <color theme="1"/>
        <rFont val="Times New Roman"/>
        <family val="1"/>
      </rPr>
      <t>PMS 583U</t>
    </r>
    <r>
      <rPr>
        <sz val="12"/>
        <color theme="1"/>
        <rFont val="標楷體"/>
        <family val="4"/>
        <charset val="136"/>
      </rPr>
      <t>綠色，是否可達到客人的要求並且符合我司的生產工藝。</t>
    </r>
  </si>
  <si>
    <r>
      <rPr>
        <sz val="12"/>
        <color theme="1"/>
        <rFont val="標楷體"/>
        <family val="4"/>
        <charset val="136"/>
      </rPr>
      <t>測試美麗華的</t>
    </r>
    <r>
      <rPr>
        <sz val="12"/>
        <color theme="1"/>
        <rFont val="Times New Roman"/>
        <family val="1"/>
      </rPr>
      <t>#QPS-714937</t>
    </r>
    <r>
      <rPr>
        <sz val="12"/>
        <color theme="1"/>
        <rFont val="標楷體"/>
        <family val="4"/>
        <charset val="136"/>
      </rPr>
      <t>絲印珍珠白色油墨，針對客人要求在</t>
    </r>
    <r>
      <rPr>
        <sz val="12"/>
        <color theme="1"/>
        <rFont val="Times New Roman"/>
        <family val="1"/>
      </rPr>
      <t>120gsm</t>
    </r>
    <r>
      <rPr>
        <sz val="12"/>
        <color theme="1"/>
        <rFont val="標楷體"/>
        <family val="4"/>
        <charset val="136"/>
      </rPr>
      <t>書紙上使用絲印珍珠白色油墨仿</t>
    </r>
    <r>
      <rPr>
        <sz val="12"/>
        <color theme="1"/>
        <rFont val="Times New Roman"/>
        <family val="1"/>
      </rPr>
      <t>match Crown foil#250</t>
    </r>
    <r>
      <rPr>
        <sz val="12"/>
        <color theme="1"/>
        <rFont val="標楷體"/>
        <family val="4"/>
        <charset val="136"/>
      </rPr>
      <t>燙金效果，是否可達到客人的要求並且符合我司的生產工藝。</t>
    </r>
  </si>
  <si>
    <r>
      <rPr>
        <sz val="12"/>
        <color theme="1"/>
        <rFont val="標楷體"/>
        <family val="4"/>
        <charset val="136"/>
      </rPr>
      <t>測試美麗華的</t>
    </r>
    <r>
      <rPr>
        <sz val="12"/>
        <color theme="1"/>
        <rFont val="Times New Roman"/>
        <family val="1"/>
      </rPr>
      <t>QPS-715118</t>
    </r>
    <r>
      <rPr>
        <sz val="12"/>
        <color theme="1"/>
        <rFont val="標楷體"/>
        <family val="4"/>
        <charset val="136"/>
      </rPr>
      <t>珠光白，針對客人產品</t>
    </r>
    <r>
      <rPr>
        <sz val="12"/>
        <color theme="1"/>
        <rFont val="Times New Roman"/>
        <family val="1"/>
      </rPr>
      <t>&lt;&lt; KC</t>
    </r>
    <r>
      <rPr>
        <sz val="12"/>
        <color theme="1"/>
        <rFont val="標楷體"/>
        <family val="4"/>
        <charset val="136"/>
      </rPr>
      <t>吉祥媽媽咭</t>
    </r>
    <r>
      <rPr>
        <sz val="12"/>
        <color theme="1"/>
        <rFont val="Times New Roman"/>
        <family val="1"/>
      </rPr>
      <t>&gt;&gt;</t>
    </r>
    <r>
      <rPr>
        <sz val="12"/>
        <color theme="1"/>
        <rFont val="標楷體"/>
        <family val="4"/>
        <charset val="136"/>
      </rPr>
      <t>的信封，是否可追到客樣凹版珍珠的效果，並符合我司的生產工藝要求。</t>
    </r>
  </si>
  <si>
    <r>
      <rPr>
        <sz val="12"/>
        <color theme="1"/>
        <rFont val="標楷體"/>
        <family val="4"/>
        <charset val="136"/>
      </rPr>
      <t>測試美麗華的</t>
    </r>
    <r>
      <rPr>
        <sz val="12"/>
        <color theme="1"/>
        <rFont val="Times New Roman"/>
        <family val="1"/>
      </rPr>
      <t>QPS-921595</t>
    </r>
    <r>
      <rPr>
        <sz val="12"/>
        <color theme="1"/>
        <rFont val="標楷體"/>
        <family val="4"/>
        <charset val="136"/>
      </rPr>
      <t>珍珠黃，針對客人產品</t>
    </r>
    <r>
      <rPr>
        <sz val="12"/>
        <color theme="1"/>
        <rFont val="Times New Roman"/>
        <family val="1"/>
      </rPr>
      <t>&lt;&lt;</t>
    </r>
    <r>
      <rPr>
        <sz val="12"/>
        <color theme="1"/>
        <rFont val="標楷體"/>
        <family val="4"/>
        <charset val="136"/>
      </rPr>
      <t>荷蘭珍藏咭</t>
    </r>
    <r>
      <rPr>
        <sz val="12"/>
        <color theme="1"/>
        <rFont val="Times New Roman"/>
        <family val="1"/>
      </rPr>
      <t>&gt;&gt;</t>
    </r>
    <r>
      <rPr>
        <sz val="12"/>
        <color theme="1"/>
        <rFont val="標楷體"/>
        <family val="4"/>
        <charset val="136"/>
      </rPr>
      <t>的貼咭，是否可追到客樣偏黃色的珍珠效果，並符合我司的生產工藝要求。</t>
    </r>
  </si>
  <si>
    <r>
      <rPr>
        <sz val="12"/>
        <color theme="1"/>
        <rFont val="標楷體"/>
        <family val="4"/>
        <charset val="136"/>
      </rPr>
      <t>測試美麗華的</t>
    </r>
    <r>
      <rPr>
        <sz val="12"/>
        <color theme="1"/>
        <rFont val="Times New Roman"/>
        <family val="1"/>
      </rPr>
      <t>#QPS-921605</t>
    </r>
    <r>
      <rPr>
        <sz val="12"/>
        <color theme="1"/>
        <rFont val="標楷體"/>
        <family val="4"/>
        <charset val="136"/>
      </rPr>
      <t>絲印金色油墨，針對</t>
    </r>
    <r>
      <rPr>
        <sz val="12"/>
        <color theme="1"/>
        <rFont val="Times New Roman"/>
        <family val="1"/>
      </rPr>
      <t>LEO/US-SMFPA</t>
    </r>
    <r>
      <rPr>
        <sz val="12"/>
        <color theme="1"/>
        <rFont val="標楷體"/>
        <family val="4"/>
        <charset val="136"/>
      </rPr>
      <t>客人要求在</t>
    </r>
    <r>
      <rPr>
        <sz val="12"/>
        <color theme="1"/>
        <rFont val="Times New Roman"/>
        <family val="1"/>
      </rPr>
      <t>70gsm</t>
    </r>
    <r>
      <rPr>
        <sz val="12"/>
        <color theme="1"/>
        <rFont val="標楷體"/>
        <family val="4"/>
        <charset val="136"/>
      </rPr>
      <t>啞粉紙</t>
    </r>
    <r>
      <rPr>
        <sz val="12"/>
        <color theme="1"/>
        <rFont val="Times New Roman"/>
        <family val="1"/>
      </rPr>
      <t>(UPM)</t>
    </r>
    <r>
      <rPr>
        <sz val="12"/>
        <color theme="1"/>
        <rFont val="標楷體"/>
        <family val="4"/>
        <charset val="136"/>
      </rPr>
      <t>上使用絲印金色油墨仿</t>
    </r>
    <r>
      <rPr>
        <sz val="12"/>
        <color theme="1"/>
        <rFont val="Times New Roman"/>
        <family val="1"/>
      </rPr>
      <t>HS#4MG</t>
    </r>
    <r>
      <rPr>
        <sz val="12"/>
        <color theme="1"/>
        <rFont val="標楷體"/>
        <family val="4"/>
        <charset val="136"/>
      </rPr>
      <t>效果，是否可達到客人的要求並且符合我司的生產工藝。</t>
    </r>
  </si>
  <si>
    <r>
      <rPr>
        <sz val="12"/>
        <color theme="1"/>
        <rFont val="標楷體"/>
        <family val="4"/>
        <charset val="136"/>
      </rPr>
      <t>測試中益的</t>
    </r>
    <r>
      <rPr>
        <sz val="12"/>
        <color theme="1"/>
        <rFont val="Times New Roman"/>
        <family val="1"/>
      </rPr>
      <t>SNC(C)-21252</t>
    </r>
    <r>
      <rPr>
        <sz val="12"/>
        <color theme="1"/>
        <rFont val="標楷體"/>
        <family val="4"/>
        <charset val="136"/>
      </rPr>
      <t>調色紅</t>
    </r>
    <r>
      <rPr>
        <sz val="12"/>
        <color theme="1"/>
        <rFont val="Times New Roman"/>
        <family val="1"/>
      </rPr>
      <t>708C</t>
    </r>
    <r>
      <rPr>
        <sz val="12"/>
        <color theme="1"/>
        <rFont val="標楷體"/>
        <family val="4"/>
        <charset val="136"/>
      </rPr>
      <t>油墨，針對</t>
    </r>
    <r>
      <rPr>
        <sz val="12"/>
        <color theme="1"/>
        <rFont val="Times New Roman"/>
        <family val="1"/>
      </rPr>
      <t xml:space="preserve">FDNCC </t>
    </r>
    <r>
      <rPr>
        <sz val="12"/>
        <color theme="1"/>
        <rFont val="標楷體"/>
        <family val="4"/>
        <charset val="136"/>
      </rPr>
      <t>咭</t>
    </r>
    <r>
      <rPr>
        <sz val="12"/>
        <color theme="1"/>
        <rFont val="Times New Roman"/>
        <family val="1"/>
      </rPr>
      <t>400WXF272E</t>
    </r>
    <r>
      <rPr>
        <sz val="12"/>
        <color theme="1"/>
        <rFont val="標楷體"/>
        <family val="4"/>
        <charset val="136"/>
      </rPr>
      <t>客人要求在</t>
    </r>
    <r>
      <rPr>
        <sz val="12"/>
        <color theme="1"/>
        <rFont val="Times New Roman"/>
        <family val="1"/>
      </rPr>
      <t>YFY210 g</t>
    </r>
    <r>
      <rPr>
        <sz val="12"/>
        <color theme="1"/>
        <rFont val="標楷體"/>
        <family val="4"/>
        <charset val="136"/>
      </rPr>
      <t>無粉咭上絲印</t>
    </r>
    <r>
      <rPr>
        <sz val="12"/>
        <color theme="1"/>
        <rFont val="Times New Roman"/>
        <family val="1"/>
      </rPr>
      <t>PMS708C</t>
    </r>
    <r>
      <rPr>
        <sz val="12"/>
        <color theme="1"/>
        <rFont val="標楷體"/>
        <family val="4"/>
        <charset val="136"/>
      </rPr>
      <t>專色，是否可追到</t>
    </r>
    <r>
      <rPr>
        <sz val="12"/>
        <color theme="1"/>
        <rFont val="Times New Roman"/>
        <family val="1"/>
      </rPr>
      <t>Pantone</t>
    </r>
    <r>
      <rPr>
        <sz val="12"/>
        <color theme="1"/>
        <rFont val="標楷體"/>
        <family val="4"/>
        <charset val="136"/>
      </rPr>
      <t>效果，並符合絲印操作要求。</t>
    </r>
  </si>
  <si>
    <r>
      <rPr>
        <sz val="12"/>
        <color theme="1"/>
        <rFont val="標楷體"/>
        <family val="4"/>
        <charset val="136"/>
      </rPr>
      <t>測試美麗華的</t>
    </r>
    <r>
      <rPr>
        <sz val="12"/>
        <color theme="1"/>
        <rFont val="Times New Roman"/>
        <family val="1"/>
      </rPr>
      <t>#QSPT-921701A</t>
    </r>
    <r>
      <rPr>
        <sz val="12"/>
        <color theme="1"/>
        <rFont val="標楷體"/>
        <family val="4"/>
        <charset val="136"/>
      </rPr>
      <t>珍珠白，針對</t>
    </r>
    <r>
      <rPr>
        <sz val="12"/>
        <color theme="1"/>
        <rFont val="Times New Roman"/>
        <family val="1"/>
      </rPr>
      <t>HMPBG</t>
    </r>
    <r>
      <rPr>
        <sz val="12"/>
        <color theme="1"/>
        <rFont val="標楷體"/>
        <family val="4"/>
        <charset val="136"/>
      </rPr>
      <t>客人要求絲印於</t>
    </r>
    <r>
      <rPr>
        <sz val="12"/>
        <color theme="1"/>
        <rFont val="Times New Roman"/>
        <family val="1"/>
      </rPr>
      <t>210gsm</t>
    </r>
    <r>
      <rPr>
        <sz val="12"/>
        <color theme="1"/>
        <rFont val="標楷體"/>
        <family val="4"/>
        <charset val="136"/>
      </rPr>
      <t>單粉卡</t>
    </r>
    <r>
      <rPr>
        <sz val="12"/>
        <color theme="1"/>
        <rFont val="Times New Roman"/>
        <family val="1"/>
      </rPr>
      <t>(BHD)</t>
    </r>
    <r>
      <rPr>
        <sz val="12"/>
        <color theme="1"/>
        <rFont val="標楷體"/>
        <family val="4"/>
        <charset val="136"/>
      </rPr>
      <t>上，是否可達到客人的要求並且符合我司的生產工藝。</t>
    </r>
  </si>
  <si>
    <r>
      <rPr>
        <sz val="12"/>
        <color theme="1"/>
        <rFont val="標楷體"/>
        <family val="4"/>
        <charset val="136"/>
      </rPr>
      <t>測試中益的</t>
    </r>
    <r>
      <rPr>
        <sz val="12"/>
        <color theme="1"/>
        <rFont val="Times New Roman"/>
        <family val="1"/>
      </rPr>
      <t>#SNC(C)-21265</t>
    </r>
    <r>
      <rPr>
        <sz val="12"/>
        <color theme="1"/>
        <rFont val="標楷體"/>
        <family val="4"/>
        <charset val="136"/>
      </rPr>
      <t>調色紅，針對</t>
    </r>
    <r>
      <rPr>
        <sz val="12"/>
        <color theme="1"/>
        <rFont val="Times New Roman"/>
        <family val="1"/>
      </rPr>
      <t>HM</t>
    </r>
    <r>
      <rPr>
        <sz val="12"/>
        <color theme="1"/>
        <rFont val="標楷體"/>
        <family val="4"/>
        <charset val="136"/>
      </rPr>
      <t>客人要求絲印於</t>
    </r>
    <r>
      <rPr>
        <sz val="12"/>
        <color theme="1"/>
        <rFont val="Times New Roman"/>
        <family val="1"/>
      </rPr>
      <t>(YFY) 210 gsm 30% Recycle with FSC</t>
    </r>
    <r>
      <rPr>
        <sz val="12"/>
        <color theme="1"/>
        <rFont val="標楷體"/>
        <family val="4"/>
        <charset val="136"/>
      </rPr>
      <t>無粉紙上，是否可達到客人的要求並且符合我司的生產工藝。</t>
    </r>
  </si>
  <si>
    <r>
      <rPr>
        <sz val="12"/>
        <color theme="1"/>
        <rFont val="標楷體"/>
        <family val="4"/>
        <charset val="136"/>
      </rPr>
      <t>測試中益的</t>
    </r>
    <r>
      <rPr>
        <sz val="12"/>
        <color theme="1"/>
        <rFont val="Times New Roman"/>
        <family val="1"/>
      </rPr>
      <t>#UVH-B</t>
    </r>
    <r>
      <rPr>
        <sz val="12"/>
        <color theme="1"/>
        <rFont val="標楷體"/>
        <family val="4"/>
        <charset val="136"/>
      </rPr>
      <t>型夜光油墨，針對客人</t>
    </r>
    <r>
      <rPr>
        <sz val="12"/>
        <color theme="1"/>
        <rFont val="Times New Roman"/>
        <family val="1"/>
      </rPr>
      <t>Hinkl</t>
    </r>
    <r>
      <rPr>
        <sz val="12"/>
        <color theme="1"/>
        <rFont val="標楷體"/>
        <family val="4"/>
        <charset val="136"/>
      </rPr>
      <t>要求絲印於單粉面上，是否可達到夜光油墨持久發光並且耐磨的要求，並且符合我司的生產工藝。</t>
    </r>
  </si>
  <si>
    <r>
      <rPr>
        <sz val="12"/>
        <color theme="1"/>
        <rFont val="標楷體"/>
        <family val="4"/>
        <charset val="136"/>
      </rPr>
      <t>測試中益的</t>
    </r>
    <r>
      <rPr>
        <sz val="12"/>
        <color theme="1"/>
        <rFont val="Times New Roman"/>
        <family val="1"/>
      </rPr>
      <t>#SNC(C)-21262</t>
    </r>
    <r>
      <rPr>
        <sz val="12"/>
        <color theme="1"/>
        <rFont val="標楷體"/>
        <family val="4"/>
        <charset val="136"/>
      </rPr>
      <t>調色咖啡，針對客人</t>
    </r>
    <r>
      <rPr>
        <sz val="12"/>
        <color theme="1"/>
        <rFont val="Times New Roman"/>
        <family val="1"/>
      </rPr>
      <t>HMSTA</t>
    </r>
    <r>
      <rPr>
        <sz val="12"/>
        <color theme="1"/>
        <rFont val="標楷體"/>
        <family val="4"/>
        <charset val="136"/>
      </rPr>
      <t>要求絲印於</t>
    </r>
    <r>
      <rPr>
        <sz val="12"/>
        <color theme="1"/>
        <rFont val="Times New Roman"/>
        <family val="1"/>
      </rPr>
      <t>250gsm(UPM)</t>
    </r>
    <r>
      <rPr>
        <sz val="12"/>
        <color theme="1"/>
        <rFont val="標楷體"/>
        <family val="4"/>
        <charset val="136"/>
      </rPr>
      <t>灰板紙上，是否可達到客人的要求，並且符合我司的生產工藝。</t>
    </r>
  </si>
  <si>
    <r>
      <rPr>
        <sz val="12"/>
        <color theme="1"/>
        <rFont val="標楷體"/>
        <family val="4"/>
        <charset val="136"/>
      </rPr>
      <t>測試中益的</t>
    </r>
    <r>
      <rPr>
        <sz val="12"/>
        <color theme="1"/>
        <rFont val="Times New Roman"/>
        <family val="1"/>
      </rPr>
      <t>SNC(C)-10731</t>
    </r>
    <r>
      <rPr>
        <sz val="12"/>
        <color theme="1"/>
        <rFont val="標楷體"/>
        <family val="4"/>
        <charset val="136"/>
      </rPr>
      <t>（</t>
    </r>
    <r>
      <rPr>
        <sz val="12"/>
        <color theme="1"/>
        <rFont val="Times New Roman"/>
        <family val="1"/>
      </rPr>
      <t>872C</t>
    </r>
    <r>
      <rPr>
        <sz val="12"/>
        <color theme="1"/>
        <rFont val="標楷體"/>
        <family val="4"/>
        <charset val="136"/>
      </rPr>
      <t>）油墨，針對</t>
    </r>
    <r>
      <rPr>
        <sz val="12"/>
        <color theme="1"/>
        <rFont val="Times New Roman"/>
        <family val="1"/>
      </rPr>
      <t xml:space="preserve">FD NCC </t>
    </r>
    <r>
      <rPr>
        <sz val="12"/>
        <color theme="1"/>
        <rFont val="標楷體"/>
        <family val="4"/>
        <charset val="136"/>
      </rPr>
      <t>咭</t>
    </r>
    <r>
      <rPr>
        <sz val="12"/>
        <color theme="1"/>
        <rFont val="Times New Roman"/>
        <family val="1"/>
      </rPr>
      <t>869FD4202</t>
    </r>
    <r>
      <rPr>
        <sz val="12"/>
        <color theme="1"/>
        <rFont val="標楷體"/>
        <family val="4"/>
        <charset val="136"/>
      </rPr>
      <t>客人要求在</t>
    </r>
    <r>
      <rPr>
        <sz val="12"/>
        <color theme="1"/>
        <rFont val="Times New Roman"/>
        <family val="1"/>
      </rPr>
      <t>255gsm</t>
    </r>
    <r>
      <rPr>
        <sz val="12"/>
        <color theme="1"/>
        <rFont val="標楷體"/>
        <family val="4"/>
        <charset val="136"/>
      </rPr>
      <t>白芯單粉咭上絲印</t>
    </r>
    <r>
      <rPr>
        <sz val="12"/>
        <color theme="1"/>
        <rFont val="Times New Roman"/>
        <family val="1"/>
      </rPr>
      <t>PMS872C</t>
    </r>
    <r>
      <rPr>
        <sz val="12"/>
        <color theme="1"/>
        <rFont val="標楷體"/>
        <family val="4"/>
        <charset val="136"/>
      </rPr>
      <t>專色，是否可追到</t>
    </r>
    <r>
      <rPr>
        <sz val="12"/>
        <color theme="1"/>
        <rFont val="Times New Roman"/>
        <family val="1"/>
      </rPr>
      <t>Pantone</t>
    </r>
    <r>
      <rPr>
        <sz val="12"/>
        <color theme="1"/>
        <rFont val="標楷體"/>
        <family val="4"/>
        <charset val="136"/>
      </rPr>
      <t>效果，並符合絲印操作要求。</t>
    </r>
  </si>
  <si>
    <r>
      <rPr>
        <sz val="12"/>
        <color theme="1"/>
        <rFont val="標楷體"/>
        <family val="4"/>
        <charset val="136"/>
      </rPr>
      <t>測試中益的</t>
    </r>
    <r>
      <rPr>
        <sz val="12"/>
        <color theme="1"/>
        <rFont val="Times New Roman"/>
        <family val="1"/>
      </rPr>
      <t>SNC(C)-10733</t>
    </r>
    <r>
      <rPr>
        <sz val="12"/>
        <color theme="1"/>
        <rFont val="標楷體"/>
        <family val="4"/>
        <charset val="136"/>
      </rPr>
      <t>（</t>
    </r>
    <r>
      <rPr>
        <sz val="12"/>
        <color theme="1"/>
        <rFont val="Times New Roman"/>
        <family val="1"/>
      </rPr>
      <t>876C</t>
    </r>
    <r>
      <rPr>
        <sz val="12"/>
        <color theme="1"/>
        <rFont val="標楷體"/>
        <family val="4"/>
        <charset val="136"/>
      </rPr>
      <t>）油墨，針對</t>
    </r>
    <r>
      <rPr>
        <sz val="12"/>
        <color theme="1"/>
        <rFont val="Times New Roman"/>
        <family val="1"/>
      </rPr>
      <t>FD NCC</t>
    </r>
    <r>
      <rPr>
        <sz val="12"/>
        <color theme="1"/>
        <rFont val="標楷體"/>
        <family val="4"/>
        <charset val="136"/>
      </rPr>
      <t>咭</t>
    </r>
    <r>
      <rPr>
        <sz val="12"/>
        <color theme="1"/>
        <rFont val="Times New Roman"/>
        <family val="1"/>
      </rPr>
      <t>250WFA459K</t>
    </r>
    <r>
      <rPr>
        <sz val="12"/>
        <color theme="1"/>
        <rFont val="標楷體"/>
        <family val="4"/>
        <charset val="136"/>
      </rPr>
      <t>、</t>
    </r>
    <r>
      <rPr>
        <sz val="12"/>
        <color theme="1"/>
        <rFont val="Times New Roman"/>
        <family val="1"/>
      </rPr>
      <t>679FD5343</t>
    </r>
    <r>
      <rPr>
        <sz val="12"/>
        <color theme="1"/>
        <rFont val="標楷體"/>
        <family val="4"/>
        <charset val="136"/>
      </rPr>
      <t>客人要求在</t>
    </r>
    <r>
      <rPr>
        <sz val="12"/>
        <color theme="1"/>
        <rFont val="Times New Roman"/>
        <family val="1"/>
      </rPr>
      <t>255gsm</t>
    </r>
    <r>
      <rPr>
        <sz val="12"/>
        <color theme="1"/>
        <rFont val="標楷體"/>
        <family val="4"/>
        <charset val="136"/>
      </rPr>
      <t>白芯單粉咭、</t>
    </r>
    <r>
      <rPr>
        <sz val="12"/>
        <color theme="1"/>
        <rFont val="Times New Roman"/>
        <family val="1"/>
      </rPr>
      <t xml:space="preserve">210gsm </t>
    </r>
    <r>
      <rPr>
        <sz val="12"/>
        <color theme="1"/>
        <rFont val="標楷體"/>
        <family val="4"/>
        <charset val="136"/>
      </rPr>
      <t>無粉咭上絲印</t>
    </r>
    <r>
      <rPr>
        <sz val="12"/>
        <color theme="1"/>
        <rFont val="Times New Roman"/>
        <family val="1"/>
      </rPr>
      <t>PMS876C</t>
    </r>
    <r>
      <rPr>
        <sz val="12"/>
        <color theme="1"/>
        <rFont val="標楷體"/>
        <family val="4"/>
        <charset val="136"/>
      </rPr>
      <t>專色，是否可追到</t>
    </r>
    <r>
      <rPr>
        <sz val="12"/>
        <color theme="1"/>
        <rFont val="Times New Roman"/>
        <family val="1"/>
      </rPr>
      <t>Pantone</t>
    </r>
    <r>
      <rPr>
        <sz val="12"/>
        <color theme="1"/>
        <rFont val="標楷體"/>
        <family val="4"/>
        <charset val="136"/>
      </rPr>
      <t>效果，並符合絲印操作要求。</t>
    </r>
  </si>
  <si>
    <r>
      <rPr>
        <sz val="12"/>
        <color theme="1"/>
        <rFont val="標楷體"/>
        <family val="4"/>
        <charset val="136"/>
      </rPr>
      <t>測試中益的</t>
    </r>
    <r>
      <rPr>
        <sz val="12"/>
        <color theme="1"/>
        <rFont val="Times New Roman"/>
        <family val="1"/>
      </rPr>
      <t>#SNC(C)-21264</t>
    </r>
    <r>
      <rPr>
        <sz val="12"/>
        <color theme="1"/>
        <rFont val="標楷體"/>
        <family val="4"/>
        <charset val="136"/>
      </rPr>
      <t>調色紅，針對</t>
    </r>
    <r>
      <rPr>
        <sz val="12"/>
        <color theme="1"/>
        <rFont val="Times New Roman"/>
        <family val="1"/>
      </rPr>
      <t>HM</t>
    </r>
    <r>
      <rPr>
        <sz val="12"/>
        <color theme="1"/>
        <rFont val="標楷體"/>
        <family val="4"/>
        <charset val="136"/>
      </rPr>
      <t>客人要求絲印於</t>
    </r>
    <r>
      <rPr>
        <sz val="12"/>
        <color theme="1"/>
        <rFont val="Times New Roman"/>
        <family val="1"/>
      </rPr>
      <t>(YFY) 210 gsm 30% Recycle with FSC</t>
    </r>
    <r>
      <rPr>
        <sz val="12"/>
        <color theme="1"/>
        <rFont val="標楷體"/>
        <family val="4"/>
        <charset val="136"/>
      </rPr>
      <t>無粉紙上，是否可達到客人的要求並且符合我司的生產工藝。</t>
    </r>
  </si>
  <si>
    <r>
      <rPr>
        <sz val="12"/>
        <color theme="1"/>
        <rFont val="標楷體"/>
        <family val="4"/>
        <charset val="136"/>
      </rPr>
      <t>測試中益的</t>
    </r>
    <r>
      <rPr>
        <sz val="12"/>
        <color theme="1"/>
        <rFont val="Times New Roman"/>
        <family val="1"/>
      </rPr>
      <t>#QPS-834804</t>
    </r>
    <r>
      <rPr>
        <sz val="12"/>
        <color theme="1"/>
        <rFont val="標楷體"/>
        <family val="4"/>
        <charset val="136"/>
      </rPr>
      <t>紫紅，針對客人</t>
    </r>
    <r>
      <rPr>
        <sz val="12"/>
        <color theme="1"/>
        <rFont val="Times New Roman"/>
        <family val="1"/>
      </rPr>
      <t>New edition</t>
    </r>
    <r>
      <rPr>
        <sz val="12"/>
        <color theme="1"/>
        <rFont val="標楷體"/>
        <family val="4"/>
        <charset val="136"/>
      </rPr>
      <t>要求絲印於</t>
    </r>
    <r>
      <rPr>
        <sz val="12"/>
        <color theme="1"/>
        <rFont val="Times New Roman"/>
        <family val="1"/>
      </rPr>
      <t>348g Excel R 64-34222</t>
    </r>
    <r>
      <rPr>
        <sz val="12"/>
        <color theme="1"/>
        <rFont val="標楷體"/>
        <family val="4"/>
        <charset val="136"/>
      </rPr>
      <t>上，是否可達到客人的要求並且符合我司的生產工藝。</t>
    </r>
  </si>
  <si>
    <r>
      <rPr>
        <sz val="12"/>
        <color theme="1"/>
        <rFont val="標楷體"/>
        <family val="4"/>
        <charset val="136"/>
      </rPr>
      <t>測試中益的</t>
    </r>
    <r>
      <rPr>
        <sz val="12"/>
        <color theme="1"/>
        <rFont val="Times New Roman"/>
        <family val="1"/>
      </rPr>
      <t>#SNC(C)-10736</t>
    </r>
    <r>
      <rPr>
        <sz val="12"/>
        <color theme="1"/>
        <rFont val="標楷體"/>
        <family val="4"/>
        <charset val="136"/>
      </rPr>
      <t>調色金，針對客人</t>
    </r>
    <r>
      <rPr>
        <sz val="12"/>
        <color theme="1"/>
        <rFont val="Times New Roman"/>
        <family val="1"/>
      </rPr>
      <t>AMGSH</t>
    </r>
    <r>
      <rPr>
        <sz val="12"/>
        <color theme="1"/>
        <rFont val="標楷體"/>
        <family val="4"/>
        <charset val="136"/>
      </rPr>
      <t>要求絲印於</t>
    </r>
    <r>
      <rPr>
        <sz val="12"/>
        <color theme="1"/>
        <rFont val="Times New Roman"/>
        <family val="1"/>
      </rPr>
      <t>70gsm</t>
    </r>
    <r>
      <rPr>
        <sz val="12"/>
        <color theme="1"/>
        <rFont val="標楷體"/>
        <family val="4"/>
        <charset val="136"/>
      </rPr>
      <t>啞粉紙</t>
    </r>
    <r>
      <rPr>
        <sz val="12"/>
        <color theme="1"/>
        <rFont val="Times New Roman"/>
        <family val="1"/>
      </rPr>
      <t>(UPM)</t>
    </r>
    <r>
      <rPr>
        <sz val="12"/>
        <color theme="1"/>
        <rFont val="標楷體"/>
        <family val="4"/>
        <charset val="136"/>
      </rPr>
      <t>上，是否可達到客人的要求並且符合我司的生產工藝。</t>
    </r>
  </si>
  <si>
    <r>
      <rPr>
        <sz val="12"/>
        <color theme="1"/>
        <rFont val="標楷體"/>
        <family val="4"/>
        <charset val="136"/>
      </rPr>
      <t>測試美麗華</t>
    </r>
    <r>
      <rPr>
        <sz val="12"/>
        <color theme="1"/>
        <rFont val="Times New Roman"/>
        <family val="1"/>
      </rPr>
      <t>QSND-530963</t>
    </r>
    <r>
      <rPr>
        <sz val="12"/>
        <color theme="1"/>
        <rFont val="標楷體"/>
        <family val="4"/>
        <charset val="136"/>
      </rPr>
      <t>灰色油墨，針對</t>
    </r>
    <r>
      <rPr>
        <sz val="12"/>
        <color theme="1"/>
        <rFont val="Times New Roman"/>
        <family val="1"/>
      </rPr>
      <t xml:space="preserve">EU-IBOOK </t>
    </r>
    <r>
      <rPr>
        <sz val="12"/>
        <color theme="1"/>
        <rFont val="標楷體"/>
        <family val="4"/>
        <charset val="136"/>
      </rPr>
      <t>客人產品《亞運筆記》，要求於</t>
    </r>
    <r>
      <rPr>
        <sz val="12"/>
        <color theme="1"/>
        <rFont val="Times New Roman"/>
        <family val="1"/>
      </rPr>
      <t>PU</t>
    </r>
    <r>
      <rPr>
        <sz val="12"/>
        <color theme="1"/>
        <rFont val="標楷體"/>
        <family val="4"/>
        <charset val="136"/>
      </rPr>
      <t>皮上絲印專色</t>
    </r>
    <r>
      <rPr>
        <sz val="12"/>
        <color theme="1"/>
        <rFont val="Times New Roman"/>
        <family val="1"/>
      </rPr>
      <t>PMS cool grey 8C</t>
    </r>
    <r>
      <rPr>
        <sz val="12"/>
        <color theme="1"/>
        <rFont val="標楷體"/>
        <family val="4"/>
        <charset val="136"/>
      </rPr>
      <t>，看是否符合客人要求以及生產要求。</t>
    </r>
  </si>
  <si>
    <r>
      <rPr>
        <sz val="12"/>
        <color theme="1"/>
        <rFont val="標楷體"/>
        <family val="4"/>
        <charset val="136"/>
      </rPr>
      <t>由於舊德國香味油墨發覺</t>
    </r>
    <r>
      <rPr>
        <sz val="12"/>
        <color theme="1"/>
        <rFont val="Times New Roman"/>
        <family val="1"/>
      </rPr>
      <t>phlathales</t>
    </r>
    <r>
      <rPr>
        <sz val="12"/>
        <color theme="1"/>
        <rFont val="標楷體"/>
        <family val="4"/>
        <charset val="136"/>
      </rPr>
      <t>不合格</t>
    </r>
    <r>
      <rPr>
        <sz val="12"/>
        <color theme="1"/>
        <rFont val="Times New Roman"/>
        <family val="1"/>
      </rPr>
      <t xml:space="preserve">, </t>
    </r>
    <r>
      <rPr>
        <sz val="12"/>
        <color theme="1"/>
        <rFont val="標楷體"/>
        <family val="4"/>
        <charset val="136"/>
      </rPr>
      <t>故測試香味油墨＃</t>
    </r>
    <r>
      <rPr>
        <sz val="12"/>
        <color theme="1"/>
        <rFont val="Times New Roman"/>
        <family val="1"/>
      </rPr>
      <t>RINK00700081</t>
    </r>
    <r>
      <rPr>
        <sz val="12"/>
        <color theme="1"/>
        <rFont val="標楷體"/>
        <family val="4"/>
        <charset val="136"/>
      </rPr>
      <t>松樹</t>
    </r>
    <r>
      <rPr>
        <sz val="12"/>
        <color theme="1"/>
        <rFont val="Times New Roman"/>
        <family val="1"/>
      </rPr>
      <t xml:space="preserve"> / </t>
    </r>
    <r>
      <rPr>
        <sz val="12"/>
        <color theme="1"/>
        <rFont val="標楷體"/>
        <family val="4"/>
        <charset val="136"/>
      </rPr>
      <t>＃</t>
    </r>
    <r>
      <rPr>
        <sz val="12"/>
        <color theme="1"/>
        <rFont val="Times New Roman"/>
        <family val="1"/>
      </rPr>
      <t>RINK00700082</t>
    </r>
    <r>
      <rPr>
        <sz val="12"/>
        <color theme="1"/>
        <rFont val="標楷體"/>
        <family val="4"/>
        <charset val="136"/>
      </rPr>
      <t>茉莉是否符合安全要求及生產要求。</t>
    </r>
  </si>
  <si>
    <r>
      <rPr>
        <sz val="12"/>
        <color theme="1"/>
        <rFont val="標楷體"/>
        <family val="4"/>
        <charset val="136"/>
      </rPr>
      <t>測試中益的</t>
    </r>
    <r>
      <rPr>
        <sz val="12"/>
        <color theme="1"/>
        <rFont val="Times New Roman"/>
        <family val="1"/>
      </rPr>
      <t>#SNC(C)-21278</t>
    </r>
    <r>
      <rPr>
        <sz val="12"/>
        <color theme="1"/>
        <rFont val="標楷體"/>
        <family val="4"/>
        <charset val="136"/>
      </rPr>
      <t>珠光白，針對客人</t>
    </r>
    <r>
      <rPr>
        <sz val="12"/>
        <color theme="1"/>
        <rFont val="Times New Roman"/>
        <family val="1"/>
      </rPr>
      <t>CGCHK</t>
    </r>
    <r>
      <rPr>
        <sz val="12"/>
        <color theme="1"/>
        <rFont val="標楷體"/>
        <family val="4"/>
        <charset val="136"/>
      </rPr>
      <t>產品</t>
    </r>
    <r>
      <rPr>
        <sz val="12"/>
        <color theme="1"/>
        <rFont val="Times New Roman"/>
        <family val="1"/>
      </rPr>
      <t>&lt;&lt;</t>
    </r>
    <r>
      <rPr>
        <sz val="12"/>
        <color theme="1"/>
        <rFont val="標楷體"/>
        <family val="4"/>
        <charset val="136"/>
      </rPr>
      <t>護膚品系列</t>
    </r>
    <r>
      <rPr>
        <sz val="12"/>
        <color theme="1"/>
        <rFont val="Times New Roman"/>
        <family val="1"/>
      </rPr>
      <t>&gt;&gt;</t>
    </r>
    <r>
      <rPr>
        <sz val="12"/>
        <color theme="1"/>
        <rFont val="標楷體"/>
        <family val="4"/>
        <charset val="136"/>
      </rPr>
      <t>要求絲印於</t>
    </r>
    <r>
      <rPr>
        <sz val="12"/>
        <color theme="1"/>
        <rFont val="Times New Roman"/>
        <family val="1"/>
      </rPr>
      <t xml:space="preserve">400g SHX </t>
    </r>
    <r>
      <rPr>
        <sz val="12"/>
        <color theme="1"/>
        <rFont val="標楷體"/>
        <family val="4"/>
        <charset val="136"/>
      </rPr>
      <t>單粉咭上，是否可達到客人的要求，並且符合我司的生產工藝。</t>
    </r>
  </si>
  <si>
    <r>
      <rPr>
        <sz val="12"/>
        <color theme="1"/>
        <rFont val="標楷體"/>
        <family val="4"/>
        <charset val="136"/>
      </rPr>
      <t>測試中益的</t>
    </r>
    <r>
      <rPr>
        <sz val="12"/>
        <color theme="1"/>
        <rFont val="Times New Roman"/>
        <family val="1"/>
      </rPr>
      <t>#SNC(C)-21279</t>
    </r>
    <r>
      <rPr>
        <sz val="12"/>
        <color theme="1"/>
        <rFont val="標楷體"/>
        <family val="4"/>
        <charset val="136"/>
      </rPr>
      <t>調色金，針對客人</t>
    </r>
    <r>
      <rPr>
        <sz val="12"/>
        <color theme="1"/>
        <rFont val="Times New Roman"/>
        <family val="1"/>
      </rPr>
      <t>CGCHK</t>
    </r>
    <r>
      <rPr>
        <sz val="12"/>
        <color theme="1"/>
        <rFont val="標楷體"/>
        <family val="4"/>
        <charset val="136"/>
      </rPr>
      <t>產品</t>
    </r>
    <r>
      <rPr>
        <sz val="12"/>
        <color theme="1"/>
        <rFont val="Times New Roman"/>
        <family val="1"/>
      </rPr>
      <t>&lt;&lt;</t>
    </r>
    <r>
      <rPr>
        <sz val="12"/>
        <color theme="1"/>
        <rFont val="標楷體"/>
        <family val="4"/>
        <charset val="136"/>
      </rPr>
      <t>護膚品系列</t>
    </r>
    <r>
      <rPr>
        <sz val="12"/>
        <color theme="1"/>
        <rFont val="Times New Roman"/>
        <family val="1"/>
      </rPr>
      <t>&gt;&gt;</t>
    </r>
    <r>
      <rPr>
        <sz val="12"/>
        <color theme="1"/>
        <rFont val="標楷體"/>
        <family val="4"/>
        <charset val="136"/>
      </rPr>
      <t>要求絲印於</t>
    </r>
    <r>
      <rPr>
        <sz val="12"/>
        <color theme="1"/>
        <rFont val="Times New Roman"/>
        <family val="1"/>
      </rPr>
      <t xml:space="preserve">400g SHX </t>
    </r>
    <r>
      <rPr>
        <sz val="12"/>
        <color theme="1"/>
        <rFont val="標楷體"/>
        <family val="4"/>
        <charset val="136"/>
      </rPr>
      <t>單粉咭上，是否可達到客人的要求，並且符合我司的生產工藝。</t>
    </r>
  </si>
  <si>
    <r>
      <rPr>
        <sz val="12"/>
        <color theme="1"/>
        <rFont val="標楷體"/>
        <family val="4"/>
        <charset val="136"/>
      </rPr>
      <t>測試中益的</t>
    </r>
    <r>
      <rPr>
        <sz val="12"/>
        <color theme="1"/>
        <rFont val="Times New Roman"/>
        <family val="1"/>
      </rPr>
      <t>#SNC(C)-21280</t>
    </r>
    <r>
      <rPr>
        <sz val="12"/>
        <color theme="1"/>
        <rFont val="標楷體"/>
        <family val="4"/>
        <charset val="136"/>
      </rPr>
      <t>調色咖啡，針對客人</t>
    </r>
    <r>
      <rPr>
        <sz val="12"/>
        <color theme="1"/>
        <rFont val="Times New Roman"/>
        <family val="1"/>
      </rPr>
      <t>HMSTA</t>
    </r>
    <r>
      <rPr>
        <sz val="12"/>
        <color theme="1"/>
        <rFont val="標楷體"/>
        <family val="4"/>
        <charset val="136"/>
      </rPr>
      <t>要求絲印於</t>
    </r>
    <r>
      <rPr>
        <sz val="12"/>
        <color theme="1"/>
        <rFont val="Times New Roman"/>
        <family val="1"/>
      </rPr>
      <t>250g/m2(DFP)</t>
    </r>
    <r>
      <rPr>
        <sz val="12"/>
        <color theme="1"/>
        <rFont val="標楷體"/>
        <family val="4"/>
        <charset val="136"/>
      </rPr>
      <t>灰板紙上，是否可達到客人的要求，並且符合我司的生產工藝。</t>
    </r>
  </si>
  <si>
    <r>
      <rPr>
        <sz val="12"/>
        <color theme="1"/>
        <rFont val="標楷體"/>
        <family val="4"/>
        <charset val="136"/>
      </rPr>
      <t>測試中益的</t>
    </r>
    <r>
      <rPr>
        <sz val="12"/>
        <color theme="1"/>
        <rFont val="Times New Roman"/>
        <family val="1"/>
      </rPr>
      <t>#SNC(C)-10741</t>
    </r>
    <r>
      <rPr>
        <sz val="12"/>
        <color theme="1"/>
        <rFont val="標楷體"/>
        <family val="4"/>
        <charset val="136"/>
      </rPr>
      <t>調色棕配合</t>
    </r>
    <r>
      <rPr>
        <sz val="12"/>
        <color theme="1"/>
        <rFont val="Times New Roman"/>
        <family val="1"/>
      </rPr>
      <t>GP1090</t>
    </r>
    <r>
      <rPr>
        <sz val="12"/>
        <color theme="1"/>
        <rFont val="標楷體"/>
        <family val="4"/>
        <charset val="136"/>
      </rPr>
      <t>光油按指定比例調配，針對客人</t>
    </r>
    <r>
      <rPr>
        <sz val="12"/>
        <color theme="1"/>
        <rFont val="Times New Roman"/>
        <family val="1"/>
      </rPr>
      <t>Hallmark</t>
    </r>
    <r>
      <rPr>
        <sz val="12"/>
        <color theme="1"/>
        <rFont val="標楷體"/>
        <family val="4"/>
        <charset val="136"/>
      </rPr>
      <t>產品</t>
    </r>
    <r>
      <rPr>
        <sz val="12"/>
        <color theme="1"/>
        <rFont val="Times New Roman"/>
        <family val="1"/>
      </rPr>
      <t>&lt;&lt;399A5829&gt;&gt;</t>
    </r>
    <r>
      <rPr>
        <sz val="12"/>
        <color theme="1"/>
        <rFont val="標楷體"/>
        <family val="4"/>
        <charset val="136"/>
      </rPr>
      <t>要求絲印於擊凸後的</t>
    </r>
    <r>
      <rPr>
        <sz val="12"/>
        <color theme="1"/>
        <rFont val="Times New Roman"/>
        <family val="1"/>
      </rPr>
      <t>50-006-0149</t>
    </r>
    <r>
      <rPr>
        <sz val="12"/>
        <color theme="1"/>
        <rFont val="標楷體"/>
        <family val="4"/>
        <charset val="136"/>
      </rPr>
      <t>燙金紙上，是否可達到客人的要求，並且符合我司的生產工藝。</t>
    </r>
  </si>
  <si>
    <r>
      <rPr>
        <sz val="12"/>
        <color theme="1"/>
        <rFont val="標楷體"/>
        <family val="4"/>
        <charset val="136"/>
      </rPr>
      <t>測試美國瑞侖的</t>
    </r>
    <r>
      <rPr>
        <sz val="12"/>
        <color theme="1"/>
        <rFont val="Times New Roman"/>
        <family val="1"/>
      </rPr>
      <t>C2</t>
    </r>
    <r>
      <rPr>
        <sz val="12"/>
        <color theme="1"/>
        <rFont val="標楷體"/>
        <family val="4"/>
        <charset val="136"/>
      </rPr>
      <t>系列</t>
    </r>
    <r>
      <rPr>
        <sz val="12"/>
        <color theme="1"/>
        <rFont val="Times New Roman"/>
        <family val="1"/>
      </rPr>
      <t>C2903N</t>
    </r>
    <r>
      <rPr>
        <sz val="12"/>
        <color theme="1"/>
        <rFont val="標楷體"/>
        <family val="4"/>
        <charset val="136"/>
      </rPr>
      <t>白色色種，針對</t>
    </r>
    <r>
      <rPr>
        <sz val="12"/>
        <color theme="1"/>
        <rFont val="Times New Roman"/>
        <family val="1"/>
      </rPr>
      <t>CB</t>
    </r>
    <r>
      <rPr>
        <sz val="12"/>
        <color theme="1"/>
        <rFont val="標楷體"/>
        <family val="4"/>
        <charset val="136"/>
      </rPr>
      <t>系列</t>
    </r>
    <r>
      <rPr>
        <sz val="12"/>
        <color theme="1"/>
        <rFont val="Times New Roman"/>
        <family val="1"/>
      </rPr>
      <t>CB9256</t>
    </r>
    <r>
      <rPr>
        <sz val="12"/>
        <color theme="1"/>
        <rFont val="標楷體"/>
        <family val="4"/>
        <charset val="136"/>
      </rPr>
      <t>白色因含有</t>
    </r>
    <r>
      <rPr>
        <sz val="12"/>
        <color theme="1"/>
        <rFont val="Times New Roman"/>
        <family val="1"/>
      </rPr>
      <t>phthalates</t>
    </r>
    <r>
      <rPr>
        <sz val="12"/>
        <color theme="1"/>
        <rFont val="標楷體"/>
        <family val="4"/>
        <charset val="136"/>
      </rPr>
      <t>成份代理商停止代理，是否可代替使用，並符合絲印操作要求。</t>
    </r>
  </si>
  <si>
    <r>
      <rPr>
        <sz val="12"/>
        <color theme="1"/>
        <rFont val="標楷體"/>
        <family val="4"/>
        <charset val="136"/>
      </rPr>
      <t>測試中益的</t>
    </r>
    <r>
      <rPr>
        <sz val="12"/>
        <color theme="1"/>
        <rFont val="Times New Roman"/>
        <family val="1"/>
      </rPr>
      <t>#SNC(C)-10742</t>
    </r>
    <r>
      <rPr>
        <sz val="12"/>
        <color theme="1"/>
        <rFont val="標楷體"/>
        <family val="4"/>
        <charset val="136"/>
      </rPr>
      <t>調色桃紅配合</t>
    </r>
    <r>
      <rPr>
        <sz val="12"/>
        <color theme="1"/>
        <rFont val="Times New Roman"/>
        <family val="1"/>
      </rPr>
      <t>GP1090</t>
    </r>
    <r>
      <rPr>
        <sz val="12"/>
        <color theme="1"/>
        <rFont val="標楷體"/>
        <family val="4"/>
        <charset val="136"/>
      </rPr>
      <t>光油按指定比例調配，針對客人</t>
    </r>
    <r>
      <rPr>
        <sz val="12"/>
        <color theme="1"/>
        <rFont val="Times New Roman"/>
        <family val="1"/>
      </rPr>
      <t>Hallmark</t>
    </r>
    <r>
      <rPr>
        <sz val="12"/>
        <color theme="1"/>
        <rFont val="標楷體"/>
        <family val="4"/>
        <charset val="136"/>
      </rPr>
      <t>產品</t>
    </r>
    <r>
      <rPr>
        <sz val="12"/>
        <color theme="1"/>
        <rFont val="Times New Roman"/>
        <family val="1"/>
      </rPr>
      <t>&lt;&lt;399A5829&gt;&gt;</t>
    </r>
    <r>
      <rPr>
        <sz val="12"/>
        <color theme="1"/>
        <rFont val="標楷體"/>
        <family val="4"/>
        <charset val="136"/>
      </rPr>
      <t>要求絲印於擊凸後的</t>
    </r>
    <r>
      <rPr>
        <sz val="12"/>
        <color theme="1"/>
        <rFont val="Times New Roman"/>
        <family val="1"/>
      </rPr>
      <t>1260</t>
    </r>
    <r>
      <rPr>
        <sz val="12"/>
        <color theme="1"/>
        <rFont val="標楷體"/>
        <family val="4"/>
        <charset val="136"/>
      </rPr>
      <t>燙金紙上，是否可達到客人的要求，並且符合我司的生產工藝。</t>
    </r>
  </si>
  <si>
    <r>
      <rPr>
        <sz val="12"/>
        <color theme="1"/>
        <rFont val="標楷體"/>
        <family val="4"/>
        <charset val="136"/>
      </rPr>
      <t>測試佳利奇</t>
    </r>
    <r>
      <rPr>
        <sz val="12"/>
        <color theme="1"/>
        <rFont val="Times New Roman"/>
        <family val="1"/>
      </rPr>
      <t>SRV/81290</t>
    </r>
    <r>
      <rPr>
        <sz val="12"/>
        <color theme="1"/>
        <rFont val="標楷體"/>
        <family val="4"/>
        <charset val="136"/>
      </rPr>
      <t>橡皮油墨白色，針對現用彈性膠供應商因結業而停止供貨，是否可代替使用，並且符合生產操作要求。</t>
    </r>
  </si>
  <si>
    <r>
      <rPr>
        <sz val="12"/>
        <color theme="1"/>
        <rFont val="標楷體"/>
        <family val="4"/>
        <charset val="136"/>
      </rPr>
      <t>測試佳利奇</t>
    </r>
    <r>
      <rPr>
        <sz val="12"/>
        <color theme="1"/>
        <rFont val="Times New Roman"/>
        <family val="1"/>
      </rPr>
      <t>SRV/81291</t>
    </r>
    <r>
      <rPr>
        <sz val="12"/>
        <color theme="1"/>
        <rFont val="標楷體"/>
        <family val="4"/>
        <charset val="136"/>
      </rPr>
      <t>橡皮油墨淺黃，針對現用彈性膠供應商因結業而停止供貨，是否可代替使用，並且符合生產操作要求。</t>
    </r>
  </si>
  <si>
    <r>
      <rPr>
        <sz val="12"/>
        <color theme="1"/>
        <rFont val="標楷體"/>
        <family val="4"/>
        <charset val="136"/>
      </rPr>
      <t>測試彩星</t>
    </r>
    <r>
      <rPr>
        <sz val="12"/>
        <color theme="1"/>
        <rFont val="Times New Roman"/>
        <family val="1"/>
      </rPr>
      <t>10-KT076</t>
    </r>
    <r>
      <rPr>
        <sz val="12"/>
        <color theme="1"/>
        <rFont val="標楷體"/>
        <family val="4"/>
        <charset val="136"/>
      </rPr>
      <t>夜光油墨，針對現有景達油墨公司倒閉現再找此油墨代替絲印於單粉面、無粉面上，並且符合我司的生產工藝。</t>
    </r>
  </si>
  <si>
    <r>
      <rPr>
        <sz val="12"/>
        <color theme="1"/>
        <rFont val="標楷體"/>
        <family val="4"/>
        <charset val="136"/>
      </rPr>
      <t>測試彩星</t>
    </r>
    <r>
      <rPr>
        <sz val="12"/>
        <color theme="1"/>
        <rFont val="Times New Roman"/>
        <family val="1"/>
      </rPr>
      <t>GP-1090</t>
    </r>
    <r>
      <rPr>
        <sz val="12"/>
        <color theme="1"/>
        <rFont val="標楷體"/>
        <family val="4"/>
        <charset val="136"/>
      </rPr>
      <t>，針對現有供應商景達油墨公司倒閉，用以替代景達</t>
    </r>
    <r>
      <rPr>
        <sz val="12"/>
        <color theme="1"/>
        <rFont val="Times New Roman"/>
        <family val="1"/>
      </rPr>
      <t>GP-1090,</t>
    </r>
    <r>
      <rPr>
        <sz val="12"/>
        <color theme="1"/>
        <rFont val="標楷體"/>
        <family val="4"/>
        <charset val="136"/>
      </rPr>
      <t>絲印於單粉面、光膠面、啞膠面、水油面上，並且符合我司的生產工藝。</t>
    </r>
  </si>
  <si>
    <r>
      <rPr>
        <sz val="12"/>
        <color theme="1"/>
        <rFont val="標楷體"/>
        <family val="4"/>
        <charset val="136"/>
      </rPr>
      <t>測試彩星</t>
    </r>
    <r>
      <rPr>
        <sz val="12"/>
        <color theme="1"/>
        <rFont val="Times New Roman"/>
        <family val="1"/>
      </rPr>
      <t>GP-1323</t>
    </r>
    <r>
      <rPr>
        <sz val="12"/>
        <color theme="1"/>
        <rFont val="標楷體"/>
        <family val="4"/>
        <charset val="136"/>
      </rPr>
      <t>針對現有景達油墨公司倒閉現再找此油墨代替要求絲印於啞膠面、光膠面、水油面上，並且符合我司的生產工藝。</t>
    </r>
  </si>
  <si>
    <r>
      <rPr>
        <sz val="12"/>
        <color theme="1"/>
        <rFont val="標楷體"/>
        <family val="4"/>
        <charset val="136"/>
      </rPr>
      <t>測試彩星</t>
    </r>
    <r>
      <rPr>
        <sz val="12"/>
        <color theme="1"/>
        <rFont val="Times New Roman"/>
        <family val="1"/>
      </rPr>
      <t>GP 3472</t>
    </r>
    <r>
      <rPr>
        <sz val="12"/>
        <color theme="1"/>
        <rFont val="標楷體"/>
        <family val="4"/>
        <charset val="136"/>
      </rPr>
      <t>深棕色，針對客人</t>
    </r>
    <r>
      <rPr>
        <sz val="12"/>
        <color theme="1"/>
        <rFont val="Times New Roman"/>
        <family val="1"/>
      </rPr>
      <t>HMFDC</t>
    </r>
    <r>
      <rPr>
        <sz val="12"/>
        <color theme="1"/>
        <rFont val="標楷體"/>
        <family val="4"/>
        <charset val="136"/>
      </rPr>
      <t>產品</t>
    </r>
    <r>
      <rPr>
        <sz val="12"/>
        <color theme="1"/>
        <rFont val="Times New Roman"/>
        <family val="1"/>
      </rPr>
      <t>&lt;&lt; 699A4128&gt;&gt;</t>
    </r>
    <r>
      <rPr>
        <sz val="12"/>
        <color theme="1"/>
        <rFont val="標楷體"/>
        <family val="4"/>
        <charset val="136"/>
      </rPr>
      <t>要求絲印於擊凸後的</t>
    </r>
    <r>
      <rPr>
        <sz val="12"/>
        <color theme="1"/>
        <rFont val="Times New Roman"/>
        <family val="1"/>
      </rPr>
      <t>0720</t>
    </r>
    <r>
      <rPr>
        <sz val="12"/>
        <color theme="1"/>
        <rFont val="標楷體"/>
        <family val="4"/>
        <charset val="136"/>
      </rPr>
      <t>燙金面上，是否可達到客人的要求，並且符合我司的生產工藝。</t>
    </r>
  </si>
  <si>
    <r>
      <rPr>
        <sz val="12"/>
        <color theme="1"/>
        <rFont val="標楷體"/>
        <family val="4"/>
        <charset val="136"/>
      </rPr>
      <t>測試珀特彩</t>
    </r>
    <r>
      <rPr>
        <sz val="12"/>
        <color theme="1"/>
        <rFont val="Times New Roman"/>
        <family val="1"/>
      </rPr>
      <t>#ZG-251</t>
    </r>
    <r>
      <rPr>
        <sz val="12"/>
        <color theme="1"/>
        <rFont val="標楷體"/>
        <family val="4"/>
        <charset val="136"/>
      </rPr>
      <t>水性絲印塗料與默克珍珠粉</t>
    </r>
    <r>
      <rPr>
        <sz val="12"/>
        <color theme="1"/>
        <rFont val="Times New Roman"/>
        <family val="1"/>
      </rPr>
      <t>#100</t>
    </r>
    <r>
      <rPr>
        <sz val="12"/>
        <color theme="1"/>
        <rFont val="標楷體"/>
        <family val="4"/>
        <charset val="136"/>
      </rPr>
      <t>調配成珍珠油墨絲印於無粉面，看此物料是否可以做到珍珠光澤效果並應用於生產大貨。</t>
    </r>
  </si>
  <si>
    <r>
      <rPr>
        <sz val="12"/>
        <color theme="1"/>
        <rFont val="標楷體"/>
        <family val="4"/>
        <charset val="136"/>
      </rPr>
      <t>測試喜多彩</t>
    </r>
    <r>
      <rPr>
        <sz val="12"/>
        <color theme="1"/>
        <rFont val="Times New Roman"/>
        <family val="1"/>
      </rPr>
      <t>WY-654S</t>
    </r>
    <r>
      <rPr>
        <sz val="12"/>
        <color theme="1"/>
        <rFont val="標楷體"/>
        <family val="4"/>
        <charset val="136"/>
      </rPr>
      <t>紫外熒光油墨，針對現用</t>
    </r>
    <r>
      <rPr>
        <sz val="12"/>
        <color theme="1"/>
        <rFont val="Times New Roman"/>
        <family val="1"/>
      </rPr>
      <t>GP-1657</t>
    </r>
    <r>
      <rPr>
        <sz val="12"/>
        <color theme="1"/>
        <rFont val="標楷體"/>
        <family val="4"/>
        <charset val="136"/>
      </rPr>
      <t>紫外熒光油墨熒光效果弱、印跡明顯等弱點，是否可改善使用，並且符合生產操作要求。</t>
    </r>
  </si>
  <si>
    <r>
      <rPr>
        <sz val="12"/>
        <color theme="1"/>
        <rFont val="標楷體"/>
        <family val="4"/>
        <charset val="136"/>
      </rPr>
      <t>測試中益</t>
    </r>
    <r>
      <rPr>
        <sz val="12"/>
        <color theme="1"/>
        <rFont val="Times New Roman"/>
        <family val="1"/>
      </rPr>
      <t>#SNC(C)-30946</t>
    </r>
    <r>
      <rPr>
        <sz val="12"/>
        <color theme="1"/>
        <rFont val="標楷體"/>
        <family val="4"/>
        <charset val="136"/>
      </rPr>
      <t>調色藍，針對客人</t>
    </r>
    <r>
      <rPr>
        <sz val="12"/>
        <color theme="1"/>
        <rFont val="Times New Roman"/>
        <family val="1"/>
      </rPr>
      <t>HM</t>
    </r>
    <r>
      <rPr>
        <sz val="12"/>
        <color theme="1"/>
        <rFont val="標楷體"/>
        <family val="4"/>
        <charset val="136"/>
      </rPr>
      <t>產品</t>
    </r>
    <r>
      <rPr>
        <sz val="12"/>
        <color theme="1"/>
        <rFont val="Times New Roman"/>
        <family val="1"/>
      </rPr>
      <t>&lt;&lt;679X813J&gt;&gt;</t>
    </r>
    <r>
      <rPr>
        <sz val="12"/>
        <color theme="1"/>
        <rFont val="標楷體"/>
        <family val="4"/>
        <charset val="136"/>
      </rPr>
      <t>要求絲印於</t>
    </r>
    <r>
      <rPr>
        <sz val="12"/>
        <color theme="1"/>
        <rFont val="Times New Roman"/>
        <family val="1"/>
      </rPr>
      <t>210gsm</t>
    </r>
    <r>
      <rPr>
        <sz val="12"/>
        <color theme="1"/>
        <rFont val="標楷體"/>
        <family val="4"/>
        <charset val="136"/>
      </rPr>
      <t>書紙上追</t>
    </r>
    <r>
      <rPr>
        <sz val="12"/>
        <color theme="1"/>
        <rFont val="Times New Roman"/>
        <family val="1"/>
      </rPr>
      <t>PMS310U</t>
    </r>
    <r>
      <rPr>
        <sz val="12"/>
        <color theme="1"/>
        <rFont val="標楷體"/>
        <family val="4"/>
        <charset val="136"/>
      </rPr>
      <t>，是否可達到客人的要求並且符合我司的生產工藝。</t>
    </r>
  </si>
  <si>
    <r>
      <rPr>
        <sz val="12"/>
        <color theme="1"/>
        <rFont val="標楷體"/>
        <family val="4"/>
        <charset val="136"/>
      </rPr>
      <t>測試中益的</t>
    </r>
    <r>
      <rPr>
        <sz val="12"/>
        <color theme="1"/>
        <rFont val="Times New Roman"/>
        <family val="1"/>
      </rPr>
      <t>#SNC(C)-21344</t>
    </r>
    <r>
      <rPr>
        <sz val="12"/>
        <color theme="1"/>
        <rFont val="標楷體"/>
        <family val="4"/>
        <charset val="136"/>
      </rPr>
      <t>調色金，針對客人</t>
    </r>
    <r>
      <rPr>
        <sz val="12"/>
        <color theme="1"/>
        <rFont val="Times New Roman"/>
        <family val="1"/>
      </rPr>
      <t>HMIMA</t>
    </r>
    <r>
      <rPr>
        <sz val="12"/>
        <color theme="1"/>
        <rFont val="標楷體"/>
        <family val="4"/>
        <charset val="136"/>
      </rPr>
      <t>產品</t>
    </r>
    <r>
      <rPr>
        <sz val="12"/>
        <color theme="1"/>
        <rFont val="Times New Roman"/>
        <family val="1"/>
      </rPr>
      <t>&lt;&lt;</t>
    </r>
    <r>
      <rPr>
        <sz val="12"/>
        <color theme="1"/>
        <rFont val="標楷體"/>
        <family val="4"/>
        <charset val="136"/>
      </rPr>
      <t>綠油油</t>
    </r>
    <r>
      <rPr>
        <sz val="12"/>
        <color theme="1"/>
        <rFont val="Times New Roman"/>
        <family val="1"/>
      </rPr>
      <t>2010&gt;&gt;</t>
    </r>
    <r>
      <rPr>
        <sz val="12"/>
        <color theme="1"/>
        <rFont val="標楷體"/>
        <family val="4"/>
        <charset val="136"/>
      </rPr>
      <t>要求絲印於過水油後的</t>
    </r>
    <r>
      <rPr>
        <sz val="12"/>
        <color theme="1"/>
        <rFont val="Times New Roman"/>
        <family val="1"/>
      </rPr>
      <t>230g/m2</t>
    </r>
    <r>
      <rPr>
        <sz val="12"/>
        <color theme="1"/>
        <rFont val="標楷體"/>
        <family val="4"/>
        <charset val="136"/>
      </rPr>
      <t>單粉卡</t>
    </r>
    <r>
      <rPr>
        <sz val="12"/>
        <color theme="1"/>
        <rFont val="Times New Roman"/>
        <family val="1"/>
      </rPr>
      <t>(NBF)</t>
    </r>
    <r>
      <rPr>
        <sz val="12"/>
        <color theme="1"/>
        <rFont val="標楷體"/>
        <family val="4"/>
        <charset val="136"/>
      </rPr>
      <t>上，是否可達到客人的要求並且符合我司的生產工藝。</t>
    </r>
  </si>
  <si>
    <r>
      <rPr>
        <sz val="12"/>
        <color theme="1"/>
        <rFont val="標楷體"/>
        <family val="4"/>
        <charset val="136"/>
      </rPr>
      <t>測試中益</t>
    </r>
    <r>
      <rPr>
        <sz val="12"/>
        <color theme="1"/>
        <rFont val="Times New Roman"/>
        <family val="1"/>
      </rPr>
      <t>#SNC(C)-50735</t>
    </r>
    <r>
      <rPr>
        <sz val="12"/>
        <color theme="1"/>
        <rFont val="標楷體"/>
        <family val="4"/>
        <charset val="136"/>
      </rPr>
      <t>調色銀，針對客人</t>
    </r>
    <r>
      <rPr>
        <sz val="12"/>
        <color theme="1"/>
        <rFont val="Times New Roman"/>
        <family val="1"/>
      </rPr>
      <t>HM</t>
    </r>
    <r>
      <rPr>
        <sz val="12"/>
        <color theme="1"/>
        <rFont val="標楷體"/>
        <family val="4"/>
        <charset val="136"/>
      </rPr>
      <t>產品</t>
    </r>
    <r>
      <rPr>
        <sz val="12"/>
        <color theme="1"/>
        <rFont val="Times New Roman"/>
        <family val="1"/>
      </rPr>
      <t>&lt;&lt;679X7234&gt;&gt;</t>
    </r>
    <r>
      <rPr>
        <sz val="12"/>
        <color theme="1"/>
        <rFont val="標楷體"/>
        <family val="4"/>
        <charset val="136"/>
      </rPr>
      <t>要求絲印於</t>
    </r>
    <r>
      <rPr>
        <sz val="12"/>
        <color theme="1"/>
        <rFont val="Times New Roman"/>
        <family val="1"/>
      </rPr>
      <t>210gsm</t>
    </r>
    <r>
      <rPr>
        <sz val="12"/>
        <color theme="1"/>
        <rFont val="標楷體"/>
        <family val="4"/>
        <charset val="136"/>
      </rPr>
      <t>書紙</t>
    </r>
    <r>
      <rPr>
        <sz val="12"/>
        <color theme="1"/>
        <rFont val="Times New Roman"/>
        <family val="1"/>
      </rPr>
      <t>(YRF)</t>
    </r>
    <r>
      <rPr>
        <sz val="12"/>
        <color theme="1"/>
        <rFont val="標楷體"/>
        <family val="4"/>
        <charset val="136"/>
      </rPr>
      <t>上追</t>
    </r>
    <r>
      <rPr>
        <sz val="12"/>
        <color theme="1"/>
        <rFont val="Times New Roman"/>
        <family val="1"/>
      </rPr>
      <t>PMS877U</t>
    </r>
    <r>
      <rPr>
        <sz val="12"/>
        <color theme="1"/>
        <rFont val="標楷體"/>
        <family val="4"/>
        <charset val="136"/>
      </rPr>
      <t>，是否可達到客人的要求並且符合我司的生產工藝。</t>
    </r>
  </si>
  <si>
    <r>
      <rPr>
        <sz val="12"/>
        <color theme="1"/>
        <rFont val="標楷體"/>
        <family val="4"/>
        <charset val="136"/>
      </rPr>
      <t>測試喜多彩的</t>
    </r>
    <r>
      <rPr>
        <sz val="12"/>
        <color theme="1"/>
        <rFont val="Times New Roman"/>
        <family val="1"/>
      </rPr>
      <t>WY-654T</t>
    </r>
    <r>
      <rPr>
        <sz val="12"/>
        <color theme="1"/>
        <rFont val="標楷體"/>
        <family val="4"/>
        <charset val="136"/>
      </rPr>
      <t>紫外熒光油墨，針對現用</t>
    </r>
    <r>
      <rPr>
        <sz val="12"/>
        <color theme="1"/>
        <rFont val="Times New Roman"/>
        <family val="1"/>
      </rPr>
      <t>GP-1657</t>
    </r>
    <r>
      <rPr>
        <sz val="12"/>
        <color theme="1"/>
        <rFont val="標楷體"/>
        <family val="4"/>
        <charset val="136"/>
      </rPr>
      <t>紫外熒光油墨熒光效果弱、印跡明顯等弱點，是否可代替使用，並且符合生產操作要求。</t>
    </r>
  </si>
  <si>
    <r>
      <rPr>
        <sz val="12"/>
        <color theme="1"/>
        <rFont val="標楷體"/>
        <family val="4"/>
        <charset val="136"/>
      </rPr>
      <t>測試江門東洋的</t>
    </r>
    <r>
      <rPr>
        <sz val="12"/>
        <color theme="1"/>
        <rFont val="Times New Roman"/>
        <family val="1"/>
      </rPr>
      <t>#SS8-611</t>
    </r>
    <r>
      <rPr>
        <sz val="12"/>
        <color theme="1"/>
        <rFont val="標楷體"/>
        <family val="4"/>
        <charset val="136"/>
      </rPr>
      <t>絲印白墨，針對客人</t>
    </r>
    <r>
      <rPr>
        <sz val="12"/>
        <color theme="1"/>
        <rFont val="Times New Roman"/>
        <family val="1"/>
      </rPr>
      <t>ERICA</t>
    </r>
    <r>
      <rPr>
        <sz val="12"/>
        <color theme="1"/>
        <rFont val="標楷體"/>
        <family val="4"/>
        <charset val="136"/>
      </rPr>
      <t>產品</t>
    </r>
    <r>
      <rPr>
        <sz val="12"/>
        <color theme="1"/>
        <rFont val="Times New Roman"/>
        <family val="1"/>
      </rPr>
      <t>&lt;&lt;</t>
    </r>
    <r>
      <rPr>
        <sz val="12"/>
        <color theme="1"/>
        <rFont val="標楷體"/>
        <family val="4"/>
        <charset val="136"/>
      </rPr>
      <t>夢雪發聲書</t>
    </r>
    <r>
      <rPr>
        <sz val="12"/>
        <color theme="1"/>
        <rFont val="Times New Roman"/>
        <family val="1"/>
      </rPr>
      <t>&gt;&gt;</t>
    </r>
    <r>
      <rPr>
        <sz val="12"/>
        <color theme="1"/>
        <rFont val="標楷體"/>
        <family val="4"/>
        <charset val="136"/>
      </rPr>
      <t>要求絲印於</t>
    </r>
    <r>
      <rPr>
        <sz val="12"/>
        <color theme="1"/>
        <rFont val="Times New Roman"/>
        <family val="1"/>
      </rPr>
      <t>PVC</t>
    </r>
    <r>
      <rPr>
        <sz val="12"/>
        <color theme="1"/>
        <rFont val="標楷體"/>
        <family val="4"/>
        <charset val="136"/>
      </rPr>
      <t>膠片上要求白度好且遮蓋力足夠，是否可達到客人的要求並且符合我司的生產工藝。</t>
    </r>
  </si>
  <si>
    <r>
      <rPr>
        <sz val="12"/>
        <color theme="1"/>
        <rFont val="標楷體"/>
        <family val="4"/>
        <charset val="136"/>
      </rPr>
      <t>測試美麗華的</t>
    </r>
    <r>
      <rPr>
        <sz val="12"/>
        <color theme="1"/>
        <rFont val="Times New Roman"/>
        <family val="1"/>
      </rPr>
      <t>#SPT-104</t>
    </r>
    <r>
      <rPr>
        <sz val="12"/>
        <color theme="1"/>
        <rFont val="標楷體"/>
        <family val="4"/>
        <charset val="136"/>
      </rPr>
      <t>特白，針對客人</t>
    </r>
    <r>
      <rPr>
        <sz val="12"/>
        <color theme="1"/>
        <rFont val="Times New Roman"/>
        <family val="1"/>
      </rPr>
      <t>HM</t>
    </r>
    <r>
      <rPr>
        <sz val="12"/>
        <color theme="1"/>
        <rFont val="標楷體"/>
        <family val="4"/>
        <charset val="136"/>
      </rPr>
      <t>產品</t>
    </r>
    <r>
      <rPr>
        <sz val="12"/>
        <color theme="1"/>
        <rFont val="Times New Roman"/>
        <family val="1"/>
      </rPr>
      <t>&lt;&lt;</t>
    </r>
    <r>
      <rPr>
        <sz val="12"/>
        <color theme="1"/>
        <rFont val="標楷體"/>
        <family val="4"/>
        <charset val="136"/>
      </rPr>
      <t>摩利臣卡</t>
    </r>
    <r>
      <rPr>
        <sz val="12"/>
        <color theme="1"/>
        <rFont val="Times New Roman"/>
        <family val="1"/>
      </rPr>
      <t>&gt;&gt;</t>
    </r>
    <r>
      <rPr>
        <sz val="12"/>
        <color theme="1"/>
        <rFont val="標楷體"/>
        <family val="4"/>
        <charset val="136"/>
      </rPr>
      <t>要求絲印於燙金與水油面上，是否可達到客人的要求並且符合我司的生產工藝。</t>
    </r>
  </si>
  <si>
    <r>
      <rPr>
        <sz val="12"/>
        <color theme="1"/>
        <rFont val="標楷體"/>
        <family val="4"/>
        <charset val="136"/>
      </rPr>
      <t>測試中益</t>
    </r>
    <r>
      <rPr>
        <sz val="12"/>
        <color theme="1"/>
        <rFont val="Times New Roman"/>
        <family val="1"/>
      </rPr>
      <t>#SNC(C)-50733</t>
    </r>
    <r>
      <rPr>
        <sz val="12"/>
        <color theme="1"/>
        <rFont val="標楷體"/>
        <family val="4"/>
        <charset val="136"/>
      </rPr>
      <t>調色金，針對客人</t>
    </r>
    <r>
      <rPr>
        <sz val="12"/>
        <color theme="1"/>
        <rFont val="Times New Roman"/>
        <family val="1"/>
      </rPr>
      <t>HMKC</t>
    </r>
    <r>
      <rPr>
        <sz val="12"/>
        <color theme="1"/>
        <rFont val="標楷體"/>
        <family val="4"/>
        <charset val="136"/>
      </rPr>
      <t>產品</t>
    </r>
    <r>
      <rPr>
        <sz val="12"/>
        <color theme="1"/>
        <rFont val="Times New Roman"/>
        <family val="1"/>
      </rPr>
      <t>&lt;&lt;2010 KC</t>
    </r>
    <r>
      <rPr>
        <sz val="12"/>
        <color theme="1"/>
        <rFont val="標楷體"/>
        <family val="4"/>
        <charset val="136"/>
      </rPr>
      <t>陽光盒裝卡</t>
    </r>
    <r>
      <rPr>
        <sz val="12"/>
        <color theme="1"/>
        <rFont val="Times New Roman"/>
        <family val="1"/>
      </rPr>
      <t>--29KCD0317&gt;&gt;</t>
    </r>
    <r>
      <rPr>
        <sz val="12"/>
        <color theme="1"/>
        <rFont val="標楷體"/>
        <family val="4"/>
        <charset val="136"/>
      </rPr>
      <t>要求絲印於</t>
    </r>
    <r>
      <rPr>
        <sz val="12"/>
        <color theme="1"/>
        <rFont val="Times New Roman"/>
        <family val="1"/>
      </rPr>
      <t>216gsm</t>
    </r>
    <r>
      <rPr>
        <sz val="12"/>
        <color theme="1"/>
        <rFont val="標楷體"/>
        <family val="4"/>
        <charset val="136"/>
      </rPr>
      <t>花紙</t>
    </r>
    <r>
      <rPr>
        <sz val="12"/>
        <color theme="1"/>
        <rFont val="Times New Roman"/>
        <family val="1"/>
      </rPr>
      <t>(</t>
    </r>
    <r>
      <rPr>
        <sz val="12"/>
        <color theme="1"/>
        <rFont val="標楷體"/>
        <family val="4"/>
        <charset val="136"/>
      </rPr>
      <t>主咭</t>
    </r>
    <r>
      <rPr>
        <sz val="12"/>
        <color theme="1"/>
        <rFont val="Times New Roman"/>
        <family val="1"/>
      </rPr>
      <t>)</t>
    </r>
    <r>
      <rPr>
        <sz val="12"/>
        <color theme="1"/>
        <rFont val="標楷體"/>
        <family val="4"/>
        <charset val="136"/>
      </rPr>
      <t>以及</t>
    </r>
    <r>
      <rPr>
        <sz val="12"/>
        <color theme="1"/>
        <rFont val="Times New Roman"/>
        <family val="1"/>
      </rPr>
      <t>90gsm</t>
    </r>
    <r>
      <rPr>
        <sz val="12"/>
        <color theme="1"/>
        <rFont val="標楷體"/>
        <family val="4"/>
        <charset val="136"/>
      </rPr>
      <t>書紙</t>
    </r>
    <r>
      <rPr>
        <sz val="12"/>
        <color theme="1"/>
        <rFont val="Times New Roman"/>
        <family val="1"/>
      </rPr>
      <t>(</t>
    </r>
    <r>
      <rPr>
        <sz val="12"/>
        <color theme="1"/>
        <rFont val="標楷體"/>
        <family val="4"/>
        <charset val="136"/>
      </rPr>
      <t>信封裱紙</t>
    </r>
    <r>
      <rPr>
        <sz val="12"/>
        <color theme="1"/>
        <rFont val="Times New Roman"/>
        <family val="1"/>
      </rPr>
      <t>)</t>
    </r>
    <r>
      <rPr>
        <sz val="12"/>
        <color theme="1"/>
        <rFont val="標楷體"/>
        <family val="4"/>
        <charset val="136"/>
      </rPr>
      <t>上追</t>
    </r>
    <r>
      <rPr>
        <sz val="12"/>
        <color theme="1"/>
        <rFont val="Times New Roman"/>
        <family val="1"/>
      </rPr>
      <t>PMS8383C</t>
    </r>
    <r>
      <rPr>
        <sz val="12"/>
        <color theme="1"/>
        <rFont val="標楷體"/>
        <family val="4"/>
        <charset val="136"/>
      </rPr>
      <t>，是否可達到客人的要求並且符合我司的生產工藝。</t>
    </r>
  </si>
  <si>
    <r>
      <rPr>
        <sz val="12"/>
        <color theme="1"/>
        <rFont val="標楷體"/>
        <family val="4"/>
        <charset val="136"/>
      </rPr>
      <t>測試中益</t>
    </r>
    <r>
      <rPr>
        <sz val="12"/>
        <color theme="1"/>
        <rFont val="Times New Roman"/>
        <family val="1"/>
      </rPr>
      <t>#SNC(C)-21369</t>
    </r>
    <r>
      <rPr>
        <sz val="12"/>
        <color theme="1"/>
        <rFont val="標楷體"/>
        <family val="4"/>
        <charset val="136"/>
      </rPr>
      <t>調色銀，針對客人</t>
    </r>
    <r>
      <rPr>
        <sz val="12"/>
        <color theme="1"/>
        <rFont val="Times New Roman"/>
        <family val="1"/>
      </rPr>
      <t>HM</t>
    </r>
    <r>
      <rPr>
        <sz val="12"/>
        <color theme="1"/>
        <rFont val="標楷體"/>
        <family val="4"/>
        <charset val="136"/>
      </rPr>
      <t>產品</t>
    </r>
    <r>
      <rPr>
        <sz val="12"/>
        <color theme="1"/>
        <rFont val="Times New Roman"/>
        <family val="1"/>
      </rPr>
      <t>&lt;&lt;600WXM524M &gt;&gt;</t>
    </r>
    <r>
      <rPr>
        <sz val="12"/>
        <color theme="1"/>
        <rFont val="標楷體"/>
        <family val="4"/>
        <charset val="136"/>
      </rPr>
      <t>要求絲印於</t>
    </r>
    <r>
      <rPr>
        <sz val="12"/>
        <color theme="1"/>
        <rFont val="Times New Roman"/>
        <family val="1"/>
      </rPr>
      <t>255gsmCPR</t>
    </r>
    <r>
      <rPr>
        <sz val="12"/>
        <color theme="1"/>
        <rFont val="標楷體"/>
        <family val="4"/>
        <charset val="136"/>
      </rPr>
      <t>單粉面</t>
    </r>
    <r>
      <rPr>
        <sz val="12"/>
        <color theme="1"/>
        <rFont val="Times New Roman"/>
        <family val="1"/>
      </rPr>
      <t>(</t>
    </r>
    <r>
      <rPr>
        <sz val="12"/>
        <color theme="1"/>
        <rFont val="標楷體"/>
        <family val="4"/>
        <charset val="136"/>
      </rPr>
      <t>過啞水油</t>
    </r>
    <r>
      <rPr>
        <sz val="12"/>
        <color theme="1"/>
        <rFont val="Times New Roman"/>
        <family val="1"/>
      </rPr>
      <t>)</t>
    </r>
    <r>
      <rPr>
        <sz val="12"/>
        <color theme="1"/>
        <rFont val="標楷體"/>
        <family val="4"/>
        <charset val="136"/>
      </rPr>
      <t>上追</t>
    </r>
    <r>
      <rPr>
        <sz val="12"/>
        <color theme="1"/>
        <rFont val="Times New Roman"/>
        <family val="1"/>
      </rPr>
      <t>PMS877C</t>
    </r>
    <r>
      <rPr>
        <sz val="12"/>
        <color theme="1"/>
        <rFont val="標楷體"/>
        <family val="4"/>
        <charset val="136"/>
      </rPr>
      <t>，是否可達到客人的要求並且符合我司的生產工藝。</t>
    </r>
  </si>
  <si>
    <r>
      <rPr>
        <sz val="12"/>
        <color theme="1"/>
        <rFont val="標楷體"/>
        <family val="4"/>
        <charset val="136"/>
      </rPr>
      <t>測試中益</t>
    </r>
    <r>
      <rPr>
        <sz val="12"/>
        <color theme="1"/>
        <rFont val="Times New Roman"/>
        <family val="1"/>
      </rPr>
      <t>#SNC(C)-901</t>
    </r>
    <r>
      <rPr>
        <sz val="12"/>
        <color theme="1"/>
        <rFont val="標楷體"/>
        <family val="4"/>
        <charset val="136"/>
      </rPr>
      <t>青金漿，針對客人</t>
    </r>
    <r>
      <rPr>
        <sz val="12"/>
        <color theme="1"/>
        <rFont val="Times New Roman"/>
        <family val="1"/>
      </rPr>
      <t>HM</t>
    </r>
    <r>
      <rPr>
        <sz val="12"/>
        <color theme="1"/>
        <rFont val="標楷體"/>
        <family val="4"/>
        <charset val="136"/>
      </rPr>
      <t>產品</t>
    </r>
    <r>
      <rPr>
        <sz val="12"/>
        <color theme="1"/>
        <rFont val="Times New Roman"/>
        <family val="1"/>
      </rPr>
      <t>&lt;&lt;</t>
    </r>
    <r>
      <rPr>
        <sz val="12"/>
        <color theme="1"/>
        <rFont val="標楷體"/>
        <family val="4"/>
        <charset val="136"/>
      </rPr>
      <t>吊牌大系列</t>
    </r>
    <r>
      <rPr>
        <sz val="12"/>
        <color theme="1"/>
        <rFont val="Times New Roman"/>
        <family val="1"/>
      </rPr>
      <t>&gt;&gt;</t>
    </r>
    <r>
      <rPr>
        <sz val="12"/>
        <color theme="1"/>
        <rFont val="標楷體"/>
        <family val="4"/>
        <charset val="136"/>
      </rPr>
      <t>要求絲印於</t>
    </r>
    <r>
      <rPr>
        <sz val="12"/>
        <color theme="1"/>
        <rFont val="Times New Roman"/>
        <family val="1"/>
      </rPr>
      <t>230gsmBHD</t>
    </r>
    <r>
      <rPr>
        <sz val="12"/>
        <color theme="1"/>
        <rFont val="標楷體"/>
        <family val="4"/>
        <charset val="136"/>
      </rPr>
      <t>單粉面</t>
    </r>
    <r>
      <rPr>
        <sz val="12"/>
        <color theme="1"/>
        <rFont val="Times New Roman"/>
        <family val="1"/>
      </rPr>
      <t>(</t>
    </r>
    <r>
      <rPr>
        <sz val="12"/>
        <color theme="1"/>
        <rFont val="標楷體"/>
        <family val="4"/>
        <charset val="136"/>
      </rPr>
      <t>含過啞水油</t>
    </r>
    <r>
      <rPr>
        <sz val="12"/>
        <color theme="1"/>
        <rFont val="Times New Roman"/>
        <family val="1"/>
      </rPr>
      <t>)</t>
    </r>
    <r>
      <rPr>
        <sz val="12"/>
        <color theme="1"/>
        <rFont val="標楷體"/>
        <family val="4"/>
        <charset val="136"/>
      </rPr>
      <t>上追客樣效果，是否可達到客人的要求並且符合我司的生產工藝。</t>
    </r>
  </si>
  <si>
    <r>
      <rPr>
        <sz val="12"/>
        <color theme="1"/>
        <rFont val="標楷體"/>
        <family val="4"/>
        <charset val="136"/>
      </rPr>
      <t>由於</t>
    </r>
    <r>
      <rPr>
        <sz val="12"/>
        <color theme="1"/>
        <rFont val="Times New Roman"/>
        <family val="1"/>
      </rPr>
      <t>MP0231</t>
    </r>
    <r>
      <rPr>
        <sz val="12"/>
        <color theme="1"/>
        <rFont val="標楷體"/>
        <family val="4"/>
        <charset val="136"/>
      </rPr>
      <t>發泡漿是藝韜代理的含有</t>
    </r>
    <r>
      <rPr>
        <sz val="12"/>
        <color theme="1"/>
        <rFont val="Times New Roman"/>
        <family val="1"/>
      </rPr>
      <t>Phthalate</t>
    </r>
    <r>
      <rPr>
        <sz val="12"/>
        <color theme="1"/>
        <rFont val="標楷體"/>
        <family val="4"/>
        <charset val="136"/>
      </rPr>
      <t>，故藝韜開發了</t>
    </r>
    <r>
      <rPr>
        <sz val="12"/>
        <color theme="1"/>
        <rFont val="Times New Roman"/>
        <family val="1"/>
      </rPr>
      <t>ES0231</t>
    </r>
    <r>
      <rPr>
        <sz val="12"/>
        <color theme="1"/>
        <rFont val="標楷體"/>
        <family val="4"/>
        <charset val="136"/>
      </rPr>
      <t>水泡底油。測試藝韜</t>
    </r>
    <r>
      <rPr>
        <sz val="12"/>
        <color theme="1"/>
        <rFont val="Times New Roman"/>
        <family val="1"/>
      </rPr>
      <t>ES0231</t>
    </r>
    <r>
      <rPr>
        <sz val="12"/>
        <color theme="1"/>
        <rFont val="標楷體"/>
        <family val="4"/>
        <charset val="136"/>
      </rPr>
      <t>水泡底油，確認</t>
    </r>
    <r>
      <rPr>
        <sz val="12"/>
        <color theme="1"/>
        <rFont val="Times New Roman"/>
        <family val="1"/>
      </rPr>
      <t>ES0231</t>
    </r>
    <r>
      <rPr>
        <sz val="12"/>
        <color theme="1"/>
        <rFont val="標楷體"/>
        <family val="4"/>
        <charset val="136"/>
      </rPr>
      <t>水泡底油是否可以替代</t>
    </r>
    <r>
      <rPr>
        <sz val="12"/>
        <color theme="1"/>
        <rFont val="Times New Roman"/>
        <family val="1"/>
      </rPr>
      <t>MP0231</t>
    </r>
    <r>
      <rPr>
        <sz val="12"/>
        <color theme="1"/>
        <rFont val="標楷體"/>
        <family val="4"/>
        <charset val="136"/>
      </rPr>
      <t>發泡漿使用，</t>
    </r>
    <r>
      <rPr>
        <sz val="12"/>
        <color theme="1"/>
        <rFont val="Times New Roman"/>
        <family val="1"/>
      </rPr>
      <t>S1014675&lt;&lt;</t>
    </r>
    <r>
      <rPr>
        <sz val="12"/>
        <color theme="1"/>
        <rFont val="標楷體"/>
        <family val="4"/>
        <charset val="136"/>
      </rPr>
      <t>動物全接觸－醜小鴨</t>
    </r>
    <r>
      <rPr>
        <sz val="12"/>
        <color theme="1"/>
        <rFont val="Times New Roman"/>
        <family val="1"/>
      </rPr>
      <t>&gt;&gt;</t>
    </r>
    <r>
      <rPr>
        <sz val="12"/>
        <color theme="1"/>
        <rFont val="標楷體"/>
        <family val="4"/>
        <charset val="136"/>
      </rPr>
      <t>用於</t>
    </r>
    <r>
      <rPr>
        <sz val="12"/>
        <color theme="1"/>
        <rFont val="Times New Roman"/>
        <family val="1"/>
      </rPr>
      <t>230g/in2BHD</t>
    </r>
    <r>
      <rPr>
        <sz val="12"/>
        <color theme="1"/>
        <rFont val="標楷體"/>
        <family val="4"/>
        <charset val="136"/>
      </rPr>
      <t>無粉紙生產，是否可達到客人的要求並且符我合我司的生產工藝。</t>
    </r>
  </si>
  <si>
    <r>
      <rPr>
        <sz val="12"/>
        <color theme="1"/>
        <rFont val="標楷體"/>
        <family val="4"/>
        <charset val="136"/>
      </rPr>
      <t>測試中益</t>
    </r>
    <r>
      <rPr>
        <sz val="12"/>
        <color theme="1"/>
        <rFont val="Times New Roman"/>
        <family val="1"/>
      </rPr>
      <t>#SNC(C)-21394</t>
    </r>
    <r>
      <rPr>
        <sz val="12"/>
        <color theme="1"/>
        <rFont val="標楷體"/>
        <family val="4"/>
        <charset val="136"/>
      </rPr>
      <t>調色咖啡，針對客人</t>
    </r>
    <r>
      <rPr>
        <sz val="12"/>
        <color theme="1"/>
        <rFont val="Times New Roman"/>
        <family val="1"/>
      </rPr>
      <t>HM</t>
    </r>
    <r>
      <rPr>
        <sz val="12"/>
        <color theme="1"/>
        <rFont val="標楷體"/>
        <family val="4"/>
        <charset val="136"/>
      </rPr>
      <t>產品</t>
    </r>
    <r>
      <rPr>
        <sz val="12"/>
        <color theme="1"/>
        <rFont val="Times New Roman"/>
        <family val="1"/>
      </rPr>
      <t>&lt;&lt; 649FXB5030 &gt;&gt;</t>
    </r>
    <r>
      <rPr>
        <sz val="12"/>
        <color theme="1"/>
        <rFont val="標楷體"/>
        <family val="4"/>
        <charset val="136"/>
      </rPr>
      <t>要求絲印於</t>
    </r>
    <r>
      <rPr>
        <sz val="12"/>
        <color theme="1"/>
        <rFont val="Times New Roman"/>
        <family val="1"/>
      </rPr>
      <t>270gsm</t>
    </r>
    <r>
      <rPr>
        <sz val="12"/>
        <color theme="1"/>
        <rFont val="標楷體"/>
        <family val="4"/>
        <charset val="136"/>
      </rPr>
      <t>花紙上追</t>
    </r>
    <r>
      <rPr>
        <sz val="12"/>
        <color theme="1"/>
        <rFont val="Times New Roman"/>
        <family val="1"/>
      </rPr>
      <t>PMS467U</t>
    </r>
    <r>
      <rPr>
        <sz val="12"/>
        <color theme="1"/>
        <rFont val="標楷體"/>
        <family val="4"/>
        <charset val="136"/>
      </rPr>
      <t>，是否可達到客人的要求並且符合我司的生產工藝。</t>
    </r>
  </si>
  <si>
    <r>
      <rPr>
        <sz val="12"/>
        <color theme="1"/>
        <rFont val="標楷體"/>
        <family val="4"/>
        <charset val="136"/>
      </rPr>
      <t>測試美麗華</t>
    </r>
    <r>
      <rPr>
        <sz val="12"/>
        <color theme="1"/>
        <rFont val="Times New Roman"/>
        <family val="1"/>
      </rPr>
      <t>#QSPT-836398A</t>
    </r>
    <r>
      <rPr>
        <sz val="12"/>
        <color theme="1"/>
        <rFont val="標楷體"/>
        <family val="4"/>
        <charset val="136"/>
      </rPr>
      <t>紫紅，針對客人金東紙業產品</t>
    </r>
    <r>
      <rPr>
        <sz val="12"/>
        <color theme="1"/>
        <rFont val="Times New Roman"/>
        <family val="1"/>
      </rPr>
      <t>&lt;&lt;</t>
    </r>
    <r>
      <rPr>
        <sz val="12"/>
        <color theme="1"/>
        <rFont val="標楷體"/>
        <family val="4"/>
        <charset val="136"/>
      </rPr>
      <t>金色金東相架</t>
    </r>
    <r>
      <rPr>
        <sz val="12"/>
        <color theme="1"/>
        <rFont val="Times New Roman"/>
        <family val="1"/>
      </rPr>
      <t>&gt;&gt;</t>
    </r>
    <r>
      <rPr>
        <sz val="12"/>
        <color theme="1"/>
        <rFont val="標楷體"/>
        <family val="4"/>
        <charset val="136"/>
      </rPr>
      <t>要求絲印於</t>
    </r>
    <r>
      <rPr>
        <sz val="12"/>
        <color theme="1"/>
        <rFont val="Times New Roman"/>
        <family val="1"/>
      </rPr>
      <t>Opp + CPP</t>
    </r>
    <r>
      <rPr>
        <sz val="12"/>
        <color theme="1"/>
        <rFont val="標楷體"/>
        <family val="4"/>
        <charset val="136"/>
      </rPr>
      <t>復合膜上追</t>
    </r>
    <r>
      <rPr>
        <sz val="12"/>
        <color theme="1"/>
        <rFont val="Times New Roman"/>
        <family val="1"/>
      </rPr>
      <t>PMS7427C</t>
    </r>
    <r>
      <rPr>
        <sz val="12"/>
        <color theme="1"/>
        <rFont val="標楷體"/>
        <family val="4"/>
        <charset val="136"/>
      </rPr>
      <t>，是否可達到客人的要求並且符合我司的生產工藝。</t>
    </r>
  </si>
  <si>
    <r>
      <rPr>
        <sz val="12"/>
        <color theme="1"/>
        <rFont val="標楷體"/>
        <family val="4"/>
        <charset val="136"/>
      </rPr>
      <t>測試中益</t>
    </r>
    <r>
      <rPr>
        <sz val="12"/>
        <color theme="1"/>
        <rFont val="Times New Roman"/>
        <family val="1"/>
      </rPr>
      <t>SNC(C)-21415</t>
    </r>
    <r>
      <rPr>
        <sz val="12"/>
        <color theme="1"/>
        <rFont val="標楷體"/>
        <family val="4"/>
        <charset val="136"/>
      </rPr>
      <t>調色金，針對客人</t>
    </r>
    <r>
      <rPr>
        <sz val="12"/>
        <color theme="1"/>
        <rFont val="Times New Roman"/>
        <family val="1"/>
      </rPr>
      <t>HM</t>
    </r>
    <r>
      <rPr>
        <sz val="12"/>
        <color theme="1"/>
        <rFont val="標楷體"/>
        <family val="4"/>
        <charset val="136"/>
      </rPr>
      <t>產品</t>
    </r>
    <r>
      <rPr>
        <sz val="12"/>
        <color theme="1"/>
        <rFont val="Times New Roman"/>
        <family val="1"/>
      </rPr>
      <t>&lt;&lt; 699V7389 &gt;&gt;</t>
    </r>
    <r>
      <rPr>
        <sz val="12"/>
        <color theme="1"/>
        <rFont val="標楷體"/>
        <family val="4"/>
        <charset val="136"/>
      </rPr>
      <t>要求絲印於</t>
    </r>
    <r>
      <rPr>
        <sz val="12"/>
        <color theme="1"/>
        <rFont val="Times New Roman"/>
        <family val="1"/>
      </rPr>
      <t>216g/m2</t>
    </r>
    <r>
      <rPr>
        <sz val="12"/>
        <color theme="1"/>
        <rFont val="標楷體"/>
        <family val="4"/>
        <charset val="136"/>
      </rPr>
      <t>花紙上追</t>
    </r>
    <r>
      <rPr>
        <sz val="12"/>
        <color theme="1"/>
        <rFont val="Times New Roman"/>
        <family val="1"/>
      </rPr>
      <t>PMS7512U</t>
    </r>
    <r>
      <rPr>
        <sz val="12"/>
        <color theme="1"/>
        <rFont val="標楷體"/>
        <family val="4"/>
        <charset val="136"/>
      </rPr>
      <t>，是否可達到客人的要求並且符合我司的生產工藝。</t>
    </r>
  </si>
  <si>
    <r>
      <rPr>
        <sz val="12"/>
        <color theme="1"/>
        <rFont val="標楷體"/>
        <family val="4"/>
        <charset val="136"/>
      </rPr>
      <t>測試中益</t>
    </r>
    <r>
      <rPr>
        <sz val="12"/>
        <color theme="1"/>
        <rFont val="Times New Roman"/>
        <family val="1"/>
      </rPr>
      <t>SNC(C)-21416</t>
    </r>
    <r>
      <rPr>
        <sz val="12"/>
        <color theme="1"/>
        <rFont val="標楷體"/>
        <family val="4"/>
        <charset val="136"/>
      </rPr>
      <t>調色紫紅，針對客人</t>
    </r>
    <r>
      <rPr>
        <sz val="12"/>
        <color theme="1"/>
        <rFont val="Times New Roman"/>
        <family val="1"/>
      </rPr>
      <t>HM</t>
    </r>
    <r>
      <rPr>
        <sz val="12"/>
        <color theme="1"/>
        <rFont val="標楷體"/>
        <family val="4"/>
        <charset val="136"/>
      </rPr>
      <t>產品</t>
    </r>
    <r>
      <rPr>
        <sz val="12"/>
        <color theme="1"/>
        <rFont val="Times New Roman"/>
        <family val="1"/>
      </rPr>
      <t>&lt;&lt;589V7791//479v7791 &gt;&gt;</t>
    </r>
    <r>
      <rPr>
        <sz val="12"/>
        <color theme="1"/>
        <rFont val="標楷體"/>
        <family val="4"/>
        <charset val="136"/>
      </rPr>
      <t>要求絲印於</t>
    </r>
    <r>
      <rPr>
        <sz val="12"/>
        <color theme="1"/>
        <rFont val="Times New Roman"/>
        <family val="1"/>
      </rPr>
      <t>216g/m2</t>
    </r>
    <r>
      <rPr>
        <sz val="12"/>
        <color theme="1"/>
        <rFont val="標楷體"/>
        <family val="4"/>
        <charset val="136"/>
      </rPr>
      <t>花紙上追</t>
    </r>
    <r>
      <rPr>
        <sz val="12"/>
        <color theme="1"/>
        <rFont val="Times New Roman"/>
        <family val="1"/>
      </rPr>
      <t>PMS493U</t>
    </r>
    <r>
      <rPr>
        <sz val="12"/>
        <color theme="1"/>
        <rFont val="標楷體"/>
        <family val="4"/>
        <charset val="136"/>
      </rPr>
      <t>，是否可達到客人的要求並且符合我司的生產工藝。</t>
    </r>
  </si>
  <si>
    <r>
      <rPr>
        <sz val="12"/>
        <color theme="1"/>
        <rFont val="標楷體"/>
        <family val="4"/>
        <charset val="136"/>
      </rPr>
      <t>測試美麗華</t>
    </r>
    <r>
      <rPr>
        <sz val="12"/>
        <color theme="1"/>
        <rFont val="Times New Roman"/>
        <family val="1"/>
      </rPr>
      <t>#QPS-922575</t>
    </r>
    <r>
      <rPr>
        <sz val="12"/>
        <color theme="1"/>
        <rFont val="標楷體"/>
        <family val="4"/>
        <charset val="136"/>
      </rPr>
      <t>金色，針對客人金東紙業產品</t>
    </r>
    <r>
      <rPr>
        <sz val="12"/>
        <color theme="1"/>
        <rFont val="Times New Roman"/>
        <family val="1"/>
      </rPr>
      <t>&lt;&lt;</t>
    </r>
    <r>
      <rPr>
        <sz val="12"/>
        <color theme="1"/>
        <rFont val="標楷體"/>
        <family val="4"/>
        <charset val="136"/>
      </rPr>
      <t>金色金東相架</t>
    </r>
    <r>
      <rPr>
        <sz val="12"/>
        <color theme="1"/>
        <rFont val="Times New Roman"/>
        <family val="1"/>
      </rPr>
      <t>&gt;&gt;</t>
    </r>
    <r>
      <rPr>
        <sz val="12"/>
        <color theme="1"/>
        <rFont val="標楷體"/>
        <family val="4"/>
        <charset val="136"/>
      </rPr>
      <t>要求絲印於漂白牛皮紙</t>
    </r>
    <r>
      <rPr>
        <sz val="12"/>
        <color theme="1"/>
        <rFont val="Times New Roman"/>
        <family val="1"/>
      </rPr>
      <t>(</t>
    </r>
    <r>
      <rPr>
        <sz val="12"/>
        <color theme="1"/>
        <rFont val="標楷體"/>
        <family val="4"/>
        <charset val="136"/>
      </rPr>
      <t>未磨光</t>
    </r>
    <r>
      <rPr>
        <sz val="12"/>
        <color theme="1"/>
        <rFont val="Times New Roman"/>
        <family val="1"/>
      </rPr>
      <t>)</t>
    </r>
    <r>
      <rPr>
        <sz val="12"/>
        <color theme="1"/>
        <rFont val="標楷體"/>
        <family val="4"/>
        <charset val="136"/>
      </rPr>
      <t>上追</t>
    </r>
    <r>
      <rPr>
        <sz val="12"/>
        <color theme="1"/>
        <rFont val="Times New Roman"/>
        <family val="1"/>
      </rPr>
      <t>GP1501</t>
    </r>
    <r>
      <rPr>
        <sz val="12"/>
        <color theme="1"/>
        <rFont val="標楷體"/>
        <family val="4"/>
        <charset val="136"/>
      </rPr>
      <t>效果，是否可達到要求並且符合我司的生產工藝。</t>
    </r>
  </si>
  <si>
    <r>
      <rPr>
        <sz val="12"/>
        <color theme="1"/>
        <rFont val="標楷體"/>
        <family val="4"/>
        <charset val="136"/>
      </rPr>
      <t>測試中益</t>
    </r>
    <r>
      <rPr>
        <sz val="12"/>
        <color theme="1"/>
        <rFont val="Times New Roman"/>
        <family val="1"/>
      </rPr>
      <t>SNC(C)-50771</t>
    </r>
    <r>
      <rPr>
        <sz val="12"/>
        <color theme="1"/>
        <rFont val="標楷體"/>
        <family val="4"/>
        <charset val="136"/>
      </rPr>
      <t>珠光金，針對客人</t>
    </r>
    <r>
      <rPr>
        <sz val="12"/>
        <color theme="1"/>
        <rFont val="Times New Roman"/>
        <family val="1"/>
      </rPr>
      <t>HM</t>
    </r>
    <r>
      <rPr>
        <sz val="12"/>
        <color theme="1"/>
        <rFont val="標楷體"/>
        <family val="4"/>
        <charset val="136"/>
      </rPr>
      <t>產品</t>
    </r>
    <r>
      <rPr>
        <sz val="12"/>
        <color theme="1"/>
        <rFont val="Times New Roman"/>
        <family val="1"/>
      </rPr>
      <t>529V139R//479JV144J</t>
    </r>
    <r>
      <rPr>
        <sz val="12"/>
        <color theme="1"/>
        <rFont val="標楷體"/>
        <family val="4"/>
        <charset val="136"/>
      </rPr>
      <t>（</t>
    </r>
    <r>
      <rPr>
        <sz val="12"/>
        <color theme="1"/>
        <rFont val="Times New Roman"/>
        <family val="1"/>
      </rPr>
      <t>449V9014</t>
    </r>
    <r>
      <rPr>
        <sz val="12"/>
        <color theme="1"/>
        <rFont val="標楷體"/>
        <family val="4"/>
        <charset val="136"/>
      </rPr>
      <t>）要求絲印於</t>
    </r>
    <r>
      <rPr>
        <sz val="12"/>
        <color theme="1"/>
        <rFont val="Times New Roman"/>
        <family val="1"/>
      </rPr>
      <t>220gsm</t>
    </r>
    <r>
      <rPr>
        <sz val="12"/>
        <color theme="1"/>
        <rFont val="標楷體"/>
        <family val="4"/>
        <charset val="136"/>
      </rPr>
      <t>的書紙上追</t>
    </r>
    <r>
      <rPr>
        <sz val="12"/>
        <color theme="1"/>
        <rFont val="Times New Roman"/>
        <family val="1"/>
      </rPr>
      <t>PMS876U</t>
    </r>
    <r>
      <rPr>
        <sz val="12"/>
        <color theme="1"/>
        <rFont val="標楷體"/>
        <family val="4"/>
        <charset val="136"/>
      </rPr>
      <t>，是否可達到客人的要求並且符合我司的生產工藝。</t>
    </r>
  </si>
  <si>
    <r>
      <rPr>
        <sz val="12"/>
        <color theme="1"/>
        <rFont val="標楷體"/>
        <family val="4"/>
        <charset val="136"/>
      </rPr>
      <t>測試彩星</t>
    </r>
    <r>
      <rPr>
        <sz val="12"/>
        <color theme="1"/>
        <rFont val="Times New Roman"/>
        <family val="1"/>
      </rPr>
      <t>#GP3478</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&lt;&lt;449V2010&gt;&gt;</t>
    </r>
    <r>
      <rPr>
        <sz val="12"/>
        <color theme="1"/>
        <rFont val="標楷體"/>
        <family val="4"/>
        <charset val="136"/>
      </rPr>
      <t>要求絲印於立體燙</t>
    </r>
    <r>
      <rPr>
        <sz val="12"/>
        <color theme="1"/>
        <rFont val="Times New Roman"/>
        <family val="1"/>
      </rPr>
      <t>T1-0720</t>
    </r>
    <r>
      <rPr>
        <sz val="12"/>
        <color theme="1"/>
        <rFont val="標楷體"/>
        <family val="4"/>
        <charset val="136"/>
      </rPr>
      <t>燙金面上追</t>
    </r>
    <r>
      <rPr>
        <sz val="12"/>
        <color theme="1"/>
        <rFont val="Times New Roman"/>
        <family val="1"/>
      </rPr>
      <t>PMS4625C</t>
    </r>
    <r>
      <rPr>
        <sz val="12"/>
        <color theme="1"/>
        <rFont val="標楷體"/>
        <family val="4"/>
        <charset val="136"/>
      </rPr>
      <t>，是否可達到客人的要求並且符合我司的生產工藝。</t>
    </r>
  </si>
  <si>
    <r>
      <rPr>
        <sz val="12"/>
        <color theme="1"/>
        <rFont val="標楷體"/>
        <family val="4"/>
        <charset val="136"/>
      </rPr>
      <t>測試喜多彩</t>
    </r>
    <r>
      <rPr>
        <sz val="12"/>
        <color theme="1"/>
        <rFont val="Times New Roman"/>
        <family val="1"/>
      </rPr>
      <t>#SU-102B</t>
    </r>
    <r>
      <rPr>
        <sz val="12"/>
        <color theme="1"/>
        <rFont val="標楷體"/>
        <family val="4"/>
        <charset val="136"/>
      </rPr>
      <t>水性白墨，針對客人</t>
    </r>
    <r>
      <rPr>
        <sz val="12"/>
        <color theme="1"/>
        <rFont val="Times New Roman"/>
        <family val="1"/>
      </rPr>
      <t>LEO-US-GRAFR</t>
    </r>
    <r>
      <rPr>
        <sz val="12"/>
        <color theme="1"/>
        <rFont val="標楷體"/>
        <family val="4"/>
        <charset val="136"/>
      </rPr>
      <t>產品</t>
    </r>
    <r>
      <rPr>
        <sz val="12"/>
        <color theme="1"/>
        <rFont val="Times New Roman"/>
        <family val="1"/>
      </rPr>
      <t>&lt;&lt;</t>
    </r>
    <r>
      <rPr>
        <sz val="12"/>
        <color theme="1"/>
        <rFont val="標楷體"/>
        <family val="4"/>
        <charset val="136"/>
      </rPr>
      <t>新款筆記本</t>
    </r>
    <r>
      <rPr>
        <sz val="12"/>
        <color theme="1"/>
        <rFont val="Times New Roman"/>
        <family val="1"/>
      </rPr>
      <t>X4&gt;&gt;</t>
    </r>
    <r>
      <rPr>
        <sz val="12"/>
        <color theme="1"/>
        <rFont val="標楷體"/>
        <family val="4"/>
        <charset val="136"/>
      </rPr>
      <t>要求絲印於黑色瀚章布面紙</t>
    </r>
    <r>
      <rPr>
        <sz val="12"/>
        <color theme="1"/>
        <rFont val="Times New Roman"/>
        <family val="1"/>
      </rPr>
      <t>#1001</t>
    </r>
    <r>
      <rPr>
        <sz val="12"/>
        <color theme="1"/>
        <rFont val="標楷體"/>
        <family val="4"/>
        <charset val="136"/>
      </rPr>
      <t>上追客樣效果，是否可達到客人的要求並且符合我司的生產工藝。</t>
    </r>
  </si>
  <si>
    <r>
      <rPr>
        <sz val="12"/>
        <color theme="1"/>
        <rFont val="標楷體"/>
        <family val="4"/>
        <charset val="136"/>
      </rPr>
      <t>測試力創信</t>
    </r>
    <r>
      <rPr>
        <sz val="12"/>
        <color theme="1"/>
        <rFont val="Times New Roman"/>
        <family val="1"/>
      </rPr>
      <t>LCX783C-A</t>
    </r>
    <r>
      <rPr>
        <sz val="12"/>
        <color theme="1"/>
        <rFont val="標楷體"/>
        <family val="4"/>
        <charset val="136"/>
      </rPr>
      <t>硅膠配合固化劑</t>
    </r>
    <r>
      <rPr>
        <sz val="12"/>
        <color theme="1"/>
        <rFont val="Times New Roman"/>
        <family val="1"/>
      </rPr>
      <t>LCX783C-B</t>
    </r>
    <r>
      <rPr>
        <sz val="12"/>
        <color theme="1"/>
        <rFont val="標楷體"/>
        <family val="4"/>
        <charset val="136"/>
      </rPr>
      <t>絲印在單粉面背面</t>
    </r>
    <r>
      <rPr>
        <sz val="12"/>
        <color theme="1"/>
        <rFont val="Times New Roman"/>
        <family val="1"/>
      </rPr>
      <t>,</t>
    </r>
    <r>
      <rPr>
        <sz val="12"/>
        <color theme="1"/>
        <rFont val="標楷體"/>
        <family val="4"/>
        <charset val="136"/>
      </rPr>
      <t>硅膠面完全固化後是否可以粘在</t>
    </r>
    <r>
      <rPr>
        <sz val="12"/>
        <color theme="1"/>
        <rFont val="Times New Roman"/>
        <family val="1"/>
      </rPr>
      <t>UV</t>
    </r>
    <r>
      <rPr>
        <sz val="12"/>
        <color theme="1"/>
        <rFont val="標楷體"/>
        <family val="4"/>
        <charset val="136"/>
      </rPr>
      <t>面等光滑面上，是否可以作任意貼用途應用於硅膠書等方面。</t>
    </r>
  </si>
  <si>
    <r>
      <rPr>
        <sz val="12"/>
        <color theme="1"/>
        <rFont val="標楷體"/>
        <family val="4"/>
        <charset val="136"/>
      </rPr>
      <t>測試喜多彩</t>
    </r>
    <r>
      <rPr>
        <sz val="12"/>
        <color theme="1"/>
        <rFont val="Times New Roman"/>
        <family val="1"/>
      </rPr>
      <t>WPT-9011H</t>
    </r>
    <r>
      <rPr>
        <sz val="12"/>
        <color theme="1"/>
        <rFont val="標楷體"/>
        <family val="4"/>
        <charset val="136"/>
      </rPr>
      <t>金墨，針對公司產品</t>
    </r>
    <r>
      <rPr>
        <sz val="12"/>
        <color theme="1"/>
        <rFont val="Times New Roman"/>
        <family val="1"/>
      </rPr>
      <t>&lt;&lt;2011</t>
    </r>
    <r>
      <rPr>
        <sz val="12"/>
        <color theme="1"/>
        <rFont val="標楷體"/>
        <family val="4"/>
        <charset val="136"/>
      </rPr>
      <t>年聖誕套裝</t>
    </r>
    <r>
      <rPr>
        <sz val="12"/>
        <color theme="1"/>
        <rFont val="Times New Roman"/>
        <family val="1"/>
      </rPr>
      <t>&gt;&gt;</t>
    </r>
    <r>
      <rPr>
        <sz val="12"/>
        <color theme="1"/>
        <rFont val="標楷體"/>
        <family val="4"/>
        <charset val="136"/>
      </rPr>
      <t>兔子和風車，要求絲印在無粉咭、啞膠面上，能否做到閃的金色效果，並符合產品設計的要求。</t>
    </r>
  </si>
  <si>
    <r>
      <rPr>
        <sz val="12"/>
        <color theme="1"/>
        <rFont val="標楷體"/>
        <family val="4"/>
        <charset val="136"/>
      </rPr>
      <t>由於</t>
    </r>
    <r>
      <rPr>
        <sz val="12"/>
        <color theme="1"/>
        <rFont val="Times New Roman"/>
        <family val="1"/>
      </rPr>
      <t>MP0231</t>
    </r>
    <r>
      <rPr>
        <sz val="12"/>
        <color theme="1"/>
        <rFont val="標楷體"/>
        <family val="4"/>
        <charset val="136"/>
      </rPr>
      <t>發泡漿是藝韜代理的含有</t>
    </r>
    <r>
      <rPr>
        <sz val="12"/>
        <color theme="1"/>
        <rFont val="Times New Roman"/>
        <family val="1"/>
      </rPr>
      <t>Phthalate</t>
    </r>
    <r>
      <rPr>
        <sz val="12"/>
        <color theme="1"/>
        <rFont val="標楷體"/>
        <family val="4"/>
        <charset val="136"/>
      </rPr>
      <t>，故藝韜開發了</t>
    </r>
    <r>
      <rPr>
        <sz val="12"/>
        <color theme="1"/>
        <rFont val="Times New Roman"/>
        <family val="1"/>
      </rPr>
      <t>ES0231</t>
    </r>
    <r>
      <rPr>
        <sz val="12"/>
        <color theme="1"/>
        <rFont val="標楷體"/>
        <family val="4"/>
        <charset val="136"/>
      </rPr>
      <t>水泡底油。測試藝韜</t>
    </r>
    <r>
      <rPr>
        <sz val="12"/>
        <color theme="1"/>
        <rFont val="Times New Roman"/>
        <family val="1"/>
      </rPr>
      <t>ES0231</t>
    </r>
    <r>
      <rPr>
        <sz val="12"/>
        <color theme="1"/>
        <rFont val="標楷體"/>
        <family val="4"/>
        <charset val="136"/>
      </rPr>
      <t>水泡底油，確認</t>
    </r>
    <r>
      <rPr>
        <sz val="12"/>
        <color theme="1"/>
        <rFont val="Times New Roman"/>
        <family val="1"/>
      </rPr>
      <t>ES0231</t>
    </r>
    <r>
      <rPr>
        <sz val="12"/>
        <color theme="1"/>
        <rFont val="標楷體"/>
        <family val="4"/>
        <charset val="136"/>
      </rPr>
      <t>水泡底油是否可以替代</t>
    </r>
    <r>
      <rPr>
        <sz val="12"/>
        <color theme="1"/>
        <rFont val="Times New Roman"/>
        <family val="1"/>
      </rPr>
      <t>MP0231</t>
    </r>
    <r>
      <rPr>
        <sz val="12"/>
        <color theme="1"/>
        <rFont val="標楷體"/>
        <family val="4"/>
        <charset val="136"/>
      </rPr>
      <t>發泡漿使用，</t>
    </r>
    <r>
      <rPr>
        <sz val="12"/>
        <color theme="1"/>
        <rFont val="Times New Roman"/>
        <family val="1"/>
      </rPr>
      <t>S1014675&lt;&lt;</t>
    </r>
    <r>
      <rPr>
        <sz val="12"/>
        <color theme="1"/>
        <rFont val="標楷體"/>
        <family val="4"/>
        <charset val="136"/>
      </rPr>
      <t>動物全接觸－醜小鴨</t>
    </r>
    <r>
      <rPr>
        <sz val="12"/>
        <color theme="1"/>
        <rFont val="Times New Roman"/>
        <family val="1"/>
      </rPr>
      <t>&gt;&gt;</t>
    </r>
    <r>
      <rPr>
        <sz val="12"/>
        <color theme="1"/>
        <rFont val="標楷體"/>
        <family val="4"/>
        <charset val="136"/>
      </rPr>
      <t>用於</t>
    </r>
    <r>
      <rPr>
        <sz val="12"/>
        <color theme="1"/>
        <rFont val="Times New Roman"/>
        <family val="1"/>
      </rPr>
      <t>230g/in2BHD</t>
    </r>
    <r>
      <rPr>
        <sz val="12"/>
        <color theme="1"/>
        <rFont val="標楷體"/>
        <family val="4"/>
        <charset val="136"/>
      </rPr>
      <t>無粉紙生產，是否可達到客人的要求並且符我合我司</t>
    </r>
  </si>
  <si>
    <r>
      <rPr>
        <sz val="12"/>
        <color theme="1"/>
        <rFont val="標楷體"/>
        <family val="4"/>
        <charset val="136"/>
      </rPr>
      <t>測試彩星</t>
    </r>
    <r>
      <rPr>
        <sz val="12"/>
        <color theme="1"/>
        <rFont val="Times New Roman"/>
        <family val="1"/>
      </rPr>
      <t>#GP-3481</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&lt;&lt;449JFB573J&gt;&gt;</t>
    </r>
    <r>
      <rPr>
        <sz val="12"/>
        <color theme="1"/>
        <rFont val="標楷體"/>
        <family val="4"/>
        <charset val="136"/>
      </rPr>
      <t>要求絲印於立體燙</t>
    </r>
    <r>
      <rPr>
        <sz val="12"/>
        <color theme="1"/>
        <rFont val="Times New Roman"/>
        <family val="1"/>
      </rPr>
      <t>T1-1260</t>
    </r>
    <r>
      <rPr>
        <sz val="12"/>
        <color theme="1"/>
        <rFont val="標楷體"/>
        <family val="4"/>
        <charset val="136"/>
      </rPr>
      <t>上追</t>
    </r>
    <r>
      <rPr>
        <sz val="12"/>
        <color theme="1"/>
        <rFont val="Times New Roman"/>
        <family val="1"/>
      </rPr>
      <t>PMS197C</t>
    </r>
    <r>
      <rPr>
        <sz val="12"/>
        <color theme="1"/>
        <rFont val="標楷體"/>
        <family val="4"/>
        <charset val="136"/>
      </rPr>
      <t>，是否可取代</t>
    </r>
    <r>
      <rPr>
        <sz val="12"/>
        <color theme="1"/>
        <rFont val="Times New Roman"/>
        <family val="1"/>
      </rPr>
      <t>“GP1090</t>
    </r>
    <r>
      <rPr>
        <sz val="12"/>
        <color theme="1"/>
        <rFont val="標楷體"/>
        <family val="4"/>
        <charset val="136"/>
      </rPr>
      <t>＋</t>
    </r>
    <r>
      <rPr>
        <sz val="12"/>
        <color theme="1"/>
        <rFont val="Times New Roman"/>
        <family val="1"/>
      </rPr>
      <t>#SNC(C)-10742”</t>
    </r>
    <r>
      <rPr>
        <sz val="12"/>
        <color theme="1"/>
        <rFont val="標楷體"/>
        <family val="4"/>
        <charset val="136"/>
      </rPr>
      <t>組合，並符合我司的生產工藝。</t>
    </r>
  </si>
  <si>
    <r>
      <rPr>
        <sz val="12"/>
        <color theme="1"/>
        <rFont val="標楷體"/>
        <family val="4"/>
        <charset val="136"/>
      </rPr>
      <t>測試中益</t>
    </r>
    <r>
      <rPr>
        <sz val="12"/>
        <color theme="1"/>
        <rFont val="Times New Roman"/>
        <family val="1"/>
      </rPr>
      <t>SNC(C)-40554</t>
    </r>
    <r>
      <rPr>
        <sz val="12"/>
        <color theme="1"/>
        <rFont val="標楷體"/>
        <family val="4"/>
        <charset val="136"/>
      </rPr>
      <t>調色銀，針對客人</t>
    </r>
    <r>
      <rPr>
        <sz val="12"/>
        <color theme="1"/>
        <rFont val="Times New Roman"/>
        <family val="1"/>
      </rPr>
      <t>HM</t>
    </r>
    <r>
      <rPr>
        <sz val="12"/>
        <color theme="1"/>
        <rFont val="標楷體"/>
        <family val="4"/>
        <charset val="136"/>
      </rPr>
      <t>產品</t>
    </r>
    <r>
      <rPr>
        <sz val="12"/>
        <color theme="1"/>
        <rFont val="Times New Roman"/>
        <family val="1"/>
      </rPr>
      <t>&lt;&lt;</t>
    </r>
    <r>
      <rPr>
        <sz val="12"/>
        <color theme="1"/>
        <rFont val="標楷體"/>
        <family val="4"/>
        <charset val="136"/>
      </rPr>
      <t>紫色地帶寬螺絲相部</t>
    </r>
    <r>
      <rPr>
        <sz val="12"/>
        <color theme="1"/>
        <rFont val="Times New Roman"/>
        <family val="1"/>
      </rPr>
      <t>&gt;&gt;</t>
    </r>
    <r>
      <rPr>
        <sz val="12"/>
        <color theme="1"/>
        <rFont val="標楷體"/>
        <family val="4"/>
        <charset val="136"/>
      </rPr>
      <t>要求絲印於單粉面和無粉面上追掃銀粉效果，是否達到客人要求並符合我司的生產工藝。</t>
    </r>
  </si>
  <si>
    <r>
      <rPr>
        <sz val="12"/>
        <color theme="1"/>
        <rFont val="標楷體"/>
        <family val="4"/>
        <charset val="136"/>
      </rPr>
      <t>測試中益</t>
    </r>
    <r>
      <rPr>
        <sz val="12"/>
        <color theme="1"/>
        <rFont val="Times New Roman"/>
        <family val="1"/>
      </rPr>
      <t>SNC(C)-40555</t>
    </r>
    <r>
      <rPr>
        <sz val="12"/>
        <color theme="1"/>
        <rFont val="標楷體"/>
        <family val="4"/>
        <charset val="136"/>
      </rPr>
      <t>調色藍，針對客人</t>
    </r>
    <r>
      <rPr>
        <sz val="12"/>
        <color theme="1"/>
        <rFont val="Times New Roman"/>
        <family val="1"/>
      </rPr>
      <t>HM</t>
    </r>
    <r>
      <rPr>
        <sz val="12"/>
        <color theme="1"/>
        <rFont val="標楷體"/>
        <family val="4"/>
        <charset val="136"/>
      </rPr>
      <t>產品</t>
    </r>
    <r>
      <rPr>
        <sz val="12"/>
        <color theme="1"/>
        <rFont val="Times New Roman"/>
        <family val="1"/>
      </rPr>
      <t>&lt;&lt;</t>
    </r>
    <r>
      <rPr>
        <sz val="12"/>
        <color theme="1"/>
        <rFont val="標楷體"/>
        <family val="4"/>
        <charset val="136"/>
      </rPr>
      <t>春日炫彩咭</t>
    </r>
    <r>
      <rPr>
        <sz val="12"/>
        <color theme="1"/>
        <rFont val="Times New Roman"/>
        <family val="1"/>
      </rPr>
      <t>8&gt;&gt;</t>
    </r>
    <r>
      <rPr>
        <sz val="12"/>
        <color theme="1"/>
        <rFont val="標楷體"/>
        <family val="4"/>
        <charset val="136"/>
      </rPr>
      <t>要求絲印於</t>
    </r>
    <r>
      <rPr>
        <sz val="12"/>
        <color theme="1"/>
        <rFont val="Times New Roman"/>
        <family val="1"/>
      </rPr>
      <t>230g/m2</t>
    </r>
    <r>
      <rPr>
        <sz val="12"/>
        <color theme="1"/>
        <rFont val="標楷體"/>
        <family val="4"/>
        <charset val="136"/>
      </rPr>
      <t>書紙上追客樣＃</t>
    </r>
    <r>
      <rPr>
        <sz val="12"/>
        <color theme="1"/>
        <rFont val="Times New Roman"/>
        <family val="1"/>
      </rPr>
      <t>703</t>
    </r>
    <r>
      <rPr>
        <sz val="12"/>
        <color theme="1"/>
        <rFont val="標楷體"/>
        <family val="4"/>
        <charset val="136"/>
      </rPr>
      <t>，是否達到客人要求並符合我司的生產工藝。</t>
    </r>
  </si>
  <si>
    <r>
      <rPr>
        <sz val="12"/>
        <color theme="1"/>
        <rFont val="標楷體"/>
        <family val="4"/>
        <charset val="136"/>
      </rPr>
      <t>測試中益</t>
    </r>
    <r>
      <rPr>
        <sz val="12"/>
        <color theme="1"/>
        <rFont val="Times New Roman"/>
        <family val="1"/>
      </rPr>
      <t>SNC(C)-50828</t>
    </r>
    <r>
      <rPr>
        <sz val="12"/>
        <color theme="1"/>
        <rFont val="標楷體"/>
        <family val="4"/>
        <charset val="136"/>
      </rPr>
      <t>調色綠，針對客人</t>
    </r>
    <r>
      <rPr>
        <sz val="12"/>
        <color theme="1"/>
        <rFont val="Times New Roman"/>
        <family val="1"/>
      </rPr>
      <t>HM</t>
    </r>
    <r>
      <rPr>
        <sz val="12"/>
        <color theme="1"/>
        <rFont val="標楷體"/>
        <family val="4"/>
        <charset val="136"/>
      </rPr>
      <t>產品</t>
    </r>
    <r>
      <rPr>
        <sz val="12"/>
        <color theme="1"/>
        <rFont val="Times New Roman"/>
        <family val="1"/>
      </rPr>
      <t>&lt;&lt;</t>
    </r>
    <r>
      <rPr>
        <sz val="12"/>
        <color theme="1"/>
        <rFont val="標楷體"/>
        <family val="4"/>
        <charset val="136"/>
      </rPr>
      <t>春日炫彩咭</t>
    </r>
    <r>
      <rPr>
        <sz val="12"/>
        <color theme="1"/>
        <rFont val="Times New Roman"/>
        <family val="1"/>
      </rPr>
      <t>9&gt;&gt;</t>
    </r>
    <r>
      <rPr>
        <sz val="12"/>
        <color theme="1"/>
        <rFont val="標楷體"/>
        <family val="4"/>
        <charset val="136"/>
      </rPr>
      <t>要求絲印於</t>
    </r>
    <r>
      <rPr>
        <sz val="12"/>
        <color theme="1"/>
        <rFont val="Times New Roman"/>
        <family val="1"/>
      </rPr>
      <t>230g/m2</t>
    </r>
    <r>
      <rPr>
        <sz val="12"/>
        <color theme="1"/>
        <rFont val="標楷體"/>
        <family val="4"/>
        <charset val="136"/>
      </rPr>
      <t>書紙上追客樣＃</t>
    </r>
    <r>
      <rPr>
        <sz val="12"/>
        <color theme="1"/>
        <rFont val="Times New Roman"/>
        <family val="1"/>
      </rPr>
      <t>709</t>
    </r>
    <r>
      <rPr>
        <sz val="12"/>
        <color theme="1"/>
        <rFont val="標楷體"/>
        <family val="4"/>
        <charset val="136"/>
      </rPr>
      <t>效果，是否達到客人要求並符合我司的生產工藝。</t>
    </r>
  </si>
  <si>
    <r>
      <rPr>
        <sz val="12"/>
        <color theme="1"/>
        <rFont val="標楷體"/>
        <family val="4"/>
        <charset val="136"/>
      </rPr>
      <t>測試供應商喜多彩的</t>
    </r>
    <r>
      <rPr>
        <sz val="12"/>
        <color theme="1"/>
        <rFont val="Times New Roman"/>
        <family val="1"/>
      </rPr>
      <t>SU-0107</t>
    </r>
    <r>
      <rPr>
        <sz val="12"/>
        <color theme="1"/>
        <rFont val="標楷體"/>
        <family val="4"/>
        <charset val="136"/>
      </rPr>
      <t>遇水變透明油墨，針對茂森代理的田中</t>
    </r>
    <r>
      <rPr>
        <sz val="12"/>
        <color theme="1"/>
        <rFont val="Times New Roman"/>
        <family val="1"/>
      </rPr>
      <t>Neo Flex J-10</t>
    </r>
    <r>
      <rPr>
        <sz val="12"/>
        <color theme="1"/>
        <rFont val="標楷體"/>
        <family val="4"/>
        <charset val="136"/>
      </rPr>
      <t>遇水變透明油墨因價格貴、如供應商無現貨，需要日本定購，貨期</t>
    </r>
    <r>
      <rPr>
        <sz val="12"/>
        <color theme="1"/>
        <rFont val="Times New Roman"/>
        <family val="1"/>
      </rPr>
      <t>60</t>
    </r>
    <r>
      <rPr>
        <sz val="12"/>
        <color theme="1"/>
        <rFont val="標楷體"/>
        <family val="4"/>
        <charset val="136"/>
      </rPr>
      <t>日等問題，是否可代替使用，並且符合生產操作要求。</t>
    </r>
  </si>
  <si>
    <r>
      <rPr>
        <sz val="12"/>
        <color theme="1"/>
        <rFont val="標楷體"/>
        <family val="4"/>
        <charset val="136"/>
      </rPr>
      <t>測試喜多彩</t>
    </r>
    <r>
      <rPr>
        <sz val="12"/>
        <color theme="1"/>
        <rFont val="Times New Roman"/>
        <family val="1"/>
      </rPr>
      <t>WPU-0184</t>
    </r>
    <r>
      <rPr>
        <sz val="12"/>
        <color theme="1"/>
        <rFont val="標楷體"/>
        <family val="4"/>
        <charset val="136"/>
      </rPr>
      <t>絲印灰色，針對客人</t>
    </r>
    <r>
      <rPr>
        <sz val="12"/>
        <color theme="1"/>
        <rFont val="Times New Roman"/>
        <family val="1"/>
      </rPr>
      <t>LEO-EU-IBOOK</t>
    </r>
    <r>
      <rPr>
        <sz val="12"/>
        <color theme="1"/>
        <rFont val="標楷體"/>
        <family val="4"/>
        <charset val="136"/>
      </rPr>
      <t>產品</t>
    </r>
    <r>
      <rPr>
        <sz val="12"/>
        <color theme="1"/>
        <rFont val="Times New Roman"/>
        <family val="1"/>
      </rPr>
      <t>&lt;&lt;</t>
    </r>
    <r>
      <rPr>
        <sz val="12"/>
        <color theme="1"/>
        <rFont val="標楷體"/>
        <family val="4"/>
        <charset val="136"/>
      </rPr>
      <t>黑色的天空</t>
    </r>
    <r>
      <rPr>
        <sz val="12"/>
        <color theme="1"/>
        <rFont val="Times New Roman"/>
        <family val="1"/>
      </rPr>
      <t xml:space="preserve"> &gt;&gt;</t>
    </r>
    <r>
      <rPr>
        <sz val="12"/>
        <color theme="1"/>
        <rFont val="標楷體"/>
        <family val="4"/>
        <charset val="136"/>
      </rPr>
      <t>要求絲印於</t>
    </r>
    <r>
      <rPr>
        <sz val="12"/>
        <color theme="1"/>
        <rFont val="Times New Roman"/>
        <family val="1"/>
      </rPr>
      <t>PU</t>
    </r>
    <r>
      <rPr>
        <sz val="12"/>
        <color theme="1"/>
        <rFont val="標楷體"/>
        <family val="4"/>
        <charset val="136"/>
      </rPr>
      <t>皮追</t>
    </r>
    <r>
      <rPr>
        <sz val="12"/>
        <color theme="1"/>
        <rFont val="Times New Roman"/>
        <family val="1"/>
      </rPr>
      <t>PMS cool grey 9C</t>
    </r>
    <r>
      <rPr>
        <sz val="12"/>
        <color theme="1"/>
        <rFont val="標楷體"/>
        <family val="4"/>
        <charset val="136"/>
      </rPr>
      <t>，是否達到客人要求並符合我司的生產工藝。</t>
    </r>
  </si>
  <si>
    <r>
      <rPr>
        <sz val="12"/>
        <color theme="1"/>
        <rFont val="標楷體"/>
        <family val="4"/>
        <charset val="136"/>
      </rPr>
      <t>測試中益</t>
    </r>
    <r>
      <rPr>
        <sz val="12"/>
        <color theme="1"/>
        <rFont val="Times New Roman"/>
        <family val="1"/>
      </rPr>
      <t>SNC(C)-11035</t>
    </r>
    <r>
      <rPr>
        <sz val="12"/>
        <color theme="1"/>
        <rFont val="標楷體"/>
        <family val="4"/>
        <charset val="136"/>
      </rPr>
      <t>調色橙，針對客人</t>
    </r>
    <r>
      <rPr>
        <sz val="12"/>
        <color theme="1"/>
        <rFont val="Times New Roman"/>
        <family val="1"/>
      </rPr>
      <t>LEO-EU-HACHF</t>
    </r>
    <r>
      <rPr>
        <sz val="12"/>
        <color theme="1"/>
        <rFont val="標楷體"/>
        <family val="4"/>
        <charset val="136"/>
      </rPr>
      <t>產品</t>
    </r>
    <r>
      <rPr>
        <sz val="12"/>
        <color theme="1"/>
        <rFont val="Times New Roman"/>
        <family val="1"/>
      </rPr>
      <t>&lt;&lt;</t>
    </r>
    <r>
      <rPr>
        <sz val="12"/>
        <color theme="1"/>
        <rFont val="標楷體"/>
        <family val="4"/>
        <charset val="136"/>
      </rPr>
      <t>問答盒系列</t>
    </r>
    <r>
      <rPr>
        <sz val="12"/>
        <color theme="1"/>
        <rFont val="Times New Roman"/>
        <family val="1"/>
      </rPr>
      <t>-</t>
    </r>
    <r>
      <rPr>
        <sz val="12"/>
        <color theme="1"/>
        <rFont val="標楷體"/>
        <family val="4"/>
        <charset val="136"/>
      </rPr>
      <t>鄉村</t>
    </r>
    <r>
      <rPr>
        <sz val="12"/>
        <color theme="1"/>
        <rFont val="Times New Roman"/>
        <family val="1"/>
      </rPr>
      <t>&gt;&gt;</t>
    </r>
    <r>
      <rPr>
        <sz val="12"/>
        <color theme="1"/>
        <rFont val="標楷體"/>
        <family val="4"/>
        <charset val="136"/>
      </rPr>
      <t>要求絲印於</t>
    </r>
    <r>
      <rPr>
        <sz val="12"/>
        <color theme="1"/>
        <rFont val="Times New Roman"/>
        <family val="1"/>
      </rPr>
      <t>100g/m2</t>
    </r>
    <r>
      <rPr>
        <sz val="12"/>
        <color theme="1"/>
        <rFont val="標楷體"/>
        <family val="4"/>
        <charset val="136"/>
      </rPr>
      <t>書紙上追印刷專色效果，是否達到客人要求並符合我司的生產工藝。</t>
    </r>
  </si>
  <si>
    <r>
      <rPr>
        <sz val="12"/>
        <color theme="1"/>
        <rFont val="標楷體"/>
        <family val="4"/>
        <charset val="136"/>
      </rPr>
      <t>測試中益</t>
    </r>
    <r>
      <rPr>
        <sz val="12"/>
        <color theme="1"/>
        <rFont val="Times New Roman"/>
        <family val="1"/>
      </rPr>
      <t>SNC(C)-11037</t>
    </r>
    <r>
      <rPr>
        <sz val="12"/>
        <color theme="1"/>
        <rFont val="標楷體"/>
        <family val="4"/>
        <charset val="136"/>
      </rPr>
      <t>調色金，針對客人</t>
    </r>
    <r>
      <rPr>
        <sz val="12"/>
        <color theme="1"/>
        <rFont val="Times New Roman"/>
        <family val="1"/>
      </rPr>
      <t>HALLMARK JCD</t>
    </r>
    <r>
      <rPr>
        <sz val="12"/>
        <color theme="1"/>
        <rFont val="標楷體"/>
        <family val="4"/>
        <charset val="136"/>
      </rPr>
      <t>產品</t>
    </r>
    <r>
      <rPr>
        <sz val="12"/>
        <color theme="1"/>
        <rFont val="Times New Roman"/>
        <family val="1"/>
      </rPr>
      <t>&lt;&lt;2011</t>
    </r>
    <r>
      <rPr>
        <sz val="12"/>
        <color theme="1"/>
        <rFont val="標楷體"/>
        <family val="4"/>
        <charset val="136"/>
      </rPr>
      <t>日本西方聖誕節</t>
    </r>
    <r>
      <rPr>
        <sz val="12"/>
        <color theme="1"/>
        <rFont val="Times New Roman"/>
        <family val="1"/>
      </rPr>
      <t>&gt;&gt;,</t>
    </r>
    <r>
      <rPr>
        <sz val="12"/>
        <color theme="1"/>
        <rFont val="標楷體"/>
        <family val="4"/>
        <charset val="136"/>
      </rPr>
      <t>要求絲印於</t>
    </r>
    <r>
      <rPr>
        <sz val="12"/>
        <color theme="1"/>
        <rFont val="Times New Roman"/>
        <family val="1"/>
      </rPr>
      <t>100g</t>
    </r>
    <r>
      <rPr>
        <sz val="12"/>
        <color theme="1"/>
        <rFont val="標楷體"/>
        <family val="4"/>
        <charset val="136"/>
      </rPr>
      <t>書紙上追客人樣辦金色信封效果，是否達到客人要求並符合我司的生產工藝。</t>
    </r>
  </si>
  <si>
    <r>
      <rPr>
        <sz val="12"/>
        <color theme="1"/>
        <rFont val="標楷體"/>
        <family val="4"/>
        <charset val="136"/>
      </rPr>
      <t>測試彩星</t>
    </r>
    <r>
      <rPr>
        <sz val="12"/>
        <color theme="1"/>
        <rFont val="Times New Roman"/>
        <family val="1"/>
      </rPr>
      <t>#GP-1090</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&lt;&lt;549A4713&gt;&gt;</t>
    </r>
    <r>
      <rPr>
        <sz val="12"/>
        <color theme="1"/>
        <rFont val="標楷體"/>
        <family val="4"/>
        <charset val="136"/>
      </rPr>
      <t>絲印於立體燙金面</t>
    </r>
    <r>
      <rPr>
        <sz val="12"/>
        <color theme="1"/>
        <rFont val="Times New Roman"/>
        <family val="1"/>
      </rPr>
      <t>T1-60720</t>
    </r>
    <r>
      <rPr>
        <sz val="12"/>
        <color theme="1"/>
        <rFont val="標楷體"/>
        <family val="4"/>
        <charset val="136"/>
      </rPr>
      <t>上追</t>
    </r>
    <r>
      <rPr>
        <sz val="12"/>
        <color theme="1"/>
        <rFont val="Times New Roman"/>
        <family val="1"/>
      </rPr>
      <t>PMS635C</t>
    </r>
    <r>
      <rPr>
        <sz val="12"/>
        <color theme="1"/>
        <rFont val="標楷體"/>
        <family val="4"/>
        <charset val="136"/>
      </rPr>
      <t>，是否可達到客人的要求並符合我司的生產工藝。</t>
    </r>
  </si>
  <si>
    <r>
      <rPr>
        <sz val="12"/>
        <color theme="1"/>
        <rFont val="標楷體"/>
        <family val="4"/>
        <charset val="136"/>
      </rPr>
      <t>測試彩星</t>
    </r>
    <r>
      <rPr>
        <sz val="12"/>
        <color theme="1"/>
        <rFont val="Times New Roman"/>
        <family val="1"/>
      </rPr>
      <t>#GP-3494</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&lt;&lt;500GMC487H&gt;&gt;</t>
    </r>
    <r>
      <rPr>
        <sz val="12"/>
        <color theme="1"/>
        <rFont val="標楷體"/>
        <family val="4"/>
        <charset val="136"/>
      </rPr>
      <t>絲印於立體燙金面</t>
    </r>
    <r>
      <rPr>
        <sz val="12"/>
        <color theme="1"/>
        <rFont val="Times New Roman"/>
        <family val="1"/>
      </rPr>
      <t>T1-60174</t>
    </r>
    <r>
      <rPr>
        <sz val="12"/>
        <color theme="1"/>
        <rFont val="標楷體"/>
        <family val="4"/>
        <charset val="136"/>
      </rPr>
      <t>上追</t>
    </r>
    <r>
      <rPr>
        <sz val="12"/>
        <color theme="1"/>
        <rFont val="Times New Roman"/>
        <family val="1"/>
      </rPr>
      <t>PMS4625</t>
    </r>
    <r>
      <rPr>
        <sz val="12"/>
        <color theme="1"/>
        <rFont val="標楷體"/>
        <family val="4"/>
        <charset val="136"/>
      </rPr>
      <t>，是否可達到客人的要求並符合我司的生產工藝。</t>
    </r>
  </si>
  <si>
    <r>
      <rPr>
        <sz val="12"/>
        <color theme="1"/>
        <rFont val="標楷體"/>
        <family val="4"/>
        <charset val="136"/>
      </rPr>
      <t>測試彩星</t>
    </r>
    <r>
      <rPr>
        <sz val="12"/>
        <color theme="1"/>
        <rFont val="Times New Roman"/>
        <family val="1"/>
      </rPr>
      <t>#GP-3491</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&lt;&lt;549hmb3733&gt;&gt;</t>
    </r>
    <r>
      <rPr>
        <sz val="12"/>
        <color theme="1"/>
        <rFont val="標楷體"/>
        <family val="4"/>
        <charset val="136"/>
      </rPr>
      <t>絲印於立體燙金面</t>
    </r>
    <r>
      <rPr>
        <sz val="12"/>
        <color theme="1"/>
        <rFont val="Times New Roman"/>
        <family val="1"/>
      </rPr>
      <t>T1-60636</t>
    </r>
    <r>
      <rPr>
        <sz val="12"/>
        <color theme="1"/>
        <rFont val="標楷體"/>
        <family val="4"/>
        <charset val="136"/>
      </rPr>
      <t>上追</t>
    </r>
    <r>
      <rPr>
        <sz val="12"/>
        <color theme="1"/>
        <rFont val="Times New Roman"/>
        <family val="1"/>
      </rPr>
      <t>PMS147</t>
    </r>
    <r>
      <rPr>
        <sz val="12"/>
        <color theme="1"/>
        <rFont val="標楷體"/>
        <family val="4"/>
        <charset val="136"/>
      </rPr>
      <t>，是否可達到客人的要求並符合我司的生產工藝。</t>
    </r>
  </si>
  <si>
    <r>
      <rPr>
        <sz val="12"/>
        <color theme="1"/>
        <rFont val="標楷體"/>
        <family val="4"/>
        <charset val="136"/>
      </rPr>
      <t>測試彩星</t>
    </r>
    <r>
      <rPr>
        <sz val="12"/>
        <color theme="1"/>
        <rFont val="Times New Roman"/>
        <family val="1"/>
      </rPr>
      <t>#GP-3493</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&lt;&lt;469A4283&gt;&gt;</t>
    </r>
    <r>
      <rPr>
        <sz val="12"/>
        <color theme="1"/>
        <rFont val="標楷體"/>
        <family val="4"/>
        <charset val="136"/>
      </rPr>
      <t>絲印於立體燙金面</t>
    </r>
    <r>
      <rPr>
        <sz val="12"/>
        <color theme="1"/>
        <rFont val="Times New Roman"/>
        <family val="1"/>
      </rPr>
      <t>T1-60720</t>
    </r>
    <r>
      <rPr>
        <sz val="12"/>
        <color theme="1"/>
        <rFont val="標楷體"/>
        <family val="4"/>
        <charset val="136"/>
      </rPr>
      <t>上追</t>
    </r>
    <r>
      <rPr>
        <sz val="12"/>
        <color theme="1"/>
        <rFont val="Times New Roman"/>
        <family val="1"/>
      </rPr>
      <t>PMS7528</t>
    </r>
    <r>
      <rPr>
        <sz val="12"/>
        <color theme="1"/>
        <rFont val="標楷體"/>
        <family val="4"/>
        <charset val="136"/>
      </rPr>
      <t>，是否可達到客人的要求並符合我司的生產工藝。</t>
    </r>
  </si>
  <si>
    <r>
      <rPr>
        <sz val="12"/>
        <color theme="1"/>
        <rFont val="標楷體"/>
        <family val="4"/>
        <charset val="136"/>
      </rPr>
      <t>測試彩星</t>
    </r>
    <r>
      <rPr>
        <sz val="12"/>
        <color theme="1"/>
        <rFont val="Times New Roman"/>
        <family val="1"/>
      </rPr>
      <t>#GP-3499</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&lt;&lt;599MAN1930&gt;&gt;</t>
    </r>
    <r>
      <rPr>
        <sz val="12"/>
        <color theme="1"/>
        <rFont val="標楷體"/>
        <family val="4"/>
        <charset val="136"/>
      </rPr>
      <t>絲印於立體燙金面</t>
    </r>
    <r>
      <rPr>
        <sz val="12"/>
        <color theme="1"/>
        <rFont val="Times New Roman"/>
        <family val="1"/>
      </rPr>
      <t>T1-60750</t>
    </r>
    <r>
      <rPr>
        <sz val="12"/>
        <color theme="1"/>
        <rFont val="標楷體"/>
        <family val="4"/>
        <charset val="136"/>
      </rPr>
      <t>上追</t>
    </r>
    <r>
      <rPr>
        <sz val="12"/>
        <color theme="1"/>
        <rFont val="Times New Roman"/>
        <family val="1"/>
      </rPr>
      <t>PMS725U</t>
    </r>
    <r>
      <rPr>
        <sz val="12"/>
        <color theme="1"/>
        <rFont val="標楷體"/>
        <family val="4"/>
        <charset val="136"/>
      </rPr>
      <t>，是否可達到客人的要求並符合我司的生產工藝。</t>
    </r>
  </si>
  <si>
    <r>
      <rPr>
        <sz val="12"/>
        <color theme="1"/>
        <rFont val="標楷體"/>
        <family val="4"/>
        <charset val="136"/>
      </rPr>
      <t>測試美麗華</t>
    </r>
    <r>
      <rPr>
        <sz val="12"/>
        <color theme="1"/>
        <rFont val="Times New Roman"/>
        <family val="1"/>
      </rPr>
      <t>#QSPTA-617803</t>
    </r>
    <r>
      <rPr>
        <sz val="12"/>
        <color theme="1"/>
        <rFont val="標楷體"/>
        <family val="4"/>
        <charset val="136"/>
      </rPr>
      <t>綠色，針對客人</t>
    </r>
    <r>
      <rPr>
        <sz val="12"/>
        <color theme="1"/>
        <rFont val="Times New Roman"/>
        <family val="1"/>
      </rPr>
      <t>HM</t>
    </r>
    <r>
      <rPr>
        <sz val="12"/>
        <color theme="1"/>
        <rFont val="標楷體"/>
        <family val="4"/>
        <charset val="136"/>
      </rPr>
      <t>的襟章產品作打底然後絲印夜光墨，是否可解決我司發光墨於紅色底上發光強度十分弱的問題，同時符合我司生產工藝。</t>
    </r>
  </si>
  <si>
    <r>
      <rPr>
        <sz val="12"/>
        <color theme="1"/>
        <rFont val="標楷體"/>
        <family val="4"/>
        <charset val="136"/>
      </rPr>
      <t>測試彩星</t>
    </r>
    <r>
      <rPr>
        <sz val="12"/>
        <color theme="1"/>
        <rFont val="Times New Roman"/>
        <family val="1"/>
      </rPr>
      <t>#GP-3500</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&lt;&lt;549A3896&gt;&gt;</t>
    </r>
    <r>
      <rPr>
        <sz val="12"/>
        <color theme="1"/>
        <rFont val="標楷體"/>
        <family val="4"/>
        <charset val="136"/>
      </rPr>
      <t>絲印於立體擊凸後的</t>
    </r>
    <r>
      <rPr>
        <sz val="12"/>
        <color theme="1"/>
        <rFont val="Times New Roman"/>
        <family val="1"/>
      </rPr>
      <t>YRF220gsm</t>
    </r>
    <r>
      <rPr>
        <sz val="12"/>
        <color theme="1"/>
        <rFont val="標楷體"/>
        <family val="4"/>
        <charset val="136"/>
      </rPr>
      <t>無粉咭面上追</t>
    </r>
    <r>
      <rPr>
        <sz val="12"/>
        <color theme="1"/>
        <rFont val="Times New Roman"/>
        <family val="1"/>
      </rPr>
      <t>PMS9201U</t>
    </r>
    <r>
      <rPr>
        <sz val="12"/>
        <color theme="1"/>
        <rFont val="標楷體"/>
        <family val="4"/>
        <charset val="136"/>
      </rPr>
      <t>，是否可達到客人的要求並符合我司的生產工藝。</t>
    </r>
  </si>
  <si>
    <r>
      <rPr>
        <sz val="12"/>
        <color theme="1"/>
        <rFont val="標楷體"/>
        <family val="4"/>
        <charset val="136"/>
      </rPr>
      <t>測試中益</t>
    </r>
    <r>
      <rPr>
        <sz val="12"/>
        <color theme="1"/>
        <rFont val="Times New Roman"/>
        <family val="1"/>
      </rPr>
      <t>#SNC(C)-50868</t>
    </r>
    <r>
      <rPr>
        <sz val="12"/>
        <color theme="1"/>
        <rFont val="標楷體"/>
        <family val="4"/>
        <charset val="136"/>
      </rPr>
      <t>調色藍，針對客人</t>
    </r>
    <r>
      <rPr>
        <sz val="12"/>
        <color theme="1"/>
        <rFont val="Times New Roman"/>
        <family val="1"/>
      </rPr>
      <t>HM</t>
    </r>
    <r>
      <rPr>
        <sz val="12"/>
        <color theme="1"/>
        <rFont val="標楷體"/>
        <family val="4"/>
        <charset val="136"/>
      </rPr>
      <t>產品</t>
    </r>
    <r>
      <rPr>
        <sz val="12"/>
        <color theme="1"/>
        <rFont val="Times New Roman"/>
        <family val="1"/>
      </rPr>
      <t>&lt;&lt;559X6256&gt;&gt;,</t>
    </r>
    <r>
      <rPr>
        <sz val="12"/>
        <color theme="1"/>
        <rFont val="標楷體"/>
        <family val="4"/>
        <charset val="136"/>
      </rPr>
      <t>要求絲印於</t>
    </r>
    <r>
      <rPr>
        <sz val="12"/>
        <color theme="1"/>
        <rFont val="Times New Roman"/>
        <family val="1"/>
      </rPr>
      <t>220g/m2</t>
    </r>
    <r>
      <rPr>
        <sz val="12"/>
        <color theme="1"/>
        <rFont val="標楷體"/>
        <family val="4"/>
        <charset val="136"/>
      </rPr>
      <t>書紙上追</t>
    </r>
    <r>
      <rPr>
        <sz val="12"/>
        <color theme="1"/>
        <rFont val="Times New Roman"/>
        <family val="1"/>
      </rPr>
      <t>PMS9460</t>
    </r>
    <r>
      <rPr>
        <sz val="12"/>
        <color theme="1"/>
        <rFont val="標楷體"/>
        <family val="4"/>
        <charset val="136"/>
      </rPr>
      <t>效果，是否達到客人要求並符合我司的生產工藝。</t>
    </r>
  </si>
  <si>
    <r>
      <rPr>
        <sz val="12"/>
        <color theme="1"/>
        <rFont val="標楷體"/>
        <family val="4"/>
        <charset val="136"/>
      </rPr>
      <t>測試中益</t>
    </r>
    <r>
      <rPr>
        <sz val="12"/>
        <color theme="1"/>
        <rFont val="Times New Roman"/>
        <family val="1"/>
      </rPr>
      <t>#UVB-003178</t>
    </r>
    <r>
      <rPr>
        <sz val="12"/>
        <color theme="1"/>
        <rFont val="標楷體"/>
        <family val="4"/>
        <charset val="136"/>
      </rPr>
      <t>調色紅，針對客人</t>
    </r>
    <r>
      <rPr>
        <sz val="12"/>
        <color theme="1"/>
        <rFont val="Times New Roman"/>
        <family val="1"/>
      </rPr>
      <t>LEO-UK-FRALI</t>
    </r>
    <r>
      <rPr>
        <sz val="12"/>
        <color theme="1"/>
        <rFont val="標楷體"/>
        <family val="4"/>
        <charset val="136"/>
      </rPr>
      <t>產品</t>
    </r>
    <r>
      <rPr>
        <sz val="12"/>
        <color theme="1"/>
        <rFont val="Times New Roman"/>
        <family val="1"/>
      </rPr>
      <t>&lt;&lt;</t>
    </r>
    <r>
      <rPr>
        <sz val="12"/>
        <color theme="1"/>
        <rFont val="標楷體"/>
        <family val="4"/>
        <charset val="136"/>
      </rPr>
      <t>我愛讀書</t>
    </r>
    <r>
      <rPr>
        <sz val="12"/>
        <color theme="1"/>
        <rFont val="Times New Roman"/>
        <family val="1"/>
      </rPr>
      <t>&gt;&gt;</t>
    </r>
    <r>
      <rPr>
        <sz val="12"/>
        <color theme="1"/>
        <rFont val="標楷體"/>
        <family val="4"/>
        <charset val="136"/>
      </rPr>
      <t>，要求在東峰牌粉灰咭，厚度為</t>
    </r>
    <r>
      <rPr>
        <sz val="12"/>
        <color theme="1"/>
        <rFont val="Times New Roman"/>
        <family val="1"/>
      </rPr>
      <t>2.0mm</t>
    </r>
    <r>
      <rPr>
        <sz val="12"/>
        <color theme="1"/>
        <rFont val="標楷體"/>
        <family val="4"/>
        <charset val="136"/>
      </rPr>
      <t>追</t>
    </r>
    <r>
      <rPr>
        <sz val="12"/>
        <color theme="1"/>
        <rFont val="Times New Roman"/>
        <family val="1"/>
      </rPr>
      <t>PMS032U</t>
    </r>
    <r>
      <rPr>
        <sz val="12"/>
        <color theme="1"/>
        <rFont val="標楷體"/>
        <family val="4"/>
        <charset val="136"/>
      </rPr>
      <t>，是否可達到客人的要求並符合我司的生產工藝。</t>
    </r>
  </si>
  <si>
    <r>
      <rPr>
        <sz val="12"/>
        <color theme="1"/>
        <rFont val="標楷體"/>
        <family val="4"/>
        <charset val="136"/>
      </rPr>
      <t>測試彩星</t>
    </r>
    <r>
      <rPr>
        <sz val="12"/>
        <color theme="1"/>
        <rFont val="Times New Roman"/>
        <family val="1"/>
      </rPr>
      <t>#GP-3501</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&lt;&lt;300WTK123N&gt;&gt;</t>
    </r>
    <r>
      <rPr>
        <sz val="12"/>
        <color theme="1"/>
        <rFont val="標楷體"/>
        <family val="4"/>
        <charset val="136"/>
      </rPr>
      <t>絲印於立體燙金面</t>
    </r>
    <r>
      <rPr>
        <sz val="12"/>
        <color theme="1"/>
        <rFont val="Times New Roman"/>
        <family val="1"/>
      </rPr>
      <t>1260</t>
    </r>
    <r>
      <rPr>
        <sz val="12"/>
        <color theme="1"/>
        <rFont val="標楷體"/>
        <family val="4"/>
        <charset val="136"/>
      </rPr>
      <t>上追</t>
    </r>
    <r>
      <rPr>
        <sz val="12"/>
        <color theme="1"/>
        <rFont val="Times New Roman"/>
        <family val="1"/>
      </rPr>
      <t>PMSBLK5</t>
    </r>
    <r>
      <rPr>
        <sz val="12"/>
        <color theme="1"/>
        <rFont val="標楷體"/>
        <family val="4"/>
        <charset val="136"/>
      </rPr>
      <t>，是否可達到客人的要求並符合我司的生產工藝。</t>
    </r>
  </si>
  <si>
    <r>
      <rPr>
        <sz val="12"/>
        <color theme="1"/>
        <rFont val="標楷體"/>
        <family val="4"/>
        <charset val="136"/>
      </rPr>
      <t>測試中益</t>
    </r>
    <r>
      <rPr>
        <sz val="12"/>
        <color theme="1"/>
        <rFont val="Times New Roman"/>
        <family val="1"/>
      </rPr>
      <t>SNC(C)-21506</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&lt;&lt;899HFB2959&gt;&gt;</t>
    </r>
    <r>
      <rPr>
        <sz val="12"/>
        <color theme="1"/>
        <rFont val="標楷體"/>
        <family val="4"/>
        <charset val="136"/>
      </rPr>
      <t>，絲印在</t>
    </r>
    <r>
      <rPr>
        <sz val="12"/>
        <color theme="1"/>
        <rFont val="Times New Roman"/>
        <family val="1"/>
      </rPr>
      <t>216 g/</t>
    </r>
    <r>
      <rPr>
        <sz val="12"/>
        <color theme="1"/>
        <rFont val="標楷體"/>
        <family val="4"/>
        <charset val="136"/>
      </rPr>
      <t>㎡米黃色花紙上追</t>
    </r>
    <r>
      <rPr>
        <sz val="12"/>
        <color theme="1"/>
        <rFont val="Times New Roman"/>
        <family val="1"/>
      </rPr>
      <t>PMS9400,</t>
    </r>
    <r>
      <rPr>
        <sz val="12"/>
        <color theme="1"/>
        <rFont val="標楷體"/>
        <family val="4"/>
        <charset val="136"/>
      </rPr>
      <t>是否達到客人要求並符合我司的生產工藝。</t>
    </r>
  </si>
  <si>
    <r>
      <rPr>
        <sz val="12"/>
        <color theme="1"/>
        <rFont val="標楷體"/>
        <family val="4"/>
        <charset val="136"/>
      </rPr>
      <t>測試美麗華</t>
    </r>
    <r>
      <rPr>
        <sz val="12"/>
        <color theme="1"/>
        <rFont val="Times New Roman"/>
        <family val="1"/>
      </rPr>
      <t>QPS-923231</t>
    </r>
    <r>
      <rPr>
        <sz val="12"/>
        <color theme="1"/>
        <rFont val="標楷體"/>
        <family val="4"/>
        <charset val="136"/>
      </rPr>
      <t>金色針對客人</t>
    </r>
    <r>
      <rPr>
        <sz val="12"/>
        <color theme="1"/>
        <rFont val="Times New Roman"/>
        <family val="1"/>
      </rPr>
      <t>Hallmark-HMPGF</t>
    </r>
    <r>
      <rPr>
        <sz val="12"/>
        <color theme="1"/>
        <rFont val="標楷體"/>
        <family val="4"/>
        <charset val="136"/>
      </rPr>
      <t>產品</t>
    </r>
    <r>
      <rPr>
        <sz val="12"/>
        <color theme="1"/>
        <rFont val="Times New Roman"/>
        <family val="1"/>
      </rPr>
      <t>&lt;&lt;</t>
    </r>
    <r>
      <rPr>
        <sz val="12"/>
        <color theme="1"/>
        <rFont val="標楷體"/>
        <family val="4"/>
        <charset val="136"/>
      </rPr>
      <t>黃金樹禮品筒</t>
    </r>
    <r>
      <rPr>
        <sz val="12"/>
        <color theme="1"/>
        <rFont val="Times New Roman"/>
        <family val="1"/>
      </rPr>
      <t>&gt;&gt;</t>
    </r>
    <r>
      <rPr>
        <sz val="12"/>
        <color theme="1"/>
        <rFont val="標楷體"/>
        <family val="4"/>
        <charset val="136"/>
      </rPr>
      <t>，絲印於</t>
    </r>
    <r>
      <rPr>
        <sz val="12"/>
        <color theme="1"/>
        <rFont val="Times New Roman"/>
        <family val="1"/>
      </rPr>
      <t>273g</t>
    </r>
    <r>
      <rPr>
        <sz val="12"/>
        <color theme="1"/>
        <rFont val="標楷體"/>
        <family val="4"/>
        <charset val="136"/>
      </rPr>
      <t>鍍鋁</t>
    </r>
    <r>
      <rPr>
        <sz val="12"/>
        <color theme="1"/>
        <rFont val="Times New Roman"/>
        <family val="1"/>
      </rPr>
      <t>PET</t>
    </r>
    <r>
      <rPr>
        <sz val="12"/>
        <color theme="1"/>
        <rFont val="標楷體"/>
        <family val="4"/>
        <charset val="136"/>
      </rPr>
      <t>光銀咭</t>
    </r>
    <r>
      <rPr>
        <sz val="12"/>
        <color theme="1"/>
        <rFont val="Times New Roman"/>
        <family val="1"/>
      </rPr>
      <t>/</t>
    </r>
    <r>
      <rPr>
        <sz val="12"/>
        <color theme="1"/>
        <rFont val="標楷體"/>
        <family val="4"/>
        <charset val="136"/>
      </rPr>
      <t>紙上追客人樣印刷掃金粉</t>
    </r>
    <r>
      <rPr>
        <sz val="12"/>
        <color theme="1"/>
        <rFont val="Times New Roman"/>
        <family val="1"/>
      </rPr>
      <t>,</t>
    </r>
    <r>
      <rPr>
        <sz val="12"/>
        <color theme="1"/>
        <rFont val="標楷體"/>
        <family val="4"/>
        <charset val="136"/>
      </rPr>
      <t>是否達到客人要求並符合我司的生產工藝。</t>
    </r>
  </si>
  <si>
    <r>
      <rPr>
        <sz val="12"/>
        <color theme="1"/>
        <rFont val="標楷體"/>
        <family val="4"/>
        <charset val="136"/>
      </rPr>
      <t>測試美麗華</t>
    </r>
    <r>
      <rPr>
        <sz val="12"/>
        <color theme="1"/>
        <rFont val="Times New Roman"/>
        <family val="1"/>
      </rPr>
      <t>QSND-533174</t>
    </r>
    <r>
      <rPr>
        <sz val="12"/>
        <color theme="1"/>
        <rFont val="標楷體"/>
        <family val="4"/>
        <charset val="136"/>
      </rPr>
      <t>灰色，針對客人</t>
    </r>
    <r>
      <rPr>
        <sz val="12"/>
        <color theme="1"/>
        <rFont val="Times New Roman"/>
        <family val="1"/>
      </rPr>
      <t>GRUPPO EDICART</t>
    </r>
    <r>
      <rPr>
        <sz val="12"/>
        <color theme="1"/>
        <rFont val="標楷體"/>
        <family val="4"/>
        <charset val="136"/>
      </rPr>
      <t>產品</t>
    </r>
    <r>
      <rPr>
        <sz val="12"/>
        <color theme="1"/>
        <rFont val="Times New Roman"/>
        <family val="1"/>
      </rPr>
      <t>&lt;&lt;</t>
    </r>
    <r>
      <rPr>
        <sz val="12"/>
        <color theme="1"/>
        <rFont val="標楷體"/>
        <family val="4"/>
        <charset val="136"/>
      </rPr>
      <t>溫馨筆記本</t>
    </r>
    <r>
      <rPr>
        <sz val="12"/>
        <color theme="1"/>
        <rFont val="Times New Roman"/>
        <family val="1"/>
      </rPr>
      <t>-</t>
    </r>
    <r>
      <rPr>
        <sz val="12"/>
        <color theme="1"/>
        <rFont val="標楷體"/>
        <family val="4"/>
        <charset val="136"/>
      </rPr>
      <t>獻給媽媽</t>
    </r>
    <r>
      <rPr>
        <sz val="12"/>
        <color theme="1"/>
        <rFont val="Times New Roman"/>
        <family val="1"/>
      </rPr>
      <t>&gt;&gt;,</t>
    </r>
    <r>
      <rPr>
        <sz val="12"/>
        <color theme="1"/>
        <rFont val="標楷體"/>
        <family val="4"/>
        <charset val="136"/>
      </rPr>
      <t>要求絲印於</t>
    </r>
    <r>
      <rPr>
        <sz val="12"/>
        <color theme="1"/>
        <rFont val="Times New Roman"/>
        <family val="1"/>
      </rPr>
      <t>PU</t>
    </r>
    <r>
      <rPr>
        <sz val="12"/>
        <color theme="1"/>
        <rFont val="標楷體"/>
        <family val="4"/>
        <charset val="136"/>
      </rPr>
      <t>皮上追客樣灰色效果，是否達到客人要求並符合我司的生產工藝。</t>
    </r>
  </si>
  <si>
    <r>
      <rPr>
        <sz val="12"/>
        <color theme="1"/>
        <rFont val="標楷體"/>
        <family val="4"/>
        <charset val="136"/>
      </rPr>
      <t>測試美麗華</t>
    </r>
    <r>
      <rPr>
        <sz val="12"/>
        <color theme="1"/>
        <rFont val="Times New Roman"/>
        <family val="1"/>
      </rPr>
      <t>QSND-837611</t>
    </r>
    <r>
      <rPr>
        <sz val="12"/>
        <color theme="1"/>
        <rFont val="標楷體"/>
        <family val="4"/>
        <charset val="136"/>
      </rPr>
      <t>紫色，針對客人</t>
    </r>
    <r>
      <rPr>
        <sz val="12"/>
        <color theme="1"/>
        <rFont val="Times New Roman"/>
        <family val="1"/>
      </rPr>
      <t>GRUPPO EDICART</t>
    </r>
    <r>
      <rPr>
        <sz val="12"/>
        <color theme="1"/>
        <rFont val="標楷體"/>
        <family val="4"/>
        <charset val="136"/>
      </rPr>
      <t>產品</t>
    </r>
    <r>
      <rPr>
        <sz val="12"/>
        <color theme="1"/>
        <rFont val="Times New Roman"/>
        <family val="1"/>
      </rPr>
      <t>&lt;&lt;</t>
    </r>
    <r>
      <rPr>
        <sz val="12"/>
        <color theme="1"/>
        <rFont val="標楷體"/>
        <family val="4"/>
        <charset val="136"/>
      </rPr>
      <t>溫馨筆記本</t>
    </r>
    <r>
      <rPr>
        <sz val="12"/>
        <color theme="1"/>
        <rFont val="Times New Roman"/>
        <family val="1"/>
      </rPr>
      <t>-</t>
    </r>
    <r>
      <rPr>
        <sz val="12"/>
        <color theme="1"/>
        <rFont val="標楷體"/>
        <family val="4"/>
        <charset val="136"/>
      </rPr>
      <t>獻給媽媽</t>
    </r>
    <r>
      <rPr>
        <sz val="12"/>
        <color theme="1"/>
        <rFont val="Times New Roman"/>
        <family val="1"/>
      </rPr>
      <t>&gt;&gt;,</t>
    </r>
    <r>
      <rPr>
        <sz val="12"/>
        <color theme="1"/>
        <rFont val="標楷體"/>
        <family val="4"/>
        <charset val="136"/>
      </rPr>
      <t>要求絲印於</t>
    </r>
    <r>
      <rPr>
        <sz val="12"/>
        <color theme="1"/>
        <rFont val="Times New Roman"/>
        <family val="1"/>
      </rPr>
      <t>PU</t>
    </r>
    <r>
      <rPr>
        <sz val="12"/>
        <color theme="1"/>
        <rFont val="標楷體"/>
        <family val="4"/>
        <charset val="136"/>
      </rPr>
      <t>皮上追客人樣紫色效果，是否達到客人要求並符合我司的生產工藝。</t>
    </r>
  </si>
  <si>
    <r>
      <rPr>
        <sz val="12"/>
        <color theme="1"/>
        <rFont val="標楷體"/>
        <family val="4"/>
        <charset val="136"/>
      </rPr>
      <t>測試珀特彩</t>
    </r>
    <r>
      <rPr>
        <sz val="12"/>
        <color theme="1"/>
        <rFont val="Times New Roman"/>
        <family val="1"/>
      </rPr>
      <t>#ZG-354</t>
    </r>
    <r>
      <rPr>
        <sz val="12"/>
        <color theme="1"/>
        <rFont val="標楷體"/>
        <family val="4"/>
        <charset val="136"/>
      </rPr>
      <t>水性光油溝珍珠粉調配水性絲印珍珠油墨，要求達到油性絲印珍珠油墨的珍珠效果。</t>
    </r>
  </si>
  <si>
    <r>
      <rPr>
        <sz val="12"/>
        <color theme="1"/>
        <rFont val="標楷體"/>
        <family val="4"/>
        <charset val="136"/>
      </rPr>
      <t>測試中益</t>
    </r>
    <r>
      <rPr>
        <sz val="12"/>
        <color theme="1"/>
        <rFont val="Times New Roman"/>
        <family val="1"/>
      </rPr>
      <t>#SNC(C)-21510</t>
    </r>
    <r>
      <rPr>
        <sz val="12"/>
        <color theme="1"/>
        <rFont val="標楷體"/>
        <family val="4"/>
        <charset val="136"/>
      </rPr>
      <t>珠光紅，針對客人</t>
    </r>
    <r>
      <rPr>
        <sz val="12"/>
        <color theme="1"/>
        <rFont val="Times New Roman"/>
        <family val="1"/>
      </rPr>
      <t>HMCAD</t>
    </r>
    <r>
      <rPr>
        <sz val="12"/>
        <color theme="1"/>
        <rFont val="標楷體"/>
        <family val="4"/>
        <charset val="136"/>
      </rPr>
      <t>產品</t>
    </r>
    <r>
      <rPr>
        <sz val="12"/>
        <color theme="1"/>
        <rFont val="Times New Roman"/>
        <family val="1"/>
      </rPr>
      <t>&lt;&lt;</t>
    </r>
    <r>
      <rPr>
        <sz val="12"/>
        <color theme="1"/>
        <rFont val="標楷體"/>
        <family val="4"/>
        <charset val="136"/>
      </rPr>
      <t>澳洲波而咭</t>
    </r>
    <r>
      <rPr>
        <sz val="12"/>
        <color theme="1"/>
        <rFont val="Times New Roman"/>
        <family val="1"/>
      </rPr>
      <t>&gt;&gt;,</t>
    </r>
    <r>
      <rPr>
        <sz val="12"/>
        <color theme="1"/>
        <rFont val="標楷體"/>
        <family val="4"/>
        <charset val="136"/>
      </rPr>
      <t>要求絲印於</t>
    </r>
    <r>
      <rPr>
        <sz val="12"/>
        <color theme="1"/>
        <rFont val="Times New Roman"/>
        <family val="1"/>
      </rPr>
      <t>255g</t>
    </r>
    <r>
      <rPr>
        <sz val="12"/>
        <color theme="1"/>
        <rFont val="標楷體"/>
        <family val="4"/>
        <charset val="136"/>
      </rPr>
      <t>白芯單粉咭上追客人咭樣珠光效果，是否達到客人要求並符合我司的生產工藝。</t>
    </r>
  </si>
  <si>
    <r>
      <rPr>
        <sz val="12"/>
        <color theme="1"/>
        <rFont val="標楷體"/>
        <family val="4"/>
        <charset val="136"/>
      </rPr>
      <t>測試美麗華</t>
    </r>
    <r>
      <rPr>
        <sz val="12"/>
        <color theme="1"/>
        <rFont val="Times New Roman"/>
        <family val="1"/>
      </rPr>
      <t>#QSPTA-617906</t>
    </r>
    <r>
      <rPr>
        <sz val="12"/>
        <color theme="1"/>
        <rFont val="標楷體"/>
        <family val="4"/>
        <charset val="136"/>
      </rPr>
      <t>綠色</t>
    </r>
    <r>
      <rPr>
        <sz val="12"/>
        <color theme="1"/>
        <rFont val="Times New Roman"/>
        <family val="1"/>
      </rPr>
      <t>,</t>
    </r>
    <r>
      <rPr>
        <sz val="12"/>
        <color theme="1"/>
        <rFont val="標楷體"/>
        <family val="4"/>
        <charset val="136"/>
      </rPr>
      <t>針對客人</t>
    </r>
    <r>
      <rPr>
        <sz val="12"/>
        <color theme="1"/>
        <rFont val="Times New Roman"/>
        <family val="1"/>
      </rPr>
      <t>HM</t>
    </r>
    <r>
      <rPr>
        <sz val="12"/>
        <color theme="1"/>
        <rFont val="標楷體"/>
        <family val="4"/>
        <charset val="136"/>
      </rPr>
      <t>產品名稱</t>
    </r>
    <r>
      <rPr>
        <sz val="12"/>
        <color theme="1"/>
        <rFont val="Times New Roman"/>
        <family val="1"/>
      </rPr>
      <t>&lt;&lt;499HMB437G &gt;&gt;,</t>
    </r>
    <r>
      <rPr>
        <sz val="12"/>
        <color theme="1"/>
        <rFont val="標楷體"/>
        <family val="4"/>
        <charset val="136"/>
      </rPr>
      <t>要求絲印</t>
    </r>
    <r>
      <rPr>
        <sz val="12"/>
        <color theme="1"/>
        <rFont val="Times New Roman"/>
        <family val="1"/>
      </rPr>
      <t>0.175MM</t>
    </r>
    <r>
      <rPr>
        <sz val="12"/>
        <color theme="1"/>
        <rFont val="標楷體"/>
        <family val="4"/>
        <charset val="136"/>
      </rPr>
      <t>厚的</t>
    </r>
    <r>
      <rPr>
        <sz val="12"/>
        <color theme="1"/>
        <rFont val="Times New Roman"/>
        <family val="1"/>
      </rPr>
      <t>APET</t>
    </r>
    <r>
      <rPr>
        <sz val="12"/>
        <color theme="1"/>
        <rFont val="標楷體"/>
        <family val="4"/>
        <charset val="136"/>
      </rPr>
      <t>膠片上追</t>
    </r>
    <r>
      <rPr>
        <sz val="12"/>
        <color theme="1"/>
        <rFont val="Times New Roman"/>
        <family val="1"/>
      </rPr>
      <t>PMS7494C</t>
    </r>
    <r>
      <rPr>
        <sz val="12"/>
        <color theme="1"/>
        <rFont val="標楷體"/>
        <family val="4"/>
        <charset val="136"/>
      </rPr>
      <t>，是否達到客人要求並符合我司生產工藝。</t>
    </r>
  </si>
  <si>
    <r>
      <rPr>
        <sz val="12"/>
        <color theme="1"/>
        <rFont val="標楷體"/>
        <family val="4"/>
        <charset val="136"/>
      </rPr>
      <t>測試美麗華</t>
    </r>
    <r>
      <rPr>
        <sz val="12"/>
        <color theme="1"/>
        <rFont val="Times New Roman"/>
        <family val="1"/>
      </rPr>
      <t>#QSPTA-837755</t>
    </r>
    <r>
      <rPr>
        <sz val="12"/>
        <color theme="1"/>
        <rFont val="標楷體"/>
        <family val="4"/>
        <charset val="136"/>
      </rPr>
      <t>紫紅</t>
    </r>
    <r>
      <rPr>
        <sz val="12"/>
        <color theme="1"/>
        <rFont val="Times New Roman"/>
        <family val="1"/>
      </rPr>
      <t>,</t>
    </r>
    <r>
      <rPr>
        <sz val="12"/>
        <color theme="1"/>
        <rFont val="標楷體"/>
        <family val="4"/>
        <charset val="136"/>
      </rPr>
      <t>針對客人</t>
    </r>
    <r>
      <rPr>
        <sz val="12"/>
        <color theme="1"/>
        <rFont val="Times New Roman"/>
        <family val="1"/>
      </rPr>
      <t>HM</t>
    </r>
    <r>
      <rPr>
        <sz val="12"/>
        <color theme="1"/>
        <rFont val="標楷體"/>
        <family val="4"/>
        <charset val="136"/>
      </rPr>
      <t>產品名稱</t>
    </r>
    <r>
      <rPr>
        <sz val="12"/>
        <color theme="1"/>
        <rFont val="Times New Roman"/>
        <family val="1"/>
      </rPr>
      <t>&lt;&lt;499HMB437G &gt;&gt;,</t>
    </r>
    <r>
      <rPr>
        <sz val="12"/>
        <color theme="1"/>
        <rFont val="標楷體"/>
        <family val="4"/>
        <charset val="136"/>
      </rPr>
      <t>要求絲于</t>
    </r>
    <r>
      <rPr>
        <sz val="12"/>
        <color theme="1"/>
        <rFont val="Times New Roman"/>
        <family val="1"/>
      </rPr>
      <t>0.175MM</t>
    </r>
    <r>
      <rPr>
        <sz val="12"/>
        <color theme="1"/>
        <rFont val="標楷體"/>
        <family val="4"/>
        <charset val="136"/>
      </rPr>
      <t>厚的</t>
    </r>
    <r>
      <rPr>
        <sz val="12"/>
        <color theme="1"/>
        <rFont val="Times New Roman"/>
        <family val="1"/>
      </rPr>
      <t>APET</t>
    </r>
    <r>
      <rPr>
        <sz val="12"/>
        <color theme="1"/>
        <rFont val="標楷體"/>
        <family val="4"/>
        <charset val="136"/>
      </rPr>
      <t>膠片上追</t>
    </r>
    <r>
      <rPr>
        <sz val="12"/>
        <color theme="1"/>
        <rFont val="Times New Roman"/>
        <family val="1"/>
      </rPr>
      <t>PMS7423C</t>
    </r>
    <r>
      <rPr>
        <sz val="12"/>
        <color theme="1"/>
        <rFont val="標楷體"/>
        <family val="4"/>
        <charset val="136"/>
      </rPr>
      <t>，是否達到客人要求並符合我司生產工藝。</t>
    </r>
  </si>
  <si>
    <r>
      <rPr>
        <sz val="12"/>
        <color theme="1"/>
        <rFont val="標楷體"/>
        <family val="4"/>
        <charset val="136"/>
      </rPr>
      <t>測試美麗華</t>
    </r>
    <r>
      <rPr>
        <sz val="12"/>
        <color theme="1"/>
        <rFont val="Times New Roman"/>
        <family val="1"/>
      </rPr>
      <t>#QSPTA-215258</t>
    </r>
    <r>
      <rPr>
        <sz val="12"/>
        <color theme="1"/>
        <rFont val="標楷體"/>
        <family val="4"/>
        <charset val="136"/>
      </rPr>
      <t>黃色</t>
    </r>
    <r>
      <rPr>
        <sz val="12"/>
        <color theme="1"/>
        <rFont val="Times New Roman"/>
        <family val="1"/>
      </rPr>
      <t>,</t>
    </r>
    <r>
      <rPr>
        <sz val="12"/>
        <color theme="1"/>
        <rFont val="標楷體"/>
        <family val="4"/>
        <charset val="136"/>
      </rPr>
      <t>針對客人</t>
    </r>
    <r>
      <rPr>
        <sz val="12"/>
        <color theme="1"/>
        <rFont val="Times New Roman"/>
        <family val="1"/>
      </rPr>
      <t>HM</t>
    </r>
    <r>
      <rPr>
        <sz val="12"/>
        <color theme="1"/>
        <rFont val="標楷體"/>
        <family val="4"/>
        <charset val="136"/>
      </rPr>
      <t>產品名稱</t>
    </r>
    <r>
      <rPr>
        <sz val="12"/>
        <color theme="1"/>
        <rFont val="Times New Roman"/>
        <family val="1"/>
      </rPr>
      <t>&lt;&lt;499HMB437G &gt;&gt;,</t>
    </r>
    <r>
      <rPr>
        <sz val="12"/>
        <color theme="1"/>
        <rFont val="標楷體"/>
        <family val="4"/>
        <charset val="136"/>
      </rPr>
      <t>要求絲于</t>
    </r>
    <r>
      <rPr>
        <sz val="12"/>
        <color theme="1"/>
        <rFont val="Times New Roman"/>
        <family val="1"/>
      </rPr>
      <t>0.175MM</t>
    </r>
    <r>
      <rPr>
        <sz val="12"/>
        <color theme="1"/>
        <rFont val="標楷體"/>
        <family val="4"/>
        <charset val="136"/>
      </rPr>
      <t>厚的</t>
    </r>
    <r>
      <rPr>
        <sz val="12"/>
        <color theme="1"/>
        <rFont val="Times New Roman"/>
        <family val="1"/>
      </rPr>
      <t>APET</t>
    </r>
    <r>
      <rPr>
        <sz val="12"/>
        <color theme="1"/>
        <rFont val="標楷體"/>
        <family val="4"/>
        <charset val="136"/>
      </rPr>
      <t>膠片上追</t>
    </r>
    <r>
      <rPr>
        <sz val="12"/>
        <color theme="1"/>
        <rFont val="Times New Roman"/>
        <family val="1"/>
      </rPr>
      <t>PMS127C</t>
    </r>
    <r>
      <rPr>
        <sz val="12"/>
        <color theme="1"/>
        <rFont val="標楷體"/>
        <family val="4"/>
        <charset val="136"/>
      </rPr>
      <t>，是否達到客人要求並符合我司生產工藝。</t>
    </r>
  </si>
  <si>
    <r>
      <rPr>
        <sz val="12"/>
        <color theme="1"/>
        <rFont val="標楷體"/>
        <family val="4"/>
        <charset val="136"/>
      </rPr>
      <t>測試美麗華</t>
    </r>
    <r>
      <rPr>
        <sz val="12"/>
        <color theme="1"/>
        <rFont val="Times New Roman"/>
        <family val="1"/>
      </rPr>
      <t>#QSPTA-419373</t>
    </r>
    <r>
      <rPr>
        <sz val="12"/>
        <color theme="1"/>
        <rFont val="標楷體"/>
        <family val="4"/>
        <charset val="136"/>
      </rPr>
      <t>蘭色</t>
    </r>
    <r>
      <rPr>
        <sz val="12"/>
        <color theme="1"/>
        <rFont val="Times New Roman"/>
        <family val="1"/>
      </rPr>
      <t>,</t>
    </r>
    <r>
      <rPr>
        <sz val="12"/>
        <color theme="1"/>
        <rFont val="標楷體"/>
        <family val="4"/>
        <charset val="136"/>
      </rPr>
      <t>針對客人</t>
    </r>
    <r>
      <rPr>
        <sz val="12"/>
        <color theme="1"/>
        <rFont val="Times New Roman"/>
        <family val="1"/>
      </rPr>
      <t>HM</t>
    </r>
    <r>
      <rPr>
        <sz val="12"/>
        <color theme="1"/>
        <rFont val="標楷體"/>
        <family val="4"/>
        <charset val="136"/>
      </rPr>
      <t>產品名稱</t>
    </r>
    <r>
      <rPr>
        <sz val="12"/>
        <color theme="1"/>
        <rFont val="Times New Roman"/>
        <family val="1"/>
      </rPr>
      <t>&lt;&lt;499HMB437G &gt;&gt;,</t>
    </r>
    <r>
      <rPr>
        <sz val="12"/>
        <color theme="1"/>
        <rFont val="標楷體"/>
        <family val="4"/>
        <charset val="136"/>
      </rPr>
      <t>要求絲于</t>
    </r>
    <r>
      <rPr>
        <sz val="12"/>
        <color theme="1"/>
        <rFont val="Times New Roman"/>
        <family val="1"/>
      </rPr>
      <t>0.175MM</t>
    </r>
    <r>
      <rPr>
        <sz val="12"/>
        <color theme="1"/>
        <rFont val="標楷體"/>
        <family val="4"/>
        <charset val="136"/>
      </rPr>
      <t>厚的</t>
    </r>
    <r>
      <rPr>
        <sz val="12"/>
        <color theme="1"/>
        <rFont val="Times New Roman"/>
        <family val="1"/>
      </rPr>
      <t>APET</t>
    </r>
    <r>
      <rPr>
        <sz val="12"/>
        <color theme="1"/>
        <rFont val="標楷體"/>
        <family val="4"/>
        <charset val="136"/>
      </rPr>
      <t>膠片上追</t>
    </r>
    <r>
      <rPr>
        <sz val="12"/>
        <color theme="1"/>
        <rFont val="Times New Roman"/>
        <family val="1"/>
      </rPr>
      <t>PMS550C</t>
    </r>
    <r>
      <rPr>
        <sz val="12"/>
        <color theme="1"/>
        <rFont val="標楷體"/>
        <family val="4"/>
        <charset val="136"/>
      </rPr>
      <t>，是否達到客人要求並符合我司生產工藝。</t>
    </r>
  </si>
  <si>
    <r>
      <rPr>
        <sz val="12"/>
        <color theme="1"/>
        <rFont val="標楷體"/>
        <family val="4"/>
        <charset val="136"/>
      </rPr>
      <t>測試美麗華</t>
    </r>
    <r>
      <rPr>
        <sz val="12"/>
        <color theme="1"/>
        <rFont val="Times New Roman"/>
        <family val="1"/>
      </rPr>
      <t>#QSND-533154</t>
    </r>
    <r>
      <rPr>
        <sz val="12"/>
        <color theme="1"/>
        <rFont val="標楷體"/>
        <family val="4"/>
        <charset val="136"/>
      </rPr>
      <t>灰色，針對客人</t>
    </r>
    <r>
      <rPr>
        <sz val="12"/>
        <color theme="1"/>
        <rFont val="Times New Roman"/>
        <family val="1"/>
      </rPr>
      <t>HMFDC</t>
    </r>
    <r>
      <rPr>
        <sz val="12"/>
        <color theme="1"/>
        <rFont val="標楷體"/>
        <family val="4"/>
        <charset val="136"/>
      </rPr>
      <t>產品</t>
    </r>
    <r>
      <rPr>
        <sz val="12"/>
        <color theme="1"/>
        <rFont val="Times New Roman"/>
        <family val="1"/>
      </rPr>
      <t>#S1121244&lt;&lt;679V2798 &gt;&gt;</t>
    </r>
    <r>
      <rPr>
        <sz val="12"/>
        <color theme="1"/>
        <rFont val="標楷體"/>
        <family val="4"/>
        <charset val="136"/>
      </rPr>
      <t>，要求絲于</t>
    </r>
    <r>
      <rPr>
        <sz val="12"/>
        <color theme="1"/>
        <rFont val="Times New Roman"/>
        <family val="1"/>
      </rPr>
      <t>JHT</t>
    </r>
    <r>
      <rPr>
        <sz val="12"/>
        <color theme="1"/>
        <rFont val="標楷體"/>
        <family val="4"/>
        <charset val="136"/>
      </rPr>
      <t>白色布面紙上追</t>
    </r>
    <r>
      <rPr>
        <sz val="12"/>
        <color theme="1"/>
        <rFont val="Times New Roman"/>
        <family val="1"/>
      </rPr>
      <t>PMS427</t>
    </r>
    <r>
      <rPr>
        <sz val="12"/>
        <color theme="1"/>
        <rFont val="標楷體"/>
        <family val="4"/>
        <charset val="136"/>
      </rPr>
      <t>，是否達到客人要求並符合我司生產工藝。</t>
    </r>
  </si>
  <si>
    <r>
      <rPr>
        <sz val="12"/>
        <color theme="1"/>
        <rFont val="標楷體"/>
        <family val="4"/>
        <charset val="136"/>
      </rPr>
      <t>測試中益</t>
    </r>
    <r>
      <rPr>
        <sz val="12"/>
        <color theme="1"/>
        <rFont val="Times New Roman"/>
        <family val="1"/>
      </rPr>
      <t>#SNC(C)-21513</t>
    </r>
    <r>
      <rPr>
        <sz val="12"/>
        <color theme="1"/>
        <rFont val="標楷體"/>
        <family val="4"/>
        <charset val="136"/>
      </rPr>
      <t>珠光紅，針對</t>
    </r>
    <r>
      <rPr>
        <sz val="12"/>
        <color theme="1"/>
        <rFont val="Times New Roman"/>
        <family val="1"/>
      </rPr>
      <t>Inno</t>
    </r>
    <r>
      <rPr>
        <sz val="12"/>
        <color theme="1"/>
        <rFont val="標楷體"/>
        <family val="4"/>
        <charset val="136"/>
      </rPr>
      <t>產品</t>
    </r>
    <r>
      <rPr>
        <sz val="12"/>
        <color theme="1"/>
        <rFont val="Times New Roman"/>
        <family val="1"/>
      </rPr>
      <t>&lt;&lt;</t>
    </r>
    <r>
      <rPr>
        <sz val="12"/>
        <color theme="1"/>
        <rFont val="標楷體"/>
        <family val="4"/>
        <charset val="136"/>
      </rPr>
      <t>十二肖盒</t>
    </r>
    <r>
      <rPr>
        <sz val="12"/>
        <color theme="1"/>
        <rFont val="Times New Roman"/>
        <family val="1"/>
      </rPr>
      <t>&gt;&gt;</t>
    </r>
    <r>
      <rPr>
        <sz val="12"/>
        <color theme="1"/>
        <rFont val="標楷體"/>
        <family val="4"/>
        <charset val="136"/>
      </rPr>
      <t>，要求絲于已染好色的書紙上追盒樣效果，是否達到客人要求並符合我司生產工藝。</t>
    </r>
  </si>
  <si>
    <r>
      <rPr>
        <sz val="12"/>
        <color theme="1"/>
        <rFont val="標楷體"/>
        <family val="4"/>
        <charset val="136"/>
      </rPr>
      <t>測試美麗華</t>
    </r>
    <r>
      <rPr>
        <sz val="12"/>
        <color theme="1"/>
        <rFont val="Times New Roman"/>
        <family val="1"/>
      </rPr>
      <t>#QSPTA-328502</t>
    </r>
    <r>
      <rPr>
        <sz val="12"/>
        <color theme="1"/>
        <rFont val="標楷體"/>
        <family val="4"/>
        <charset val="136"/>
      </rPr>
      <t>紅色，針對客人</t>
    </r>
    <r>
      <rPr>
        <sz val="12"/>
        <color theme="1"/>
        <rFont val="Times New Roman"/>
        <family val="1"/>
      </rPr>
      <t>AAPUB</t>
    </r>
    <r>
      <rPr>
        <sz val="12"/>
        <color theme="1"/>
        <rFont val="標楷體"/>
        <family val="4"/>
        <charset val="136"/>
      </rPr>
      <t>產品</t>
    </r>
    <r>
      <rPr>
        <sz val="12"/>
        <color theme="1"/>
        <rFont val="Times New Roman"/>
        <family val="1"/>
      </rPr>
      <t>#S1100186 &lt;&lt;</t>
    </r>
    <r>
      <rPr>
        <sz val="12"/>
        <color theme="1"/>
        <rFont val="標楷體"/>
        <family val="4"/>
        <charset val="136"/>
      </rPr>
      <t>駕駛學習套裝</t>
    </r>
    <r>
      <rPr>
        <sz val="12"/>
        <color theme="1"/>
        <rFont val="Times New Roman"/>
        <family val="1"/>
      </rPr>
      <t>&gt;&gt;</t>
    </r>
    <r>
      <rPr>
        <sz val="12"/>
        <color theme="1"/>
        <rFont val="標楷體"/>
        <family val="4"/>
        <charset val="136"/>
      </rPr>
      <t>、</t>
    </r>
    <r>
      <rPr>
        <sz val="12"/>
        <color theme="1"/>
        <rFont val="Times New Roman"/>
        <family val="1"/>
      </rPr>
      <t>#S1018472 &lt;&lt;</t>
    </r>
    <r>
      <rPr>
        <sz val="12"/>
        <color theme="1"/>
        <rFont val="標楷體"/>
        <family val="4"/>
        <charset val="136"/>
      </rPr>
      <t>新手學習套裝</t>
    </r>
    <r>
      <rPr>
        <sz val="12"/>
        <color theme="1"/>
        <rFont val="Times New Roman"/>
        <family val="1"/>
      </rPr>
      <t>&gt;&gt;</t>
    </r>
    <r>
      <rPr>
        <sz val="12"/>
        <color theme="1"/>
        <rFont val="標楷體"/>
        <family val="4"/>
        <charset val="136"/>
      </rPr>
      <t>，絲印于</t>
    </r>
    <r>
      <rPr>
        <sz val="12"/>
        <color theme="1"/>
        <rFont val="Times New Roman"/>
        <family val="1"/>
      </rPr>
      <t>0.45mm</t>
    </r>
    <r>
      <rPr>
        <sz val="12"/>
        <color theme="1"/>
        <rFont val="標楷體"/>
        <family val="4"/>
        <charset val="136"/>
      </rPr>
      <t>厚的白色</t>
    </r>
    <r>
      <rPr>
        <sz val="12"/>
        <color theme="1"/>
        <rFont val="Times New Roman"/>
        <family val="1"/>
      </rPr>
      <t>PVC</t>
    </r>
    <r>
      <rPr>
        <sz val="12"/>
        <color theme="1"/>
        <rFont val="標楷體"/>
        <family val="4"/>
        <charset val="136"/>
      </rPr>
      <t>膠片上追客樣效果，是否達到客人要求並符合我司生產工藝。</t>
    </r>
  </si>
  <si>
    <r>
      <rPr>
        <sz val="12"/>
        <color theme="1"/>
        <rFont val="標楷體"/>
        <family val="4"/>
        <charset val="136"/>
      </rPr>
      <t>測試中益</t>
    </r>
    <r>
      <rPr>
        <sz val="12"/>
        <color theme="1"/>
        <rFont val="Times New Roman"/>
        <family val="1"/>
      </rPr>
      <t>SNC(C)-21639</t>
    </r>
    <r>
      <rPr>
        <sz val="12"/>
        <color theme="1"/>
        <rFont val="標楷體"/>
        <family val="4"/>
        <charset val="136"/>
      </rPr>
      <t>珠光白，針對客人</t>
    </r>
    <r>
      <rPr>
        <sz val="12"/>
        <color theme="1"/>
        <rFont val="Times New Roman"/>
        <family val="1"/>
      </rPr>
      <t>LEO-LDP-CGCHK</t>
    </r>
    <r>
      <rPr>
        <sz val="12"/>
        <color theme="1"/>
        <rFont val="標楷體"/>
        <family val="4"/>
        <charset val="136"/>
      </rPr>
      <t>產品</t>
    </r>
    <r>
      <rPr>
        <sz val="12"/>
        <color theme="1"/>
        <rFont val="Times New Roman"/>
        <family val="1"/>
      </rPr>
      <t>&lt;&lt;</t>
    </r>
    <r>
      <rPr>
        <sz val="12"/>
        <color theme="1"/>
        <rFont val="標楷體"/>
        <family val="4"/>
        <charset val="136"/>
      </rPr>
      <t>牌子</t>
    </r>
    <r>
      <rPr>
        <sz val="12"/>
        <color theme="1"/>
        <rFont val="Times New Roman"/>
        <family val="1"/>
      </rPr>
      <t>2-</t>
    </r>
    <r>
      <rPr>
        <sz val="12"/>
        <color theme="1"/>
        <rFont val="標楷體"/>
        <family val="4"/>
        <charset val="136"/>
      </rPr>
      <t>粉色戀歌</t>
    </r>
    <r>
      <rPr>
        <sz val="12"/>
        <color theme="1"/>
        <rFont val="Times New Roman"/>
        <family val="1"/>
      </rPr>
      <t xml:space="preserve"> &gt;&gt;</t>
    </r>
    <r>
      <rPr>
        <sz val="12"/>
        <color theme="1"/>
        <rFont val="標楷體"/>
        <family val="4"/>
        <charset val="136"/>
      </rPr>
      <t>，要求絲印在印刷好底色的</t>
    </r>
    <r>
      <rPr>
        <sz val="12"/>
        <color theme="1"/>
        <rFont val="Times New Roman"/>
        <family val="1"/>
      </rPr>
      <t>150g/GPP</t>
    </r>
    <r>
      <rPr>
        <sz val="12"/>
        <color theme="1"/>
        <rFont val="標楷體"/>
        <family val="4"/>
        <charset val="136"/>
      </rPr>
      <t>單粉紙上追客人樣，是否達到客人要求並符合我司生產工藝。</t>
    </r>
  </si>
  <si>
    <r>
      <rPr>
        <sz val="12"/>
        <color theme="1"/>
        <rFont val="標楷體"/>
        <family val="4"/>
        <charset val="136"/>
      </rPr>
      <t>絲印導電油墨</t>
    </r>
    <r>
      <rPr>
        <sz val="12"/>
        <color theme="1"/>
        <rFont val="Times New Roman"/>
        <family val="1"/>
      </rPr>
      <t>CH-8</t>
    </r>
  </si>
  <si>
    <r>
      <t>#SNC(C)-12010</t>
    </r>
    <r>
      <rPr>
        <sz val="12"/>
        <color theme="1"/>
        <rFont val="標楷體"/>
        <family val="4"/>
        <charset val="136"/>
      </rPr>
      <t>調色金</t>
    </r>
  </si>
  <si>
    <r>
      <rPr>
        <sz val="12"/>
        <color theme="1"/>
        <rFont val="標楷體"/>
        <family val="4"/>
        <charset val="136"/>
      </rPr>
      <t>測試佛山派非斯</t>
    </r>
    <r>
      <rPr>
        <sz val="12"/>
        <color theme="1"/>
        <rFont val="Times New Roman"/>
        <family val="1"/>
      </rPr>
      <t>PFS6101101(</t>
    </r>
    <r>
      <rPr>
        <sz val="12"/>
        <color theme="1"/>
        <rFont val="標楷體"/>
        <family val="4"/>
        <charset val="136"/>
      </rPr>
      <t>金</t>
    </r>
    <r>
      <rPr>
        <sz val="12"/>
        <color theme="1"/>
        <rFont val="Times New Roman"/>
        <family val="1"/>
      </rPr>
      <t>)</t>
    </r>
    <r>
      <rPr>
        <sz val="12"/>
        <color theme="1"/>
        <rFont val="標楷體"/>
        <family val="4"/>
        <charset val="136"/>
      </rPr>
      <t>高光亮絲印物料，看要結果是否合乎公司要求；同時因為此物料有高光亮閃爍效果，可以模擬現在公司某些灑閃粉及溝閃粉效果，以至解決閃粉掉粉及提高造紙的生產效率。</t>
    </r>
  </si>
  <si>
    <r>
      <t>#SNC(C)-12011</t>
    </r>
    <r>
      <rPr>
        <sz val="12"/>
        <color theme="1"/>
        <rFont val="標楷體"/>
        <family val="4"/>
        <charset val="136"/>
      </rPr>
      <t>珠光白</t>
    </r>
  </si>
  <si>
    <r>
      <rPr>
        <sz val="12"/>
        <color theme="1"/>
        <rFont val="標楷體"/>
        <family val="4"/>
        <charset val="136"/>
      </rPr>
      <t>測試佛山派非斯</t>
    </r>
    <r>
      <rPr>
        <sz val="12"/>
        <color theme="1"/>
        <rFont val="Times New Roman"/>
        <family val="1"/>
      </rPr>
      <t>PFS65301(</t>
    </r>
    <r>
      <rPr>
        <sz val="12"/>
        <color theme="1"/>
        <rFont val="標楷體"/>
        <family val="4"/>
        <charset val="136"/>
      </rPr>
      <t>藍</t>
    </r>
    <r>
      <rPr>
        <sz val="12"/>
        <color theme="1"/>
        <rFont val="Times New Roman"/>
        <family val="1"/>
      </rPr>
      <t>)</t>
    </r>
    <r>
      <rPr>
        <sz val="12"/>
        <color theme="1"/>
        <rFont val="標楷體"/>
        <family val="4"/>
        <charset val="136"/>
      </rPr>
      <t>高光亮絲印物料，看要結果是否合乎公司要求；同時因為此物料有高光亮閃爍效果，可以模擬現在公司某些灑閃粉及溝閃粉效果，以至解決閃粉掉粉及提高造紙的生產效率。</t>
    </r>
  </si>
  <si>
    <r>
      <t>#SNC(C)-12012</t>
    </r>
    <r>
      <rPr>
        <sz val="12"/>
        <color theme="1"/>
        <rFont val="標楷體"/>
        <family val="4"/>
        <charset val="136"/>
      </rPr>
      <t>調色銀</t>
    </r>
  </si>
  <si>
    <r>
      <rPr>
        <sz val="12"/>
        <color theme="1"/>
        <rFont val="標楷體"/>
        <family val="4"/>
        <charset val="136"/>
      </rPr>
      <t>測試佛山派非斯</t>
    </r>
    <r>
      <rPr>
        <sz val="12"/>
        <color theme="1"/>
        <rFont val="Times New Roman"/>
        <family val="1"/>
      </rPr>
      <t>PFS66301(</t>
    </r>
    <r>
      <rPr>
        <sz val="12"/>
        <color theme="1"/>
        <rFont val="標楷體"/>
        <family val="4"/>
        <charset val="136"/>
      </rPr>
      <t>紅</t>
    </r>
    <r>
      <rPr>
        <sz val="12"/>
        <color theme="1"/>
        <rFont val="Times New Roman"/>
        <family val="1"/>
      </rPr>
      <t>)</t>
    </r>
    <r>
      <rPr>
        <sz val="12"/>
        <color theme="1"/>
        <rFont val="標楷體"/>
        <family val="4"/>
        <charset val="136"/>
      </rPr>
      <t>高光亮絲印物料，看要結果是否合乎公司要求；同時因為此物料有高光亮閃爍效果，可以模擬現在公司某些灑閃粉及溝閃粉效果，以至解決閃粉掉粉及提高造紙的生產效率。</t>
    </r>
  </si>
  <si>
    <r>
      <rPr>
        <sz val="12"/>
        <color theme="1"/>
        <rFont val="標楷體"/>
        <family val="4"/>
        <charset val="136"/>
      </rPr>
      <t>測試彩星</t>
    </r>
    <r>
      <rPr>
        <sz val="12"/>
        <color theme="1"/>
        <rFont val="Times New Roman"/>
        <family val="1"/>
      </rPr>
      <t>#GP 3508</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#S1132811&lt;&lt;KC</t>
    </r>
    <r>
      <rPr>
        <sz val="12"/>
        <color theme="1"/>
        <rFont val="標楷體"/>
        <family val="4"/>
        <charset val="136"/>
      </rPr>
      <t>重點系列之一咭</t>
    </r>
    <r>
      <rPr>
        <sz val="12"/>
        <color theme="1"/>
        <rFont val="Times New Roman"/>
        <family val="1"/>
      </rPr>
      <t>&gt;&gt;</t>
    </r>
    <r>
      <rPr>
        <sz val="12"/>
        <color theme="1"/>
        <rFont val="標楷體"/>
        <family val="4"/>
        <charset val="136"/>
      </rPr>
      <t>絲印於擊凸後的燙金面</t>
    </r>
    <r>
      <rPr>
        <sz val="12"/>
        <color theme="1"/>
        <rFont val="Times New Roman"/>
        <family val="1"/>
      </rPr>
      <t>T1-1260</t>
    </r>
    <r>
      <rPr>
        <sz val="12"/>
        <color theme="1"/>
        <rFont val="標楷體"/>
        <family val="4"/>
        <charset val="136"/>
      </rPr>
      <t>以及</t>
    </r>
    <r>
      <rPr>
        <sz val="12"/>
        <color theme="1"/>
        <rFont val="Times New Roman"/>
        <family val="1"/>
      </rPr>
      <t>T1-0636</t>
    </r>
    <r>
      <rPr>
        <sz val="12"/>
        <color theme="1"/>
        <rFont val="標楷體"/>
        <family val="4"/>
        <charset val="136"/>
      </rPr>
      <t>上追</t>
    </r>
    <r>
      <rPr>
        <sz val="12"/>
        <color theme="1"/>
        <rFont val="Times New Roman"/>
        <family val="1"/>
      </rPr>
      <t>PMS437U</t>
    </r>
    <r>
      <rPr>
        <sz val="12"/>
        <color theme="1"/>
        <rFont val="標楷體"/>
        <family val="4"/>
        <charset val="136"/>
      </rPr>
      <t>，是否可達到客人的要求並符合我司的生產工藝。</t>
    </r>
  </si>
  <si>
    <r>
      <rPr>
        <sz val="12"/>
        <color theme="1"/>
        <rFont val="標楷體"/>
        <family val="4"/>
        <charset val="136"/>
      </rPr>
      <t>測試彩星</t>
    </r>
    <r>
      <rPr>
        <sz val="12"/>
        <color theme="1"/>
        <rFont val="Times New Roman"/>
        <family val="1"/>
      </rPr>
      <t>#GP 3509</t>
    </r>
    <r>
      <rPr>
        <sz val="12"/>
        <color theme="1"/>
        <rFont val="標楷體"/>
        <family val="4"/>
        <charset val="136"/>
      </rPr>
      <t>，針對客人</t>
    </r>
    <r>
      <rPr>
        <sz val="12"/>
        <color theme="1"/>
        <rFont val="Times New Roman"/>
        <family val="1"/>
      </rPr>
      <t>HM</t>
    </r>
    <r>
      <rPr>
        <sz val="12"/>
        <color theme="1"/>
        <rFont val="標楷體"/>
        <family val="4"/>
        <charset val="136"/>
      </rPr>
      <t>產品</t>
    </r>
    <r>
      <rPr>
        <sz val="12"/>
        <color theme="1"/>
        <rFont val="Times New Roman"/>
        <family val="1"/>
      </rPr>
      <t>#S1201475&lt;&lt;799FD285K &gt;&gt;</t>
    </r>
    <r>
      <rPr>
        <sz val="12"/>
        <color theme="1"/>
        <rFont val="標楷體"/>
        <family val="4"/>
        <charset val="136"/>
      </rPr>
      <t>絲印於立體燙金面</t>
    </r>
    <r>
      <rPr>
        <sz val="12"/>
        <color theme="1"/>
        <rFont val="Times New Roman"/>
        <family val="1"/>
      </rPr>
      <t>T1-0700</t>
    </r>
    <r>
      <rPr>
        <sz val="12"/>
        <color theme="1"/>
        <rFont val="標楷體"/>
        <family val="4"/>
        <charset val="136"/>
      </rPr>
      <t>上追</t>
    </r>
    <r>
      <rPr>
        <sz val="12"/>
        <color theme="1"/>
        <rFont val="Times New Roman"/>
        <family val="1"/>
      </rPr>
      <t>PMS200U</t>
    </r>
    <r>
      <rPr>
        <sz val="12"/>
        <color theme="1"/>
        <rFont val="標楷體"/>
        <family val="4"/>
        <charset val="136"/>
      </rPr>
      <t>，是否可達到客人的要求並符合我司的生產工藝。</t>
    </r>
  </si>
  <si>
    <r>
      <rPr>
        <sz val="12"/>
        <color theme="1"/>
        <rFont val="標楷體"/>
        <family val="4"/>
        <charset val="136"/>
      </rPr>
      <t>測試客自來香味油墨</t>
    </r>
    <r>
      <rPr>
        <sz val="12"/>
        <color theme="1"/>
        <rFont val="Times New Roman"/>
        <family val="1"/>
      </rPr>
      <t>Celessence #Cel 162 Milk &amp; Honey (4-181011)</t>
    </r>
    <r>
      <rPr>
        <sz val="12"/>
        <color theme="1"/>
        <rFont val="標楷體"/>
        <family val="4"/>
        <charset val="136"/>
      </rPr>
      <t>，是否可使用絲印方法應用於我司的產品上，且符合我司的生產工藝。</t>
    </r>
  </si>
  <si>
    <r>
      <rPr>
        <sz val="12"/>
        <color theme="1"/>
        <rFont val="標楷體"/>
        <family val="4"/>
        <charset val="136"/>
      </rPr>
      <t>測試中山永合</t>
    </r>
    <r>
      <rPr>
        <sz val="12"/>
        <color theme="1"/>
        <rFont val="Times New Roman"/>
        <family val="1"/>
      </rPr>
      <t>#FZT-201</t>
    </r>
    <r>
      <rPr>
        <sz val="12"/>
        <color theme="1"/>
        <rFont val="標楷體"/>
        <family val="4"/>
        <charset val="136"/>
      </rPr>
      <t>絲印光油配合回收過濾後的</t>
    </r>
    <r>
      <rPr>
        <sz val="12"/>
        <color theme="1"/>
        <rFont val="Times New Roman"/>
        <family val="1"/>
      </rPr>
      <t>#Leo100</t>
    </r>
    <r>
      <rPr>
        <sz val="12"/>
        <color theme="1"/>
        <rFont val="標楷體"/>
        <family val="4"/>
        <charset val="136"/>
      </rPr>
      <t>珍珠粉生產</t>
    </r>
    <r>
      <rPr>
        <sz val="12"/>
        <color theme="1"/>
        <rFont val="Times New Roman"/>
        <family val="1"/>
      </rPr>
      <t>#Leo100</t>
    </r>
    <r>
      <rPr>
        <sz val="12"/>
        <color theme="1"/>
        <rFont val="標楷體"/>
        <family val="4"/>
        <charset val="136"/>
      </rPr>
      <t>珍珠效果，看其絲印效果及環境功能測試結果是否可以代替公司現用的</t>
    </r>
    <r>
      <rPr>
        <sz val="12"/>
        <color theme="1"/>
        <rFont val="Times New Roman"/>
        <family val="1"/>
      </rPr>
      <t>#100</t>
    </r>
    <r>
      <rPr>
        <sz val="12"/>
        <color theme="1"/>
        <rFont val="標楷體"/>
        <family val="4"/>
        <charset val="136"/>
      </rPr>
      <t>珍珠效果（</t>
    </r>
    <r>
      <rPr>
        <sz val="12"/>
        <color theme="1"/>
        <rFont val="Times New Roman"/>
        <family val="1"/>
      </rPr>
      <t>PS-110</t>
    </r>
    <r>
      <rPr>
        <sz val="12"/>
        <color theme="1"/>
        <rFont val="標楷體"/>
        <family val="4"/>
        <charset val="136"/>
      </rPr>
      <t>光油</t>
    </r>
    <r>
      <rPr>
        <sz val="12"/>
        <color theme="1"/>
        <rFont val="Times New Roman"/>
        <family val="1"/>
      </rPr>
      <t>+#100</t>
    </r>
    <r>
      <rPr>
        <sz val="12"/>
        <color theme="1"/>
        <rFont val="標楷體"/>
        <family val="4"/>
        <charset val="136"/>
      </rPr>
      <t>珍珠粉），以達至降低成本，提高效益。</t>
    </r>
  </si>
  <si>
    <r>
      <rPr>
        <sz val="12"/>
        <color theme="1"/>
        <rFont val="標楷體"/>
        <family val="4"/>
        <charset val="136"/>
      </rPr>
      <t>測試美麗華</t>
    </r>
    <r>
      <rPr>
        <sz val="12"/>
        <color theme="1"/>
        <rFont val="Times New Roman"/>
        <family val="1"/>
      </rPr>
      <t>#QSPT-923862A</t>
    </r>
    <r>
      <rPr>
        <sz val="12"/>
        <color theme="1"/>
        <rFont val="標楷體"/>
        <family val="4"/>
        <charset val="136"/>
      </rPr>
      <t>珠光白，針對客人</t>
    </r>
    <r>
      <rPr>
        <sz val="12"/>
        <color theme="1"/>
        <rFont val="Times New Roman"/>
        <family val="1"/>
      </rPr>
      <t>LEO-LDP-CGCHK</t>
    </r>
    <r>
      <rPr>
        <sz val="12"/>
        <color theme="1"/>
        <rFont val="標楷體"/>
        <family val="4"/>
        <charset val="136"/>
      </rPr>
      <t>產品</t>
    </r>
    <r>
      <rPr>
        <sz val="12"/>
        <color theme="1"/>
        <rFont val="Times New Roman"/>
        <family val="1"/>
      </rPr>
      <t>#D1200004&lt;&lt;</t>
    </r>
    <r>
      <rPr>
        <sz val="12"/>
        <color theme="1"/>
        <rFont val="標楷體"/>
        <family val="4"/>
        <charset val="136"/>
      </rPr>
      <t>牌子</t>
    </r>
    <r>
      <rPr>
        <sz val="12"/>
        <color theme="1"/>
        <rFont val="Times New Roman"/>
        <family val="1"/>
      </rPr>
      <t>5-MJ</t>
    </r>
    <r>
      <rPr>
        <sz val="12"/>
        <color theme="1"/>
        <rFont val="標楷體"/>
        <family val="4"/>
        <charset val="136"/>
      </rPr>
      <t>波點蝴蝶套裝</t>
    </r>
    <r>
      <rPr>
        <sz val="12"/>
        <color theme="1"/>
        <rFont val="Times New Roman"/>
        <family val="1"/>
      </rPr>
      <t>&gt;&gt;</t>
    </r>
    <r>
      <rPr>
        <sz val="12"/>
        <color theme="1"/>
        <rFont val="標楷體"/>
        <family val="4"/>
        <charset val="136"/>
      </rPr>
      <t>，要求絲印于</t>
    </r>
    <r>
      <rPr>
        <sz val="12"/>
        <color theme="1"/>
        <rFont val="Times New Roman"/>
        <family val="1"/>
      </rPr>
      <t>150g</t>
    </r>
    <r>
      <rPr>
        <sz val="12"/>
        <color theme="1"/>
        <rFont val="標楷體"/>
        <family val="4"/>
        <charset val="136"/>
      </rPr>
      <t>光膠面上追客人樣版珍珠效果，是否達到客人要求並符合我司生產工藝。</t>
    </r>
  </si>
  <si>
    <r>
      <rPr>
        <sz val="12"/>
        <color theme="1"/>
        <rFont val="標楷體"/>
        <family val="4"/>
        <charset val="136"/>
      </rPr>
      <t>測試美麗華</t>
    </r>
    <r>
      <rPr>
        <sz val="12"/>
        <color theme="1"/>
        <rFont val="Times New Roman"/>
        <family val="1"/>
      </rPr>
      <t>#QPS-923965</t>
    </r>
    <r>
      <rPr>
        <sz val="12"/>
        <color theme="1"/>
        <rFont val="標楷體"/>
        <family val="4"/>
        <charset val="136"/>
      </rPr>
      <t>珍珠白，針對客人</t>
    </r>
    <r>
      <rPr>
        <sz val="12"/>
        <color theme="1"/>
        <rFont val="Times New Roman"/>
        <family val="1"/>
      </rPr>
      <t>LF Beauty OK</t>
    </r>
    <r>
      <rPr>
        <sz val="12"/>
        <color theme="1"/>
        <rFont val="標楷體"/>
        <family val="4"/>
        <charset val="136"/>
      </rPr>
      <t>的</t>
    </r>
    <r>
      <rPr>
        <sz val="12"/>
        <color theme="1"/>
        <rFont val="Times New Roman"/>
        <family val="1"/>
      </rPr>
      <t>#SNC(C)-21639</t>
    </r>
    <r>
      <rPr>
        <sz val="12"/>
        <color theme="1"/>
        <rFont val="標楷體"/>
        <family val="4"/>
        <charset val="136"/>
      </rPr>
      <t>珠光白，於產品</t>
    </r>
    <r>
      <rPr>
        <sz val="12"/>
        <color theme="1"/>
        <rFont val="Times New Roman"/>
        <family val="1"/>
      </rPr>
      <t>&lt;&lt; N-2012</t>
    </r>
    <r>
      <rPr>
        <sz val="12"/>
        <color theme="1"/>
        <rFont val="標楷體"/>
        <family val="4"/>
        <charset val="136"/>
      </rPr>
      <t>聖誕折盒</t>
    </r>
    <r>
      <rPr>
        <sz val="12"/>
        <color theme="1"/>
        <rFont val="Times New Roman"/>
        <family val="1"/>
      </rPr>
      <t>&gt;&gt;</t>
    </r>
    <r>
      <rPr>
        <sz val="12"/>
        <color theme="1"/>
        <rFont val="標楷體"/>
        <family val="4"/>
        <charset val="136"/>
      </rPr>
      <t>絲印於過了印刷水油面</t>
    </r>
    <r>
      <rPr>
        <sz val="12"/>
        <color theme="1"/>
        <rFont val="Times New Roman"/>
        <family val="1"/>
      </rPr>
      <t>#1449</t>
    </r>
    <r>
      <rPr>
        <sz val="12"/>
        <color theme="1"/>
        <rFont val="標楷體"/>
        <family val="4"/>
        <charset val="136"/>
      </rPr>
      <t>的</t>
    </r>
    <r>
      <rPr>
        <sz val="12"/>
        <color theme="1"/>
        <rFont val="Times New Roman"/>
        <family val="1"/>
      </rPr>
      <t>WVC 440gsm</t>
    </r>
    <r>
      <rPr>
        <sz val="12"/>
        <color theme="1"/>
        <rFont val="標楷體"/>
        <family val="4"/>
        <charset val="136"/>
      </rPr>
      <t>雙粉咭上附著力較差且後燙金易刮甩的問題，是否可取代使用，實現增強附著力以及解決後燙金問題的目的</t>
    </r>
  </si>
  <si>
    <r>
      <rPr>
        <sz val="12"/>
        <color theme="1"/>
        <rFont val="標楷體"/>
        <family val="4"/>
        <charset val="136"/>
      </rPr>
      <t>測試彩星</t>
    </r>
    <r>
      <rPr>
        <sz val="12"/>
        <color theme="1"/>
        <rFont val="Times New Roman"/>
        <family val="1"/>
      </rPr>
      <t>#GP-3511</t>
    </r>
    <r>
      <rPr>
        <sz val="12"/>
        <color theme="1"/>
        <rFont val="標楷體"/>
        <family val="4"/>
        <charset val="136"/>
      </rPr>
      <t>，針對客人</t>
    </r>
    <r>
      <rPr>
        <sz val="12"/>
        <color theme="1"/>
        <rFont val="Times New Roman"/>
        <family val="1"/>
      </rPr>
      <t>HMFDC</t>
    </r>
    <r>
      <rPr>
        <sz val="12"/>
        <color theme="1"/>
        <rFont val="標楷體"/>
        <family val="4"/>
        <charset val="136"/>
      </rPr>
      <t>產品</t>
    </r>
    <r>
      <rPr>
        <sz val="12"/>
        <color theme="1"/>
        <rFont val="Times New Roman"/>
        <family val="1"/>
      </rPr>
      <t># S1210131&lt;&lt;&lt;399JS149F &gt;&gt;,</t>
    </r>
    <r>
      <rPr>
        <sz val="12"/>
        <color theme="1"/>
        <rFont val="標楷體"/>
        <family val="4"/>
        <charset val="136"/>
      </rPr>
      <t>絲印於</t>
    </r>
    <r>
      <rPr>
        <sz val="12"/>
        <color theme="1"/>
        <rFont val="Times New Roman"/>
        <family val="1"/>
      </rPr>
      <t>YRF220g</t>
    </r>
    <r>
      <rPr>
        <sz val="12"/>
        <color theme="1"/>
        <rFont val="標楷體"/>
        <family val="4"/>
        <charset val="136"/>
      </rPr>
      <t>無粉咭立體擊凸面上追</t>
    </r>
    <r>
      <rPr>
        <sz val="12"/>
        <color theme="1"/>
        <rFont val="Times New Roman"/>
        <family val="1"/>
      </rPr>
      <t>PMS4515U</t>
    </r>
    <r>
      <rPr>
        <sz val="12"/>
        <color theme="1"/>
        <rFont val="標楷體"/>
        <family val="4"/>
        <charset val="136"/>
      </rPr>
      <t>，是否達到客人要求並符合我司生產工藝。</t>
    </r>
  </si>
  <si>
    <r>
      <rPr>
        <sz val="12"/>
        <color theme="1"/>
        <rFont val="標楷體"/>
        <family val="4"/>
        <charset val="136"/>
      </rPr>
      <t>測試彩星</t>
    </r>
    <r>
      <rPr>
        <sz val="12"/>
        <color theme="1"/>
        <rFont val="Times New Roman"/>
        <family val="1"/>
      </rPr>
      <t>#GP-3512,</t>
    </r>
    <r>
      <rPr>
        <sz val="12"/>
        <color theme="1"/>
        <rFont val="標楷體"/>
        <family val="4"/>
        <charset val="136"/>
      </rPr>
      <t>針對客人</t>
    </r>
    <r>
      <rPr>
        <sz val="12"/>
        <color theme="1"/>
        <rFont val="Times New Roman"/>
        <family val="1"/>
      </rPr>
      <t>HMFDC</t>
    </r>
    <r>
      <rPr>
        <sz val="12"/>
        <color theme="1"/>
        <rFont val="標楷體"/>
        <family val="4"/>
        <charset val="136"/>
      </rPr>
      <t>產品</t>
    </r>
    <r>
      <rPr>
        <sz val="12"/>
        <color theme="1"/>
        <rFont val="Times New Roman"/>
        <family val="1"/>
      </rPr>
      <t># S1211658&lt;&lt;&lt;449JNB714H &gt;&gt;,</t>
    </r>
    <r>
      <rPr>
        <sz val="12"/>
        <color theme="1"/>
        <rFont val="標楷體"/>
        <family val="4"/>
        <charset val="136"/>
      </rPr>
      <t>絲印於</t>
    </r>
    <r>
      <rPr>
        <sz val="12"/>
        <color theme="1"/>
        <rFont val="Times New Roman"/>
        <family val="1"/>
      </rPr>
      <t>220g</t>
    </r>
    <r>
      <rPr>
        <sz val="12"/>
        <color theme="1"/>
        <rFont val="標楷體"/>
        <family val="4"/>
        <charset val="136"/>
      </rPr>
      <t>無粉咭立體燙金面</t>
    </r>
    <r>
      <rPr>
        <sz val="12"/>
        <color theme="1"/>
        <rFont val="Times New Roman"/>
        <family val="1"/>
      </rPr>
      <t>T1-60180</t>
    </r>
    <r>
      <rPr>
        <sz val="12"/>
        <color theme="1"/>
        <rFont val="標楷體"/>
        <family val="4"/>
        <charset val="136"/>
      </rPr>
      <t>上追</t>
    </r>
    <r>
      <rPr>
        <sz val="12"/>
        <color theme="1"/>
        <rFont val="Times New Roman"/>
        <family val="1"/>
      </rPr>
      <t>PMS4635U</t>
    </r>
    <r>
      <rPr>
        <sz val="12"/>
        <color theme="1"/>
        <rFont val="標楷體"/>
        <family val="4"/>
        <charset val="136"/>
      </rPr>
      <t>，是否達到客人要求並符合我司生產工藝。</t>
    </r>
  </si>
  <si>
    <r>
      <rPr>
        <sz val="12"/>
        <color theme="1"/>
        <rFont val="標楷體"/>
        <family val="4"/>
        <charset val="136"/>
      </rPr>
      <t>測試彩星</t>
    </r>
    <r>
      <rPr>
        <sz val="12"/>
        <color theme="1"/>
        <rFont val="Times New Roman"/>
        <family val="1"/>
      </rPr>
      <t>#GP-3513,</t>
    </r>
    <r>
      <rPr>
        <sz val="12"/>
        <color theme="1"/>
        <rFont val="標楷體"/>
        <family val="4"/>
        <charset val="136"/>
      </rPr>
      <t>針對客人</t>
    </r>
    <r>
      <rPr>
        <sz val="12"/>
        <color theme="1"/>
        <rFont val="Times New Roman"/>
        <family val="1"/>
      </rPr>
      <t>HMFDC</t>
    </r>
    <r>
      <rPr>
        <sz val="12"/>
        <color theme="1"/>
        <rFont val="標楷體"/>
        <family val="4"/>
        <charset val="136"/>
      </rPr>
      <t>產品</t>
    </r>
    <r>
      <rPr>
        <sz val="12"/>
        <color theme="1"/>
        <rFont val="Times New Roman"/>
        <family val="1"/>
      </rPr>
      <t>#S1212247&lt;&lt;&lt;599MAN2078 &gt;&gt;,</t>
    </r>
    <r>
      <rPr>
        <sz val="12"/>
        <color theme="1"/>
        <rFont val="標楷體"/>
        <family val="4"/>
        <charset val="136"/>
      </rPr>
      <t>絲印於</t>
    </r>
    <r>
      <rPr>
        <sz val="12"/>
        <color theme="1"/>
        <rFont val="Times New Roman"/>
        <family val="1"/>
      </rPr>
      <t>216g</t>
    </r>
    <r>
      <rPr>
        <sz val="12"/>
        <color theme="1"/>
        <rFont val="標楷體"/>
        <family val="4"/>
        <charset val="136"/>
      </rPr>
      <t>花紙立體燙金面</t>
    </r>
    <r>
      <rPr>
        <sz val="12"/>
        <color theme="1"/>
        <rFont val="Times New Roman"/>
        <family val="1"/>
      </rPr>
      <t>T1-60654</t>
    </r>
    <r>
      <rPr>
        <sz val="12"/>
        <color theme="1"/>
        <rFont val="標楷體"/>
        <family val="4"/>
        <charset val="136"/>
      </rPr>
      <t>、</t>
    </r>
    <r>
      <rPr>
        <sz val="12"/>
        <color theme="1"/>
        <rFont val="Times New Roman"/>
        <family val="1"/>
      </rPr>
      <t>T1-62152</t>
    </r>
    <r>
      <rPr>
        <sz val="12"/>
        <color theme="1"/>
        <rFont val="標楷體"/>
        <family val="4"/>
        <charset val="136"/>
      </rPr>
      <t>上追</t>
    </r>
    <r>
      <rPr>
        <sz val="12"/>
        <color theme="1"/>
        <rFont val="Times New Roman"/>
        <family val="1"/>
      </rPr>
      <t>PMS7483U</t>
    </r>
    <r>
      <rPr>
        <sz val="12"/>
        <color theme="1"/>
        <rFont val="標楷體"/>
        <family val="4"/>
        <charset val="136"/>
      </rPr>
      <t>，是否達到客人要求並符合我司生產工藝。</t>
    </r>
  </si>
  <si>
    <r>
      <rPr>
        <sz val="12"/>
        <color theme="1"/>
        <rFont val="標楷體"/>
        <family val="4"/>
        <charset val="136"/>
      </rPr>
      <t>因藝韜代理的現用黑色色種</t>
    </r>
    <r>
      <rPr>
        <sz val="12"/>
        <color theme="1"/>
        <rFont val="Times New Roman"/>
        <family val="1"/>
      </rPr>
      <t>C2802N</t>
    </r>
    <r>
      <rPr>
        <sz val="12"/>
        <color theme="1"/>
        <rFont val="標楷體"/>
        <family val="4"/>
        <charset val="136"/>
      </rPr>
      <t>好少客人使用而停止入貨，測試其推薦的</t>
    </r>
    <r>
      <rPr>
        <sz val="12"/>
        <color theme="1"/>
        <rFont val="Times New Roman"/>
        <family val="1"/>
      </rPr>
      <t>CL0802</t>
    </r>
    <r>
      <rPr>
        <sz val="12"/>
        <color theme="1"/>
        <rFont val="標楷體"/>
        <family val="4"/>
        <charset val="136"/>
      </rPr>
      <t>黑色色種用於溝</t>
    </r>
    <r>
      <rPr>
        <sz val="12"/>
        <color theme="1"/>
        <rFont val="Times New Roman"/>
        <family val="1"/>
      </rPr>
      <t>NG-0165</t>
    </r>
    <r>
      <rPr>
        <sz val="12"/>
        <color theme="1"/>
        <rFont val="標楷體"/>
        <family val="4"/>
        <charset val="136"/>
      </rPr>
      <t>，是否符合我司的生產工藝要求。</t>
    </r>
  </si>
  <si>
    <r>
      <rPr>
        <sz val="12"/>
        <color theme="1"/>
        <rFont val="標楷體"/>
        <family val="4"/>
        <charset val="136"/>
      </rPr>
      <t>因藝韜代理的現用黑色色種</t>
    </r>
    <r>
      <rPr>
        <sz val="12"/>
        <color theme="1"/>
        <rFont val="Times New Roman"/>
        <family val="1"/>
      </rPr>
      <t>C2802N</t>
    </r>
    <r>
      <rPr>
        <sz val="12"/>
        <color theme="1"/>
        <rFont val="標楷體"/>
        <family val="4"/>
        <charset val="136"/>
      </rPr>
      <t>好少客人使用而停止入貨，測試其推薦的</t>
    </r>
    <r>
      <rPr>
        <sz val="12"/>
        <color theme="1"/>
        <rFont val="Times New Roman"/>
        <family val="1"/>
      </rPr>
      <t>PF19888</t>
    </r>
    <r>
      <rPr>
        <sz val="12"/>
        <color theme="1"/>
        <rFont val="標楷體"/>
        <family val="4"/>
        <charset val="136"/>
      </rPr>
      <t>黑色色種用於溝</t>
    </r>
    <r>
      <rPr>
        <sz val="12"/>
        <color theme="1"/>
        <rFont val="Times New Roman"/>
        <family val="1"/>
      </rPr>
      <t>NG-0165</t>
    </r>
    <r>
      <rPr>
        <sz val="12"/>
        <color theme="1"/>
        <rFont val="標楷體"/>
        <family val="4"/>
        <charset val="136"/>
      </rPr>
      <t>，是否符合我司的生產工藝要求。</t>
    </r>
  </si>
  <si>
    <r>
      <rPr>
        <sz val="12"/>
        <color theme="1"/>
        <rFont val="標楷體"/>
        <family val="4"/>
        <charset val="136"/>
      </rPr>
      <t>測試中益＃</t>
    </r>
    <r>
      <rPr>
        <sz val="12"/>
        <color theme="1"/>
        <rFont val="Times New Roman"/>
        <family val="1"/>
      </rPr>
      <t>SNC(C)-12090</t>
    </r>
    <r>
      <rPr>
        <sz val="12"/>
        <color theme="1"/>
        <rFont val="標楷體"/>
        <family val="4"/>
        <charset val="136"/>
      </rPr>
      <t>調色金</t>
    </r>
    <r>
      <rPr>
        <sz val="12"/>
        <color theme="1"/>
        <rFont val="Times New Roman"/>
        <family val="1"/>
      </rPr>
      <t>,</t>
    </r>
    <r>
      <rPr>
        <sz val="12"/>
        <color theme="1"/>
        <rFont val="標楷體"/>
        <family val="4"/>
        <charset val="136"/>
      </rPr>
      <t>針對客人</t>
    </r>
    <r>
      <rPr>
        <sz val="12"/>
        <color theme="1"/>
        <rFont val="Times New Roman"/>
        <family val="1"/>
      </rPr>
      <t>HMPCD</t>
    </r>
    <r>
      <rPr>
        <sz val="12"/>
        <color theme="1"/>
        <rFont val="標楷體"/>
        <family val="4"/>
        <charset val="136"/>
      </rPr>
      <t>產品</t>
    </r>
    <r>
      <rPr>
        <sz val="12"/>
        <color theme="1"/>
        <rFont val="Times New Roman"/>
        <family val="1"/>
      </rPr>
      <t># S1200999&lt;&lt;&lt;</t>
    </r>
    <r>
      <rPr>
        <sz val="12"/>
        <color theme="1"/>
        <rFont val="標楷體"/>
        <family val="4"/>
        <charset val="136"/>
      </rPr>
      <t>的士高</t>
    </r>
    <r>
      <rPr>
        <sz val="12"/>
        <color theme="1"/>
        <rFont val="Times New Roman"/>
        <family val="1"/>
      </rPr>
      <t>2012 &gt;&gt;,</t>
    </r>
    <r>
      <rPr>
        <sz val="12"/>
        <color theme="1"/>
        <rFont val="標楷體"/>
        <family val="4"/>
        <charset val="136"/>
      </rPr>
      <t>絲印於</t>
    </r>
    <r>
      <rPr>
        <sz val="12"/>
        <color theme="1"/>
        <rFont val="Times New Roman"/>
        <family val="1"/>
      </rPr>
      <t>YRF350g</t>
    </r>
    <r>
      <rPr>
        <sz val="12"/>
        <color theme="1"/>
        <rFont val="標楷體"/>
        <family val="4"/>
        <charset val="136"/>
      </rPr>
      <t>書紙上追客樣珠光效果，，是否達到客人要求並符合我司生產工藝。</t>
    </r>
  </si>
  <si>
    <r>
      <rPr>
        <sz val="12"/>
        <color theme="1"/>
        <rFont val="標楷體"/>
        <family val="4"/>
        <charset val="136"/>
      </rPr>
      <t>測試美麗華＃</t>
    </r>
    <r>
      <rPr>
        <sz val="12"/>
        <color theme="1"/>
        <rFont val="Times New Roman"/>
        <family val="1"/>
      </rPr>
      <t>QSND-838642</t>
    </r>
    <r>
      <rPr>
        <sz val="12"/>
        <color theme="1"/>
        <rFont val="標楷體"/>
        <family val="4"/>
        <charset val="136"/>
      </rPr>
      <t>紫紅</t>
    </r>
    <r>
      <rPr>
        <sz val="12"/>
        <color theme="1"/>
        <rFont val="Times New Roman"/>
        <family val="1"/>
      </rPr>
      <t>,</t>
    </r>
    <r>
      <rPr>
        <sz val="12"/>
        <color theme="1"/>
        <rFont val="標楷體"/>
        <family val="4"/>
        <charset val="136"/>
      </rPr>
      <t>針對客人</t>
    </r>
    <r>
      <rPr>
        <sz val="12"/>
        <color theme="1"/>
        <rFont val="Times New Roman"/>
        <family val="1"/>
      </rPr>
      <t>GRUPPO EDICART</t>
    </r>
    <r>
      <rPr>
        <sz val="12"/>
        <color theme="1"/>
        <rFont val="標楷體"/>
        <family val="4"/>
        <charset val="136"/>
      </rPr>
      <t>產品</t>
    </r>
    <r>
      <rPr>
        <sz val="12"/>
        <color theme="1"/>
        <rFont val="Times New Roman"/>
        <family val="1"/>
      </rPr>
      <t># S1210342&lt;&lt;&lt;</t>
    </r>
    <r>
      <rPr>
        <sz val="12"/>
        <color theme="1"/>
        <rFont val="標楷體"/>
        <family val="4"/>
        <charset val="136"/>
      </rPr>
      <t>溫馨筆記本</t>
    </r>
    <r>
      <rPr>
        <sz val="12"/>
        <color theme="1"/>
        <rFont val="Times New Roman"/>
        <family val="1"/>
      </rPr>
      <t>&gt;&gt;,</t>
    </r>
    <r>
      <rPr>
        <sz val="12"/>
        <color theme="1"/>
        <rFont val="標楷體"/>
        <family val="4"/>
        <charset val="136"/>
      </rPr>
      <t>絲印於</t>
    </r>
    <r>
      <rPr>
        <sz val="12"/>
        <color theme="1"/>
        <rFont val="Times New Roman"/>
        <family val="1"/>
      </rPr>
      <t>PU</t>
    </r>
    <r>
      <rPr>
        <sz val="12"/>
        <color theme="1"/>
        <rFont val="標楷體"/>
        <family val="4"/>
        <charset val="136"/>
      </rPr>
      <t>皮上追</t>
    </r>
    <r>
      <rPr>
        <sz val="12"/>
        <color theme="1"/>
        <rFont val="Times New Roman"/>
        <family val="1"/>
      </rPr>
      <t>PMS227C</t>
    </r>
    <r>
      <rPr>
        <sz val="12"/>
        <color theme="1"/>
        <rFont val="標楷體"/>
        <family val="4"/>
        <charset val="136"/>
      </rPr>
      <t>，是否達到客人要求並符合我司生產工藝。</t>
    </r>
  </si>
  <si>
    <r>
      <rPr>
        <sz val="12"/>
        <color theme="1"/>
        <rFont val="標楷體"/>
        <family val="4"/>
        <charset val="136"/>
      </rPr>
      <t>測試中益＃</t>
    </r>
    <r>
      <rPr>
        <sz val="12"/>
        <color theme="1"/>
        <rFont val="Times New Roman"/>
        <family val="1"/>
      </rPr>
      <t>SNC(C)-12126</t>
    </r>
    <r>
      <rPr>
        <sz val="12"/>
        <color theme="1"/>
        <rFont val="標楷體"/>
        <family val="4"/>
        <charset val="136"/>
      </rPr>
      <t>調色金</t>
    </r>
    <r>
      <rPr>
        <sz val="12"/>
        <color theme="1"/>
        <rFont val="Times New Roman"/>
        <family val="1"/>
      </rPr>
      <t>,</t>
    </r>
    <r>
      <rPr>
        <sz val="12"/>
        <color theme="1"/>
        <rFont val="標楷體"/>
        <family val="4"/>
        <charset val="136"/>
      </rPr>
      <t>針對客人</t>
    </r>
    <r>
      <rPr>
        <sz val="12"/>
        <color theme="1"/>
        <rFont val="Times New Roman"/>
        <family val="1"/>
      </rPr>
      <t>HMFD-C</t>
    </r>
    <r>
      <rPr>
        <sz val="12"/>
        <color theme="1"/>
        <rFont val="標楷體"/>
        <family val="4"/>
        <charset val="136"/>
      </rPr>
      <t>產品</t>
    </r>
    <r>
      <rPr>
        <sz val="12"/>
        <color theme="1"/>
        <rFont val="Times New Roman"/>
        <family val="1"/>
      </rPr>
      <t># S1214766&lt;&lt;&lt;449AVY9006 &gt;&gt;,</t>
    </r>
    <r>
      <rPr>
        <sz val="12"/>
        <color theme="1"/>
        <rFont val="標楷體"/>
        <family val="4"/>
        <charset val="136"/>
      </rPr>
      <t>絲印於</t>
    </r>
    <r>
      <rPr>
        <sz val="12"/>
        <color theme="1"/>
        <rFont val="Times New Roman"/>
        <family val="1"/>
      </rPr>
      <t>FRR/216g</t>
    </r>
    <r>
      <rPr>
        <sz val="12"/>
        <color theme="1"/>
        <rFont val="標楷體"/>
        <family val="4"/>
        <charset val="136"/>
      </rPr>
      <t>花紙上追</t>
    </r>
    <r>
      <rPr>
        <sz val="12"/>
        <color theme="1"/>
        <rFont val="Times New Roman"/>
        <family val="1"/>
      </rPr>
      <t>PMS872U</t>
    </r>
    <r>
      <rPr>
        <sz val="12"/>
        <color theme="1"/>
        <rFont val="標楷體"/>
        <family val="4"/>
        <charset val="136"/>
      </rPr>
      <t>，是否達到客人要求並符合我司生產工藝。</t>
    </r>
  </si>
  <si>
    <r>
      <rPr>
        <sz val="12"/>
        <color theme="1"/>
        <rFont val="標楷體"/>
        <family val="4"/>
        <charset val="136"/>
      </rPr>
      <t>測試</t>
    </r>
    <r>
      <rPr>
        <sz val="12"/>
        <color theme="1"/>
        <rFont val="Times New Roman"/>
        <family val="1"/>
      </rPr>
      <t>“</t>
    </r>
    <r>
      <rPr>
        <sz val="12"/>
        <color theme="1"/>
        <rFont val="標楷體"/>
        <family val="4"/>
        <charset val="136"/>
      </rPr>
      <t>美麗華</t>
    </r>
    <r>
      <rPr>
        <sz val="12"/>
        <color theme="1"/>
        <rFont val="Times New Roman"/>
        <family val="1"/>
      </rPr>
      <t>#QSPT-924140A</t>
    </r>
    <r>
      <rPr>
        <sz val="12"/>
        <color theme="1"/>
        <rFont val="標楷體"/>
        <family val="4"/>
        <charset val="136"/>
      </rPr>
      <t>金色</t>
    </r>
    <r>
      <rPr>
        <sz val="12"/>
        <color theme="1"/>
        <rFont val="Times New Roman"/>
        <family val="1"/>
      </rPr>
      <t>”</t>
    </r>
    <r>
      <rPr>
        <sz val="12"/>
        <color theme="1"/>
        <rFont val="標楷體"/>
        <family val="4"/>
        <charset val="136"/>
      </rPr>
      <t>，針對</t>
    </r>
    <r>
      <rPr>
        <sz val="12"/>
        <color theme="1"/>
        <rFont val="Times New Roman"/>
        <family val="1"/>
      </rPr>
      <t>#S1218571&lt;&lt;</t>
    </r>
    <r>
      <rPr>
        <sz val="12"/>
        <color theme="1"/>
        <rFont val="標楷體"/>
        <family val="4"/>
        <charset val="136"/>
      </rPr>
      <t>荷蘭魅力盒裝咭番單</t>
    </r>
    <r>
      <rPr>
        <sz val="12"/>
        <color theme="1"/>
        <rFont val="Times New Roman"/>
        <family val="1"/>
      </rPr>
      <t>&gt;&gt;</t>
    </r>
    <r>
      <rPr>
        <sz val="12"/>
        <color theme="1"/>
        <rFont val="標楷體"/>
        <family val="4"/>
        <charset val="136"/>
      </rPr>
      <t>裡的膠片盒絲印於</t>
    </r>
    <r>
      <rPr>
        <sz val="12"/>
        <color theme="1"/>
        <rFont val="Times New Roman"/>
        <family val="1"/>
      </rPr>
      <t>APET</t>
    </r>
    <r>
      <rPr>
        <sz val="12"/>
        <color theme="1"/>
        <rFont val="標楷體"/>
        <family val="4"/>
        <charset val="136"/>
      </rPr>
      <t>膠片上，是否可追到以往外發絲印的金墨效果，同時符合我司生產要求。</t>
    </r>
  </si>
  <si>
    <r>
      <rPr>
        <sz val="12"/>
        <color theme="1"/>
        <rFont val="標楷體"/>
        <family val="4"/>
        <charset val="136"/>
      </rPr>
      <t>針對</t>
    </r>
    <r>
      <rPr>
        <sz val="12"/>
        <color theme="1"/>
        <rFont val="Times New Roman"/>
        <family val="1"/>
      </rPr>
      <t># S1213500&lt;&lt; KC</t>
    </r>
    <r>
      <rPr>
        <sz val="12"/>
        <color theme="1"/>
        <rFont val="標楷體"/>
        <family val="4"/>
        <charset val="136"/>
      </rPr>
      <t>重點聖誕節卡</t>
    </r>
    <r>
      <rPr>
        <sz val="12"/>
        <color theme="1"/>
        <rFont val="Times New Roman"/>
        <family val="1"/>
      </rPr>
      <t>12 SKUS &gt;&gt;</t>
    </r>
    <r>
      <rPr>
        <sz val="12"/>
        <color theme="1"/>
        <rFont val="標楷體"/>
        <family val="4"/>
        <charset val="136"/>
      </rPr>
      <t>，測試</t>
    </r>
    <r>
      <rPr>
        <sz val="12"/>
        <color theme="1"/>
        <rFont val="Times New Roman"/>
        <family val="1"/>
      </rPr>
      <t>“</t>
    </r>
    <r>
      <rPr>
        <sz val="12"/>
        <color theme="1"/>
        <rFont val="標楷體"/>
        <family val="4"/>
        <charset val="136"/>
      </rPr>
      <t>中益</t>
    </r>
    <r>
      <rPr>
        <sz val="12"/>
        <color theme="1"/>
        <rFont val="Times New Roman"/>
        <family val="1"/>
      </rPr>
      <t>SNC(C)-12095”</t>
    </r>
    <r>
      <rPr>
        <sz val="12"/>
        <color theme="1"/>
        <rFont val="標楷體"/>
        <family val="4"/>
        <charset val="136"/>
      </rPr>
      <t>絲印後擊凸，是否可追到</t>
    </r>
    <r>
      <rPr>
        <sz val="12"/>
        <color theme="1"/>
        <rFont val="Times New Roman"/>
        <family val="1"/>
      </rPr>
      <t>HM</t>
    </r>
    <r>
      <rPr>
        <sz val="12"/>
        <color theme="1"/>
        <rFont val="標楷體"/>
        <family val="4"/>
        <charset val="136"/>
      </rPr>
      <t>客人要求的</t>
    </r>
    <r>
      <rPr>
        <sz val="12"/>
        <color theme="1"/>
        <rFont val="Times New Roman"/>
        <family val="1"/>
      </rPr>
      <t>3D</t>
    </r>
    <r>
      <rPr>
        <sz val="12"/>
        <color theme="1"/>
        <rFont val="標楷體"/>
        <family val="4"/>
        <charset val="136"/>
      </rPr>
      <t>效果並應用於生產。</t>
    </r>
  </si>
  <si>
    <r>
      <rPr>
        <sz val="12"/>
        <color theme="1"/>
        <rFont val="標楷體"/>
        <family val="4"/>
        <charset val="136"/>
      </rPr>
      <t>測試中益的</t>
    </r>
    <r>
      <rPr>
        <sz val="12"/>
        <color theme="1"/>
        <rFont val="Times New Roman"/>
        <family val="1"/>
      </rPr>
      <t>UVH-120B</t>
    </r>
    <r>
      <rPr>
        <sz val="12"/>
        <color theme="1"/>
        <rFont val="標楷體"/>
        <family val="4"/>
        <charset val="136"/>
      </rPr>
      <t>啞光漿，針對現用物料</t>
    </r>
    <r>
      <rPr>
        <sz val="12"/>
        <color theme="1"/>
        <rFont val="Times New Roman"/>
        <family val="1"/>
      </rPr>
      <t>UB-546mF</t>
    </r>
    <r>
      <rPr>
        <sz val="12"/>
        <color theme="1"/>
        <rFont val="標楷體"/>
        <family val="4"/>
        <charset val="136"/>
      </rPr>
      <t>在操作過程中快干起渣、過</t>
    </r>
    <r>
      <rPr>
        <sz val="12"/>
        <color theme="1"/>
        <rFont val="Times New Roman"/>
        <family val="1"/>
      </rPr>
      <t>UV</t>
    </r>
    <r>
      <rPr>
        <sz val="12"/>
        <color theme="1"/>
        <rFont val="標楷體"/>
        <family val="4"/>
        <charset val="136"/>
      </rPr>
      <t>爐起網格、效果不穩定等問題，是否可解決，並符合生產、品質的要求。</t>
    </r>
  </si>
  <si>
    <r>
      <rPr>
        <sz val="12"/>
        <color theme="1"/>
        <rFont val="標楷體"/>
        <family val="4"/>
        <charset val="136"/>
      </rPr>
      <t>測試中益的</t>
    </r>
    <r>
      <rPr>
        <sz val="12"/>
        <color theme="1"/>
        <rFont val="Times New Roman"/>
        <family val="1"/>
      </rPr>
      <t>UVH-01042</t>
    </r>
    <r>
      <rPr>
        <sz val="12"/>
        <color theme="1"/>
        <rFont val="標楷體"/>
        <family val="4"/>
        <charset val="136"/>
      </rPr>
      <t>啞光漿，針對現用物料</t>
    </r>
    <r>
      <rPr>
        <sz val="12"/>
        <color theme="1"/>
        <rFont val="Times New Roman"/>
        <family val="1"/>
      </rPr>
      <t>UB-546mF</t>
    </r>
    <r>
      <rPr>
        <sz val="12"/>
        <color theme="1"/>
        <rFont val="標楷體"/>
        <family val="4"/>
        <charset val="136"/>
      </rPr>
      <t>在操作過程中快干起渣、過</t>
    </r>
    <r>
      <rPr>
        <sz val="12"/>
        <color theme="1"/>
        <rFont val="Times New Roman"/>
        <family val="1"/>
      </rPr>
      <t>UV</t>
    </r>
    <r>
      <rPr>
        <sz val="12"/>
        <color theme="1"/>
        <rFont val="標楷體"/>
        <family val="4"/>
        <charset val="136"/>
      </rPr>
      <t>爐起網格、效果不穩定等問題，是否可解決，並符合生產、品質的要求。</t>
    </r>
  </si>
  <si>
    <r>
      <rPr>
        <sz val="12"/>
        <color theme="1"/>
        <rFont val="標楷體"/>
        <family val="4"/>
        <charset val="136"/>
      </rPr>
      <t>測試中益</t>
    </r>
    <r>
      <rPr>
        <sz val="12"/>
        <color theme="1"/>
        <rFont val="Times New Roman"/>
        <family val="1"/>
      </rPr>
      <t>#SNC(C)-21733</t>
    </r>
    <r>
      <rPr>
        <sz val="12"/>
        <color theme="1"/>
        <rFont val="標楷體"/>
        <family val="4"/>
        <charset val="136"/>
      </rPr>
      <t>調色橙，針對</t>
    </r>
    <r>
      <rPr>
        <sz val="12"/>
        <color theme="1"/>
        <rFont val="Times New Roman"/>
        <family val="1"/>
      </rPr>
      <t>HM</t>
    </r>
    <r>
      <rPr>
        <sz val="12"/>
        <color theme="1"/>
        <rFont val="標楷體"/>
        <family val="4"/>
        <charset val="136"/>
      </rPr>
      <t>產品</t>
    </r>
    <r>
      <rPr>
        <sz val="12"/>
        <color theme="1"/>
        <rFont val="Times New Roman"/>
        <family val="1"/>
      </rPr>
      <t>#S1231183&lt;&lt;497GFM719L&gt;&gt;</t>
    </r>
    <r>
      <rPr>
        <sz val="12"/>
        <color theme="1"/>
        <rFont val="標楷體"/>
        <family val="4"/>
        <charset val="136"/>
      </rPr>
      <t>的貼咭，要求絲印於</t>
    </r>
    <r>
      <rPr>
        <sz val="12"/>
        <color theme="1"/>
        <rFont val="Times New Roman"/>
        <family val="1"/>
      </rPr>
      <t>83gsm</t>
    </r>
    <r>
      <rPr>
        <sz val="12"/>
        <color theme="1"/>
        <rFont val="標楷體"/>
        <family val="4"/>
        <charset val="136"/>
      </rPr>
      <t>書紙上追</t>
    </r>
    <r>
      <rPr>
        <sz val="12"/>
        <color theme="1"/>
        <rFont val="Times New Roman"/>
        <family val="1"/>
      </rPr>
      <t>PMS7618U</t>
    </r>
    <r>
      <rPr>
        <sz val="12"/>
        <color theme="1"/>
        <rFont val="標楷體"/>
        <family val="4"/>
        <charset val="136"/>
      </rPr>
      <t>，是否達到客人要求並符合我司工藝。</t>
    </r>
  </si>
  <si>
    <r>
      <rPr>
        <sz val="12"/>
        <color theme="1"/>
        <rFont val="標楷體"/>
        <family val="4"/>
        <charset val="136"/>
      </rPr>
      <t>測試恩締司絲印手感油</t>
    </r>
    <r>
      <rPr>
        <sz val="12"/>
        <color theme="1"/>
        <rFont val="Times New Roman"/>
        <family val="1"/>
      </rPr>
      <t>4100</t>
    </r>
    <r>
      <rPr>
        <sz val="12"/>
        <color theme="1"/>
        <rFont val="標楷體"/>
        <family val="4"/>
        <charset val="136"/>
      </rPr>
      <t>，要求在紙張表面的印刷圖層具有柔軟、滑爽手感，看其是否符合要求用於其它不同介面，推廣客人使用。適用于盒類、書類、紙袋等產品。</t>
    </r>
  </si>
  <si>
    <r>
      <rPr>
        <sz val="12"/>
        <color theme="1"/>
        <rFont val="標楷體"/>
        <family val="4"/>
        <charset val="136"/>
      </rPr>
      <t>測試彩星</t>
    </r>
    <r>
      <rPr>
        <sz val="12"/>
        <color theme="1"/>
        <rFont val="Times New Roman"/>
        <family val="1"/>
      </rPr>
      <t>#GP3535</t>
    </r>
    <r>
      <rPr>
        <sz val="12"/>
        <color theme="1"/>
        <rFont val="標楷體"/>
        <family val="4"/>
        <charset val="136"/>
      </rPr>
      <t>，針對</t>
    </r>
    <r>
      <rPr>
        <sz val="12"/>
        <color theme="1"/>
        <rFont val="Times New Roman"/>
        <family val="1"/>
      </rPr>
      <t>HM</t>
    </r>
    <r>
      <rPr>
        <sz val="12"/>
        <color theme="1"/>
        <rFont val="標楷體"/>
        <family val="4"/>
        <charset val="136"/>
      </rPr>
      <t>產品</t>
    </r>
    <r>
      <rPr>
        <sz val="12"/>
        <color theme="1"/>
        <rFont val="Times New Roman"/>
        <family val="1"/>
      </rPr>
      <t>#S1240252&lt;&lt;599DOD6636&gt;&gt;</t>
    </r>
    <r>
      <rPr>
        <sz val="12"/>
        <color theme="1"/>
        <rFont val="標楷體"/>
        <family val="4"/>
        <charset val="136"/>
      </rPr>
      <t>，要求絲印於立體燙金</t>
    </r>
    <r>
      <rPr>
        <sz val="12"/>
        <color theme="1"/>
        <rFont val="Times New Roman"/>
        <family val="1"/>
      </rPr>
      <t>0720</t>
    </r>
    <r>
      <rPr>
        <sz val="12"/>
        <color theme="1"/>
        <rFont val="標楷體"/>
        <family val="4"/>
        <charset val="136"/>
      </rPr>
      <t>的</t>
    </r>
    <r>
      <rPr>
        <sz val="12"/>
        <color theme="1"/>
        <rFont val="Times New Roman"/>
        <family val="1"/>
      </rPr>
      <t>216gsm</t>
    </r>
    <r>
      <rPr>
        <sz val="12"/>
        <color theme="1"/>
        <rFont val="標楷體"/>
        <family val="4"/>
        <charset val="136"/>
      </rPr>
      <t>花紙上追</t>
    </r>
    <r>
      <rPr>
        <sz val="12"/>
        <color theme="1"/>
        <rFont val="Times New Roman"/>
        <family val="1"/>
      </rPr>
      <t>PMS7512U</t>
    </r>
    <r>
      <rPr>
        <sz val="12"/>
        <color theme="1"/>
        <rFont val="標楷體"/>
        <family val="4"/>
        <charset val="136"/>
      </rPr>
      <t>效果，是否達到客人要求並符合我司工藝。</t>
    </r>
  </si>
  <si>
    <r>
      <rPr>
        <sz val="12"/>
        <color theme="1"/>
        <rFont val="標楷體"/>
        <family val="4"/>
        <charset val="136"/>
      </rPr>
      <t>測試天生的</t>
    </r>
    <r>
      <rPr>
        <sz val="12"/>
        <color theme="1"/>
        <rFont val="Times New Roman"/>
        <family val="1"/>
      </rPr>
      <t>#12</t>
    </r>
    <r>
      <rPr>
        <sz val="12"/>
        <color theme="1"/>
        <rFont val="標楷體"/>
        <family val="4"/>
        <charset val="136"/>
      </rPr>
      <t>（</t>
    </r>
    <r>
      <rPr>
        <sz val="12"/>
        <color theme="1"/>
        <rFont val="Times New Roman"/>
        <family val="1"/>
      </rPr>
      <t>T-301</t>
    </r>
    <r>
      <rPr>
        <sz val="12"/>
        <color theme="1"/>
        <rFont val="標楷體"/>
        <family val="4"/>
        <charset val="136"/>
      </rPr>
      <t>）日光變色油墨，是否可以做在</t>
    </r>
    <r>
      <rPr>
        <sz val="12"/>
        <color theme="1"/>
        <rFont val="Times New Roman"/>
        <family val="1"/>
      </rPr>
      <t>#3440</t>
    </r>
    <r>
      <rPr>
        <sz val="12"/>
        <color theme="1"/>
        <rFont val="標楷體"/>
        <family val="4"/>
        <charset val="136"/>
      </rPr>
      <t>啞水油面上，達到附著力強，不翻粘，而且符合</t>
    </r>
    <r>
      <rPr>
        <sz val="12"/>
        <color theme="1"/>
        <rFont val="Times New Roman"/>
        <family val="1"/>
      </rPr>
      <t>H/M</t>
    </r>
    <r>
      <rPr>
        <sz val="12"/>
        <color theme="1"/>
        <rFont val="標楷體"/>
        <family val="4"/>
        <charset val="136"/>
      </rPr>
      <t>客人的產品設計要求和我司的生產工藝要求。</t>
    </r>
  </si>
  <si>
    <r>
      <rPr>
        <sz val="12"/>
        <color theme="1"/>
        <rFont val="標楷體"/>
        <family val="4"/>
        <charset val="136"/>
      </rPr>
      <t>測試中益的</t>
    </r>
    <r>
      <rPr>
        <sz val="12"/>
        <color theme="1"/>
        <rFont val="Times New Roman"/>
        <family val="1"/>
      </rPr>
      <t>T-301</t>
    </r>
    <r>
      <rPr>
        <sz val="12"/>
        <color theme="1"/>
        <rFont val="標楷體"/>
        <family val="4"/>
        <charset val="136"/>
      </rPr>
      <t>（改進型）日光變色油墨，是否可以做在</t>
    </r>
    <r>
      <rPr>
        <sz val="12"/>
        <color theme="1"/>
        <rFont val="Times New Roman"/>
        <family val="1"/>
      </rPr>
      <t>#3440</t>
    </r>
    <r>
      <rPr>
        <sz val="12"/>
        <color theme="1"/>
        <rFont val="標楷體"/>
        <family val="4"/>
        <charset val="136"/>
      </rPr>
      <t>啞水油面上，達到附著力強，不翻粘，而且符合</t>
    </r>
    <r>
      <rPr>
        <sz val="12"/>
        <color theme="1"/>
        <rFont val="Times New Roman"/>
        <family val="1"/>
      </rPr>
      <t>H/M</t>
    </r>
    <r>
      <rPr>
        <sz val="12"/>
        <color theme="1"/>
        <rFont val="標楷體"/>
        <family val="4"/>
        <charset val="136"/>
      </rPr>
      <t>客人的產品設計要求和我司的生產工藝要求。</t>
    </r>
  </si>
  <si>
    <r>
      <rPr>
        <sz val="12"/>
        <color theme="1"/>
        <rFont val="標楷體"/>
        <family val="4"/>
        <charset val="136"/>
      </rPr>
      <t>研究水彩墨用于顏色填充於圖案上，讓小朋友達到益智玩樂的目的，測試佛山珀特彩的水彩墨，針對水彩墨易掉色、附著力、使用界面單一等問題，要求符合公司產品生產品質，并推廣客人選用。</t>
    </r>
  </si>
  <si>
    <r>
      <rPr>
        <sz val="12"/>
        <color theme="1"/>
        <rFont val="標楷體"/>
        <family val="4"/>
        <charset val="136"/>
      </rPr>
      <t>測試彩星</t>
    </r>
    <r>
      <rPr>
        <sz val="12"/>
        <color theme="1"/>
        <rFont val="Times New Roman"/>
        <family val="1"/>
      </rPr>
      <t>#GP-3546,</t>
    </r>
    <r>
      <rPr>
        <sz val="12"/>
        <color theme="1"/>
        <rFont val="標楷體"/>
        <family val="4"/>
        <charset val="136"/>
      </rPr>
      <t>針對客人</t>
    </r>
    <r>
      <rPr>
        <sz val="12"/>
        <color theme="1"/>
        <rFont val="Times New Roman"/>
        <family val="1"/>
      </rPr>
      <t>HM</t>
    </r>
    <r>
      <rPr>
        <sz val="12"/>
        <color theme="1"/>
        <rFont val="標楷體"/>
        <family val="4"/>
        <charset val="136"/>
      </rPr>
      <t>賀咭產品</t>
    </r>
    <r>
      <rPr>
        <sz val="12"/>
        <color theme="1"/>
        <rFont val="Times New Roman"/>
        <family val="1"/>
      </rPr>
      <t>,</t>
    </r>
    <r>
      <rPr>
        <sz val="12"/>
        <color theme="1"/>
        <rFont val="標楷體"/>
        <family val="4"/>
        <charset val="136"/>
      </rPr>
      <t>絲印於</t>
    </r>
    <r>
      <rPr>
        <sz val="12"/>
        <color theme="1"/>
        <rFont val="Times New Roman"/>
        <family val="1"/>
      </rPr>
      <t>216g</t>
    </r>
    <r>
      <rPr>
        <sz val="12"/>
        <color theme="1"/>
        <rFont val="標楷體"/>
        <family val="4"/>
        <charset val="136"/>
      </rPr>
      <t>花紙立體燙金面上追仿古銅效果，是否達到客人要求並符合我司生產工藝。</t>
    </r>
  </si>
  <si>
    <r>
      <rPr>
        <sz val="12"/>
        <color theme="1"/>
        <rFont val="標楷體"/>
        <family val="4"/>
        <charset val="136"/>
      </rPr>
      <t>針對</t>
    </r>
    <r>
      <rPr>
        <sz val="12"/>
        <color theme="1"/>
        <rFont val="Times New Roman"/>
        <family val="1"/>
      </rPr>
      <t xml:space="preserve">S1311577&lt;&lt; KC </t>
    </r>
    <r>
      <rPr>
        <sz val="12"/>
        <color theme="1"/>
        <rFont val="標楷體"/>
        <family val="4"/>
        <charset val="136"/>
      </rPr>
      <t>溫暖情人節咭</t>
    </r>
    <r>
      <rPr>
        <sz val="12"/>
        <color theme="1"/>
        <rFont val="Times New Roman"/>
        <family val="1"/>
      </rPr>
      <t>&gt;&gt;</t>
    </r>
    <r>
      <rPr>
        <sz val="12"/>
        <color theme="1"/>
        <rFont val="標楷體"/>
        <family val="4"/>
        <charset val="136"/>
      </rPr>
      <t>，測試</t>
    </r>
    <r>
      <rPr>
        <sz val="12"/>
        <color theme="1"/>
        <rFont val="Times New Roman"/>
        <family val="1"/>
      </rPr>
      <t>“</t>
    </r>
    <r>
      <rPr>
        <sz val="12"/>
        <color theme="1"/>
        <rFont val="標楷體"/>
        <family val="4"/>
        <charset val="136"/>
      </rPr>
      <t>恆輝</t>
    </r>
    <r>
      <rPr>
        <sz val="12"/>
        <color theme="1"/>
        <rFont val="Times New Roman"/>
        <family val="1"/>
      </rPr>
      <t>HF604</t>
    </r>
    <r>
      <rPr>
        <sz val="12"/>
        <color theme="1"/>
        <rFont val="標楷體"/>
        <family val="4"/>
        <charset val="136"/>
      </rPr>
      <t>絲印專色銀墨</t>
    </r>
    <r>
      <rPr>
        <sz val="12"/>
        <color theme="1"/>
        <rFont val="Times New Roman"/>
        <family val="1"/>
      </rPr>
      <t>”</t>
    </r>
    <r>
      <rPr>
        <sz val="12"/>
        <color theme="1"/>
        <rFont val="標楷體"/>
        <family val="4"/>
        <charset val="136"/>
      </rPr>
      <t>在</t>
    </r>
    <r>
      <rPr>
        <sz val="12"/>
        <color theme="1"/>
        <rFont val="Times New Roman"/>
        <family val="1"/>
      </rPr>
      <t>83gsmIPH</t>
    </r>
    <r>
      <rPr>
        <sz val="12"/>
        <color theme="1"/>
        <rFont val="標楷體"/>
        <family val="4"/>
        <charset val="136"/>
      </rPr>
      <t>書紙絲印銀墨</t>
    </r>
    <r>
      <rPr>
        <sz val="12"/>
        <color theme="1"/>
        <rFont val="Times New Roman"/>
        <family val="1"/>
      </rPr>
      <t>+</t>
    </r>
    <r>
      <rPr>
        <sz val="12"/>
        <color theme="1"/>
        <rFont val="標楷體"/>
        <family val="4"/>
        <charset val="136"/>
      </rPr>
      <t>擊凸，是否可追到</t>
    </r>
    <r>
      <rPr>
        <sz val="12"/>
        <color theme="1"/>
        <rFont val="Times New Roman"/>
        <family val="1"/>
      </rPr>
      <t>HM</t>
    </r>
    <r>
      <rPr>
        <sz val="12"/>
        <color theme="1"/>
        <rFont val="標楷體"/>
        <family val="4"/>
        <charset val="136"/>
      </rPr>
      <t>客人要求的</t>
    </r>
    <r>
      <rPr>
        <sz val="12"/>
        <color theme="1"/>
        <rFont val="Times New Roman"/>
        <family val="1"/>
      </rPr>
      <t>3D</t>
    </r>
    <r>
      <rPr>
        <sz val="12"/>
        <color theme="1"/>
        <rFont val="標楷體"/>
        <family val="4"/>
        <charset val="136"/>
      </rPr>
      <t>效果並應用於信封生產。</t>
    </r>
  </si>
  <si>
    <r>
      <rPr>
        <sz val="12"/>
        <color theme="1"/>
        <rFont val="標楷體"/>
        <family val="4"/>
        <charset val="136"/>
      </rPr>
      <t>測試</t>
    </r>
    <r>
      <rPr>
        <sz val="12"/>
        <color theme="1"/>
        <rFont val="Times New Roman"/>
        <family val="1"/>
      </rPr>
      <t>FZT-201</t>
    </r>
    <r>
      <rPr>
        <sz val="12"/>
        <color theme="1"/>
        <rFont val="標楷體"/>
        <family val="4"/>
        <charset val="136"/>
      </rPr>
      <t>絲印光油，看其效果是否合乎公司要求，從而改善現用絲印光油使用</t>
    </r>
    <r>
      <rPr>
        <sz val="12"/>
        <color theme="1"/>
        <rFont val="Times New Roman"/>
        <family val="1"/>
      </rPr>
      <t>43T</t>
    </r>
    <r>
      <rPr>
        <sz val="12"/>
        <color theme="1"/>
        <rFont val="標楷體"/>
        <family val="4"/>
        <charset val="136"/>
      </rPr>
      <t>網目絲印後出現翻粘問題。</t>
    </r>
  </si>
  <si>
    <r>
      <rPr>
        <sz val="12"/>
        <color theme="1"/>
        <rFont val="標楷體"/>
        <family val="4"/>
        <charset val="136"/>
      </rPr>
      <t>測試</t>
    </r>
    <r>
      <rPr>
        <sz val="12"/>
        <color theme="1"/>
        <rFont val="Times New Roman"/>
        <family val="1"/>
      </rPr>
      <t>FZT-206</t>
    </r>
    <r>
      <rPr>
        <sz val="12"/>
        <color theme="1"/>
        <rFont val="標楷體"/>
        <family val="4"/>
        <charset val="136"/>
      </rPr>
      <t>絲印光油，看其效果是否合乎公司要求，從而改善現用絲印光油使用</t>
    </r>
    <r>
      <rPr>
        <sz val="12"/>
        <color theme="1"/>
        <rFont val="Times New Roman"/>
        <family val="1"/>
      </rPr>
      <t>43T</t>
    </r>
    <r>
      <rPr>
        <sz val="12"/>
        <color theme="1"/>
        <rFont val="標楷體"/>
        <family val="4"/>
        <charset val="136"/>
      </rPr>
      <t>網目絲印後出現翻粘問題。</t>
    </r>
  </si>
  <si>
    <r>
      <rPr>
        <sz val="12"/>
        <color theme="1"/>
        <rFont val="標楷體"/>
        <family val="4"/>
        <charset val="136"/>
      </rPr>
      <t>測試中山中益油墨涂料有限公司的</t>
    </r>
    <r>
      <rPr>
        <sz val="12"/>
        <color theme="1"/>
        <rFont val="Times New Roman"/>
        <family val="1"/>
      </rPr>
      <t>UVH-</t>
    </r>
    <r>
      <rPr>
        <sz val="12"/>
        <color theme="1"/>
        <rFont val="標楷體"/>
        <family val="4"/>
        <charset val="136"/>
      </rPr>
      <t>柔性水晶</t>
    </r>
    <r>
      <rPr>
        <sz val="12"/>
        <color theme="1"/>
        <rFont val="Times New Roman"/>
        <family val="1"/>
      </rPr>
      <t>UV</t>
    </r>
    <r>
      <rPr>
        <sz val="12"/>
        <color theme="1"/>
        <rFont val="標楷體"/>
        <family val="4"/>
        <charset val="136"/>
      </rPr>
      <t>油，印在</t>
    </r>
    <r>
      <rPr>
        <sz val="12"/>
        <color theme="1"/>
        <rFont val="Times New Roman"/>
        <family val="1"/>
      </rPr>
      <t>PET</t>
    </r>
    <r>
      <rPr>
        <sz val="12"/>
        <color theme="1"/>
        <rFont val="標楷體"/>
        <family val="4"/>
        <charset val="136"/>
      </rPr>
      <t>介面上看其水晶立體效果、透明度是否符合公司的要求。</t>
    </r>
  </si>
  <si>
    <r>
      <rPr>
        <sz val="12"/>
        <color theme="1"/>
        <rFont val="標楷體"/>
        <family val="4"/>
        <charset val="136"/>
      </rPr>
      <t>測試</t>
    </r>
    <r>
      <rPr>
        <sz val="12"/>
        <color theme="1"/>
        <rFont val="Times New Roman"/>
        <family val="1"/>
      </rPr>
      <t>SNC(C)-22061</t>
    </r>
    <r>
      <rPr>
        <sz val="12"/>
        <color theme="1"/>
        <rFont val="標楷體"/>
        <family val="4"/>
        <charset val="136"/>
      </rPr>
      <t>調色橙油墨絲印于</t>
    </r>
    <r>
      <rPr>
        <sz val="12"/>
        <color theme="1"/>
        <rFont val="Times New Roman"/>
        <family val="1"/>
      </rPr>
      <t xml:space="preserve">216g </t>
    </r>
    <r>
      <rPr>
        <sz val="12"/>
        <color theme="1"/>
        <rFont val="標楷體"/>
        <family val="4"/>
        <charset val="136"/>
      </rPr>
      <t>白色花紙和珍珠油墨面上，針對客人要求</t>
    </r>
    <r>
      <rPr>
        <sz val="12"/>
        <color theme="1"/>
        <rFont val="Times New Roman"/>
        <family val="1"/>
      </rPr>
      <t>PMS1787U</t>
    </r>
    <r>
      <rPr>
        <sz val="12"/>
        <color theme="1"/>
        <rFont val="標楷體"/>
        <family val="4"/>
        <charset val="136"/>
      </rPr>
      <t>需要絲印實色的效果而且部分字母要印在珍珠油墨面上不能被遮蓋，是否符合客人要求並且適合公司的生產工藝。</t>
    </r>
  </si>
  <si>
    <r>
      <rPr>
        <sz val="12"/>
        <color theme="1"/>
        <rFont val="標楷體"/>
        <family val="4"/>
        <charset val="136"/>
      </rPr>
      <t>根據</t>
    </r>
    <r>
      <rPr>
        <sz val="12"/>
        <color theme="1"/>
        <rFont val="Times New Roman"/>
        <family val="1"/>
      </rPr>
      <t>M&amp;S</t>
    </r>
    <r>
      <rPr>
        <sz val="12"/>
        <color theme="1"/>
        <rFont val="標楷體"/>
        <family val="4"/>
        <charset val="136"/>
      </rPr>
      <t>要求，開發水印油墨。測試廣州齊盛絲印白水印</t>
    </r>
    <r>
      <rPr>
        <sz val="12"/>
        <color theme="1"/>
        <rFont val="Times New Roman"/>
        <family val="1"/>
      </rPr>
      <t>7901</t>
    </r>
    <r>
      <rPr>
        <sz val="12"/>
        <color theme="1"/>
        <rFont val="標楷體"/>
        <family val="4"/>
        <charset val="136"/>
      </rPr>
      <t>，針對公司</t>
    </r>
    <r>
      <rPr>
        <sz val="12"/>
        <color theme="1"/>
        <rFont val="Times New Roman"/>
        <family val="1"/>
      </rPr>
      <t>60g-100g</t>
    </r>
    <r>
      <rPr>
        <sz val="12"/>
        <color theme="1"/>
        <rFont val="標楷體"/>
        <family val="4"/>
        <charset val="136"/>
      </rPr>
      <t>書紙，看看是否能滿足客人的需求。</t>
    </r>
  </si>
  <si>
    <r>
      <rPr>
        <sz val="12"/>
        <color theme="1"/>
        <rFont val="標楷體"/>
        <family val="4"/>
        <charset val="136"/>
      </rPr>
      <t>測試中山永合</t>
    </r>
    <r>
      <rPr>
        <sz val="12"/>
        <color theme="1"/>
        <rFont val="Times New Roman"/>
        <family val="1"/>
      </rPr>
      <t>FZT-206</t>
    </r>
    <r>
      <rPr>
        <sz val="12"/>
        <color theme="1"/>
        <rFont val="標楷體"/>
        <family val="4"/>
        <charset val="136"/>
      </rPr>
      <t>絲印光油，看其效果是否合乎公司要求，降低生產成本。</t>
    </r>
  </si>
  <si>
    <r>
      <rPr>
        <sz val="12"/>
        <color theme="1"/>
        <rFont val="標楷體"/>
        <family val="4"/>
        <charset val="136"/>
      </rPr>
      <t>測試中山永合</t>
    </r>
    <r>
      <rPr>
        <sz val="12"/>
        <color theme="1"/>
        <rFont val="Times New Roman"/>
        <family val="1"/>
      </rPr>
      <t>FZT-201</t>
    </r>
    <r>
      <rPr>
        <sz val="12"/>
        <color theme="1"/>
        <rFont val="標楷體"/>
        <family val="4"/>
        <charset val="136"/>
      </rPr>
      <t>絲印光油，看其效果是否合乎公司要求，從而改善現用</t>
    </r>
    <r>
      <rPr>
        <sz val="12"/>
        <color theme="1"/>
        <rFont val="Times New Roman"/>
        <family val="1"/>
      </rPr>
      <t>GP1090</t>
    </r>
    <r>
      <rPr>
        <sz val="12"/>
        <color theme="1"/>
        <rFont val="標楷體"/>
        <family val="4"/>
        <charset val="136"/>
      </rPr>
      <t>絲印光油使用</t>
    </r>
    <r>
      <rPr>
        <sz val="12"/>
        <color theme="1"/>
        <rFont val="Times New Roman"/>
        <family val="1"/>
      </rPr>
      <t>43T</t>
    </r>
    <r>
      <rPr>
        <sz val="12"/>
        <color theme="1"/>
        <rFont val="標楷體"/>
        <family val="4"/>
        <charset val="136"/>
      </rPr>
      <t>網目絲印後出現翻粘問題。</t>
    </r>
  </si>
  <si>
    <r>
      <rPr>
        <sz val="12"/>
        <color theme="1"/>
        <rFont val="標楷體"/>
        <family val="4"/>
        <charset val="136"/>
      </rPr>
      <t>測試美麗華</t>
    </r>
    <r>
      <rPr>
        <sz val="12"/>
        <color theme="1"/>
        <rFont val="Times New Roman"/>
        <family val="1"/>
      </rPr>
      <t>QSPTA-717863</t>
    </r>
    <r>
      <rPr>
        <sz val="12"/>
        <color theme="1"/>
        <rFont val="標楷體"/>
        <family val="4"/>
        <charset val="136"/>
      </rPr>
      <t>珠光金絲印于單粉咭、無粉咭、光膠面、啞膠面和水油面上，針對喜多彩的</t>
    </r>
    <r>
      <rPr>
        <sz val="12"/>
        <color theme="1"/>
        <rFont val="Times New Roman"/>
        <family val="1"/>
      </rPr>
      <t>WPT-9011H</t>
    </r>
    <r>
      <rPr>
        <sz val="12"/>
        <color theme="1"/>
        <rFont val="標楷體"/>
        <family val="4"/>
        <charset val="136"/>
      </rPr>
      <t>金墨停止生產，是否可跟足金色效果並代替使用，同時符合我司生產工藝要求。</t>
    </r>
  </si>
  <si>
    <r>
      <rPr>
        <sz val="12"/>
        <color theme="1"/>
        <rFont val="標楷體"/>
        <family val="4"/>
        <charset val="136"/>
      </rPr>
      <t>測試中益</t>
    </r>
    <r>
      <rPr>
        <sz val="12"/>
        <color theme="1"/>
        <rFont val="Times New Roman"/>
        <family val="1"/>
      </rPr>
      <t>SNC</t>
    </r>
    <r>
      <rPr>
        <sz val="12"/>
        <color theme="1"/>
        <rFont val="標楷體"/>
        <family val="4"/>
        <charset val="136"/>
      </rPr>
      <t>（</t>
    </r>
    <r>
      <rPr>
        <sz val="12"/>
        <color theme="1"/>
        <rFont val="Times New Roman"/>
        <family val="1"/>
      </rPr>
      <t>C</t>
    </r>
    <r>
      <rPr>
        <sz val="12"/>
        <color theme="1"/>
        <rFont val="標楷體"/>
        <family val="4"/>
        <charset val="136"/>
      </rPr>
      <t>）</t>
    </r>
    <r>
      <rPr>
        <sz val="12"/>
        <color theme="1"/>
        <rFont val="Times New Roman"/>
        <family val="1"/>
      </rPr>
      <t>-22072</t>
    </r>
    <r>
      <rPr>
        <sz val="12"/>
        <color theme="1"/>
        <rFont val="標楷體"/>
        <family val="4"/>
        <charset val="136"/>
      </rPr>
      <t>調色紅絲印於</t>
    </r>
    <r>
      <rPr>
        <sz val="12"/>
        <color theme="1"/>
        <rFont val="Times New Roman"/>
        <family val="1"/>
      </rPr>
      <t>1.85mm</t>
    </r>
    <r>
      <rPr>
        <sz val="12"/>
        <color theme="1"/>
        <rFont val="標楷體"/>
        <family val="4"/>
        <charset val="136"/>
      </rPr>
      <t>東風牌板紙面上，針對客人要求顏色与</t>
    </r>
    <r>
      <rPr>
        <sz val="12"/>
        <color theme="1"/>
        <rFont val="Times New Roman"/>
        <family val="1"/>
      </rPr>
      <t>Pantone PMS212U</t>
    </r>
    <r>
      <rPr>
        <sz val="12"/>
        <color theme="1"/>
        <rFont val="標楷體"/>
        <family val="4"/>
        <charset val="136"/>
      </rPr>
      <t>無色差，油墨耐磨，附著力較好，不易磨甩色並符合產品設計及我司生產工藝的要求。</t>
    </r>
  </si>
  <si>
    <r>
      <rPr>
        <sz val="12"/>
        <color theme="1"/>
        <rFont val="標楷體"/>
        <family val="4"/>
        <charset val="136"/>
      </rPr>
      <t>測試中益</t>
    </r>
    <r>
      <rPr>
        <sz val="12"/>
        <color theme="1"/>
        <rFont val="Times New Roman"/>
        <family val="1"/>
      </rPr>
      <t>SF-22107</t>
    </r>
    <r>
      <rPr>
        <sz val="12"/>
        <color theme="1"/>
        <rFont val="標楷體"/>
        <family val="4"/>
        <charset val="136"/>
      </rPr>
      <t>調色金墨絲印于</t>
    </r>
    <r>
      <rPr>
        <sz val="12"/>
        <color theme="1"/>
        <rFont val="Times New Roman"/>
        <family val="1"/>
      </rPr>
      <t>83gIPH</t>
    </r>
    <r>
      <rPr>
        <sz val="12"/>
        <color theme="1"/>
        <rFont val="標楷體"/>
        <family val="4"/>
        <charset val="136"/>
      </rPr>
      <t>書紙上，針對</t>
    </r>
    <r>
      <rPr>
        <sz val="12"/>
        <color theme="1"/>
        <rFont val="Times New Roman"/>
        <family val="1"/>
      </rPr>
      <t>HM-</t>
    </r>
    <r>
      <rPr>
        <sz val="12"/>
        <color theme="1"/>
        <rFont val="標楷體"/>
        <family val="4"/>
        <charset val="136"/>
      </rPr>
      <t>深繫凸信封</t>
    </r>
    <r>
      <rPr>
        <sz val="12"/>
        <color theme="1"/>
        <rFont val="Times New Roman"/>
        <family val="1"/>
      </rPr>
      <t>(</t>
    </r>
    <r>
      <rPr>
        <sz val="12"/>
        <color theme="1"/>
        <rFont val="標楷體"/>
        <family val="4"/>
        <charset val="136"/>
      </rPr>
      <t>金色</t>
    </r>
    <r>
      <rPr>
        <sz val="12"/>
        <color theme="1"/>
        <rFont val="Times New Roman"/>
        <family val="1"/>
      </rPr>
      <t>)</t>
    </r>
    <r>
      <rPr>
        <sz val="12"/>
        <color theme="1"/>
        <rFont val="標楷體"/>
        <family val="4"/>
        <charset val="136"/>
      </rPr>
      <t>，在絲印金墨</t>
    </r>
    <r>
      <rPr>
        <sz val="12"/>
        <color theme="1"/>
        <rFont val="Times New Roman"/>
        <family val="1"/>
      </rPr>
      <t>SNC(C)-12095</t>
    </r>
    <r>
      <rPr>
        <sz val="12"/>
        <color theme="1"/>
        <rFont val="標楷體"/>
        <family val="4"/>
        <charset val="136"/>
      </rPr>
      <t>加工過程中，油墨內</t>
    </r>
    <r>
      <rPr>
        <sz val="12"/>
        <color theme="1"/>
        <rFont val="Times New Roman"/>
        <family val="1"/>
      </rPr>
      <t>VOC</t>
    </r>
    <r>
      <rPr>
        <sz val="12"/>
        <color theme="1"/>
        <rFont val="標楷體"/>
        <family val="4"/>
        <charset val="136"/>
      </rPr>
      <t>揮發，造成氣味非常大、濃烈，刺眼刺鼻，嚴重影響生產員工身體健康的問題，是否可降低氣味，盡量減少對生產員工影響，而且效果品質不變，又符合公司的生產工藝要求。</t>
    </r>
  </si>
  <si>
    <r>
      <rPr>
        <sz val="12"/>
        <color theme="1"/>
        <rFont val="標楷體"/>
        <family val="4"/>
        <charset val="136"/>
      </rPr>
      <t>測試中益</t>
    </r>
    <r>
      <rPr>
        <sz val="12"/>
        <color theme="1"/>
        <rFont val="Times New Roman"/>
        <family val="1"/>
      </rPr>
      <t>SF-22066</t>
    </r>
    <r>
      <rPr>
        <sz val="12"/>
        <color theme="1"/>
        <rFont val="標楷體"/>
        <family val="4"/>
        <charset val="136"/>
      </rPr>
      <t>調色銀墨絲印于</t>
    </r>
    <r>
      <rPr>
        <sz val="12"/>
        <color theme="1"/>
        <rFont val="Times New Roman"/>
        <family val="1"/>
      </rPr>
      <t>83gIPH</t>
    </r>
    <r>
      <rPr>
        <sz val="12"/>
        <color theme="1"/>
        <rFont val="標楷體"/>
        <family val="4"/>
        <charset val="136"/>
      </rPr>
      <t>書紙上，針對</t>
    </r>
    <r>
      <rPr>
        <sz val="12"/>
        <color theme="1"/>
        <rFont val="Times New Roman"/>
        <family val="1"/>
      </rPr>
      <t>HM-</t>
    </r>
    <r>
      <rPr>
        <sz val="12"/>
        <color theme="1"/>
        <rFont val="標楷體"/>
        <family val="4"/>
        <charset val="136"/>
      </rPr>
      <t>深繫凸信封</t>
    </r>
    <r>
      <rPr>
        <sz val="12"/>
        <color theme="1"/>
        <rFont val="Times New Roman"/>
        <family val="1"/>
      </rPr>
      <t>(</t>
    </r>
    <r>
      <rPr>
        <sz val="12"/>
        <color theme="1"/>
        <rFont val="標楷體"/>
        <family val="4"/>
        <charset val="136"/>
      </rPr>
      <t>銀色</t>
    </r>
    <r>
      <rPr>
        <sz val="12"/>
        <color theme="1"/>
        <rFont val="Times New Roman"/>
        <family val="1"/>
      </rPr>
      <t>)</t>
    </r>
    <r>
      <rPr>
        <sz val="12"/>
        <color theme="1"/>
        <rFont val="標楷體"/>
        <family val="4"/>
        <charset val="136"/>
      </rPr>
      <t>，在絲印銀墨</t>
    </r>
    <r>
      <rPr>
        <sz val="12"/>
        <color theme="1"/>
        <rFont val="Times New Roman"/>
        <family val="1"/>
      </rPr>
      <t>HF604</t>
    </r>
    <r>
      <rPr>
        <sz val="12"/>
        <color theme="1"/>
        <rFont val="標楷體"/>
        <family val="4"/>
        <charset val="136"/>
      </rPr>
      <t>加工過程中，油墨內</t>
    </r>
    <r>
      <rPr>
        <sz val="12"/>
        <color theme="1"/>
        <rFont val="Times New Roman"/>
        <family val="1"/>
      </rPr>
      <t>VOC</t>
    </r>
    <r>
      <rPr>
        <sz val="12"/>
        <color theme="1"/>
        <rFont val="標楷體"/>
        <family val="4"/>
        <charset val="136"/>
      </rPr>
      <t>揮發，造成氣味非常大、濃烈，刺眼刺鼻，嚴重影響生產員工身體健康的問題，是否可降低氣味，盡量減少對生產員工影響，而且效果品質不變，又符合公司的生產工藝要求。</t>
    </r>
  </si>
  <si>
    <r>
      <rPr>
        <sz val="12"/>
        <color theme="1"/>
        <rFont val="標楷體"/>
        <family val="4"/>
        <charset val="136"/>
      </rPr>
      <t>測試中益</t>
    </r>
    <r>
      <rPr>
        <sz val="12"/>
        <color theme="1"/>
        <rFont val="Times New Roman"/>
        <family val="1"/>
      </rPr>
      <t>SNC</t>
    </r>
    <r>
      <rPr>
        <sz val="12"/>
        <color theme="1"/>
        <rFont val="標楷體"/>
        <family val="4"/>
        <charset val="136"/>
      </rPr>
      <t>（</t>
    </r>
    <r>
      <rPr>
        <sz val="12"/>
        <color theme="1"/>
        <rFont val="Times New Roman"/>
        <family val="1"/>
      </rPr>
      <t>C</t>
    </r>
    <r>
      <rPr>
        <sz val="12"/>
        <color theme="1"/>
        <rFont val="標楷體"/>
        <family val="4"/>
        <charset val="136"/>
      </rPr>
      <t>）</t>
    </r>
    <r>
      <rPr>
        <sz val="12"/>
        <color theme="1"/>
        <rFont val="Times New Roman"/>
        <family val="1"/>
      </rPr>
      <t>-22178</t>
    </r>
    <r>
      <rPr>
        <sz val="12"/>
        <color theme="1"/>
        <rFont val="標楷體"/>
        <family val="4"/>
        <charset val="136"/>
      </rPr>
      <t>調色粉紅，針對</t>
    </r>
    <r>
      <rPr>
        <sz val="12"/>
        <color theme="1"/>
        <rFont val="Times New Roman"/>
        <family val="1"/>
      </rPr>
      <t>HM</t>
    </r>
    <r>
      <rPr>
        <sz val="12"/>
        <color theme="1"/>
        <rFont val="標楷體"/>
        <family val="4"/>
        <charset val="136"/>
      </rPr>
      <t>產品</t>
    </r>
    <r>
      <rPr>
        <sz val="12"/>
        <color theme="1"/>
        <rFont val="Times New Roman"/>
        <family val="1"/>
      </rPr>
      <t>&lt;&lt;</t>
    </r>
    <r>
      <rPr>
        <sz val="12"/>
        <color theme="1"/>
        <rFont val="標楷體"/>
        <family val="4"/>
        <charset val="136"/>
      </rPr>
      <t>春日互聯網</t>
    </r>
    <r>
      <rPr>
        <sz val="12"/>
        <color theme="1"/>
        <rFont val="Times New Roman"/>
        <family val="1"/>
      </rPr>
      <t>22&gt;&gt;</t>
    </r>
    <r>
      <rPr>
        <sz val="12"/>
        <color theme="1"/>
        <rFont val="標楷體"/>
        <family val="4"/>
        <charset val="136"/>
      </rPr>
      <t>，要求於</t>
    </r>
    <r>
      <rPr>
        <sz val="12"/>
        <color theme="1"/>
        <rFont val="Times New Roman"/>
        <family val="1"/>
      </rPr>
      <t>250gDAD</t>
    </r>
    <r>
      <rPr>
        <sz val="12"/>
        <color theme="1"/>
        <rFont val="標楷體"/>
        <family val="4"/>
        <charset val="136"/>
      </rPr>
      <t>書紙面上絲印粉紅色珍珠油墨追加客樣效果，同時要求油墨的附著力好，不易磨甩色，並且符合我司的生產工藝要求。</t>
    </r>
  </si>
  <si>
    <r>
      <rPr>
        <sz val="12"/>
        <color theme="1"/>
        <rFont val="標楷體"/>
        <family val="4"/>
        <charset val="136"/>
      </rPr>
      <t>測試中益</t>
    </r>
    <r>
      <rPr>
        <sz val="12"/>
        <color theme="1"/>
        <rFont val="Times New Roman"/>
        <family val="1"/>
      </rPr>
      <t>SF-22200</t>
    </r>
    <r>
      <rPr>
        <sz val="12"/>
        <color theme="1"/>
        <rFont val="標楷體"/>
        <family val="4"/>
        <charset val="136"/>
      </rPr>
      <t>調色黃（</t>
    </r>
    <r>
      <rPr>
        <sz val="12"/>
        <color theme="1"/>
        <rFont val="Times New Roman"/>
        <family val="1"/>
      </rPr>
      <t>101U</t>
    </r>
    <r>
      <rPr>
        <sz val="12"/>
        <color theme="1"/>
        <rFont val="標楷體"/>
        <family val="4"/>
        <charset val="136"/>
      </rPr>
      <t>），針對</t>
    </r>
    <r>
      <rPr>
        <sz val="12"/>
        <color theme="1"/>
        <rFont val="Times New Roman"/>
        <family val="1"/>
      </rPr>
      <t>HM&lt;&lt;KC</t>
    </r>
    <r>
      <rPr>
        <sz val="12"/>
        <color theme="1"/>
        <rFont val="標楷體"/>
        <family val="4"/>
        <charset val="136"/>
      </rPr>
      <t>翠竹系列日用咭</t>
    </r>
    <r>
      <rPr>
        <sz val="12"/>
        <color theme="1"/>
        <rFont val="Times New Roman"/>
        <family val="1"/>
      </rPr>
      <t>&gt;&gt;</t>
    </r>
    <r>
      <rPr>
        <sz val="12"/>
        <color theme="1"/>
        <rFont val="標楷體"/>
        <family val="4"/>
        <charset val="136"/>
      </rPr>
      <t>，要求於</t>
    </r>
    <r>
      <rPr>
        <sz val="12"/>
        <color theme="1"/>
        <rFont val="Times New Roman"/>
        <family val="1"/>
      </rPr>
      <t>440gsm NDP</t>
    </r>
    <r>
      <rPr>
        <sz val="12"/>
        <color theme="1"/>
        <rFont val="標楷體"/>
        <family val="4"/>
        <charset val="136"/>
      </rPr>
      <t>（未磨光）原色牛皮紙上絲印油墨效果為</t>
    </r>
    <r>
      <rPr>
        <sz val="12"/>
        <color theme="1"/>
        <rFont val="Times New Roman"/>
        <family val="1"/>
      </rPr>
      <t>PMS101U</t>
    </r>
    <r>
      <rPr>
        <sz val="12"/>
        <color theme="1"/>
        <rFont val="標楷體"/>
        <family val="4"/>
        <charset val="136"/>
      </rPr>
      <t>黃色，同時要求油墨的附著力好，不易磨甩色，並且符合我司的生產工藝要求。</t>
    </r>
  </si>
  <si>
    <r>
      <rPr>
        <sz val="12"/>
        <color theme="1"/>
        <rFont val="標楷體"/>
        <family val="4"/>
        <charset val="136"/>
      </rPr>
      <t>測試中益</t>
    </r>
    <r>
      <rPr>
        <sz val="12"/>
        <color theme="1"/>
        <rFont val="Times New Roman"/>
        <family val="1"/>
      </rPr>
      <t>SF-22199</t>
    </r>
    <r>
      <rPr>
        <sz val="12"/>
        <color theme="1"/>
        <rFont val="標楷體"/>
        <family val="4"/>
        <charset val="136"/>
      </rPr>
      <t>調色橙（</t>
    </r>
    <r>
      <rPr>
        <sz val="12"/>
        <color theme="1"/>
        <rFont val="Times New Roman"/>
        <family val="1"/>
      </rPr>
      <t>137U</t>
    </r>
    <r>
      <rPr>
        <sz val="12"/>
        <color theme="1"/>
        <rFont val="標楷體"/>
        <family val="4"/>
        <charset val="136"/>
      </rPr>
      <t>），針對</t>
    </r>
    <r>
      <rPr>
        <sz val="12"/>
        <color theme="1"/>
        <rFont val="Times New Roman"/>
        <family val="1"/>
      </rPr>
      <t>HM&lt;&lt;KC</t>
    </r>
    <r>
      <rPr>
        <sz val="12"/>
        <color theme="1"/>
        <rFont val="標楷體"/>
        <family val="4"/>
        <charset val="136"/>
      </rPr>
      <t>翠竹系列日用咭</t>
    </r>
    <r>
      <rPr>
        <sz val="12"/>
        <color theme="1"/>
        <rFont val="Times New Roman"/>
        <family val="1"/>
      </rPr>
      <t>&gt;&gt;</t>
    </r>
    <r>
      <rPr>
        <sz val="12"/>
        <color theme="1"/>
        <rFont val="標楷體"/>
        <family val="4"/>
        <charset val="136"/>
      </rPr>
      <t>，要求於</t>
    </r>
    <r>
      <rPr>
        <sz val="12"/>
        <color theme="1"/>
        <rFont val="Times New Roman"/>
        <family val="1"/>
      </rPr>
      <t>440gsm NDP</t>
    </r>
    <r>
      <rPr>
        <sz val="12"/>
        <color theme="1"/>
        <rFont val="標楷體"/>
        <family val="4"/>
        <charset val="136"/>
      </rPr>
      <t>（未磨光）原色牛皮紙上絲印油墨效果為</t>
    </r>
    <r>
      <rPr>
        <sz val="12"/>
        <color theme="1"/>
        <rFont val="Times New Roman"/>
        <family val="1"/>
      </rPr>
      <t>PMS137U</t>
    </r>
    <r>
      <rPr>
        <sz val="12"/>
        <color theme="1"/>
        <rFont val="標楷體"/>
        <family val="4"/>
        <charset val="136"/>
      </rPr>
      <t>橙色，同時要求油墨的附著力好，不易磨甩色，並且符合我司的生產工藝要求。</t>
    </r>
  </si>
  <si>
    <r>
      <rPr>
        <sz val="12"/>
        <color theme="1"/>
        <rFont val="標楷體"/>
        <family val="4"/>
        <charset val="136"/>
      </rPr>
      <t>測試</t>
    </r>
    <r>
      <rPr>
        <sz val="12"/>
        <color theme="1"/>
        <rFont val="Times New Roman"/>
        <family val="1"/>
      </rPr>
      <t>CF2056</t>
    </r>
    <r>
      <rPr>
        <sz val="12"/>
        <color theme="1"/>
        <rFont val="標楷體"/>
        <family val="4"/>
        <charset val="136"/>
      </rPr>
      <t>珠光粉，配合</t>
    </r>
    <r>
      <rPr>
        <sz val="12"/>
        <color theme="1"/>
        <rFont val="Times New Roman"/>
        <family val="1"/>
      </rPr>
      <t>FZT-201/206</t>
    </r>
    <r>
      <rPr>
        <sz val="12"/>
        <color theme="1"/>
        <rFont val="標楷體"/>
        <family val="4"/>
        <charset val="136"/>
      </rPr>
      <t>絲印光油使用，於單粉咭、無粉咭、書紙、水油面、光膠面、啞膠面、漂白牛皮紙上做極高閃亮銅效果，應用於包裝產品，提高產品的檔次增加產品的附價值。</t>
    </r>
  </si>
  <si>
    <r>
      <rPr>
        <sz val="12"/>
        <color theme="1"/>
        <rFont val="標楷體"/>
        <family val="4"/>
        <charset val="136"/>
      </rPr>
      <t>測試</t>
    </r>
    <r>
      <rPr>
        <sz val="12"/>
        <color theme="1"/>
        <rFont val="Times New Roman"/>
        <family val="1"/>
      </rPr>
      <t>CF5801</t>
    </r>
    <r>
      <rPr>
        <sz val="12"/>
        <color theme="1"/>
        <rFont val="標楷體"/>
        <family val="4"/>
        <charset val="136"/>
      </rPr>
      <t>玻璃銅珠光粉、</t>
    </r>
    <r>
      <rPr>
        <sz val="12"/>
        <color theme="1"/>
        <rFont val="Times New Roman"/>
        <family val="1"/>
      </rPr>
      <t>CF2505</t>
    </r>
    <r>
      <rPr>
        <sz val="12"/>
        <color theme="1"/>
        <rFont val="標楷體"/>
        <family val="4"/>
        <charset val="136"/>
      </rPr>
      <t>玻璃銀珠光粉（此物料已出測試報告，測試單號</t>
    </r>
    <r>
      <rPr>
        <sz val="12"/>
        <color theme="1"/>
        <rFont val="Times New Roman"/>
        <family val="1"/>
      </rPr>
      <t>:MIS-131105</t>
    </r>
    <r>
      <rPr>
        <sz val="12"/>
        <color theme="1"/>
        <rFont val="標楷體"/>
        <family val="4"/>
        <charset val="136"/>
      </rPr>
      <t>），配合</t>
    </r>
    <r>
      <rPr>
        <sz val="12"/>
        <color theme="1"/>
        <rFont val="Times New Roman"/>
        <family val="1"/>
      </rPr>
      <t>FZT-201/206</t>
    </r>
    <r>
      <rPr>
        <sz val="12"/>
        <color theme="1"/>
        <rFont val="標楷體"/>
        <family val="4"/>
        <charset val="136"/>
      </rPr>
      <t>絲印光油使用，於單粉咭、無粉咭、書紙、水油面、光膠面、啞膠面、漂白牛皮紙上做極高玻璃銀</t>
    </r>
    <r>
      <rPr>
        <sz val="12"/>
        <color theme="1"/>
        <rFont val="Times New Roman"/>
        <family val="1"/>
      </rPr>
      <t>/</t>
    </r>
    <r>
      <rPr>
        <sz val="12"/>
        <color theme="1"/>
        <rFont val="標楷體"/>
        <family val="4"/>
        <charset val="136"/>
      </rPr>
      <t>銅效果，應用於公司產品，提高產品的檔次增加產品的附價值。</t>
    </r>
  </si>
  <si>
    <r>
      <rPr>
        <sz val="12"/>
        <color theme="1"/>
        <rFont val="標楷體"/>
        <family val="4"/>
        <charset val="136"/>
      </rPr>
      <t>測試</t>
    </r>
    <r>
      <rPr>
        <sz val="12"/>
        <color theme="1"/>
        <rFont val="Times New Roman"/>
        <family val="1"/>
      </rPr>
      <t>CF5801</t>
    </r>
    <r>
      <rPr>
        <sz val="12"/>
        <color theme="1"/>
        <rFont val="標楷體"/>
        <family val="4"/>
        <charset val="136"/>
      </rPr>
      <t>珠光粉，配合</t>
    </r>
    <r>
      <rPr>
        <sz val="12"/>
        <color theme="1"/>
        <rFont val="Times New Roman"/>
        <family val="1"/>
      </rPr>
      <t>FZT-201/206</t>
    </r>
    <r>
      <rPr>
        <sz val="12"/>
        <color theme="1"/>
        <rFont val="標楷體"/>
        <family val="4"/>
        <charset val="136"/>
      </rPr>
      <t>絲印光油使用，於單粉咭、無粉咭、書紙、水油面、光膠面、啞膠面、漂白牛皮紙上做極高閃亮銀效果，應用於包裝產品，提高產品的檔次增加產品的附價值。</t>
    </r>
  </si>
  <si>
    <r>
      <rPr>
        <sz val="12"/>
        <color theme="1"/>
        <rFont val="標楷體"/>
        <family val="4"/>
        <charset val="136"/>
      </rPr>
      <t>測試中益的絲印螢光油墨</t>
    </r>
    <r>
      <rPr>
        <sz val="12"/>
        <color theme="1"/>
        <rFont val="Times New Roman"/>
        <family val="1"/>
      </rPr>
      <t>SF-22197</t>
    </r>
    <r>
      <rPr>
        <sz val="12"/>
        <color theme="1"/>
        <rFont val="標楷體"/>
        <family val="4"/>
        <charset val="136"/>
      </rPr>
      <t>調色藍</t>
    </r>
    <r>
      <rPr>
        <sz val="12"/>
        <color theme="1"/>
        <rFont val="Times New Roman"/>
        <family val="1"/>
      </rPr>
      <t>(801C)</t>
    </r>
    <r>
      <rPr>
        <sz val="12"/>
        <color theme="1"/>
        <rFont val="標楷體"/>
        <family val="4"/>
        <charset val="136"/>
      </rPr>
      <t>，針對</t>
    </r>
    <r>
      <rPr>
        <sz val="12"/>
        <color theme="1"/>
        <rFont val="Times New Roman"/>
        <family val="1"/>
      </rPr>
      <t>HM</t>
    </r>
    <r>
      <rPr>
        <sz val="12"/>
        <color theme="1"/>
        <rFont val="標楷體"/>
        <family val="4"/>
        <charset val="136"/>
      </rPr>
      <t>客人要求使用絲印的螢光油墨應用于其賀咭產品，是否符合其要求以及我司的生產工藝要求。</t>
    </r>
  </si>
  <si>
    <r>
      <rPr>
        <sz val="12"/>
        <color theme="1"/>
        <rFont val="標楷體"/>
        <family val="4"/>
        <charset val="136"/>
      </rPr>
      <t>測試中益的絲印螢光油墨</t>
    </r>
    <r>
      <rPr>
        <sz val="12"/>
        <color theme="1"/>
        <rFont val="Times New Roman"/>
        <family val="1"/>
      </rPr>
      <t>SF-22198</t>
    </r>
    <r>
      <rPr>
        <sz val="12"/>
        <color theme="1"/>
        <rFont val="標楷體"/>
        <family val="4"/>
        <charset val="136"/>
      </rPr>
      <t>調色橙</t>
    </r>
    <r>
      <rPr>
        <sz val="12"/>
        <color theme="1"/>
        <rFont val="Times New Roman"/>
        <family val="1"/>
      </rPr>
      <t>(805C)</t>
    </r>
    <r>
      <rPr>
        <sz val="12"/>
        <color theme="1"/>
        <rFont val="標楷體"/>
        <family val="4"/>
        <charset val="136"/>
      </rPr>
      <t>，針對</t>
    </r>
    <r>
      <rPr>
        <sz val="12"/>
        <color theme="1"/>
        <rFont val="Times New Roman"/>
        <family val="1"/>
      </rPr>
      <t>HM</t>
    </r>
    <r>
      <rPr>
        <sz val="12"/>
        <color theme="1"/>
        <rFont val="標楷體"/>
        <family val="4"/>
        <charset val="136"/>
      </rPr>
      <t>客人要求使用絲印的螢光油墨應用于其賀咭產品，是否符合其要求以及我司的生產工藝要求。</t>
    </r>
  </si>
  <si>
    <r>
      <rPr>
        <sz val="12"/>
        <color theme="1"/>
        <rFont val="標楷體"/>
        <family val="4"/>
        <charset val="136"/>
      </rPr>
      <t>測試中益的絲印螢光油墨</t>
    </r>
    <r>
      <rPr>
        <sz val="12"/>
        <color theme="1"/>
        <rFont val="Times New Roman"/>
        <family val="1"/>
      </rPr>
      <t>SF-135</t>
    </r>
    <r>
      <rPr>
        <sz val="12"/>
        <color theme="1"/>
        <rFont val="標楷體"/>
        <family val="4"/>
        <charset val="136"/>
      </rPr>
      <t>螢光桃紅</t>
    </r>
    <r>
      <rPr>
        <sz val="12"/>
        <color theme="1"/>
        <rFont val="Times New Roman"/>
        <family val="1"/>
      </rPr>
      <t>(806C)</t>
    </r>
    <r>
      <rPr>
        <sz val="12"/>
        <color theme="1"/>
        <rFont val="標楷體"/>
        <family val="4"/>
        <charset val="136"/>
      </rPr>
      <t>，針對</t>
    </r>
    <r>
      <rPr>
        <sz val="12"/>
        <color theme="1"/>
        <rFont val="Times New Roman"/>
        <family val="1"/>
      </rPr>
      <t>HM</t>
    </r>
    <r>
      <rPr>
        <sz val="12"/>
        <color theme="1"/>
        <rFont val="標楷體"/>
        <family val="4"/>
        <charset val="136"/>
      </rPr>
      <t>客人要求使用絲印的螢光油墨應用于其賀咭產品，是否符合其要求以及我司的生產工藝要求。</t>
    </r>
  </si>
  <si>
    <r>
      <rPr>
        <sz val="12"/>
        <color theme="1"/>
        <rFont val="標楷體"/>
        <family val="4"/>
        <charset val="136"/>
      </rPr>
      <t>測試美麗華</t>
    </r>
    <r>
      <rPr>
        <sz val="12"/>
        <color theme="1"/>
        <rFont val="Times New Roman"/>
        <family val="1"/>
      </rPr>
      <t>QPS-840598</t>
    </r>
    <r>
      <rPr>
        <sz val="12"/>
        <color theme="1"/>
        <rFont val="標楷體"/>
        <family val="4"/>
        <charset val="136"/>
      </rPr>
      <t>紫蘭色墨，針對新需求</t>
    </r>
    <r>
      <rPr>
        <sz val="12"/>
        <color theme="1"/>
        <rFont val="Times New Roman"/>
        <family val="1"/>
      </rPr>
      <t>&lt;&lt;MARTELL</t>
    </r>
    <r>
      <rPr>
        <sz val="12"/>
        <color theme="1"/>
        <rFont val="標楷體"/>
        <family val="4"/>
        <charset val="136"/>
      </rPr>
      <t>酒盒</t>
    </r>
    <r>
      <rPr>
        <sz val="12"/>
        <color theme="1"/>
        <rFont val="Times New Roman"/>
        <family val="1"/>
      </rPr>
      <t>&gt;&gt;</t>
    </r>
    <r>
      <rPr>
        <sz val="12"/>
        <color theme="1"/>
        <rFont val="標楷體"/>
        <family val="4"/>
        <charset val="136"/>
      </rPr>
      <t>，要求在壓紋珠光紙上絲印深紫色後加燙金擊凸，是否可達到客人要求并且符合我司的生產工藝要求。</t>
    </r>
  </si>
  <si>
    <r>
      <rPr>
        <sz val="12"/>
        <color theme="1"/>
        <rFont val="標楷體"/>
        <family val="4"/>
        <charset val="136"/>
      </rPr>
      <t>針對客人</t>
    </r>
    <r>
      <rPr>
        <sz val="12"/>
        <color theme="1"/>
        <rFont val="Times New Roman"/>
        <family val="1"/>
      </rPr>
      <t>Scholastic &lt;&lt;</t>
    </r>
    <r>
      <rPr>
        <sz val="12"/>
        <color theme="1"/>
        <rFont val="標楷體"/>
        <family val="4"/>
        <charset val="136"/>
      </rPr>
      <t>人體骨架</t>
    </r>
    <r>
      <rPr>
        <sz val="12"/>
        <color theme="1"/>
        <rFont val="Times New Roman"/>
        <family val="1"/>
      </rPr>
      <t>&gt;&gt;</t>
    </r>
    <r>
      <rPr>
        <sz val="12"/>
        <color theme="1"/>
        <rFont val="標楷體"/>
        <family val="4"/>
        <charset val="136"/>
      </rPr>
      <t>返單不再在</t>
    </r>
    <r>
      <rPr>
        <sz val="12"/>
        <color theme="1"/>
        <rFont val="Times New Roman"/>
        <family val="1"/>
      </rPr>
      <t>EVA</t>
    </r>
    <r>
      <rPr>
        <sz val="12"/>
        <color theme="1"/>
        <rFont val="標楷體"/>
        <family val="4"/>
        <charset val="136"/>
      </rPr>
      <t>上絲印專色</t>
    </r>
    <r>
      <rPr>
        <sz val="12"/>
        <color theme="1"/>
        <rFont val="Times New Roman"/>
        <family val="1"/>
      </rPr>
      <t>PMS7415C</t>
    </r>
    <r>
      <rPr>
        <sz val="12"/>
        <color theme="1"/>
        <rFont val="標楷體"/>
        <family val="4"/>
        <charset val="136"/>
      </rPr>
      <t>，而選擇用</t>
    </r>
    <r>
      <rPr>
        <sz val="12"/>
        <color theme="1"/>
        <rFont val="Times New Roman"/>
        <family val="1"/>
      </rPr>
      <t>PVC</t>
    </r>
    <r>
      <rPr>
        <sz val="12"/>
        <color theme="1"/>
        <rFont val="標楷體"/>
        <family val="4"/>
        <charset val="136"/>
      </rPr>
      <t>上絲印，并原油墨</t>
    </r>
    <r>
      <rPr>
        <sz val="12"/>
        <color theme="1"/>
        <rFont val="Times New Roman"/>
        <family val="1"/>
      </rPr>
      <t>#PPVA-21031</t>
    </r>
    <r>
      <rPr>
        <sz val="12"/>
        <color theme="1"/>
        <rFont val="標楷體"/>
        <family val="4"/>
        <charset val="136"/>
      </rPr>
      <t>調色紅已經停產，故測試中益</t>
    </r>
    <r>
      <rPr>
        <sz val="12"/>
        <color theme="1"/>
        <rFont val="Times New Roman"/>
        <family val="1"/>
      </rPr>
      <t>SF-22260</t>
    </r>
    <r>
      <rPr>
        <sz val="12"/>
        <color theme="1"/>
        <rFont val="標楷體"/>
        <family val="4"/>
        <charset val="136"/>
      </rPr>
      <t>米黃，是否可達到客人要求并且符合我司的生產工藝要求。</t>
    </r>
  </si>
  <si>
    <r>
      <rPr>
        <sz val="12"/>
        <color theme="1"/>
        <rFont val="標楷體"/>
        <family val="4"/>
        <charset val="136"/>
      </rPr>
      <t>針對客戶</t>
    </r>
    <r>
      <rPr>
        <sz val="12"/>
        <color theme="1"/>
        <rFont val="Times New Roman"/>
        <family val="1"/>
      </rPr>
      <t>SALAN</t>
    </r>
    <r>
      <rPr>
        <sz val="12"/>
        <color theme="1"/>
        <rFont val="標楷體"/>
        <family val="4"/>
        <charset val="136"/>
      </rPr>
      <t>產品</t>
    </r>
    <r>
      <rPr>
        <sz val="12"/>
        <color theme="1"/>
        <rFont val="Times New Roman"/>
        <family val="1"/>
      </rPr>
      <t>&lt;&lt;</t>
    </r>
    <r>
      <rPr>
        <sz val="12"/>
        <color theme="1"/>
        <rFont val="標楷體"/>
        <family val="4"/>
        <charset val="136"/>
      </rPr>
      <t>小王子</t>
    </r>
    <r>
      <rPr>
        <sz val="12"/>
        <color theme="1"/>
        <rFont val="Times New Roman"/>
        <family val="1"/>
      </rPr>
      <t>W-O</t>
    </r>
    <r>
      <rPr>
        <sz val="12"/>
        <color theme="1"/>
        <rFont val="標楷體"/>
        <family val="4"/>
        <charset val="136"/>
      </rPr>
      <t>書</t>
    </r>
    <r>
      <rPr>
        <sz val="12"/>
        <color theme="1"/>
        <rFont val="Times New Roman"/>
        <family val="1"/>
      </rPr>
      <t>&gt;&gt;</t>
    </r>
    <r>
      <rPr>
        <sz val="12"/>
        <color theme="1"/>
        <rFont val="標楷體"/>
        <family val="4"/>
        <charset val="136"/>
      </rPr>
      <t>需要在</t>
    </r>
    <r>
      <rPr>
        <sz val="12"/>
        <color theme="1"/>
        <rFont val="Times New Roman"/>
        <family val="1"/>
      </rPr>
      <t>PP</t>
    </r>
    <r>
      <rPr>
        <sz val="12"/>
        <color theme="1"/>
        <rFont val="標楷體"/>
        <family val="4"/>
        <charset val="136"/>
      </rPr>
      <t>磨砂膠片上絲印專色</t>
    </r>
    <r>
      <rPr>
        <sz val="12"/>
        <color theme="1"/>
        <rFont val="Times New Roman"/>
        <family val="1"/>
      </rPr>
      <t>PMS215C</t>
    </r>
    <r>
      <rPr>
        <sz val="12"/>
        <color theme="1"/>
        <rFont val="標楷體"/>
        <family val="4"/>
        <charset val="136"/>
      </rPr>
      <t>，測試美麗華</t>
    </r>
    <r>
      <rPr>
        <sz val="12"/>
        <color theme="1"/>
        <rFont val="Times New Roman"/>
        <family val="1"/>
      </rPr>
      <t>#QSPT-840725A</t>
    </r>
    <r>
      <rPr>
        <sz val="12"/>
        <color theme="1"/>
        <rFont val="標楷體"/>
        <family val="4"/>
        <charset val="136"/>
      </rPr>
      <t>紫紅，是否可達到客人要求并且符合我司的生產工藝要求。</t>
    </r>
  </si>
  <si>
    <r>
      <rPr>
        <sz val="12"/>
        <color theme="1"/>
        <rFont val="標楷體"/>
        <family val="4"/>
        <charset val="136"/>
      </rPr>
      <t>測試迪奧順的</t>
    </r>
    <r>
      <rPr>
        <sz val="12"/>
        <color theme="1"/>
        <rFont val="Times New Roman"/>
        <family val="1"/>
      </rPr>
      <t>“WPU-4089AF</t>
    </r>
    <r>
      <rPr>
        <sz val="12"/>
        <color theme="1"/>
        <rFont val="標楷體"/>
        <family val="4"/>
        <charset val="136"/>
      </rPr>
      <t>發泡漿</t>
    </r>
    <r>
      <rPr>
        <sz val="12"/>
        <color theme="1"/>
        <rFont val="Times New Roman"/>
        <family val="1"/>
      </rPr>
      <t>”</t>
    </r>
    <r>
      <rPr>
        <sz val="12"/>
        <color theme="1"/>
        <rFont val="標楷體"/>
        <family val="4"/>
        <charset val="136"/>
      </rPr>
      <t>和</t>
    </r>
    <r>
      <rPr>
        <sz val="12"/>
        <color theme="1"/>
        <rFont val="Times New Roman"/>
        <family val="1"/>
      </rPr>
      <t>“WPU-4089AF</t>
    </r>
    <r>
      <rPr>
        <sz val="12"/>
        <color theme="1"/>
        <rFont val="標楷體"/>
        <family val="4"/>
        <charset val="136"/>
      </rPr>
      <t>發泡漿灑閃粉</t>
    </r>
    <r>
      <rPr>
        <sz val="12"/>
        <color theme="1"/>
        <rFont val="Times New Roman"/>
        <family val="1"/>
      </rPr>
      <t>”</t>
    </r>
    <r>
      <rPr>
        <sz val="12"/>
        <color theme="1"/>
        <rFont val="標楷體"/>
        <family val="4"/>
        <charset val="136"/>
      </rPr>
      <t>加工，是否可以追到客樣效果，以及符合我司的生產工藝要求。藍色發泡漿</t>
    </r>
  </si>
  <si>
    <r>
      <rPr>
        <sz val="12"/>
        <color theme="1"/>
        <rFont val="標楷體"/>
        <family val="4"/>
        <charset val="136"/>
      </rPr>
      <t>針對客人</t>
    </r>
    <r>
      <rPr>
        <sz val="12"/>
        <color theme="1"/>
        <rFont val="Times New Roman"/>
        <family val="1"/>
      </rPr>
      <t>HMFDC</t>
    </r>
    <r>
      <rPr>
        <sz val="12"/>
        <color theme="1"/>
        <rFont val="標楷體"/>
        <family val="4"/>
        <charset val="136"/>
      </rPr>
      <t>產品</t>
    </r>
    <r>
      <rPr>
        <sz val="12"/>
        <color theme="1"/>
        <rFont val="Times New Roman"/>
        <family val="1"/>
      </rPr>
      <t>S1420798#799VEE6609</t>
    </r>
    <r>
      <rPr>
        <sz val="12"/>
        <color theme="1"/>
        <rFont val="標楷體"/>
        <family val="4"/>
        <charset val="136"/>
      </rPr>
      <t>，要求於</t>
    </r>
    <r>
      <rPr>
        <sz val="12"/>
        <color theme="1"/>
        <rFont val="Times New Roman"/>
        <family val="1"/>
      </rPr>
      <t>0.17mmAPET</t>
    </r>
    <r>
      <rPr>
        <sz val="12"/>
        <color theme="1"/>
        <rFont val="標楷體"/>
        <family val="4"/>
        <charset val="136"/>
      </rPr>
      <t>透明膠片上絲印</t>
    </r>
    <r>
      <rPr>
        <sz val="12"/>
        <color theme="1"/>
        <rFont val="Times New Roman"/>
        <family val="1"/>
      </rPr>
      <t>Pantone</t>
    </r>
    <r>
      <rPr>
        <sz val="12"/>
        <color theme="1"/>
        <rFont val="標楷體"/>
        <family val="4"/>
        <charset val="136"/>
      </rPr>
      <t>色追加</t>
    </r>
    <r>
      <rPr>
        <sz val="12"/>
        <color theme="1"/>
        <rFont val="Times New Roman"/>
        <family val="1"/>
      </rPr>
      <t>PMS1205C</t>
    </r>
    <r>
      <rPr>
        <sz val="12"/>
        <color theme="1"/>
        <rFont val="標楷體"/>
        <family val="4"/>
        <charset val="136"/>
      </rPr>
      <t>效果，測試美麗華</t>
    </r>
    <r>
      <rPr>
        <sz val="12"/>
        <color theme="1"/>
        <rFont val="Times New Roman"/>
        <family val="1"/>
      </rPr>
      <t>#QSPT-216094A</t>
    </r>
    <r>
      <rPr>
        <sz val="12"/>
        <color theme="1"/>
        <rFont val="標楷體"/>
        <family val="4"/>
        <charset val="136"/>
      </rPr>
      <t>調色黃是否符合客人要求及我司生產工藝。</t>
    </r>
  </si>
  <si>
    <r>
      <rPr>
        <sz val="12"/>
        <color theme="1"/>
        <rFont val="標楷體"/>
        <family val="4"/>
        <charset val="136"/>
      </rPr>
      <t>研究</t>
    </r>
    <r>
      <rPr>
        <sz val="12"/>
        <color theme="1"/>
        <rFont val="Times New Roman"/>
        <family val="1"/>
      </rPr>
      <t>H/M</t>
    </r>
    <r>
      <rPr>
        <sz val="12"/>
        <color theme="1"/>
        <rFont val="標楷體"/>
        <family val="4"/>
        <charset val="136"/>
      </rPr>
      <t>提供的</t>
    </r>
    <r>
      <rPr>
        <sz val="12"/>
        <color theme="1"/>
        <rFont val="Times New Roman"/>
        <family val="1"/>
      </rPr>
      <t>“</t>
    </r>
    <r>
      <rPr>
        <sz val="12"/>
        <color theme="1"/>
        <rFont val="標楷體"/>
        <family val="4"/>
        <charset val="136"/>
      </rPr>
      <t>發泡漿</t>
    </r>
    <r>
      <rPr>
        <sz val="12"/>
        <color theme="1"/>
        <rFont val="Times New Roman"/>
        <family val="1"/>
      </rPr>
      <t>”</t>
    </r>
    <r>
      <rPr>
        <sz val="12"/>
        <color theme="1"/>
        <rFont val="標楷體"/>
        <family val="4"/>
        <charset val="136"/>
      </rPr>
      <t>和</t>
    </r>
    <r>
      <rPr>
        <sz val="12"/>
        <color theme="1"/>
        <rFont val="Times New Roman"/>
        <family val="1"/>
      </rPr>
      <t>“</t>
    </r>
    <r>
      <rPr>
        <sz val="12"/>
        <color theme="1"/>
        <rFont val="標楷體"/>
        <family val="4"/>
        <charset val="136"/>
      </rPr>
      <t>發泡漿灑閃粉</t>
    </r>
    <r>
      <rPr>
        <sz val="12"/>
        <color theme="1"/>
        <rFont val="Times New Roman"/>
        <family val="1"/>
      </rPr>
      <t>”</t>
    </r>
    <r>
      <rPr>
        <sz val="12"/>
        <color theme="1"/>
        <rFont val="標楷體"/>
        <family val="4"/>
        <charset val="136"/>
      </rPr>
      <t>樣版，測試迪奧順的</t>
    </r>
    <r>
      <rPr>
        <sz val="12"/>
        <color theme="1"/>
        <rFont val="Times New Roman"/>
        <family val="1"/>
      </rPr>
      <t>WPU-4089AF</t>
    </r>
    <r>
      <rPr>
        <sz val="12"/>
        <color theme="1"/>
        <rFont val="標楷體"/>
        <family val="4"/>
        <charset val="136"/>
      </rPr>
      <t>發泡漿，是否可以追到客樣效果，以及符合我司的生產工藝要求，從而增加賀咭類產品的生意額。藍色發泡漿</t>
    </r>
  </si>
  <si>
    <r>
      <rPr>
        <sz val="12"/>
        <color theme="1"/>
        <rFont val="標楷體"/>
        <family val="4"/>
        <charset val="136"/>
      </rPr>
      <t>針對</t>
    </r>
    <r>
      <rPr>
        <sz val="12"/>
        <color theme="1"/>
        <rFont val="Times New Roman"/>
        <family val="1"/>
      </rPr>
      <t>S1415712[</t>
    </r>
    <r>
      <rPr>
        <sz val="12"/>
        <color theme="1"/>
        <rFont val="標楷體"/>
        <family val="4"/>
        <charset val="136"/>
      </rPr>
      <t>小鳥樂趣咭書</t>
    </r>
    <r>
      <rPr>
        <sz val="12"/>
        <color theme="1"/>
        <rFont val="Times New Roman"/>
        <family val="1"/>
      </rPr>
      <t>]</t>
    </r>
    <r>
      <rPr>
        <sz val="12"/>
        <color theme="1"/>
        <rFont val="標楷體"/>
        <family val="4"/>
        <charset val="136"/>
      </rPr>
      <t>脊布做大貨時燙白色金位嚴重甩金，採用絲印白墨方法代替，要求表面具有光澤效果且附著力良好，指甲刮不輕易甩，可以正反折無脫落，測試中益</t>
    </r>
    <r>
      <rPr>
        <sz val="12"/>
        <color theme="1"/>
        <rFont val="Times New Roman"/>
        <family val="1"/>
      </rPr>
      <t>#WG-SV103</t>
    </r>
    <r>
      <rPr>
        <sz val="12"/>
        <color theme="1"/>
        <rFont val="標楷體"/>
        <family val="4"/>
        <charset val="136"/>
      </rPr>
      <t>白墨是否達到客人要求並符合我司生產工藝。</t>
    </r>
  </si>
  <si>
    <r>
      <rPr>
        <sz val="12"/>
        <color theme="1"/>
        <rFont val="標楷體"/>
        <family val="4"/>
        <charset val="136"/>
      </rPr>
      <t>針對</t>
    </r>
    <r>
      <rPr>
        <sz val="12"/>
        <color theme="1"/>
        <rFont val="Times New Roman"/>
        <family val="1"/>
      </rPr>
      <t>KC</t>
    </r>
    <r>
      <rPr>
        <sz val="12"/>
        <color theme="1"/>
        <rFont val="標楷體"/>
        <family val="4"/>
        <charset val="136"/>
      </rPr>
      <t>重點日用咭第六批之一</t>
    </r>
    <r>
      <rPr>
        <sz val="12"/>
        <color theme="1"/>
        <rFont val="Times New Roman"/>
        <family val="1"/>
      </rPr>
      <t>(599LAD1745)/</t>
    </r>
    <r>
      <rPr>
        <sz val="12"/>
        <color theme="1"/>
        <rFont val="標楷體"/>
        <family val="4"/>
        <charset val="136"/>
      </rPr>
      <t>之二</t>
    </r>
    <r>
      <rPr>
        <sz val="12"/>
        <color theme="1"/>
        <rFont val="Times New Roman"/>
        <family val="1"/>
      </rPr>
      <t>(599LAD1747)</t>
    </r>
    <r>
      <rPr>
        <sz val="12"/>
        <color theme="1"/>
        <rFont val="標楷體"/>
        <family val="4"/>
        <charset val="136"/>
      </rPr>
      <t>的色稿，有以下</t>
    </r>
    <r>
      <rPr>
        <sz val="12"/>
        <color theme="1"/>
        <rFont val="Times New Roman"/>
        <family val="1"/>
      </rPr>
      <t>SKU</t>
    </r>
    <r>
      <rPr>
        <sz val="12"/>
        <color theme="1"/>
        <rFont val="標楷體"/>
        <family val="4"/>
        <charset val="136"/>
      </rPr>
      <t>需要於</t>
    </r>
    <r>
      <rPr>
        <sz val="12"/>
        <color theme="1"/>
        <rFont val="Times New Roman"/>
        <family val="1"/>
      </rPr>
      <t>0.17mmAPET</t>
    </r>
    <r>
      <rPr>
        <sz val="12"/>
        <color theme="1"/>
        <rFont val="標楷體"/>
        <family val="4"/>
        <charset val="136"/>
      </rPr>
      <t>透明膠片上絲印</t>
    </r>
    <r>
      <rPr>
        <sz val="12"/>
        <color theme="1"/>
        <rFont val="Times New Roman"/>
        <family val="1"/>
      </rPr>
      <t>Pantone</t>
    </r>
    <r>
      <rPr>
        <sz val="12"/>
        <color theme="1"/>
        <rFont val="標楷體"/>
        <family val="4"/>
        <charset val="136"/>
      </rPr>
      <t>色追加</t>
    </r>
    <r>
      <rPr>
        <sz val="12"/>
        <color theme="1"/>
        <rFont val="Times New Roman"/>
        <family val="1"/>
      </rPr>
      <t>PMS172C</t>
    </r>
    <r>
      <rPr>
        <sz val="12"/>
        <color theme="1"/>
        <rFont val="標楷體"/>
        <family val="4"/>
        <charset val="136"/>
      </rPr>
      <t>效果，測試美麗華</t>
    </r>
    <r>
      <rPr>
        <sz val="12"/>
        <color theme="1"/>
        <rFont val="Times New Roman"/>
        <family val="1"/>
      </rPr>
      <t>#QSPTA-330612</t>
    </r>
    <r>
      <rPr>
        <sz val="12"/>
        <color theme="1"/>
        <rFont val="標楷體"/>
        <family val="4"/>
        <charset val="136"/>
      </rPr>
      <t>紅色是否符合客人要求及我司生產工藝。</t>
    </r>
  </si>
  <si>
    <r>
      <rPr>
        <sz val="12"/>
        <color theme="1"/>
        <rFont val="標楷體"/>
        <family val="4"/>
        <charset val="136"/>
      </rPr>
      <t>測試葉氏</t>
    </r>
    <r>
      <rPr>
        <sz val="12"/>
        <color theme="1"/>
        <rFont val="Times New Roman"/>
        <family val="1"/>
      </rPr>
      <t>“</t>
    </r>
    <r>
      <rPr>
        <sz val="12"/>
        <color theme="1"/>
        <rFont val="標楷體"/>
        <family val="4"/>
        <charset val="136"/>
      </rPr>
      <t>洋紫荊</t>
    </r>
    <r>
      <rPr>
        <sz val="12"/>
        <color theme="1"/>
        <rFont val="Times New Roman"/>
        <family val="1"/>
      </rPr>
      <t>”GSN4901</t>
    </r>
    <r>
      <rPr>
        <sz val="12"/>
        <color theme="1"/>
        <rFont val="標楷體"/>
        <family val="4"/>
        <charset val="136"/>
      </rPr>
      <t>調金油配合洋紫荊金墨上凹版機印刷</t>
    </r>
    <r>
      <rPr>
        <sz val="12"/>
        <color theme="1"/>
        <rFont val="Times New Roman"/>
        <family val="1"/>
      </rPr>
      <t>XO</t>
    </r>
    <r>
      <rPr>
        <sz val="12"/>
        <color theme="1"/>
        <rFont val="標楷體"/>
        <family val="4"/>
        <charset val="136"/>
      </rPr>
      <t>酒盒包紙，其效果是否可達到客人的要求。</t>
    </r>
  </si>
  <si>
    <r>
      <rPr>
        <sz val="12"/>
        <color theme="1"/>
        <rFont val="標楷體"/>
        <family val="4"/>
        <charset val="136"/>
      </rPr>
      <t>測試葉氏</t>
    </r>
    <r>
      <rPr>
        <sz val="12"/>
        <color theme="1"/>
        <rFont val="Times New Roman"/>
        <family val="1"/>
      </rPr>
      <t>“</t>
    </r>
    <r>
      <rPr>
        <sz val="12"/>
        <color theme="1"/>
        <rFont val="標楷體"/>
        <family val="4"/>
        <charset val="136"/>
      </rPr>
      <t>洋紫荊</t>
    </r>
    <r>
      <rPr>
        <sz val="12"/>
        <color theme="1"/>
        <rFont val="Times New Roman"/>
        <family val="1"/>
      </rPr>
      <t>”GSN5981</t>
    </r>
    <r>
      <rPr>
        <sz val="12"/>
        <color theme="1"/>
        <rFont val="標楷體"/>
        <family val="4"/>
        <charset val="136"/>
      </rPr>
      <t>沖淡劑配合洋紫荊</t>
    </r>
    <r>
      <rPr>
        <sz val="12"/>
        <color theme="1"/>
        <rFont val="Times New Roman"/>
        <family val="1"/>
      </rPr>
      <t>GSN54114(</t>
    </r>
    <r>
      <rPr>
        <sz val="12"/>
        <color theme="1"/>
        <rFont val="標楷體"/>
        <family val="4"/>
        <charset val="136"/>
      </rPr>
      <t>寶紅</t>
    </r>
    <r>
      <rPr>
        <sz val="12"/>
        <color theme="1"/>
        <rFont val="Times New Roman"/>
        <family val="1"/>
      </rPr>
      <t>)</t>
    </r>
    <r>
      <rPr>
        <sz val="12"/>
        <color theme="1"/>
        <rFont val="標楷體"/>
        <family val="4"/>
        <charset val="136"/>
      </rPr>
      <t>、</t>
    </r>
    <r>
      <rPr>
        <sz val="12"/>
        <color theme="1"/>
        <rFont val="Times New Roman"/>
        <family val="1"/>
      </rPr>
      <t>GSN5144(</t>
    </r>
    <r>
      <rPr>
        <sz val="12"/>
        <color theme="1"/>
        <rFont val="標楷體"/>
        <family val="4"/>
        <charset val="136"/>
      </rPr>
      <t>深棕</t>
    </r>
    <r>
      <rPr>
        <sz val="12"/>
        <color theme="1"/>
        <rFont val="Times New Roman"/>
        <family val="1"/>
      </rPr>
      <t>)</t>
    </r>
    <r>
      <rPr>
        <sz val="12"/>
        <color theme="1"/>
        <rFont val="標楷體"/>
        <family val="4"/>
        <charset val="136"/>
      </rPr>
      <t>凹版油墨上凹版機印刷</t>
    </r>
    <r>
      <rPr>
        <sz val="12"/>
        <color theme="1"/>
        <rFont val="Times New Roman"/>
        <family val="1"/>
      </rPr>
      <t>XO</t>
    </r>
    <r>
      <rPr>
        <sz val="12"/>
        <color theme="1"/>
        <rFont val="標楷體"/>
        <family val="4"/>
        <charset val="136"/>
      </rPr>
      <t>酒盒包紙，其效果是否可達到客人的要求。</t>
    </r>
  </si>
  <si>
    <r>
      <rPr>
        <sz val="12"/>
        <color theme="1"/>
        <rFont val="標楷體"/>
        <family val="4"/>
        <charset val="136"/>
      </rPr>
      <t>測試葉氏</t>
    </r>
    <r>
      <rPr>
        <sz val="12"/>
        <color theme="1"/>
        <rFont val="Times New Roman"/>
        <family val="1"/>
      </rPr>
      <t>“</t>
    </r>
    <r>
      <rPr>
        <sz val="12"/>
        <color theme="1"/>
        <rFont val="標楷體"/>
        <family val="4"/>
        <charset val="136"/>
      </rPr>
      <t>洋紫荊</t>
    </r>
    <r>
      <rPr>
        <sz val="12"/>
        <color theme="1"/>
        <rFont val="Times New Roman"/>
        <family val="1"/>
      </rPr>
      <t>”GSN54114(</t>
    </r>
    <r>
      <rPr>
        <sz val="12"/>
        <color theme="1"/>
        <rFont val="標楷體"/>
        <family val="4"/>
        <charset val="136"/>
      </rPr>
      <t>寶紅</t>
    </r>
    <r>
      <rPr>
        <sz val="12"/>
        <color theme="1"/>
        <rFont val="Times New Roman"/>
        <family val="1"/>
      </rPr>
      <t>)</t>
    </r>
    <r>
      <rPr>
        <sz val="12"/>
        <color theme="1"/>
        <rFont val="標楷體"/>
        <family val="4"/>
        <charset val="136"/>
      </rPr>
      <t>、</t>
    </r>
    <r>
      <rPr>
        <sz val="12"/>
        <color theme="1"/>
        <rFont val="Times New Roman"/>
        <family val="1"/>
      </rPr>
      <t>GSN5144(</t>
    </r>
    <r>
      <rPr>
        <sz val="12"/>
        <color theme="1"/>
        <rFont val="標楷體"/>
        <family val="4"/>
        <charset val="136"/>
      </rPr>
      <t>深棕</t>
    </r>
    <r>
      <rPr>
        <sz val="12"/>
        <color theme="1"/>
        <rFont val="Times New Roman"/>
        <family val="1"/>
      </rPr>
      <t>)</t>
    </r>
    <r>
      <rPr>
        <sz val="12"/>
        <color theme="1"/>
        <rFont val="標楷體"/>
        <family val="4"/>
        <charset val="136"/>
      </rPr>
      <t>、金墨凹版油墨配合凹版機上機印刷</t>
    </r>
    <r>
      <rPr>
        <sz val="12"/>
        <color theme="1"/>
        <rFont val="Times New Roman"/>
        <family val="1"/>
      </rPr>
      <t>XO</t>
    </r>
    <r>
      <rPr>
        <sz val="12"/>
        <color theme="1"/>
        <rFont val="標楷體"/>
        <family val="4"/>
        <charset val="136"/>
      </rPr>
      <t>酒盒包紙，其效果是否可達到客人的要求。</t>
    </r>
  </si>
  <si>
    <r>
      <rPr>
        <sz val="12"/>
        <color theme="1"/>
        <rFont val="標楷體"/>
        <family val="4"/>
        <charset val="136"/>
      </rPr>
      <t>測試洋紫荊</t>
    </r>
    <r>
      <rPr>
        <sz val="12"/>
        <color theme="1"/>
        <rFont val="Times New Roman"/>
        <family val="1"/>
      </rPr>
      <t>#GSN59116(</t>
    </r>
    <r>
      <rPr>
        <sz val="12"/>
        <color theme="1"/>
        <rFont val="標楷體"/>
        <family val="4"/>
        <charset val="136"/>
      </rPr>
      <t>珠光白油墨</t>
    </r>
    <r>
      <rPr>
        <sz val="12"/>
        <color theme="1"/>
        <rFont val="Times New Roman"/>
        <family val="1"/>
      </rPr>
      <t>)</t>
    </r>
    <r>
      <rPr>
        <sz val="12"/>
        <color theme="1"/>
        <rFont val="標楷體"/>
        <family val="4"/>
        <charset val="136"/>
      </rPr>
      <t>﹐試配合我司复合机生產較特別珠光紙之產品﹐确認品質是否可行﹒</t>
    </r>
  </si>
  <si>
    <r>
      <rPr>
        <sz val="12"/>
        <color theme="1"/>
        <rFont val="標楷體"/>
        <family val="4"/>
        <charset val="136"/>
      </rPr>
      <t>測試洋紫荊</t>
    </r>
    <r>
      <rPr>
        <sz val="12"/>
        <color theme="1"/>
        <rFont val="Times New Roman"/>
        <family val="1"/>
      </rPr>
      <t>#GSN59117(</t>
    </r>
    <r>
      <rPr>
        <sz val="12"/>
        <color theme="1"/>
        <rFont val="標楷體"/>
        <family val="4"/>
        <charset val="136"/>
      </rPr>
      <t>珠光淺黃油墨</t>
    </r>
    <r>
      <rPr>
        <sz val="12"/>
        <color theme="1"/>
        <rFont val="Times New Roman"/>
        <family val="1"/>
      </rPr>
      <t>)</t>
    </r>
    <r>
      <rPr>
        <sz val="12"/>
        <color theme="1"/>
        <rFont val="標楷體"/>
        <family val="4"/>
        <charset val="136"/>
      </rPr>
      <t>﹐試配合我司复合机生產較特別珠光紙之產品确認品質是否可行﹒</t>
    </r>
  </si>
  <si>
    <r>
      <rPr>
        <sz val="12"/>
        <color theme="1"/>
        <rFont val="標楷體"/>
        <family val="4"/>
        <charset val="136"/>
      </rPr>
      <t>測試洋紫荊</t>
    </r>
    <r>
      <rPr>
        <sz val="12"/>
        <color theme="1"/>
        <rFont val="Times New Roman"/>
        <family val="1"/>
      </rPr>
      <t>#GSN59118(</t>
    </r>
    <r>
      <rPr>
        <sz val="12"/>
        <color theme="1"/>
        <rFont val="標楷體"/>
        <family val="4"/>
        <charset val="136"/>
      </rPr>
      <t>珠光淺黃油墨</t>
    </r>
    <r>
      <rPr>
        <sz val="12"/>
        <color theme="1"/>
        <rFont val="Times New Roman"/>
        <family val="1"/>
      </rPr>
      <t>)</t>
    </r>
    <r>
      <rPr>
        <sz val="12"/>
        <color theme="1"/>
        <rFont val="標楷體"/>
        <family val="4"/>
        <charset val="136"/>
      </rPr>
      <t>﹐試配合我司复合机生產較特別珠光紙之產品﹐确認品質是否可行﹒</t>
    </r>
  </si>
  <si>
    <r>
      <rPr>
        <sz val="12"/>
        <color theme="1"/>
        <rFont val="標楷體"/>
        <family val="4"/>
        <charset val="136"/>
      </rPr>
      <t>測試洋紫荊</t>
    </r>
    <r>
      <rPr>
        <sz val="12"/>
        <color theme="1"/>
        <rFont val="Times New Roman"/>
        <family val="1"/>
      </rPr>
      <t>#GSN59121(</t>
    </r>
    <r>
      <rPr>
        <sz val="12"/>
        <color theme="1"/>
        <rFont val="標楷體"/>
        <family val="4"/>
        <charset val="136"/>
      </rPr>
      <t>珠光杏油墨</t>
    </r>
    <r>
      <rPr>
        <sz val="12"/>
        <color theme="1"/>
        <rFont val="Times New Roman"/>
        <family val="1"/>
      </rPr>
      <t>)</t>
    </r>
    <r>
      <rPr>
        <sz val="12"/>
        <color theme="1"/>
        <rFont val="標楷體"/>
        <family val="4"/>
        <charset val="136"/>
      </rPr>
      <t>﹐試配合我司复合机生產較特別珠光紙之產品﹐确認品質是否可行﹒</t>
    </r>
  </si>
  <si>
    <r>
      <rPr>
        <sz val="12"/>
        <color theme="1"/>
        <rFont val="標楷體"/>
        <family val="4"/>
        <charset val="136"/>
      </rPr>
      <t>測試</t>
    </r>
    <r>
      <rPr>
        <sz val="12"/>
        <color theme="1"/>
        <rFont val="Times New Roman"/>
        <family val="1"/>
      </rPr>
      <t>UV Flexo Green</t>
    </r>
    <r>
      <rPr>
        <sz val="12"/>
        <color theme="1"/>
        <rFont val="標楷體"/>
        <family val="4"/>
        <charset val="136"/>
      </rPr>
      <t>專色油墨，用於燙金邊机做轆色邊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做</t>
    </r>
    <r>
      <rPr>
        <sz val="12"/>
        <color theme="1"/>
        <rFont val="Times New Roman"/>
        <family val="1"/>
      </rPr>
      <t xml:space="preserve"> Leo US/Scholastic-Monston Goose</t>
    </r>
    <r>
      <rPr>
        <sz val="12"/>
        <color theme="1"/>
        <rFont val="標楷體"/>
        <family val="4"/>
        <charset val="136"/>
      </rPr>
      <t>產品，</t>
    </r>
    <r>
      <rPr>
        <sz val="12"/>
        <color theme="1"/>
        <rFont val="Times New Roman"/>
        <family val="1"/>
      </rPr>
      <t xml:space="preserve"> </t>
    </r>
    <r>
      <rPr>
        <sz val="12"/>
        <color theme="1"/>
        <rFont val="標楷體"/>
        <family val="4"/>
        <charset val="136"/>
      </rPr>
      <t>确認品質是否滿足客人要求。</t>
    </r>
  </si>
  <si>
    <r>
      <rPr>
        <sz val="12"/>
        <color theme="1"/>
        <rFont val="標楷體"/>
        <family val="4"/>
        <charset val="136"/>
      </rPr>
      <t>測試葉氏洋紫荊</t>
    </r>
    <r>
      <rPr>
        <sz val="12"/>
        <color theme="1"/>
        <rFont val="Times New Roman"/>
        <family val="1"/>
      </rPr>
      <t>#GSN5558(GREEN)</t>
    </r>
    <r>
      <rPr>
        <sz val="12"/>
        <color theme="1"/>
        <rFont val="標楷體"/>
        <family val="4"/>
        <charset val="136"/>
      </rPr>
      <t>及</t>
    </r>
    <r>
      <rPr>
        <sz val="12"/>
        <color theme="1"/>
        <rFont val="Times New Roman"/>
        <family val="1"/>
      </rPr>
      <t>#GSN54136(GREEN)</t>
    </r>
    <r>
      <rPr>
        <sz val="12"/>
        <color theme="1"/>
        <rFont val="標楷體"/>
        <family val="4"/>
        <charset val="136"/>
      </rPr>
      <t>水溶劑性油墨﹐上</t>
    </r>
    <r>
      <rPr>
        <sz val="12"/>
        <color theme="1"/>
        <rFont val="Times New Roman"/>
        <family val="1"/>
      </rPr>
      <t>FLEXO</t>
    </r>
    <r>
      <rPr>
        <sz val="12"/>
        <color theme="1"/>
        <rFont val="標楷體"/>
        <family val="4"/>
        <charset val="136"/>
      </rPr>
      <t>印刷鋁箔銀銻紙﹐确認效果是否達到客人</t>
    </r>
    <r>
      <rPr>
        <sz val="12"/>
        <color theme="1"/>
        <rFont val="Times New Roman"/>
        <family val="1"/>
      </rPr>
      <t>(Hallmark)</t>
    </r>
    <r>
      <rPr>
        <sz val="12"/>
        <color theme="1"/>
        <rFont val="標楷體"/>
        <family val="4"/>
        <charset val="136"/>
      </rPr>
      <t>要求</t>
    </r>
  </si>
  <si>
    <r>
      <rPr>
        <sz val="12"/>
        <color theme="1"/>
        <rFont val="標楷體"/>
        <family val="4"/>
        <charset val="136"/>
      </rPr>
      <t>測試大日本</t>
    </r>
    <r>
      <rPr>
        <sz val="12"/>
        <color theme="1"/>
        <rFont val="Times New Roman"/>
        <family val="1"/>
      </rPr>
      <t>POP-K4</t>
    </r>
    <r>
      <rPr>
        <sz val="12"/>
        <color theme="1"/>
        <rFont val="標楷體"/>
        <family val="4"/>
        <charset val="136"/>
      </rPr>
      <t>色油墨直接印於</t>
    </r>
    <r>
      <rPr>
        <sz val="12"/>
        <color theme="1"/>
        <rFont val="Times New Roman"/>
        <family val="1"/>
      </rPr>
      <t>PACUR PET-G (75 lpi)</t>
    </r>
    <r>
      <rPr>
        <sz val="12"/>
        <color theme="1"/>
        <rFont val="標楷體"/>
        <family val="4"/>
        <charset val="136"/>
      </rPr>
      <t>光柵片上，解決現時光柵片出現離層現象，改善品質﹒</t>
    </r>
  </si>
  <si>
    <r>
      <rPr>
        <sz val="12"/>
        <color theme="1"/>
        <rFont val="標楷體"/>
        <family val="4"/>
        <charset val="136"/>
      </rPr>
      <t>測試洋紫荊</t>
    </r>
    <r>
      <rPr>
        <sz val="12"/>
        <color theme="1"/>
        <rFont val="Times New Roman"/>
        <family val="1"/>
      </rPr>
      <t>GSN54135F(</t>
    </r>
    <r>
      <rPr>
        <sz val="12"/>
        <color theme="1"/>
        <rFont val="標楷體"/>
        <family val="4"/>
        <charset val="136"/>
      </rPr>
      <t>喜氣洋洋紅</t>
    </r>
    <r>
      <rPr>
        <sz val="12"/>
        <color theme="1"/>
        <rFont val="Times New Roman"/>
        <family val="1"/>
      </rPr>
      <t>)</t>
    </r>
    <r>
      <rPr>
        <sz val="12"/>
        <color theme="1"/>
        <rFont val="標楷體"/>
        <family val="4"/>
        <charset val="136"/>
      </rPr>
      <t>油墨配合</t>
    </r>
    <r>
      <rPr>
        <sz val="12"/>
        <color theme="1"/>
        <rFont val="Times New Roman"/>
        <family val="1"/>
      </rPr>
      <t>GSN5406F(</t>
    </r>
    <r>
      <rPr>
        <sz val="12"/>
        <color theme="1"/>
        <rFont val="標楷體"/>
        <family val="4"/>
        <charset val="136"/>
      </rPr>
      <t>金紅</t>
    </r>
    <r>
      <rPr>
        <sz val="12"/>
        <color theme="1"/>
        <rFont val="Times New Roman"/>
        <family val="1"/>
      </rPr>
      <t>)</t>
    </r>
    <r>
      <rPr>
        <sz val="12"/>
        <color theme="1"/>
        <rFont val="標楷體"/>
        <family val="4"/>
        <charset val="136"/>
      </rPr>
      <t>油墨，是否可上凹版機生產公司利是封、風車產品。</t>
    </r>
  </si>
  <si>
    <r>
      <rPr>
        <sz val="12"/>
        <color theme="1"/>
        <rFont val="標楷體"/>
        <family val="4"/>
        <charset val="136"/>
      </rPr>
      <t>測試洋紫荊</t>
    </r>
    <r>
      <rPr>
        <sz val="12"/>
        <color theme="1"/>
        <rFont val="Times New Roman"/>
        <family val="1"/>
      </rPr>
      <t>GSN5406F(</t>
    </r>
    <r>
      <rPr>
        <sz val="12"/>
        <color theme="1"/>
        <rFont val="標楷體"/>
        <family val="4"/>
        <charset val="136"/>
      </rPr>
      <t>金紅</t>
    </r>
    <r>
      <rPr>
        <sz val="12"/>
        <color theme="1"/>
        <rFont val="Times New Roman"/>
        <family val="1"/>
      </rPr>
      <t>)</t>
    </r>
    <r>
      <rPr>
        <sz val="12"/>
        <color theme="1"/>
        <rFont val="標楷體"/>
        <family val="4"/>
        <charset val="136"/>
      </rPr>
      <t>油墨配合</t>
    </r>
    <r>
      <rPr>
        <sz val="12"/>
        <color theme="1"/>
        <rFont val="Times New Roman"/>
        <family val="1"/>
      </rPr>
      <t>GSN54135 F(</t>
    </r>
    <r>
      <rPr>
        <sz val="12"/>
        <color theme="1"/>
        <rFont val="標楷體"/>
        <family val="4"/>
        <charset val="136"/>
      </rPr>
      <t>喜氣洋洋紅</t>
    </r>
    <r>
      <rPr>
        <sz val="12"/>
        <color theme="1"/>
        <rFont val="Times New Roman"/>
        <family val="1"/>
      </rPr>
      <t>)</t>
    </r>
    <r>
      <rPr>
        <sz val="12"/>
        <color theme="1"/>
        <rFont val="標楷體"/>
        <family val="4"/>
        <charset val="136"/>
      </rPr>
      <t>油墨，是否可上凹版機生產公司利是封、風車產品。</t>
    </r>
  </si>
  <si>
    <r>
      <rPr>
        <sz val="12"/>
        <color theme="1"/>
        <rFont val="標楷體"/>
        <family val="4"/>
        <charset val="136"/>
      </rPr>
      <t>測試此</t>
    </r>
    <r>
      <rPr>
        <sz val="12"/>
        <color theme="1"/>
        <rFont val="Times New Roman"/>
        <family val="1"/>
      </rPr>
      <t>UV FLEXO</t>
    </r>
    <r>
      <rPr>
        <sz val="12"/>
        <color theme="1"/>
        <rFont val="標楷體"/>
        <family val="4"/>
        <charset val="136"/>
      </rPr>
      <t>油墨之</t>
    </r>
    <r>
      <rPr>
        <sz val="12"/>
        <color theme="1"/>
        <rFont val="Times New Roman"/>
        <family val="1"/>
      </rPr>
      <t>UV Festival Pink HK15229</t>
    </r>
    <r>
      <rPr>
        <sz val="12"/>
        <color theme="1"/>
        <rFont val="標楷體"/>
        <family val="4"/>
        <charset val="136"/>
      </rPr>
      <t>粉紅色，用於燙金邊机做轆色邊</t>
    </r>
    <r>
      <rPr>
        <sz val="12"/>
        <color theme="1"/>
        <rFont val="Times New Roman"/>
        <family val="1"/>
      </rPr>
      <t>(</t>
    </r>
    <r>
      <rPr>
        <sz val="12"/>
        <color theme="1"/>
        <rFont val="標楷體"/>
        <family val="4"/>
        <charset val="136"/>
      </rPr>
      <t>三邊</t>
    </r>
    <r>
      <rPr>
        <sz val="12"/>
        <color theme="1"/>
        <rFont val="Times New Roman"/>
        <family val="1"/>
      </rPr>
      <t xml:space="preserve">) 1469008 dagagenda klein linnen </t>
    </r>
    <r>
      <rPr>
        <sz val="12"/>
        <color theme="1"/>
        <rFont val="標楷體"/>
        <family val="4"/>
        <charset val="136"/>
      </rPr>
      <t>產品，</t>
    </r>
    <r>
      <rPr>
        <sz val="12"/>
        <color theme="1"/>
        <rFont val="Times New Roman"/>
        <family val="1"/>
      </rPr>
      <t xml:space="preserve"> </t>
    </r>
    <r>
      <rPr>
        <sz val="12"/>
        <color theme="1"/>
        <rFont val="標楷體"/>
        <family val="4"/>
        <charset val="136"/>
      </rPr>
      <t>确認效果是否滿足客人</t>
    </r>
    <r>
      <rPr>
        <sz val="12"/>
        <color theme="1"/>
        <rFont val="Times New Roman"/>
        <family val="1"/>
      </rPr>
      <t>Image Books</t>
    </r>
    <r>
      <rPr>
        <sz val="12"/>
        <color theme="1"/>
        <rFont val="標楷體"/>
        <family val="4"/>
        <charset val="136"/>
      </rPr>
      <t>要求</t>
    </r>
  </si>
  <si>
    <r>
      <rPr>
        <sz val="12"/>
        <color theme="1"/>
        <rFont val="標楷體"/>
        <family val="4"/>
        <charset val="136"/>
      </rPr>
      <t>測試</t>
    </r>
    <r>
      <rPr>
        <sz val="12"/>
        <color theme="1"/>
        <rFont val="Times New Roman"/>
        <family val="1"/>
      </rPr>
      <t>UV FLEXO</t>
    </r>
    <r>
      <rPr>
        <sz val="12"/>
        <color theme="1"/>
        <rFont val="標楷體"/>
        <family val="4"/>
        <charset val="136"/>
      </rPr>
      <t>油墨之</t>
    </r>
    <r>
      <rPr>
        <sz val="12"/>
        <color theme="1"/>
        <rFont val="Times New Roman"/>
        <family val="1"/>
      </rPr>
      <t>HK15228 PMS311U</t>
    </r>
    <r>
      <rPr>
        <sz val="12"/>
        <color theme="1"/>
        <rFont val="標楷體"/>
        <family val="4"/>
        <charset val="136"/>
      </rPr>
      <t>藍，用於燙金邊机做轆色邊</t>
    </r>
    <r>
      <rPr>
        <sz val="12"/>
        <color theme="1"/>
        <rFont val="Times New Roman"/>
        <family val="1"/>
      </rPr>
      <t>(</t>
    </r>
    <r>
      <rPr>
        <sz val="12"/>
        <color theme="1"/>
        <rFont val="標楷體"/>
        <family val="4"/>
        <charset val="136"/>
      </rPr>
      <t>三邊</t>
    </r>
    <r>
      <rPr>
        <sz val="12"/>
        <color theme="1"/>
        <rFont val="Times New Roman"/>
        <family val="1"/>
      </rPr>
      <t xml:space="preserve">) 1469008 dagagenda klein linnen </t>
    </r>
    <r>
      <rPr>
        <sz val="12"/>
        <color theme="1"/>
        <rFont val="標楷體"/>
        <family val="4"/>
        <charset val="136"/>
      </rPr>
      <t>產品，</t>
    </r>
    <r>
      <rPr>
        <sz val="12"/>
        <color theme="1"/>
        <rFont val="Times New Roman"/>
        <family val="1"/>
      </rPr>
      <t xml:space="preserve"> </t>
    </r>
    <r>
      <rPr>
        <sz val="12"/>
        <color theme="1"/>
        <rFont val="標楷體"/>
        <family val="4"/>
        <charset val="136"/>
      </rPr>
      <t>确認效果是否滿足客人</t>
    </r>
    <r>
      <rPr>
        <sz val="12"/>
        <color theme="1"/>
        <rFont val="Times New Roman"/>
        <family val="1"/>
      </rPr>
      <t>ImageBooks</t>
    </r>
    <r>
      <rPr>
        <sz val="12"/>
        <color theme="1"/>
        <rFont val="標楷體"/>
        <family val="4"/>
        <charset val="136"/>
      </rPr>
      <t>要求。</t>
    </r>
  </si>
  <si>
    <r>
      <rPr>
        <sz val="12"/>
        <color theme="1"/>
        <rFont val="標楷體"/>
        <family val="4"/>
        <charset val="136"/>
      </rPr>
      <t>測試此</t>
    </r>
    <r>
      <rPr>
        <sz val="12"/>
        <color theme="1"/>
        <rFont val="Times New Roman"/>
        <family val="1"/>
      </rPr>
      <t>UV FLEXO</t>
    </r>
    <r>
      <rPr>
        <sz val="12"/>
        <color theme="1"/>
        <rFont val="標楷體"/>
        <family val="4"/>
        <charset val="136"/>
      </rPr>
      <t>油墨之</t>
    </r>
    <r>
      <rPr>
        <sz val="12"/>
        <color theme="1"/>
        <rFont val="Times New Roman"/>
        <family val="1"/>
      </rPr>
      <t>HK15229 PMS7424U</t>
    </r>
    <r>
      <rPr>
        <sz val="12"/>
        <color theme="1"/>
        <rFont val="標楷體"/>
        <family val="4"/>
        <charset val="136"/>
      </rPr>
      <t>紅，用於燙金邊机做轆色邊</t>
    </r>
    <r>
      <rPr>
        <sz val="12"/>
        <color theme="1"/>
        <rFont val="Times New Roman"/>
        <family val="1"/>
      </rPr>
      <t>(</t>
    </r>
    <r>
      <rPr>
        <sz val="12"/>
        <color theme="1"/>
        <rFont val="標楷體"/>
        <family val="4"/>
        <charset val="136"/>
      </rPr>
      <t>三邊</t>
    </r>
    <r>
      <rPr>
        <sz val="12"/>
        <color theme="1"/>
        <rFont val="Times New Roman"/>
        <family val="1"/>
      </rPr>
      <t xml:space="preserve">) 1469008 dagagenda klein linnen </t>
    </r>
    <r>
      <rPr>
        <sz val="12"/>
        <color theme="1"/>
        <rFont val="標楷體"/>
        <family val="4"/>
        <charset val="136"/>
      </rPr>
      <t>產品，</t>
    </r>
    <r>
      <rPr>
        <sz val="12"/>
        <color theme="1"/>
        <rFont val="Times New Roman"/>
        <family val="1"/>
      </rPr>
      <t xml:space="preserve"> </t>
    </r>
    <r>
      <rPr>
        <sz val="12"/>
        <color theme="1"/>
        <rFont val="標楷體"/>
        <family val="4"/>
        <charset val="136"/>
      </rPr>
      <t>确認效果是否滿足客人</t>
    </r>
    <r>
      <rPr>
        <sz val="12"/>
        <color theme="1"/>
        <rFont val="Times New Roman"/>
        <family val="1"/>
      </rPr>
      <t>Image Books</t>
    </r>
    <r>
      <rPr>
        <sz val="12"/>
        <color theme="1"/>
        <rFont val="標楷體"/>
        <family val="4"/>
        <charset val="136"/>
      </rPr>
      <t>要求</t>
    </r>
  </si>
  <si>
    <r>
      <rPr>
        <sz val="12"/>
        <color theme="1"/>
        <rFont val="標楷體"/>
        <family val="4"/>
        <charset val="136"/>
      </rPr>
      <t>針對供應商藝韜之</t>
    </r>
    <r>
      <rPr>
        <sz val="12"/>
        <color theme="1"/>
        <rFont val="Times New Roman"/>
        <family val="1"/>
      </rPr>
      <t>MSBN</t>
    </r>
    <r>
      <rPr>
        <sz val="12"/>
        <color theme="1"/>
        <rFont val="標楷體"/>
        <family val="4"/>
        <charset val="136"/>
      </rPr>
      <t>透明漿不再生產。測試</t>
    </r>
    <r>
      <rPr>
        <sz val="12"/>
        <color theme="1"/>
        <rFont val="Times New Roman"/>
        <family val="1"/>
      </rPr>
      <t>#0301279 FET-B</t>
    </r>
    <r>
      <rPr>
        <sz val="12"/>
        <color theme="1"/>
        <rFont val="標楷體"/>
        <family val="4"/>
        <charset val="136"/>
      </rPr>
      <t>彈性透明漿是否可代替及适合使用于我司產品上</t>
    </r>
  </si>
  <si>
    <r>
      <rPr>
        <sz val="12"/>
        <color theme="1"/>
        <rFont val="標楷體"/>
        <family val="4"/>
        <charset val="136"/>
      </rPr>
      <t>針對供應商藝韜之</t>
    </r>
    <r>
      <rPr>
        <sz val="12"/>
        <color theme="1"/>
        <rFont val="Times New Roman"/>
        <family val="1"/>
      </rPr>
      <t>MSBN</t>
    </r>
    <r>
      <rPr>
        <sz val="12"/>
        <color theme="1"/>
        <rFont val="標楷體"/>
        <family val="4"/>
        <charset val="136"/>
      </rPr>
      <t>透明漿不再生產。測試</t>
    </r>
    <r>
      <rPr>
        <sz val="12"/>
        <color theme="1"/>
        <rFont val="Times New Roman"/>
        <family val="1"/>
      </rPr>
      <t>#0401411 MEB</t>
    </r>
    <r>
      <rPr>
        <sz val="12"/>
        <color theme="1"/>
        <rFont val="標楷體"/>
        <family val="4"/>
        <charset val="136"/>
      </rPr>
      <t>啞面透明漿是否可代替及适合使用于我司產品上</t>
    </r>
  </si>
  <si>
    <r>
      <rPr>
        <sz val="12"/>
        <color theme="1"/>
        <rFont val="標楷體"/>
        <family val="4"/>
        <charset val="136"/>
      </rPr>
      <t>測試此</t>
    </r>
    <r>
      <rPr>
        <sz val="12"/>
        <color theme="1"/>
        <rFont val="Times New Roman"/>
        <family val="1"/>
      </rPr>
      <t>UV FLEXO</t>
    </r>
    <r>
      <rPr>
        <sz val="12"/>
        <color theme="1"/>
        <rFont val="標楷體"/>
        <family val="4"/>
        <charset val="136"/>
      </rPr>
      <t>油墨之</t>
    </r>
    <r>
      <rPr>
        <sz val="12"/>
        <color theme="1"/>
        <rFont val="Times New Roman"/>
        <family val="1"/>
      </rPr>
      <t>UV Festival Pink HK15229</t>
    </r>
    <r>
      <rPr>
        <sz val="12"/>
        <color theme="1"/>
        <rFont val="標楷體"/>
        <family val="4"/>
        <charset val="136"/>
      </rPr>
      <t>粉紅色，用於燙金邊机做轆色邊</t>
    </r>
    <r>
      <rPr>
        <sz val="12"/>
        <color theme="1"/>
        <rFont val="Times New Roman"/>
        <family val="1"/>
      </rPr>
      <t>(</t>
    </r>
    <r>
      <rPr>
        <sz val="12"/>
        <color theme="1"/>
        <rFont val="標楷體"/>
        <family val="4"/>
        <charset val="136"/>
      </rPr>
      <t>三邊</t>
    </r>
    <r>
      <rPr>
        <sz val="12"/>
        <color theme="1"/>
        <rFont val="Times New Roman"/>
        <family val="1"/>
      </rPr>
      <t xml:space="preserve">) 1469008 dagagenda klein linnen </t>
    </r>
    <r>
      <rPr>
        <sz val="12"/>
        <color theme="1"/>
        <rFont val="標楷體"/>
        <family val="4"/>
        <charset val="136"/>
      </rPr>
      <t>產品，</t>
    </r>
    <r>
      <rPr>
        <sz val="12"/>
        <color theme="1"/>
        <rFont val="Times New Roman"/>
        <family val="1"/>
      </rPr>
      <t xml:space="preserve"> </t>
    </r>
    <r>
      <rPr>
        <sz val="12"/>
        <color theme="1"/>
        <rFont val="標楷體"/>
        <family val="4"/>
        <charset val="136"/>
      </rPr>
      <t>确認效果是否滿足客人</t>
    </r>
    <r>
      <rPr>
        <sz val="12"/>
        <color theme="1"/>
        <rFont val="Times New Roman"/>
        <family val="1"/>
      </rPr>
      <t>Image Books</t>
    </r>
    <r>
      <rPr>
        <sz val="12"/>
        <color theme="1"/>
        <rFont val="標楷體"/>
        <family val="4"/>
        <charset val="136"/>
      </rPr>
      <t>要求。</t>
    </r>
  </si>
  <si>
    <r>
      <rPr>
        <sz val="12"/>
        <color theme="1"/>
        <rFont val="標楷體"/>
        <family val="4"/>
        <charset val="136"/>
      </rPr>
      <t>測試</t>
    </r>
    <r>
      <rPr>
        <sz val="12"/>
        <color theme="1"/>
        <rFont val="Times New Roman"/>
        <family val="1"/>
      </rPr>
      <t>UV Flexo PMS8203U Metallic Blue</t>
    </r>
    <r>
      <rPr>
        <sz val="12"/>
        <color theme="1"/>
        <rFont val="標楷體"/>
        <family val="4"/>
        <charset val="136"/>
      </rPr>
      <t>油墨，用於燙金邊机做轆色邊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做</t>
    </r>
    <r>
      <rPr>
        <sz val="12"/>
        <color theme="1"/>
        <rFont val="Times New Roman"/>
        <family val="1"/>
      </rPr>
      <t xml:space="preserve"> RANDOM HOUSE INC</t>
    </r>
    <r>
      <rPr>
        <sz val="12"/>
        <color theme="1"/>
        <rFont val="標楷體"/>
        <family val="4"/>
        <charset val="136"/>
      </rPr>
      <t>產品，</t>
    </r>
    <r>
      <rPr>
        <sz val="12"/>
        <color theme="1"/>
        <rFont val="Times New Roman"/>
        <family val="1"/>
      </rPr>
      <t xml:space="preserve"> </t>
    </r>
    <r>
      <rPr>
        <sz val="12"/>
        <color theme="1"/>
        <rFont val="標楷體"/>
        <family val="4"/>
        <charset val="136"/>
      </rPr>
      <t>确認其效果是否滿足客人要求。</t>
    </r>
  </si>
  <si>
    <r>
      <rPr>
        <sz val="12"/>
        <color theme="1"/>
        <rFont val="標楷體"/>
        <family val="4"/>
        <charset val="136"/>
      </rPr>
      <t>測試洋紫荊</t>
    </r>
    <r>
      <rPr>
        <sz val="12"/>
        <color theme="1"/>
        <rFont val="Times New Roman"/>
        <family val="1"/>
      </rPr>
      <t>GSN5381F</t>
    </r>
    <r>
      <rPr>
        <sz val="12"/>
        <color theme="1"/>
        <rFont val="標楷體"/>
        <family val="4"/>
        <charset val="136"/>
      </rPr>
      <t>浅黄色油墨上</t>
    </r>
    <r>
      <rPr>
        <sz val="12"/>
        <color theme="1"/>
        <rFont val="Times New Roman"/>
        <family val="1"/>
      </rPr>
      <t>Comprint</t>
    </r>
    <r>
      <rPr>
        <sz val="12"/>
        <color theme="1"/>
        <rFont val="標楷體"/>
        <family val="4"/>
        <charset val="136"/>
      </rPr>
      <t>机試染</t>
    </r>
    <r>
      <rPr>
        <sz val="12"/>
        <color theme="1"/>
        <rFont val="Times New Roman"/>
        <family val="1"/>
      </rPr>
      <t>210gsm</t>
    </r>
    <r>
      <rPr>
        <sz val="12"/>
        <color theme="1"/>
        <rFont val="標楷體"/>
        <family val="4"/>
        <charset val="136"/>
      </rPr>
      <t>書紙做《千言萬語》產品，確認其效果是否可達到客人</t>
    </r>
    <r>
      <rPr>
        <sz val="12"/>
        <color theme="1"/>
        <rFont val="Times New Roman"/>
        <family val="1"/>
      </rPr>
      <t>PIL</t>
    </r>
    <r>
      <rPr>
        <sz val="12"/>
        <color theme="1"/>
        <rFont val="標楷體"/>
        <family val="4"/>
        <charset val="136"/>
      </rPr>
      <t>要求。</t>
    </r>
  </si>
  <si>
    <r>
      <rPr>
        <sz val="12"/>
        <color theme="1"/>
        <rFont val="標楷體"/>
        <family val="4"/>
        <charset val="136"/>
      </rPr>
      <t>測試洋紫荊</t>
    </r>
    <r>
      <rPr>
        <sz val="12"/>
        <color theme="1"/>
        <rFont val="Times New Roman"/>
        <family val="1"/>
      </rPr>
      <t>GSN5382F</t>
    </r>
    <r>
      <rPr>
        <sz val="12"/>
        <color theme="1"/>
        <rFont val="標楷體"/>
        <family val="4"/>
        <charset val="136"/>
      </rPr>
      <t>浅黄色油墨上</t>
    </r>
    <r>
      <rPr>
        <sz val="12"/>
        <color theme="1"/>
        <rFont val="Times New Roman"/>
        <family val="1"/>
      </rPr>
      <t>Comprint</t>
    </r>
    <r>
      <rPr>
        <sz val="12"/>
        <color theme="1"/>
        <rFont val="標楷體"/>
        <family val="4"/>
        <charset val="136"/>
      </rPr>
      <t>机試染</t>
    </r>
    <r>
      <rPr>
        <sz val="12"/>
        <color theme="1"/>
        <rFont val="Times New Roman"/>
        <family val="1"/>
      </rPr>
      <t>120gsm</t>
    </r>
    <r>
      <rPr>
        <sz val="12"/>
        <color theme="1"/>
        <rFont val="標楷體"/>
        <family val="4"/>
        <charset val="136"/>
      </rPr>
      <t>書紙做《千言萬語》產品，確認其效果是否可達到客人</t>
    </r>
    <r>
      <rPr>
        <sz val="12"/>
        <color theme="1"/>
        <rFont val="Times New Roman"/>
        <family val="1"/>
      </rPr>
      <t>PIL</t>
    </r>
    <r>
      <rPr>
        <sz val="12"/>
        <color theme="1"/>
        <rFont val="標楷體"/>
        <family val="4"/>
        <charset val="136"/>
      </rPr>
      <t>要求。</t>
    </r>
  </si>
  <si>
    <r>
      <rPr>
        <sz val="12"/>
        <color theme="1"/>
        <rFont val="標楷體"/>
        <family val="4"/>
        <charset val="136"/>
      </rPr>
      <t>測試洋紫荊</t>
    </r>
    <r>
      <rPr>
        <sz val="12"/>
        <color theme="1"/>
        <rFont val="Times New Roman"/>
        <family val="1"/>
      </rPr>
      <t>GSN5383F</t>
    </r>
    <r>
      <rPr>
        <sz val="12"/>
        <color theme="1"/>
        <rFont val="標楷體"/>
        <family val="4"/>
        <charset val="136"/>
      </rPr>
      <t>浅黄色油墨上</t>
    </r>
    <r>
      <rPr>
        <sz val="12"/>
        <color theme="1"/>
        <rFont val="Times New Roman"/>
        <family val="1"/>
      </rPr>
      <t>Comprint</t>
    </r>
    <r>
      <rPr>
        <sz val="12"/>
        <color theme="1"/>
        <rFont val="標楷體"/>
        <family val="4"/>
        <charset val="136"/>
      </rPr>
      <t>机試染</t>
    </r>
    <r>
      <rPr>
        <sz val="12"/>
        <color theme="1"/>
        <rFont val="Times New Roman"/>
        <family val="1"/>
      </rPr>
      <t>100gsm</t>
    </r>
    <r>
      <rPr>
        <sz val="12"/>
        <color theme="1"/>
        <rFont val="標楷體"/>
        <family val="4"/>
        <charset val="136"/>
      </rPr>
      <t>書紙做《千言萬語》產品，確認其效果是否可達到客人</t>
    </r>
    <r>
      <rPr>
        <sz val="12"/>
        <color theme="1"/>
        <rFont val="Times New Roman"/>
        <family val="1"/>
      </rPr>
      <t>PIL</t>
    </r>
    <r>
      <rPr>
        <sz val="12"/>
        <color theme="1"/>
        <rFont val="標楷體"/>
        <family val="4"/>
        <charset val="136"/>
      </rPr>
      <t>要求。</t>
    </r>
  </si>
  <si>
    <r>
      <rPr>
        <sz val="12"/>
        <color theme="1"/>
        <rFont val="標楷體"/>
        <family val="4"/>
        <charset val="136"/>
      </rPr>
      <t>測試阿克蘇</t>
    </r>
    <r>
      <rPr>
        <sz val="12"/>
        <color theme="1"/>
        <rFont val="Times New Roman"/>
        <family val="1"/>
      </rPr>
      <t>#859</t>
    </r>
    <r>
      <rPr>
        <sz val="12"/>
        <color theme="1"/>
        <rFont val="標楷體"/>
        <family val="4"/>
        <charset val="136"/>
      </rPr>
      <t>系列水性油墨﹐上</t>
    </r>
    <r>
      <rPr>
        <sz val="12"/>
        <color theme="1"/>
        <rFont val="Times New Roman"/>
        <family val="1"/>
      </rPr>
      <t>FLEXO</t>
    </r>
    <r>
      <rPr>
        <sz val="12"/>
        <color theme="1"/>
        <rFont val="標楷體"/>
        <family val="4"/>
        <charset val="136"/>
      </rPr>
      <t>机用阿克蘇</t>
    </r>
    <r>
      <rPr>
        <sz val="12"/>
        <color theme="1"/>
        <rFont val="Times New Roman"/>
        <family val="1"/>
      </rPr>
      <t>#859</t>
    </r>
    <r>
      <rPr>
        <sz val="12"/>
        <color theme="1"/>
        <rFont val="標楷體"/>
        <family val="4"/>
        <charset val="136"/>
      </rPr>
      <t>系列水性油墨於鋁箔紙表面印刷﹐确認效果是否達到客人</t>
    </r>
    <r>
      <rPr>
        <sz val="12"/>
        <color theme="1"/>
        <rFont val="Times New Roman"/>
        <family val="1"/>
      </rPr>
      <t>(Hallmark)</t>
    </r>
    <r>
      <rPr>
        <sz val="12"/>
        <color theme="1"/>
        <rFont val="標楷體"/>
        <family val="4"/>
        <charset val="136"/>
      </rPr>
      <t>要求﹒</t>
    </r>
  </si>
  <si>
    <r>
      <rPr>
        <sz val="12"/>
        <color theme="1"/>
        <rFont val="標楷體"/>
        <family val="4"/>
        <charset val="136"/>
      </rPr>
      <t>收到日本油墨供應商</t>
    </r>
    <r>
      <rPr>
        <sz val="12"/>
        <color theme="1"/>
        <rFont val="Times New Roman"/>
        <family val="1"/>
      </rPr>
      <t>(Fuji Ink)</t>
    </r>
    <r>
      <rPr>
        <sz val="12"/>
        <color theme="1"/>
        <rFont val="標楷體"/>
        <family val="4"/>
        <charset val="136"/>
      </rPr>
      <t>通知，原來其供應的油墨有一種化學成份已早更改，為符合公司要求，請安排補回有關測試</t>
    </r>
  </si>
  <si>
    <r>
      <rPr>
        <sz val="12"/>
        <color theme="1"/>
        <rFont val="標楷體"/>
        <family val="4"/>
        <charset val="136"/>
      </rPr>
      <t>測試冠星</t>
    </r>
    <r>
      <rPr>
        <sz val="12"/>
        <color theme="1"/>
        <rFont val="Times New Roman"/>
        <family val="1"/>
      </rPr>
      <t>#100</t>
    </r>
    <r>
      <rPr>
        <sz val="12"/>
        <color theme="1"/>
        <rFont val="標楷體"/>
        <family val="4"/>
        <charset val="136"/>
      </rPr>
      <t>珠光顏料、</t>
    </r>
    <r>
      <rPr>
        <sz val="12"/>
        <color theme="1"/>
        <rFont val="Times New Roman"/>
        <family val="1"/>
      </rPr>
      <t>#123</t>
    </r>
    <r>
      <rPr>
        <sz val="12"/>
        <color theme="1"/>
        <rFont val="標楷體"/>
        <family val="4"/>
        <charset val="136"/>
      </rPr>
      <t>珠光顏料、</t>
    </r>
    <r>
      <rPr>
        <sz val="12"/>
        <color theme="1"/>
        <rFont val="Times New Roman"/>
        <family val="1"/>
      </rPr>
      <t>L-100</t>
    </r>
    <r>
      <rPr>
        <sz val="12"/>
        <color theme="1"/>
        <rFont val="標楷體"/>
        <family val="4"/>
        <charset val="136"/>
      </rPr>
      <t>珠光漿，故看其效果是否合乎公司要求。（單號改為：</t>
    </r>
    <r>
      <rPr>
        <sz val="12"/>
        <color theme="1"/>
        <rFont val="Times New Roman"/>
        <family val="1"/>
      </rPr>
      <t>MIS-050314</t>
    </r>
    <r>
      <rPr>
        <sz val="12"/>
        <color theme="1"/>
        <rFont val="標楷體"/>
        <family val="4"/>
        <charset val="136"/>
      </rPr>
      <t>）</t>
    </r>
  </si>
  <si>
    <r>
      <rPr>
        <sz val="12"/>
        <color theme="1"/>
        <rFont val="標楷體"/>
        <family val="4"/>
        <charset val="136"/>
      </rPr>
      <t>測試高仕</t>
    </r>
    <r>
      <rPr>
        <sz val="12"/>
        <color theme="1"/>
        <rFont val="Times New Roman"/>
        <family val="1"/>
      </rPr>
      <t>HK16286 PMS342U</t>
    </r>
    <r>
      <rPr>
        <sz val="12"/>
        <color theme="1"/>
        <rFont val="標楷體"/>
        <family val="4"/>
        <charset val="136"/>
      </rPr>
      <t>綠色</t>
    </r>
    <r>
      <rPr>
        <sz val="12"/>
        <color theme="1"/>
        <rFont val="Times New Roman"/>
        <family val="1"/>
      </rPr>
      <t>UV FLEXO</t>
    </r>
    <r>
      <rPr>
        <sz val="12"/>
        <color theme="1"/>
        <rFont val="標楷體"/>
        <family val="4"/>
        <charset val="136"/>
      </rPr>
      <t>油墨，用於燙金邊機做＜</t>
    </r>
    <r>
      <rPr>
        <sz val="12"/>
        <color theme="1"/>
        <rFont val="Times New Roman"/>
        <family val="1"/>
      </rPr>
      <t xml:space="preserve">58029 </t>
    </r>
    <r>
      <rPr>
        <sz val="12"/>
        <color theme="1"/>
        <rFont val="標楷體"/>
        <family val="4"/>
        <charset val="136"/>
      </rPr>
      <t>＞意大利美食書產品輥色邊（三邊）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</si>
  <si>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測試冠星</t>
    </r>
    <r>
      <rPr>
        <sz val="12"/>
        <color theme="1"/>
        <rFont val="Times New Roman"/>
        <family val="1"/>
      </rPr>
      <t>“</t>
    </r>
    <r>
      <rPr>
        <sz val="12"/>
        <color theme="1"/>
        <rFont val="標楷體"/>
        <family val="4"/>
        <charset val="136"/>
      </rPr>
      <t>默克</t>
    </r>
    <r>
      <rPr>
        <sz val="12"/>
        <color theme="1"/>
        <rFont val="Times New Roman"/>
        <family val="1"/>
      </rPr>
      <t>”</t>
    </r>
    <r>
      <rPr>
        <sz val="12"/>
        <color theme="1"/>
        <rFont val="標楷體"/>
        <family val="4"/>
        <charset val="136"/>
      </rPr>
      <t>特亮銀白珠光粉，配合</t>
    </r>
    <r>
      <rPr>
        <sz val="12"/>
        <color theme="1"/>
        <rFont val="Times New Roman"/>
        <family val="1"/>
      </rPr>
      <t>#123</t>
    </r>
    <r>
      <rPr>
        <sz val="12"/>
        <color theme="1"/>
        <rFont val="標楷體"/>
        <family val="4"/>
        <charset val="136"/>
      </rPr>
      <t>珠光顏料、</t>
    </r>
    <r>
      <rPr>
        <sz val="12"/>
        <color theme="1"/>
        <rFont val="Times New Roman"/>
        <family val="1"/>
      </rPr>
      <t>L-100</t>
    </r>
    <r>
      <rPr>
        <sz val="12"/>
        <color theme="1"/>
        <rFont val="標楷體"/>
        <family val="4"/>
        <charset val="136"/>
      </rPr>
      <t>珠光漿凹版印刷</t>
    </r>
    <r>
      <rPr>
        <sz val="12"/>
        <color theme="1"/>
        <rFont val="Times New Roman"/>
        <family val="1"/>
      </rPr>
      <t>H/M 3JHB346K</t>
    </r>
    <r>
      <rPr>
        <sz val="12"/>
        <color theme="1"/>
        <rFont val="標楷體"/>
        <family val="4"/>
        <charset val="136"/>
      </rPr>
      <t>紙袋，故看其效果是否合乎客人要求。</t>
    </r>
  </si>
  <si>
    <r>
      <rPr>
        <sz val="12"/>
        <color theme="1"/>
        <rFont val="標楷體"/>
        <family val="4"/>
        <charset val="136"/>
      </rPr>
      <t>測試供應商更改化學成份的</t>
    </r>
    <r>
      <rPr>
        <sz val="12"/>
        <color theme="1"/>
        <rFont val="Times New Roman"/>
        <family val="1"/>
      </rPr>
      <t>611B</t>
    </r>
    <r>
      <rPr>
        <sz val="12"/>
        <color theme="1"/>
        <rFont val="標楷體"/>
        <family val="4"/>
        <charset val="136"/>
      </rPr>
      <t>紅色油墨，是否合符公司要求。</t>
    </r>
  </si>
  <si>
    <r>
      <rPr>
        <sz val="12"/>
        <color theme="1"/>
        <rFont val="標楷體"/>
        <family val="4"/>
        <charset val="136"/>
      </rPr>
      <t>測試</t>
    </r>
    <r>
      <rPr>
        <sz val="12"/>
        <color theme="1"/>
        <rFont val="Times New Roman"/>
        <family val="1"/>
      </rPr>
      <t>Coates Fest25 UV Flexo Process Cyan</t>
    </r>
    <r>
      <rPr>
        <sz val="12"/>
        <color theme="1"/>
        <rFont val="標楷體"/>
        <family val="4"/>
        <charset val="136"/>
      </rPr>
      <t>水墨，以針對客人</t>
    </r>
    <r>
      <rPr>
        <sz val="12"/>
        <color theme="1"/>
        <rFont val="Times New Roman"/>
        <family val="1"/>
      </rPr>
      <t xml:space="preserve">-De Agostini </t>
    </r>
    <r>
      <rPr>
        <sz val="12"/>
        <color theme="1"/>
        <rFont val="標楷體"/>
        <family val="4"/>
        <charset val="136"/>
      </rPr>
      <t>要求於精裝書上掃色邊，看生產是否可行。</t>
    </r>
  </si>
  <si>
    <r>
      <rPr>
        <sz val="12"/>
        <color theme="1"/>
        <rFont val="標楷體"/>
        <family val="4"/>
        <charset val="136"/>
      </rPr>
      <t>測試</t>
    </r>
    <r>
      <rPr>
        <sz val="12"/>
        <color theme="1"/>
        <rFont val="Times New Roman"/>
        <family val="1"/>
      </rPr>
      <t>Fuji FGH698B</t>
    </r>
    <r>
      <rPr>
        <sz val="12"/>
        <color theme="1"/>
        <rFont val="標楷體"/>
        <family val="4"/>
        <charset val="136"/>
      </rPr>
      <t>黑色水墨上</t>
    </r>
    <r>
      <rPr>
        <sz val="12"/>
        <color theme="1"/>
        <rFont val="Times New Roman"/>
        <family val="1"/>
      </rPr>
      <t>Mark Andy</t>
    </r>
    <r>
      <rPr>
        <sz val="12"/>
        <color theme="1"/>
        <rFont val="標楷體"/>
        <family val="4"/>
        <charset val="136"/>
      </rPr>
      <t>機印卷裝粉面膠底紙是否可以改善</t>
    </r>
    <r>
      <rPr>
        <sz val="12"/>
        <color theme="1"/>
        <rFont val="Times New Roman"/>
        <family val="1"/>
      </rPr>
      <t>FGH698</t>
    </r>
    <r>
      <rPr>
        <sz val="12"/>
        <color theme="1"/>
        <rFont val="標楷體"/>
        <family val="4"/>
        <charset val="136"/>
      </rPr>
      <t>黑色水墨需較長時間才能干固的問題，以提高生產效率。</t>
    </r>
  </si>
  <si>
    <r>
      <rPr>
        <sz val="12"/>
        <color theme="1"/>
        <rFont val="標楷體"/>
        <family val="4"/>
        <charset val="136"/>
      </rPr>
      <t>測試</t>
    </r>
    <r>
      <rPr>
        <sz val="12"/>
        <color theme="1"/>
        <rFont val="Times New Roman"/>
        <family val="1"/>
      </rPr>
      <t>Coates Marlboro Inks</t>
    </r>
    <r>
      <rPr>
        <sz val="12"/>
        <color theme="1"/>
        <rFont val="標楷體"/>
        <family val="4"/>
        <charset val="136"/>
      </rPr>
      <t>，看是否符合客人</t>
    </r>
    <r>
      <rPr>
        <sz val="12"/>
        <color theme="1"/>
        <rFont val="Times New Roman"/>
        <family val="1"/>
      </rPr>
      <t>Mead Westvaco</t>
    </r>
    <r>
      <rPr>
        <sz val="12"/>
        <color theme="1"/>
        <rFont val="標楷體"/>
        <family val="4"/>
        <charset val="136"/>
      </rPr>
      <t>用於產品</t>
    </r>
    <r>
      <rPr>
        <sz val="12"/>
        <color theme="1"/>
        <rFont val="Times New Roman"/>
        <family val="1"/>
      </rPr>
      <t>Deluxe box</t>
    </r>
    <r>
      <rPr>
        <sz val="12"/>
        <color theme="1"/>
        <rFont val="標楷體"/>
        <family val="4"/>
        <charset val="136"/>
      </rPr>
      <t>的要求</t>
    </r>
  </si>
  <si>
    <r>
      <rPr>
        <sz val="12"/>
        <color theme="1"/>
        <rFont val="標楷體"/>
        <family val="4"/>
        <charset val="136"/>
      </rPr>
      <t>測試</t>
    </r>
    <r>
      <rPr>
        <sz val="12"/>
        <color theme="1"/>
        <rFont val="Times New Roman"/>
        <family val="1"/>
      </rPr>
      <t xml:space="preserve">Bright BTS8000K </t>
    </r>
    <r>
      <rPr>
        <sz val="12"/>
        <color theme="1"/>
        <rFont val="標楷體"/>
        <family val="4"/>
        <charset val="136"/>
      </rPr>
      <t>四色黑水墨上</t>
    </r>
    <r>
      <rPr>
        <sz val="12"/>
        <color theme="1"/>
        <rFont val="Times New Roman"/>
        <family val="1"/>
      </rPr>
      <t>Mark Andy</t>
    </r>
    <r>
      <rPr>
        <sz val="12"/>
        <color theme="1"/>
        <rFont val="標楷體"/>
        <family val="4"/>
        <charset val="136"/>
      </rPr>
      <t>機印卷裝粉面膠底紙是否可以改善</t>
    </r>
    <r>
      <rPr>
        <sz val="12"/>
        <color theme="1"/>
        <rFont val="Times New Roman"/>
        <family val="1"/>
      </rPr>
      <t>FGH698</t>
    </r>
    <r>
      <rPr>
        <sz val="12"/>
        <color theme="1"/>
        <rFont val="標楷體"/>
        <family val="4"/>
        <charset val="136"/>
      </rPr>
      <t>黑色水墨需較長時間才能干固而導致機速慢的問題，以提高生產效率。</t>
    </r>
  </si>
  <si>
    <r>
      <rPr>
        <sz val="12"/>
        <color theme="1"/>
        <rFont val="標楷體"/>
        <family val="4"/>
        <charset val="136"/>
      </rPr>
      <t>測試高氏</t>
    </r>
    <r>
      <rPr>
        <sz val="12"/>
        <color theme="1"/>
        <rFont val="Times New Roman"/>
        <family val="1"/>
      </rPr>
      <t>UV Flexo Rubine Red C</t>
    </r>
    <r>
      <rPr>
        <sz val="12"/>
        <color theme="1"/>
        <rFont val="標楷體"/>
        <family val="4"/>
        <charset val="136"/>
      </rPr>
      <t>水墨，以針對客人要求應用於</t>
    </r>
    <r>
      <rPr>
        <sz val="12"/>
        <color theme="1"/>
        <rFont val="Times New Roman"/>
        <family val="1"/>
      </rPr>
      <t>&lt;&lt;</t>
    </r>
    <r>
      <rPr>
        <sz val="12"/>
        <color theme="1"/>
        <rFont val="標楷體"/>
        <family val="4"/>
        <charset val="136"/>
      </rPr>
      <t>美麗蝴碟</t>
    </r>
    <r>
      <rPr>
        <sz val="12"/>
        <color theme="1"/>
        <rFont val="Times New Roman"/>
        <family val="1"/>
      </rPr>
      <t>&gt;&gt;</t>
    </r>
    <r>
      <rPr>
        <sz val="12"/>
        <color theme="1"/>
        <rFont val="標楷體"/>
        <family val="4"/>
        <charset val="136"/>
      </rPr>
      <t>精裝書掃色邊上，看其生產是否可行。</t>
    </r>
  </si>
  <si>
    <r>
      <rPr>
        <sz val="12"/>
        <color theme="1"/>
        <rFont val="標楷體"/>
        <family val="4"/>
        <charset val="136"/>
      </rPr>
      <t>測試高氏</t>
    </r>
    <r>
      <rPr>
        <sz val="12"/>
        <color theme="1"/>
        <rFont val="Times New Roman"/>
        <family val="1"/>
      </rPr>
      <t>UV Flexo PMS376C Green</t>
    </r>
    <r>
      <rPr>
        <sz val="12"/>
        <color theme="1"/>
        <rFont val="標楷體"/>
        <family val="4"/>
        <charset val="136"/>
      </rPr>
      <t>水墨，以針對客人要求應用於</t>
    </r>
    <r>
      <rPr>
        <sz val="12"/>
        <color theme="1"/>
        <rFont val="Times New Roman"/>
        <family val="1"/>
      </rPr>
      <t>&lt;&lt;</t>
    </r>
    <r>
      <rPr>
        <sz val="12"/>
        <color theme="1"/>
        <rFont val="標楷體"/>
        <family val="4"/>
        <charset val="136"/>
      </rPr>
      <t>眼見為實</t>
    </r>
    <r>
      <rPr>
        <sz val="12"/>
        <color theme="1"/>
        <rFont val="Times New Roman"/>
        <family val="1"/>
      </rPr>
      <t>&gt;&gt;</t>
    </r>
    <r>
      <rPr>
        <sz val="12"/>
        <color theme="1"/>
        <rFont val="標楷體"/>
        <family val="4"/>
        <charset val="136"/>
      </rPr>
      <t>精裝書掃色邊上，看其生產是否可行。</t>
    </r>
  </si>
  <si>
    <r>
      <rPr>
        <sz val="12"/>
        <color theme="1"/>
        <rFont val="標楷體"/>
        <family val="4"/>
        <charset val="136"/>
      </rPr>
      <t>測試高氏</t>
    </r>
    <r>
      <rPr>
        <sz val="12"/>
        <color theme="1"/>
        <rFont val="Times New Roman"/>
        <family val="1"/>
      </rPr>
      <t>UV Flexo 179C Warm Red</t>
    </r>
    <r>
      <rPr>
        <sz val="12"/>
        <color theme="1"/>
        <rFont val="標楷體"/>
        <family val="4"/>
        <charset val="136"/>
      </rPr>
      <t>水墨，以針對客人要求應用於</t>
    </r>
    <r>
      <rPr>
        <sz val="12"/>
        <color theme="1"/>
        <rFont val="Times New Roman"/>
        <family val="1"/>
      </rPr>
      <t>&lt;&lt;</t>
    </r>
    <r>
      <rPr>
        <sz val="12"/>
        <color theme="1"/>
        <rFont val="標楷體"/>
        <family val="4"/>
        <charset val="136"/>
      </rPr>
      <t>中國娃娃</t>
    </r>
    <r>
      <rPr>
        <sz val="12"/>
        <color theme="1"/>
        <rFont val="Times New Roman"/>
        <family val="1"/>
      </rPr>
      <t>&gt;&gt;</t>
    </r>
    <r>
      <rPr>
        <sz val="12"/>
        <color theme="1"/>
        <rFont val="標楷體"/>
        <family val="4"/>
        <charset val="136"/>
      </rPr>
      <t>精裝書掃色邊上，看其生產是否可行。</t>
    </r>
  </si>
  <si>
    <r>
      <rPr>
        <sz val="12"/>
        <color theme="1"/>
        <rFont val="標楷體"/>
        <family val="4"/>
        <charset val="136"/>
      </rPr>
      <t>測試高氏</t>
    </r>
    <r>
      <rPr>
        <sz val="12"/>
        <color theme="1"/>
        <rFont val="Times New Roman"/>
        <family val="1"/>
      </rPr>
      <t>HK17431 PMS1545U</t>
    </r>
    <r>
      <rPr>
        <sz val="12"/>
        <color theme="1"/>
        <rFont val="標楷體"/>
        <family val="4"/>
        <charset val="136"/>
      </rPr>
      <t>黃色</t>
    </r>
    <r>
      <rPr>
        <sz val="12"/>
        <color theme="1"/>
        <rFont val="Times New Roman"/>
        <family val="1"/>
      </rPr>
      <t>UV FLEXO</t>
    </r>
    <r>
      <rPr>
        <sz val="12"/>
        <color theme="1"/>
        <rFont val="標楷體"/>
        <family val="4"/>
        <charset val="136"/>
      </rPr>
      <t>油墨，用轆色邊機做</t>
    </r>
    <r>
      <rPr>
        <sz val="12"/>
        <color theme="1"/>
        <rFont val="Times New Roman"/>
        <family val="1"/>
      </rPr>
      <t>#73695  &lt;&lt;</t>
    </r>
    <r>
      <rPr>
        <sz val="12"/>
        <color theme="1"/>
        <rFont val="標楷體"/>
        <family val="4"/>
        <charset val="136"/>
      </rPr>
      <t>西班牙美食書</t>
    </r>
    <r>
      <rPr>
        <sz val="12"/>
        <color theme="1"/>
        <rFont val="Times New Roman"/>
        <family val="1"/>
      </rPr>
      <t>&gt;&gt;</t>
    </r>
    <r>
      <rPr>
        <sz val="12"/>
        <color theme="1"/>
        <rFont val="標楷體"/>
        <family val="4"/>
        <charset val="136"/>
      </rPr>
      <t>內文輥色邊（三邊）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</si>
  <si>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測試高氏</t>
    </r>
    <r>
      <rPr>
        <sz val="12"/>
        <color theme="1"/>
        <rFont val="Times New Roman"/>
        <family val="1"/>
      </rPr>
      <t>HK17731 PMS 193U</t>
    </r>
    <r>
      <rPr>
        <sz val="12"/>
        <color theme="1"/>
        <rFont val="標楷體"/>
        <family val="4"/>
        <charset val="136"/>
      </rPr>
      <t>紅色</t>
    </r>
    <r>
      <rPr>
        <sz val="12"/>
        <color theme="1"/>
        <rFont val="Times New Roman"/>
        <family val="1"/>
      </rPr>
      <t>UV FLEXO</t>
    </r>
    <r>
      <rPr>
        <sz val="12"/>
        <color theme="1"/>
        <rFont val="標楷體"/>
        <family val="4"/>
        <charset val="136"/>
      </rPr>
      <t>油墨，用於輥色邊機做</t>
    </r>
    <r>
      <rPr>
        <sz val="12"/>
        <color theme="1"/>
        <rFont val="Times New Roman"/>
        <family val="1"/>
      </rPr>
      <t>#103407&lt;&lt;</t>
    </r>
    <r>
      <rPr>
        <sz val="12"/>
        <color theme="1"/>
        <rFont val="標楷體"/>
        <family val="4"/>
        <charset val="136"/>
      </rPr>
      <t>各式各樣</t>
    </r>
    <r>
      <rPr>
        <sz val="12"/>
        <color theme="1"/>
        <rFont val="Times New Roman"/>
        <family val="1"/>
      </rPr>
      <t xml:space="preserve">&gt;&gt;      </t>
    </r>
    <r>
      <rPr>
        <sz val="12"/>
        <color theme="1"/>
        <rFont val="標楷體"/>
        <family val="4"/>
        <charset val="136"/>
      </rPr>
      <t>內文輥色邊（三邊）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</si>
  <si>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李金順（</t>
    </r>
    <r>
      <rPr>
        <sz val="12"/>
        <color theme="1"/>
        <rFont val="Times New Roman"/>
        <family val="1"/>
      </rPr>
      <t>Sanya Lee</t>
    </r>
    <r>
      <rPr>
        <sz val="12"/>
        <color theme="1"/>
        <rFont val="標楷體"/>
        <family val="4"/>
        <charset val="136"/>
      </rPr>
      <t>）</t>
    </r>
  </si>
  <si>
    <r>
      <rPr>
        <sz val="12"/>
        <color theme="1"/>
        <rFont val="標楷體"/>
        <family val="4"/>
        <charset val="136"/>
      </rPr>
      <t>測試高氏</t>
    </r>
    <r>
      <rPr>
        <sz val="12"/>
        <color theme="1"/>
        <rFont val="Times New Roman"/>
        <family val="1"/>
      </rPr>
      <t>HK18327 PMS 1905U</t>
    </r>
    <r>
      <rPr>
        <sz val="12"/>
        <color theme="1"/>
        <rFont val="標楷體"/>
        <family val="4"/>
        <charset val="136"/>
      </rPr>
      <t>粉紅色</t>
    </r>
    <r>
      <rPr>
        <sz val="12"/>
        <color theme="1"/>
        <rFont val="Times New Roman"/>
        <family val="1"/>
      </rPr>
      <t>UV FLEXO</t>
    </r>
    <r>
      <rPr>
        <sz val="12"/>
        <color theme="1"/>
        <rFont val="標楷體"/>
        <family val="4"/>
        <charset val="136"/>
      </rPr>
      <t>油墨，用於輥色邊機做</t>
    </r>
    <r>
      <rPr>
        <sz val="12"/>
        <color theme="1"/>
        <rFont val="Times New Roman"/>
        <family val="1"/>
      </rPr>
      <t>S0608311&lt;&lt;</t>
    </r>
    <r>
      <rPr>
        <sz val="12"/>
        <color theme="1"/>
        <rFont val="標楷體"/>
        <family val="4"/>
        <charset val="136"/>
      </rPr>
      <t>幸福的瞬間</t>
    </r>
    <r>
      <rPr>
        <sz val="12"/>
        <color theme="1"/>
        <rFont val="Times New Roman"/>
        <family val="1"/>
      </rPr>
      <t>&gt;&gt;</t>
    </r>
    <r>
      <rPr>
        <sz val="12"/>
        <color theme="1"/>
        <rFont val="標楷體"/>
        <family val="4"/>
        <charset val="136"/>
      </rPr>
      <t>內文輥色邊（三邊）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</si>
  <si>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任嘵燕（</t>
    </r>
    <r>
      <rPr>
        <sz val="12"/>
        <color theme="1"/>
        <rFont val="Times New Roman"/>
        <family val="1"/>
      </rPr>
      <t>Spring Ren</t>
    </r>
    <r>
      <rPr>
        <sz val="12"/>
        <color theme="1"/>
        <rFont val="標楷體"/>
        <family val="4"/>
        <charset val="136"/>
      </rPr>
      <t>）</t>
    </r>
  </si>
  <si>
    <r>
      <rPr>
        <sz val="12"/>
        <color theme="1"/>
        <rFont val="標楷體"/>
        <family val="4"/>
        <charset val="136"/>
      </rPr>
      <t>測試高氏</t>
    </r>
    <r>
      <rPr>
        <sz val="12"/>
        <color theme="1"/>
        <rFont val="Times New Roman"/>
        <family val="1"/>
      </rPr>
      <t>HK18328 PMS 199U</t>
    </r>
    <r>
      <rPr>
        <sz val="12"/>
        <color theme="1"/>
        <rFont val="標楷體"/>
        <family val="4"/>
        <charset val="136"/>
      </rPr>
      <t>紅色</t>
    </r>
    <r>
      <rPr>
        <sz val="12"/>
        <color theme="1"/>
        <rFont val="Times New Roman"/>
        <family val="1"/>
      </rPr>
      <t>UV FLEXO</t>
    </r>
    <r>
      <rPr>
        <sz val="12"/>
        <color theme="1"/>
        <rFont val="標楷體"/>
        <family val="4"/>
        <charset val="136"/>
      </rPr>
      <t>油墨，用於輥色邊機做</t>
    </r>
    <r>
      <rPr>
        <sz val="12"/>
        <color theme="1"/>
        <rFont val="Times New Roman"/>
        <family val="1"/>
      </rPr>
      <t>S0608312&lt;&lt;</t>
    </r>
    <r>
      <rPr>
        <sz val="12"/>
        <color theme="1"/>
        <rFont val="標楷體"/>
        <family val="4"/>
        <charset val="136"/>
      </rPr>
      <t>心語</t>
    </r>
    <r>
      <rPr>
        <sz val="12"/>
        <color theme="1"/>
        <rFont val="Times New Roman"/>
        <family val="1"/>
      </rPr>
      <t>-</t>
    </r>
    <r>
      <rPr>
        <sz val="12"/>
        <color theme="1"/>
        <rFont val="標楷體"/>
        <family val="4"/>
        <charset val="136"/>
      </rPr>
      <t>婚禮進行曲</t>
    </r>
    <r>
      <rPr>
        <sz val="12"/>
        <color theme="1"/>
        <rFont val="Times New Roman"/>
        <family val="1"/>
      </rPr>
      <t>&gt;&gt;</t>
    </r>
    <r>
      <rPr>
        <sz val="12"/>
        <color theme="1"/>
        <rFont val="標楷體"/>
        <family val="4"/>
        <charset val="136"/>
      </rPr>
      <t>內文輥色邊（三邊）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</si>
  <si>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測試高氏</t>
    </r>
    <r>
      <rPr>
        <sz val="12"/>
        <color theme="1"/>
        <rFont val="Times New Roman"/>
        <family val="1"/>
      </rPr>
      <t>HK18329 PMS DARK BLUE UV FLEXO</t>
    </r>
    <r>
      <rPr>
        <sz val="12"/>
        <color theme="1"/>
        <rFont val="標楷體"/>
        <family val="4"/>
        <charset val="136"/>
      </rPr>
      <t>油墨，用於輥色邊機做</t>
    </r>
    <r>
      <rPr>
        <sz val="12"/>
        <color theme="1"/>
        <rFont val="Times New Roman"/>
        <family val="1"/>
      </rPr>
      <t>S0600178&lt;&lt;</t>
    </r>
    <r>
      <rPr>
        <sz val="12"/>
        <color theme="1"/>
        <rFont val="標楷體"/>
        <family val="4"/>
        <charset val="136"/>
      </rPr>
      <t>追隨永遠</t>
    </r>
    <r>
      <rPr>
        <sz val="12"/>
        <color theme="1"/>
        <rFont val="Times New Roman"/>
        <family val="1"/>
      </rPr>
      <t>&gt;&gt;</t>
    </r>
    <r>
      <rPr>
        <sz val="12"/>
        <color theme="1"/>
        <rFont val="標楷體"/>
        <family val="4"/>
        <charset val="136"/>
      </rPr>
      <t>內文輥色邊（三邊）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</si>
  <si>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測試高氏</t>
    </r>
    <r>
      <rPr>
        <sz val="12"/>
        <color theme="1"/>
        <rFont val="Times New Roman"/>
        <family val="1"/>
      </rPr>
      <t>HK 18795 Black U UV FLEXO</t>
    </r>
    <r>
      <rPr>
        <sz val="12"/>
        <color theme="1"/>
        <rFont val="標楷體"/>
        <family val="4"/>
        <charset val="136"/>
      </rPr>
      <t>油墨，用於輥色邊機做</t>
    </r>
    <r>
      <rPr>
        <sz val="12"/>
        <color theme="1"/>
        <rFont val="Times New Roman"/>
        <family val="1"/>
      </rPr>
      <t>S0700850&lt;&lt;</t>
    </r>
    <r>
      <rPr>
        <sz val="12"/>
        <color theme="1"/>
        <rFont val="標楷體"/>
        <family val="4"/>
        <charset val="136"/>
      </rPr>
      <t>花世界</t>
    </r>
    <r>
      <rPr>
        <sz val="12"/>
        <color theme="1"/>
        <rFont val="Times New Roman"/>
        <family val="1"/>
      </rPr>
      <t>&gt;&gt;</t>
    </r>
    <r>
      <rPr>
        <sz val="12"/>
        <color theme="1"/>
        <rFont val="標楷體"/>
        <family val="4"/>
        <charset val="136"/>
      </rPr>
      <t>的內文輥色邊（三邊）</t>
    </r>
    <r>
      <rPr>
        <sz val="12"/>
        <color theme="1"/>
        <rFont val="Times New Roman"/>
        <family val="1"/>
      </rPr>
      <t>.</t>
    </r>
    <r>
      <rPr>
        <sz val="12"/>
        <color theme="1"/>
        <rFont val="標楷體"/>
        <family val="4"/>
        <charset val="136"/>
      </rPr>
      <t>，確認效果是否滿足客人要求。</t>
    </r>
  </si>
  <si>
    <r>
      <rPr>
        <sz val="12"/>
        <color theme="1"/>
        <rFont val="標楷體"/>
        <family val="4"/>
        <charset val="136"/>
      </rPr>
      <t>測試</t>
    </r>
    <r>
      <rPr>
        <sz val="12"/>
        <color theme="1"/>
        <rFont val="Times New Roman"/>
        <family val="1"/>
      </rPr>
      <t>DIC Flexo</t>
    </r>
    <r>
      <rPr>
        <sz val="12"/>
        <color theme="1"/>
        <rFont val="標楷體"/>
        <family val="4"/>
        <charset val="136"/>
      </rPr>
      <t>水墨，看其質量是否可接受，配合染紙機生產，用於</t>
    </r>
    <r>
      <rPr>
        <sz val="12"/>
        <color theme="1"/>
        <rFont val="Times New Roman"/>
        <family val="1"/>
      </rPr>
      <t>FD</t>
    </r>
    <r>
      <rPr>
        <sz val="12"/>
        <color theme="1"/>
        <rFont val="標楷體"/>
        <family val="4"/>
        <charset val="136"/>
      </rPr>
      <t>信封染紙生產上。</t>
    </r>
  </si>
  <si>
    <r>
      <rPr>
        <sz val="12"/>
        <color theme="1"/>
        <rFont val="標楷體"/>
        <family val="4"/>
        <charset val="136"/>
      </rPr>
      <t>測試高氏</t>
    </r>
    <r>
      <rPr>
        <sz val="12"/>
        <color theme="1"/>
        <rFont val="Times New Roman"/>
        <family val="1"/>
      </rPr>
      <t>HK18904 (PMS 1795U) UV Flexo</t>
    </r>
    <r>
      <rPr>
        <sz val="12"/>
        <color theme="1"/>
        <rFont val="標楷體"/>
        <family val="4"/>
        <charset val="136"/>
      </rPr>
      <t>水墨，用於輥色邊機做內文輥色邊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</si>
  <si>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測試迪愛生</t>
    </r>
    <r>
      <rPr>
        <sz val="12"/>
        <color theme="1"/>
        <rFont val="Times New Roman"/>
        <family val="1"/>
      </rPr>
      <t>HKHK19094 (PMS 200C) UV Flexo</t>
    </r>
    <r>
      <rPr>
        <sz val="12"/>
        <color theme="1"/>
        <rFont val="標楷體"/>
        <family val="4"/>
        <charset val="136"/>
      </rPr>
      <t>水墨，用於輥色邊機做內文輥色邊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</si>
  <si>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針對現時我司現用物料價錢較高，故測試</t>
    </r>
    <r>
      <rPr>
        <sz val="12"/>
        <color theme="1"/>
        <rFont val="Times New Roman"/>
        <family val="1"/>
      </rPr>
      <t>DIC HGL233&amp;HGL8336</t>
    </r>
    <r>
      <rPr>
        <sz val="12"/>
        <color theme="1"/>
        <rFont val="標楷體"/>
        <family val="4"/>
        <charset val="136"/>
      </rPr>
      <t>油墨是否可替代現用物料用於大貨生產上。</t>
    </r>
  </si>
  <si>
    <r>
      <rPr>
        <sz val="12"/>
        <color theme="1"/>
        <rFont val="標楷體"/>
        <family val="4"/>
        <charset val="136"/>
      </rPr>
      <t>測試賽諾爾</t>
    </r>
    <r>
      <rPr>
        <sz val="12"/>
        <color theme="1"/>
        <rFont val="Times New Roman"/>
        <family val="1"/>
      </rPr>
      <t xml:space="preserve"> Flexo</t>
    </r>
    <r>
      <rPr>
        <sz val="12"/>
        <color theme="1"/>
        <rFont val="標楷體"/>
        <family val="4"/>
        <charset val="136"/>
      </rPr>
      <t>水墨，看其質量是否可接受，配合染紙機生產，用於信封染紙生產上。</t>
    </r>
  </si>
  <si>
    <r>
      <rPr>
        <sz val="12"/>
        <color theme="1"/>
        <rFont val="標楷體"/>
        <family val="4"/>
        <charset val="136"/>
      </rPr>
      <t>測試賽諾爾</t>
    </r>
    <r>
      <rPr>
        <sz val="12"/>
        <color theme="1"/>
        <rFont val="Times New Roman"/>
        <family val="1"/>
      </rPr>
      <t>Flexo</t>
    </r>
    <r>
      <rPr>
        <sz val="12"/>
        <color theme="1"/>
        <rFont val="標楷體"/>
        <family val="4"/>
        <charset val="136"/>
      </rPr>
      <t>水墨，看其質量是否可接受，配合染紙機生產，用於</t>
    </r>
    <r>
      <rPr>
        <sz val="12"/>
        <color theme="1"/>
        <rFont val="Times New Roman"/>
        <family val="1"/>
      </rPr>
      <t>FD</t>
    </r>
    <r>
      <rPr>
        <sz val="12"/>
        <color theme="1"/>
        <rFont val="標楷體"/>
        <family val="4"/>
        <charset val="136"/>
      </rPr>
      <t>信封染紙生產上。</t>
    </r>
  </si>
  <si>
    <r>
      <rPr>
        <sz val="12"/>
        <color theme="1"/>
        <rFont val="標楷體"/>
        <family val="4"/>
        <charset val="136"/>
      </rPr>
      <t>測試賽諾爾</t>
    </r>
    <r>
      <rPr>
        <sz val="12"/>
        <color theme="1"/>
        <rFont val="Times New Roman"/>
        <family val="1"/>
      </rPr>
      <t>RB</t>
    </r>
    <r>
      <rPr>
        <sz val="12"/>
        <color theme="1"/>
        <rFont val="標楷體"/>
        <family val="4"/>
        <charset val="136"/>
      </rPr>
      <t>系列</t>
    </r>
    <r>
      <rPr>
        <sz val="12"/>
        <color theme="1"/>
        <rFont val="Times New Roman"/>
        <family val="1"/>
      </rPr>
      <t>Flexo</t>
    </r>
    <r>
      <rPr>
        <sz val="12"/>
        <color theme="1"/>
        <rFont val="標楷體"/>
        <family val="4"/>
        <charset val="136"/>
      </rPr>
      <t>水墨，看其質量是否可接受，配合</t>
    </r>
    <r>
      <rPr>
        <sz val="12"/>
        <color theme="1"/>
        <rFont val="Times New Roman"/>
        <family val="1"/>
      </rPr>
      <t>Mark Andy</t>
    </r>
    <r>
      <rPr>
        <sz val="12"/>
        <color theme="1"/>
        <rFont val="標楷體"/>
        <family val="4"/>
        <charset val="136"/>
      </rPr>
      <t>柔印機生產，用於公司產品上。</t>
    </r>
  </si>
  <si>
    <r>
      <rPr>
        <sz val="12"/>
        <color theme="1"/>
        <rFont val="標楷體"/>
        <family val="4"/>
        <charset val="136"/>
      </rPr>
      <t>測試賽諾爾四款</t>
    </r>
    <r>
      <rPr>
        <sz val="12"/>
        <color theme="1"/>
        <rFont val="Times New Roman"/>
        <family val="1"/>
      </rPr>
      <t>Flexo</t>
    </r>
    <r>
      <rPr>
        <sz val="12"/>
        <color theme="1"/>
        <rFont val="標楷體"/>
        <family val="4"/>
        <charset val="136"/>
      </rPr>
      <t>水墨，看其質量是否可接受，配合</t>
    </r>
    <r>
      <rPr>
        <sz val="12"/>
        <color theme="1"/>
        <rFont val="Times New Roman"/>
        <family val="1"/>
      </rPr>
      <t>Mark Andy</t>
    </r>
    <r>
      <rPr>
        <sz val="12"/>
        <color theme="1"/>
        <rFont val="標楷體"/>
        <family val="4"/>
        <charset val="136"/>
      </rPr>
      <t>柔印機生產，用於公司產品上。</t>
    </r>
  </si>
  <si>
    <r>
      <rPr>
        <sz val="12"/>
        <color theme="1"/>
        <rFont val="標楷體"/>
        <family val="4"/>
        <charset val="136"/>
      </rPr>
      <t>測試迪愛生</t>
    </r>
    <r>
      <rPr>
        <sz val="12"/>
        <color theme="1"/>
        <rFont val="Times New Roman"/>
        <family val="1"/>
      </rPr>
      <t>HK19384 (PMS 116U) UV Flexo</t>
    </r>
    <r>
      <rPr>
        <sz val="12"/>
        <color theme="1"/>
        <rFont val="標楷體"/>
        <family val="4"/>
        <charset val="136"/>
      </rPr>
      <t>水墨，用於輥色邊機做內文輥色邊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</si>
  <si>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測試迪愛生</t>
    </r>
    <r>
      <rPr>
        <sz val="12"/>
        <color theme="1"/>
        <rFont val="Times New Roman"/>
        <family val="1"/>
      </rPr>
      <t>HK19399(PMS375 U)</t>
    </r>
    <r>
      <rPr>
        <sz val="12"/>
        <color theme="1"/>
        <rFont val="標楷體"/>
        <family val="4"/>
        <charset val="136"/>
      </rPr>
      <t>、</t>
    </r>
    <r>
      <rPr>
        <sz val="12"/>
        <color theme="1"/>
        <rFont val="Times New Roman"/>
        <family val="1"/>
      </rPr>
      <t>SFX17( Process Blue U)</t>
    </r>
    <r>
      <rPr>
        <sz val="12"/>
        <color theme="1"/>
        <rFont val="標楷體"/>
        <family val="4"/>
        <charset val="136"/>
      </rPr>
      <t>及</t>
    </r>
    <r>
      <rPr>
        <sz val="12"/>
        <color theme="1"/>
        <rFont val="Times New Roman"/>
        <family val="1"/>
      </rPr>
      <t xml:space="preserve">SFX42 (Rubine Red U) </t>
    </r>
    <r>
      <rPr>
        <sz val="12"/>
        <color theme="1"/>
        <rFont val="標楷體"/>
        <family val="4"/>
        <charset val="136"/>
      </rPr>
      <t>三款</t>
    </r>
    <r>
      <rPr>
        <sz val="12"/>
        <color theme="1"/>
        <rFont val="Times New Roman"/>
        <family val="1"/>
      </rPr>
      <t>UV Flexo</t>
    </r>
    <r>
      <rPr>
        <sz val="12"/>
        <color theme="1"/>
        <rFont val="標楷體"/>
        <family val="4"/>
        <charset val="136"/>
      </rPr>
      <t>水墨，用於輥色邊機做內文輥色邊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</si>
  <si>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測試迪愛生</t>
    </r>
    <r>
      <rPr>
        <sz val="12"/>
        <color theme="1"/>
        <rFont val="Times New Roman"/>
        <family val="1"/>
      </rPr>
      <t>HK19489(PMS1805U)UV Flexo</t>
    </r>
    <r>
      <rPr>
        <sz val="12"/>
        <color theme="1"/>
        <rFont val="標楷體"/>
        <family val="4"/>
        <charset val="136"/>
      </rPr>
      <t>水墨，用於輥色邊機做內文輥色邊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</si>
  <si>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測試鶴山恆輝化工</t>
    </r>
    <r>
      <rPr>
        <sz val="12"/>
        <color theme="1"/>
        <rFont val="Times New Roman"/>
        <family val="1"/>
      </rPr>
      <t>HF-9001(</t>
    </r>
    <r>
      <rPr>
        <sz val="12"/>
        <color theme="1"/>
        <rFont val="標楷體"/>
        <family val="4"/>
        <charset val="136"/>
      </rPr>
      <t>大紅</t>
    </r>
    <r>
      <rPr>
        <sz val="12"/>
        <color theme="1"/>
        <rFont val="Times New Roman"/>
        <family val="1"/>
      </rPr>
      <t>)</t>
    </r>
    <r>
      <rPr>
        <sz val="12"/>
        <color theme="1"/>
        <rFont val="標楷體"/>
        <family val="4"/>
        <charset val="136"/>
      </rPr>
      <t>，利用我司現有設備是否可做到紙張表面具有橡膠的手感，以新技術列入</t>
    </r>
    <r>
      <rPr>
        <sz val="12"/>
        <color theme="1"/>
        <rFont val="Times New Roman"/>
        <family val="1"/>
      </rPr>
      <t>Leo Touch</t>
    </r>
    <r>
      <rPr>
        <sz val="12"/>
        <color theme="1"/>
        <rFont val="標楷體"/>
        <family val="4"/>
        <charset val="136"/>
      </rPr>
      <t>向客人推廣，做到跨行業取材應用。</t>
    </r>
  </si>
  <si>
    <r>
      <rPr>
        <sz val="12"/>
        <color theme="1"/>
        <rFont val="標楷體"/>
        <family val="4"/>
        <charset val="136"/>
      </rPr>
      <t>應</t>
    </r>
    <r>
      <rPr>
        <sz val="12"/>
        <color theme="1"/>
        <rFont val="Times New Roman"/>
        <family val="1"/>
      </rPr>
      <t>MT</t>
    </r>
    <r>
      <rPr>
        <sz val="12"/>
        <color theme="1"/>
        <rFont val="標楷體"/>
        <family val="4"/>
        <charset val="136"/>
      </rPr>
      <t>客人要求，測試恆昌水油看是否可符合公司要求，用於公司產品上。</t>
    </r>
  </si>
  <si>
    <r>
      <rPr>
        <sz val="12"/>
        <color theme="1"/>
        <rFont val="標楷體"/>
        <family val="4"/>
        <charset val="136"/>
      </rPr>
      <t>測試迪愛生</t>
    </r>
    <r>
      <rPr>
        <sz val="12"/>
        <color theme="1"/>
        <rFont val="Times New Roman"/>
        <family val="1"/>
      </rPr>
      <t>HK19748(PMS298U)</t>
    </r>
    <r>
      <rPr>
        <sz val="12"/>
        <color theme="1"/>
        <rFont val="標楷體"/>
        <family val="4"/>
        <charset val="136"/>
      </rPr>
      <t>藍色</t>
    </r>
    <r>
      <rPr>
        <sz val="12"/>
        <color theme="1"/>
        <rFont val="Times New Roman"/>
        <family val="1"/>
      </rPr>
      <t>UV Flexo</t>
    </r>
    <r>
      <rPr>
        <sz val="12"/>
        <color theme="1"/>
        <rFont val="標楷體"/>
        <family val="4"/>
        <charset val="136"/>
      </rPr>
      <t>水墨，用於輥色邊機做</t>
    </r>
    <r>
      <rPr>
        <sz val="12"/>
        <color theme="1"/>
        <rFont val="Times New Roman"/>
        <family val="1"/>
      </rPr>
      <t>S0806957&lt;&lt;</t>
    </r>
    <r>
      <rPr>
        <sz val="12"/>
        <color theme="1"/>
        <rFont val="標楷體"/>
        <family val="4"/>
        <charset val="136"/>
      </rPr>
      <t>舞動全城</t>
    </r>
    <r>
      <rPr>
        <sz val="12"/>
        <color theme="1"/>
        <rFont val="Times New Roman"/>
        <family val="1"/>
      </rPr>
      <t>&gt;&gt;</t>
    </r>
    <r>
      <rPr>
        <sz val="12"/>
        <color theme="1"/>
        <rFont val="標楷體"/>
        <family val="4"/>
        <charset val="136"/>
      </rPr>
      <t>的內文輥色邊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</si>
  <si>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測試迪愛生</t>
    </r>
    <r>
      <rPr>
        <sz val="12"/>
        <color theme="1"/>
        <rFont val="Times New Roman"/>
        <family val="1"/>
      </rPr>
      <t>HK19777(PMS682U)</t>
    </r>
    <r>
      <rPr>
        <sz val="12"/>
        <color theme="1"/>
        <rFont val="標楷體"/>
        <family val="4"/>
        <charset val="136"/>
      </rPr>
      <t>藍色</t>
    </r>
    <r>
      <rPr>
        <sz val="12"/>
        <color theme="1"/>
        <rFont val="Times New Roman"/>
        <family val="1"/>
      </rPr>
      <t>UV Flexo</t>
    </r>
    <r>
      <rPr>
        <sz val="12"/>
        <color theme="1"/>
        <rFont val="標楷體"/>
        <family val="4"/>
        <charset val="136"/>
      </rPr>
      <t>水墨，用於輥色邊機做</t>
    </r>
    <r>
      <rPr>
        <sz val="12"/>
        <color theme="1"/>
        <rFont val="Times New Roman"/>
        <family val="1"/>
      </rPr>
      <t>S0802180&lt;&lt;Series 5894 Sarh Kay livre puzzle&gt;&gt;</t>
    </r>
    <r>
      <rPr>
        <sz val="12"/>
        <color theme="1"/>
        <rFont val="標楷體"/>
        <family val="4"/>
        <charset val="136"/>
      </rPr>
      <t>的內文輥色邊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</si>
  <si>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測試迪愛生</t>
    </r>
    <r>
      <rPr>
        <sz val="12"/>
        <color theme="1"/>
        <rFont val="Times New Roman"/>
        <family val="1"/>
      </rPr>
      <t>HK19741(PMS7465U)</t>
    </r>
    <r>
      <rPr>
        <sz val="12"/>
        <color theme="1"/>
        <rFont val="標楷體"/>
        <family val="4"/>
        <charset val="136"/>
      </rPr>
      <t>綠色</t>
    </r>
    <r>
      <rPr>
        <sz val="12"/>
        <color theme="1"/>
        <rFont val="Times New Roman"/>
        <family val="1"/>
      </rPr>
      <t>UV Flexo</t>
    </r>
    <r>
      <rPr>
        <sz val="12"/>
        <color theme="1"/>
        <rFont val="標楷體"/>
        <family val="4"/>
        <charset val="136"/>
      </rPr>
      <t>水墨，用於輥色邊機做</t>
    </r>
    <r>
      <rPr>
        <sz val="12"/>
        <color theme="1"/>
        <rFont val="Times New Roman"/>
        <family val="1"/>
      </rPr>
      <t>S0806096&lt;&lt;</t>
    </r>
    <r>
      <rPr>
        <sz val="12"/>
        <color theme="1"/>
        <rFont val="標楷體"/>
        <family val="4"/>
        <charset val="136"/>
      </rPr>
      <t>記憶十年</t>
    </r>
    <r>
      <rPr>
        <sz val="12"/>
        <color theme="1"/>
        <rFont val="Times New Roman"/>
        <family val="1"/>
      </rPr>
      <t>&gt;&gt;</t>
    </r>
    <r>
      <rPr>
        <sz val="12"/>
        <color theme="1"/>
        <rFont val="標楷體"/>
        <family val="4"/>
        <charset val="136"/>
      </rPr>
      <t>的內文輥色邊</t>
    </r>
    <r>
      <rPr>
        <sz val="12"/>
        <color theme="1"/>
        <rFont val="Times New Roman"/>
        <family val="1"/>
      </rPr>
      <t>(</t>
    </r>
    <r>
      <rPr>
        <sz val="12"/>
        <color theme="1"/>
        <rFont val="標楷體"/>
        <family val="4"/>
        <charset val="136"/>
      </rPr>
      <t>三邊</t>
    </r>
    <r>
      <rPr>
        <sz val="12"/>
        <color theme="1"/>
        <rFont val="Times New Roman"/>
        <family val="1"/>
      </rPr>
      <t>)</t>
    </r>
    <r>
      <rPr>
        <sz val="12"/>
        <color theme="1"/>
        <rFont val="標楷體"/>
        <family val="4"/>
        <charset val="136"/>
      </rPr>
      <t>，確認是否滿足客人要求。</t>
    </r>
  </si>
  <si>
    <r>
      <rPr>
        <sz val="12"/>
        <color theme="1"/>
        <rFont val="標楷體"/>
        <family val="4"/>
        <charset val="136"/>
      </rPr>
      <t>測試賽諾爾</t>
    </r>
    <r>
      <rPr>
        <sz val="12"/>
        <color theme="1"/>
        <rFont val="Times New Roman"/>
        <family val="1"/>
      </rPr>
      <t>PMS7465U</t>
    </r>
    <r>
      <rPr>
        <sz val="12"/>
        <color theme="1"/>
        <rFont val="標楷體"/>
        <family val="4"/>
        <charset val="136"/>
      </rPr>
      <t>綠色</t>
    </r>
    <r>
      <rPr>
        <sz val="12"/>
        <color theme="1"/>
        <rFont val="Times New Roman"/>
        <family val="1"/>
      </rPr>
      <t>UV Flexo</t>
    </r>
    <r>
      <rPr>
        <sz val="12"/>
        <color theme="1"/>
        <rFont val="標楷體"/>
        <family val="4"/>
        <charset val="136"/>
      </rPr>
      <t>水墨，用於輥色邊機內文掃色邊（三邊），看其效果是否可接受。</t>
    </r>
  </si>
  <si>
    <r>
      <rPr>
        <sz val="12"/>
        <color theme="1"/>
        <rFont val="標楷體"/>
        <family val="4"/>
        <charset val="136"/>
      </rPr>
      <t>測試賽諾爾</t>
    </r>
    <r>
      <rPr>
        <sz val="12"/>
        <color theme="1"/>
        <rFont val="Times New Roman"/>
        <family val="1"/>
      </rPr>
      <t>PMS243U</t>
    </r>
    <r>
      <rPr>
        <sz val="12"/>
        <color theme="1"/>
        <rFont val="標楷體"/>
        <family val="4"/>
        <charset val="136"/>
      </rPr>
      <t>玫瑰色</t>
    </r>
    <r>
      <rPr>
        <sz val="12"/>
        <color theme="1"/>
        <rFont val="Times New Roman"/>
        <family val="1"/>
      </rPr>
      <t>UV Flexo</t>
    </r>
    <r>
      <rPr>
        <sz val="12"/>
        <color theme="1"/>
        <rFont val="標楷體"/>
        <family val="4"/>
        <charset val="136"/>
      </rPr>
      <t>水墨，用於</t>
    </r>
    <r>
      <rPr>
        <sz val="12"/>
        <color theme="1"/>
        <rFont val="Times New Roman"/>
        <family val="1"/>
      </rPr>
      <t>S0809675 R</t>
    </r>
    <r>
      <rPr>
        <sz val="12"/>
        <color theme="1"/>
        <rFont val="標楷體"/>
        <family val="4"/>
        <charset val="136"/>
      </rPr>
      <t>系列－玫瑰輥色邊機內文掃色邊（三邊），看其效果是否可接受。</t>
    </r>
  </si>
  <si>
    <r>
      <rPr>
        <sz val="12"/>
        <color theme="1"/>
        <rFont val="標楷體"/>
        <family val="4"/>
        <charset val="136"/>
      </rPr>
      <t>測試迪愛生</t>
    </r>
    <r>
      <rPr>
        <sz val="12"/>
        <color theme="1"/>
        <rFont val="Times New Roman"/>
        <family val="1"/>
      </rPr>
      <t>PMS2607U</t>
    </r>
    <r>
      <rPr>
        <sz val="12"/>
        <color theme="1"/>
        <rFont val="標楷體"/>
        <family val="4"/>
        <charset val="136"/>
      </rPr>
      <t>紫色</t>
    </r>
    <r>
      <rPr>
        <sz val="12"/>
        <color theme="1"/>
        <rFont val="Times New Roman"/>
        <family val="1"/>
      </rPr>
      <t>UV Flexo</t>
    </r>
    <r>
      <rPr>
        <sz val="12"/>
        <color theme="1"/>
        <rFont val="標楷體"/>
        <family val="4"/>
        <charset val="136"/>
      </rPr>
      <t>水墨，用於</t>
    </r>
    <r>
      <rPr>
        <sz val="12"/>
        <color theme="1"/>
        <rFont val="Times New Roman"/>
        <family val="1"/>
      </rPr>
      <t>S0816018&lt;&lt;</t>
    </r>
    <r>
      <rPr>
        <sz val="12"/>
        <color theme="1"/>
        <rFont val="標楷體"/>
        <family val="4"/>
        <charset val="136"/>
      </rPr>
      <t>驚慌出逃</t>
    </r>
    <r>
      <rPr>
        <sz val="12"/>
        <color theme="1"/>
        <rFont val="Times New Roman"/>
        <family val="1"/>
      </rPr>
      <t>&gt;&gt;</t>
    </r>
    <r>
      <rPr>
        <sz val="12"/>
        <color theme="1"/>
        <rFont val="標楷體"/>
        <family val="4"/>
        <charset val="136"/>
      </rPr>
      <t>輥色邊機內文掃色邊（三邊），看其效果是否可接受。</t>
    </r>
  </si>
  <si>
    <r>
      <rPr>
        <sz val="12"/>
        <color theme="1"/>
        <rFont val="標楷體"/>
        <family val="4"/>
        <charset val="136"/>
      </rPr>
      <t>為配合環保材料開發項目，測試環保四色賽諾爾紙箱</t>
    </r>
    <r>
      <rPr>
        <sz val="12"/>
        <color theme="1"/>
        <rFont val="Times New Roman"/>
        <family val="1"/>
      </rPr>
      <t>Flexo</t>
    </r>
    <r>
      <rPr>
        <sz val="12"/>
        <color theme="1"/>
        <rFont val="標楷體"/>
        <family val="4"/>
        <charset val="136"/>
      </rPr>
      <t>水墨，看其質量是否可接受，配合利聯</t>
    </r>
    <r>
      <rPr>
        <sz val="12"/>
        <color theme="1"/>
        <rFont val="Times New Roman"/>
        <family val="1"/>
      </rPr>
      <t>FLEXO_160_VISION</t>
    </r>
    <r>
      <rPr>
        <sz val="12"/>
        <color theme="1"/>
        <rFont val="標楷體"/>
        <family val="4"/>
        <charset val="136"/>
      </rPr>
      <t>柔印機用於生產，作為後備物料。</t>
    </r>
  </si>
  <si>
    <r>
      <rPr>
        <sz val="12"/>
        <color theme="1"/>
        <rFont val="標楷體"/>
        <family val="4"/>
        <charset val="136"/>
      </rPr>
      <t>環保黑色大度紙箱</t>
    </r>
    <r>
      <rPr>
        <sz val="12"/>
        <color theme="1"/>
        <rFont val="Times New Roman"/>
        <family val="1"/>
      </rPr>
      <t>Flexo</t>
    </r>
    <r>
      <rPr>
        <sz val="12"/>
        <color theme="1"/>
        <rFont val="標楷體"/>
        <family val="4"/>
        <charset val="136"/>
      </rPr>
      <t>水墨</t>
    </r>
  </si>
  <si>
    <r>
      <rPr>
        <sz val="12"/>
        <color theme="1"/>
        <rFont val="標楷體"/>
        <family val="4"/>
        <charset val="136"/>
      </rPr>
      <t>試</t>
    </r>
    <r>
      <rPr>
        <sz val="12"/>
        <color theme="1"/>
        <rFont val="Times New Roman"/>
        <family val="1"/>
      </rPr>
      <t>Sanpvik</t>
    </r>
    <r>
      <rPr>
        <sz val="12"/>
        <color theme="1"/>
        <rFont val="標楷體"/>
        <family val="4"/>
        <charset val="136"/>
      </rPr>
      <t>提供的美國</t>
    </r>
    <r>
      <rPr>
        <sz val="12"/>
        <color theme="1"/>
        <rFont val="Times New Roman"/>
        <family val="1"/>
      </rPr>
      <t>#3700 Magnetic Ink</t>
    </r>
    <r>
      <rPr>
        <sz val="12"/>
        <color theme="1"/>
        <rFont val="標楷體"/>
        <family val="4"/>
        <charset val="136"/>
      </rPr>
      <t>用絲印方法印在紙面上</t>
    </r>
  </si>
  <si>
    <r>
      <rPr>
        <sz val="12"/>
        <color theme="1"/>
        <rFont val="標楷體"/>
        <family val="4"/>
        <charset val="136"/>
      </rPr>
      <t>試用茂森</t>
    </r>
    <r>
      <rPr>
        <sz val="12"/>
        <color theme="1"/>
        <rFont val="Times New Roman"/>
        <family val="1"/>
      </rPr>
      <t xml:space="preserve">"INTEC"NS8C EX-975 </t>
    </r>
    <r>
      <rPr>
        <sz val="12"/>
        <color theme="1"/>
        <rFont val="標楷體"/>
        <family val="4"/>
        <charset val="136"/>
      </rPr>
      <t>紅，</t>
    </r>
    <r>
      <rPr>
        <sz val="12"/>
        <color theme="1"/>
        <rFont val="Times New Roman"/>
        <family val="1"/>
      </rPr>
      <t xml:space="preserve">NS8C EX-979 </t>
    </r>
    <r>
      <rPr>
        <sz val="12"/>
        <color theme="1"/>
        <rFont val="標楷體"/>
        <family val="4"/>
        <charset val="136"/>
      </rPr>
      <t>藍，</t>
    </r>
    <r>
      <rPr>
        <sz val="12"/>
        <color theme="1"/>
        <rFont val="Times New Roman"/>
        <family val="1"/>
      </rPr>
      <t xml:space="preserve">NS8C EX-884 </t>
    </r>
    <r>
      <rPr>
        <sz val="12"/>
        <color theme="1"/>
        <rFont val="標楷體"/>
        <family val="4"/>
        <charset val="136"/>
      </rPr>
      <t>黃，</t>
    </r>
    <r>
      <rPr>
        <sz val="12"/>
        <color theme="1"/>
        <rFont val="Times New Roman"/>
        <family val="1"/>
      </rPr>
      <t xml:space="preserve">NS8C EX-977 </t>
    </r>
    <r>
      <rPr>
        <sz val="12"/>
        <color theme="1"/>
        <rFont val="標楷體"/>
        <family val="4"/>
        <charset val="136"/>
      </rPr>
      <t>黑於</t>
    </r>
    <r>
      <rPr>
        <sz val="12"/>
        <color theme="1"/>
        <rFont val="Times New Roman"/>
        <family val="1"/>
      </rPr>
      <t>8</t>
    </r>
    <r>
      <rPr>
        <sz val="12"/>
        <color theme="1"/>
        <rFont val="標楷體"/>
        <family val="4"/>
        <charset val="136"/>
      </rPr>
      <t>色底面印刷機</t>
    </r>
  </si>
  <si>
    <r>
      <rPr>
        <sz val="12"/>
        <color theme="1"/>
        <rFont val="標楷體"/>
        <family val="4"/>
        <charset val="136"/>
      </rPr>
      <t>試用致生</t>
    </r>
    <r>
      <rPr>
        <sz val="12"/>
        <color theme="1"/>
        <rFont val="Times New Roman"/>
        <family val="1"/>
      </rPr>
      <t xml:space="preserve">"Sakata Ecopure Soy 8M Yellow, Magenta, Cyan, Black </t>
    </r>
    <r>
      <rPr>
        <sz val="12"/>
        <color theme="1"/>
        <rFont val="標楷體"/>
        <family val="4"/>
        <charset val="136"/>
      </rPr>
      <t>於</t>
    </r>
    <r>
      <rPr>
        <sz val="12"/>
        <color theme="1"/>
        <rFont val="Times New Roman"/>
        <family val="1"/>
      </rPr>
      <t>8</t>
    </r>
    <r>
      <rPr>
        <sz val="12"/>
        <color theme="1"/>
        <rFont val="標楷體"/>
        <family val="4"/>
        <charset val="136"/>
      </rPr>
      <t>色底面印刷機</t>
    </r>
  </si>
  <si>
    <r>
      <rPr>
        <sz val="12"/>
        <color theme="1"/>
        <rFont val="標楷體"/>
        <family val="4"/>
        <charset val="136"/>
      </rPr>
      <t>試用盈信</t>
    </r>
    <r>
      <rPr>
        <sz val="12"/>
        <color theme="1"/>
        <rFont val="Times New Roman"/>
        <family val="1"/>
      </rPr>
      <t>"J&amp;S" Ancor Natural 8F 82B81 Magenta, 82B82 Cyan, 82B80 Yellow, 82B83 black</t>
    </r>
    <r>
      <rPr>
        <sz val="12"/>
        <color theme="1"/>
        <rFont val="標楷體"/>
        <family val="4"/>
        <charset val="136"/>
      </rPr>
      <t>於八色底面印刷機</t>
    </r>
  </si>
  <si>
    <r>
      <rPr>
        <sz val="12"/>
        <color theme="1"/>
        <rFont val="標楷體"/>
        <family val="4"/>
        <charset val="136"/>
      </rPr>
      <t>試用景達夜光絲印油墨，用以生產夜光拼圖</t>
    </r>
  </si>
  <si>
    <r>
      <rPr>
        <sz val="12"/>
        <color theme="1"/>
        <rFont val="標楷體"/>
        <family val="4"/>
        <charset val="136"/>
      </rPr>
      <t>試用景達四色夜光快乾油墨印刷膠片，代替</t>
    </r>
    <r>
      <rPr>
        <sz val="12"/>
        <color theme="1"/>
        <rFont val="Times New Roman"/>
        <family val="1"/>
      </rPr>
      <t>UV</t>
    </r>
    <r>
      <rPr>
        <sz val="12"/>
        <color theme="1"/>
        <rFont val="標楷體"/>
        <family val="4"/>
        <charset val="136"/>
      </rPr>
      <t>油墨，以降低成本</t>
    </r>
  </si>
  <si>
    <r>
      <rPr>
        <sz val="12"/>
        <color theme="1"/>
        <rFont val="標楷體"/>
        <family val="4"/>
        <charset val="136"/>
      </rPr>
      <t>試用景達的絲印金墨</t>
    </r>
    <r>
      <rPr>
        <sz val="12"/>
        <color theme="1"/>
        <rFont val="Times New Roman"/>
        <family val="1"/>
      </rPr>
      <t>12-KT186(</t>
    </r>
    <r>
      <rPr>
        <sz val="12"/>
        <color theme="1"/>
        <rFont val="標楷體"/>
        <family val="4"/>
        <charset val="136"/>
      </rPr>
      <t>美國金粉</t>
    </r>
    <r>
      <rPr>
        <sz val="12"/>
        <color theme="1"/>
        <rFont val="Times New Roman"/>
        <family val="1"/>
      </rPr>
      <t>)</t>
    </r>
    <r>
      <rPr>
        <sz val="12"/>
        <color theme="1"/>
        <rFont val="標楷體"/>
        <family val="4"/>
        <charset val="136"/>
      </rPr>
      <t>自行於</t>
    </r>
    <r>
      <rPr>
        <sz val="12"/>
        <color theme="1"/>
        <rFont val="Times New Roman"/>
        <family val="1"/>
      </rPr>
      <t>120gsm</t>
    </r>
    <r>
      <rPr>
        <sz val="12"/>
        <color theme="1"/>
        <rFont val="標楷體"/>
        <family val="4"/>
        <charset val="136"/>
      </rPr>
      <t>漂白牛皮紙上染實地，然後燙金做紙袋</t>
    </r>
  </si>
  <si>
    <r>
      <rPr>
        <sz val="12"/>
        <color theme="1"/>
        <rFont val="標楷體"/>
        <family val="4"/>
        <charset val="136"/>
      </rPr>
      <t>試用</t>
    </r>
    <r>
      <rPr>
        <sz val="12"/>
        <color theme="1"/>
        <rFont val="Times New Roman"/>
        <family val="1"/>
      </rPr>
      <t xml:space="preserve">Shriro Graphic </t>
    </r>
    <r>
      <rPr>
        <sz val="12"/>
        <color theme="1"/>
        <rFont val="標楷體"/>
        <family val="4"/>
        <charset val="136"/>
      </rPr>
      <t>德國四色墨</t>
    </r>
    <r>
      <rPr>
        <sz val="12"/>
        <color theme="1"/>
        <rFont val="Times New Roman"/>
        <family val="1"/>
      </rPr>
      <t>Novavit Yellow1F908</t>
    </r>
    <r>
      <rPr>
        <sz val="12"/>
        <color theme="1"/>
        <rFont val="標楷體"/>
        <family val="4"/>
        <charset val="136"/>
      </rPr>
      <t>，</t>
    </r>
    <r>
      <rPr>
        <sz val="12"/>
        <color theme="1"/>
        <rFont val="Times New Roman"/>
        <family val="1"/>
      </rPr>
      <t>Novavit Process Magenta 2F908</t>
    </r>
    <r>
      <rPr>
        <sz val="12"/>
        <color theme="1"/>
        <rFont val="標楷體"/>
        <family val="4"/>
        <charset val="136"/>
      </rPr>
      <t>，</t>
    </r>
    <r>
      <rPr>
        <sz val="12"/>
        <color theme="1"/>
        <rFont val="Times New Roman"/>
        <family val="1"/>
      </rPr>
      <t>Novavit Process Cyan 4F908</t>
    </r>
    <r>
      <rPr>
        <sz val="12"/>
        <color theme="1"/>
        <rFont val="標楷體"/>
        <family val="4"/>
        <charset val="136"/>
      </rPr>
      <t>，</t>
    </r>
    <r>
      <rPr>
        <sz val="12"/>
        <color theme="1"/>
        <rFont val="Times New Roman"/>
        <family val="1"/>
      </rPr>
      <t>Novavit Process Black 908</t>
    </r>
    <r>
      <rPr>
        <sz val="12"/>
        <color theme="1"/>
        <rFont val="標楷體"/>
        <family val="4"/>
        <charset val="136"/>
      </rPr>
      <t>用於八色底面印刷機</t>
    </r>
  </si>
  <si>
    <r>
      <rPr>
        <sz val="12"/>
        <color theme="1"/>
        <rFont val="標楷體"/>
        <family val="4"/>
        <charset val="136"/>
      </rPr>
      <t>試用景達的絲印金墨</t>
    </r>
    <r>
      <rPr>
        <sz val="12"/>
        <color theme="1"/>
        <rFont val="Times New Roman"/>
        <family val="1"/>
      </rPr>
      <t>12-KT186(</t>
    </r>
    <r>
      <rPr>
        <sz val="12"/>
        <color theme="1"/>
        <rFont val="標楷體"/>
        <family val="4"/>
        <charset val="136"/>
      </rPr>
      <t>德國金粉</t>
    </r>
    <r>
      <rPr>
        <sz val="12"/>
        <color theme="1"/>
        <rFont val="Times New Roman"/>
        <family val="1"/>
      </rPr>
      <t>)</t>
    </r>
    <r>
      <rPr>
        <sz val="12"/>
        <color theme="1"/>
        <rFont val="標楷體"/>
        <family val="4"/>
        <charset val="136"/>
      </rPr>
      <t>於</t>
    </r>
    <r>
      <rPr>
        <sz val="12"/>
        <color theme="1"/>
        <rFont val="Times New Roman"/>
        <family val="1"/>
      </rPr>
      <t>120gsm</t>
    </r>
    <r>
      <rPr>
        <sz val="12"/>
        <color theme="1"/>
        <rFont val="標楷體"/>
        <family val="4"/>
        <charset val="136"/>
      </rPr>
      <t>漂白牛皮紙上染實地，然後燙金做紙袋</t>
    </r>
  </si>
  <si>
    <r>
      <rPr>
        <sz val="12"/>
        <color theme="1"/>
        <rFont val="標楷體"/>
        <family val="4"/>
        <charset val="136"/>
      </rPr>
      <t>試用景達絲印光油</t>
    </r>
    <r>
      <rPr>
        <sz val="12"/>
        <color theme="1"/>
        <rFont val="Times New Roman"/>
        <family val="1"/>
      </rPr>
      <t>12-KT195</t>
    </r>
    <r>
      <rPr>
        <sz val="12"/>
        <color theme="1"/>
        <rFont val="標楷體"/>
        <family val="4"/>
        <charset val="136"/>
      </rPr>
      <t>及幻彩油墨</t>
    </r>
    <r>
      <rPr>
        <sz val="12"/>
        <color theme="1"/>
        <rFont val="Times New Roman"/>
        <family val="1"/>
      </rPr>
      <t>12-KT187</t>
    </r>
    <r>
      <rPr>
        <sz val="12"/>
        <color theme="1"/>
        <rFont val="標楷體"/>
        <family val="4"/>
        <charset val="136"/>
      </rPr>
      <t>於</t>
    </r>
    <r>
      <rPr>
        <sz val="12"/>
        <color theme="1"/>
        <rFont val="Times New Roman"/>
        <family val="1"/>
      </rPr>
      <t>Hyflex-9</t>
    </r>
    <r>
      <rPr>
        <sz val="12"/>
        <color theme="1"/>
        <rFont val="標楷體"/>
        <family val="4"/>
        <charset val="136"/>
      </rPr>
      <t>做</t>
    </r>
    <r>
      <rPr>
        <sz val="12"/>
        <color theme="1"/>
        <rFont val="Times New Roman"/>
        <family val="1"/>
      </rPr>
      <t xml:space="preserve">Hallmark </t>
    </r>
    <r>
      <rPr>
        <sz val="12"/>
        <color theme="1"/>
        <rFont val="標楷體"/>
        <family val="4"/>
        <charset val="136"/>
      </rPr>
      <t>相簿產品</t>
    </r>
  </si>
  <si>
    <r>
      <rPr>
        <sz val="12"/>
        <color theme="1"/>
        <rFont val="標楷體"/>
        <family val="4"/>
        <charset val="136"/>
      </rPr>
      <t>試用利明水性金墨</t>
    </r>
    <r>
      <rPr>
        <sz val="12"/>
        <color theme="1"/>
        <rFont val="Times New Roman"/>
        <family val="1"/>
      </rPr>
      <t>CI-2001&amp;</t>
    </r>
    <r>
      <rPr>
        <sz val="12"/>
        <color theme="1"/>
        <rFont val="標楷體"/>
        <family val="4"/>
        <charset val="136"/>
      </rPr>
      <t>水性銀墨</t>
    </r>
    <r>
      <rPr>
        <sz val="12"/>
        <color theme="1"/>
        <rFont val="Times New Roman"/>
        <family val="1"/>
      </rPr>
      <t>CI-2001S</t>
    </r>
    <r>
      <rPr>
        <sz val="12"/>
        <color theme="1"/>
        <rFont val="標楷體"/>
        <family val="4"/>
        <charset val="136"/>
      </rPr>
      <t>於六色機</t>
    </r>
    <r>
      <rPr>
        <sz val="12"/>
        <color theme="1"/>
        <rFont val="Times New Roman"/>
        <family val="1"/>
      </rPr>
      <t>Double coaters</t>
    </r>
  </si>
  <si>
    <r>
      <rPr>
        <sz val="12"/>
        <color theme="1"/>
        <rFont val="標楷體"/>
        <family val="4"/>
        <charset val="136"/>
      </rPr>
      <t>試用中國</t>
    </r>
    <r>
      <rPr>
        <sz val="12"/>
        <color theme="1"/>
        <rFont val="Times New Roman"/>
        <family val="1"/>
      </rPr>
      <t>Sandvik  Magnetic Ink#3740</t>
    </r>
    <r>
      <rPr>
        <sz val="12"/>
        <color theme="1"/>
        <rFont val="標楷體"/>
        <family val="4"/>
        <charset val="136"/>
      </rPr>
      <t>用絲印方法平均印落紙面</t>
    </r>
  </si>
  <si>
    <r>
      <rPr>
        <sz val="12"/>
        <color theme="1"/>
        <rFont val="標楷體"/>
        <family val="4"/>
        <charset val="136"/>
      </rPr>
      <t>試用景達絲印啞光油</t>
    </r>
    <r>
      <rPr>
        <sz val="12"/>
        <color theme="1"/>
        <rFont val="Times New Roman"/>
        <family val="1"/>
      </rPr>
      <t>12-KT191</t>
    </r>
    <r>
      <rPr>
        <sz val="12"/>
        <color theme="1"/>
        <rFont val="標楷體"/>
        <family val="4"/>
        <charset val="136"/>
      </rPr>
      <t>於</t>
    </r>
    <r>
      <rPr>
        <sz val="12"/>
        <color theme="1"/>
        <rFont val="Times New Roman"/>
        <family val="1"/>
      </rPr>
      <t>Hyflex-9</t>
    </r>
    <r>
      <rPr>
        <sz val="12"/>
        <color theme="1"/>
        <rFont val="標楷體"/>
        <family val="4"/>
        <charset val="136"/>
      </rPr>
      <t>做</t>
    </r>
    <r>
      <rPr>
        <sz val="12"/>
        <color theme="1"/>
        <rFont val="Times New Roman"/>
        <family val="1"/>
      </rPr>
      <t xml:space="preserve">Hallmark </t>
    </r>
    <r>
      <rPr>
        <sz val="12"/>
        <color theme="1"/>
        <rFont val="標楷體"/>
        <family val="4"/>
        <charset val="136"/>
      </rPr>
      <t>要求的光油產品</t>
    </r>
  </si>
  <si>
    <r>
      <rPr>
        <sz val="12"/>
        <color theme="1"/>
        <rFont val="標楷體"/>
        <family val="4"/>
        <charset val="136"/>
      </rPr>
      <t>試用盈信德國</t>
    </r>
    <r>
      <rPr>
        <sz val="12"/>
        <color theme="1"/>
        <rFont val="Times New Roman"/>
        <family val="1"/>
      </rPr>
      <t>TERRAWET GOLDINK#G17/712</t>
    </r>
    <r>
      <rPr>
        <sz val="12"/>
        <color theme="1"/>
        <rFont val="標楷體"/>
        <family val="4"/>
        <charset val="136"/>
      </rPr>
      <t>於六色機上印刷水金油墨以供客戶多種選擇</t>
    </r>
  </si>
  <si>
    <r>
      <rPr>
        <sz val="12"/>
        <color theme="1"/>
        <rFont val="標楷體"/>
        <family val="4"/>
        <charset val="136"/>
      </rPr>
      <t>試用</t>
    </r>
    <r>
      <rPr>
        <sz val="12"/>
        <color theme="1"/>
        <rFont val="Times New Roman"/>
        <family val="1"/>
      </rPr>
      <t xml:space="preserve">INX International </t>
    </r>
    <r>
      <rPr>
        <sz val="12"/>
        <color theme="1"/>
        <rFont val="標楷體"/>
        <family val="4"/>
        <charset val="136"/>
      </rPr>
      <t>改了黑色配方的</t>
    </r>
    <r>
      <rPr>
        <sz val="12"/>
        <color theme="1"/>
        <rFont val="Times New Roman"/>
        <family val="1"/>
      </rPr>
      <t>HKO-34019</t>
    </r>
    <r>
      <rPr>
        <sz val="12"/>
        <color theme="1"/>
        <rFont val="標楷體"/>
        <family val="4"/>
        <charset val="136"/>
      </rPr>
      <t>代替</t>
    </r>
    <r>
      <rPr>
        <sz val="12"/>
        <color theme="1"/>
        <rFont val="Times New Roman"/>
        <family val="1"/>
      </rPr>
      <t>HKO-29741</t>
    </r>
    <r>
      <rPr>
        <sz val="12"/>
        <color theme="1"/>
        <rFont val="標楷體"/>
        <family val="4"/>
        <charset val="136"/>
      </rPr>
      <t>及</t>
    </r>
    <r>
      <rPr>
        <sz val="12"/>
        <color theme="1"/>
        <rFont val="Times New Roman"/>
        <family val="1"/>
      </rPr>
      <t>HKO-32803</t>
    </r>
    <r>
      <rPr>
        <sz val="12"/>
        <color theme="1"/>
        <rFont val="標楷體"/>
        <family val="4"/>
        <charset val="136"/>
      </rPr>
      <t>代替</t>
    </r>
    <r>
      <rPr>
        <sz val="12"/>
        <color theme="1"/>
        <rFont val="Times New Roman"/>
        <family val="1"/>
      </rPr>
      <t>HKO-29765</t>
    </r>
  </si>
  <si>
    <r>
      <rPr>
        <sz val="12"/>
        <color theme="1"/>
        <rFont val="標楷體"/>
        <family val="4"/>
        <charset val="136"/>
      </rPr>
      <t>試用絲印師傅介紹的基士</t>
    </r>
    <r>
      <rPr>
        <sz val="12"/>
        <color theme="1"/>
        <rFont val="Times New Roman"/>
        <family val="1"/>
      </rPr>
      <t>EVA</t>
    </r>
    <r>
      <rPr>
        <sz val="12"/>
        <color theme="1"/>
        <rFont val="標楷體"/>
        <family val="4"/>
        <charset val="136"/>
      </rPr>
      <t>專用油墨是否合用</t>
    </r>
  </si>
  <si>
    <r>
      <rPr>
        <sz val="12"/>
        <color theme="1"/>
        <rFont val="標楷體"/>
        <family val="4"/>
        <charset val="136"/>
      </rPr>
      <t>測試大豆油墨對膠料的不同變化及反應，</t>
    </r>
    <r>
      <rPr>
        <sz val="12"/>
        <color theme="1"/>
        <rFont val="Times New Roman"/>
        <family val="1"/>
      </rPr>
      <t>(</t>
    </r>
    <r>
      <rPr>
        <sz val="12"/>
        <color theme="1"/>
        <rFont val="標楷體"/>
        <family val="4"/>
        <charset val="136"/>
      </rPr>
      <t>因有公司產品入膠袋後運送到客人處時，產品與膠袋產生變化</t>
    </r>
    <r>
      <rPr>
        <sz val="12"/>
        <color theme="1"/>
        <rFont val="Times New Roman"/>
        <family val="1"/>
      </rPr>
      <t>)</t>
    </r>
    <r>
      <rPr>
        <sz val="12"/>
        <color theme="1"/>
        <rFont val="標楷體"/>
        <family val="4"/>
        <charset val="136"/>
      </rPr>
      <t>，以找出不同原因及日後應用油墨於入膠袋產品的配合</t>
    </r>
  </si>
  <si>
    <r>
      <rPr>
        <sz val="12"/>
        <color theme="1"/>
        <rFont val="標楷體"/>
        <family val="4"/>
        <charset val="136"/>
      </rPr>
      <t>試用景達絲印啞光油</t>
    </r>
    <r>
      <rPr>
        <sz val="12"/>
        <color theme="1"/>
        <rFont val="Times New Roman"/>
        <family val="1"/>
      </rPr>
      <t>12-KT194</t>
    </r>
    <r>
      <rPr>
        <sz val="12"/>
        <color theme="1"/>
        <rFont val="標楷體"/>
        <family val="4"/>
        <charset val="136"/>
      </rPr>
      <t>於</t>
    </r>
    <r>
      <rPr>
        <sz val="12"/>
        <color theme="1"/>
        <rFont val="Times New Roman"/>
        <family val="1"/>
      </rPr>
      <t>Hyflex-9</t>
    </r>
    <r>
      <rPr>
        <sz val="12"/>
        <color theme="1"/>
        <rFont val="標楷體"/>
        <family val="4"/>
        <charset val="136"/>
      </rPr>
      <t>上，解決每次調色追色的問題，做</t>
    </r>
    <r>
      <rPr>
        <sz val="12"/>
        <color theme="1"/>
        <rFont val="Times New Roman"/>
        <family val="1"/>
      </rPr>
      <t>Hallmark</t>
    </r>
    <r>
      <rPr>
        <sz val="12"/>
        <color theme="1"/>
        <rFont val="標楷體"/>
        <family val="4"/>
        <charset val="136"/>
      </rPr>
      <t>要求的光油顏色</t>
    </r>
  </si>
  <si>
    <r>
      <rPr>
        <sz val="12"/>
        <color theme="1"/>
        <rFont val="標楷體"/>
        <family val="4"/>
        <charset val="136"/>
      </rPr>
      <t>試用華升精細化工的日本夜光粉</t>
    </r>
    <r>
      <rPr>
        <sz val="12"/>
        <color theme="1"/>
        <rFont val="Times New Roman"/>
        <family val="1"/>
      </rPr>
      <t>Nemoto #GSS</t>
    </r>
    <r>
      <rPr>
        <sz val="12"/>
        <color theme="1"/>
        <rFont val="標楷體"/>
        <family val="4"/>
        <charset val="136"/>
      </rPr>
      <t>，自行調配夜光油墨，與景達</t>
    </r>
    <r>
      <rPr>
        <sz val="12"/>
        <color theme="1"/>
        <rFont val="Times New Roman"/>
        <family val="1"/>
      </rPr>
      <t>10-KT76</t>
    </r>
    <r>
      <rPr>
        <sz val="12"/>
        <color theme="1"/>
        <rFont val="標楷體"/>
        <family val="4"/>
        <charset val="136"/>
      </rPr>
      <t>比較</t>
    </r>
  </si>
  <si>
    <r>
      <rPr>
        <sz val="12"/>
        <color theme="1"/>
        <rFont val="標楷體"/>
        <family val="4"/>
        <charset val="136"/>
      </rPr>
      <t>試用</t>
    </r>
    <r>
      <rPr>
        <sz val="12"/>
        <color theme="1"/>
        <rFont val="Times New Roman"/>
        <family val="1"/>
      </rPr>
      <t>Engelhard</t>
    </r>
    <r>
      <rPr>
        <sz val="12"/>
        <color theme="1"/>
        <rFont val="標楷體"/>
        <family val="4"/>
        <charset val="136"/>
      </rPr>
      <t>的美國珍珠粉</t>
    </r>
    <r>
      <rPr>
        <sz val="12"/>
        <color theme="1"/>
        <rFont val="Times New Roman"/>
        <family val="1"/>
      </rPr>
      <t>Superfine#9120V</t>
    </r>
    <r>
      <rPr>
        <sz val="12"/>
        <color theme="1"/>
        <rFont val="標楷體"/>
        <family val="4"/>
        <charset val="136"/>
      </rPr>
      <t>，自行調配珍珠油墨，與景達</t>
    </r>
    <r>
      <rPr>
        <sz val="12"/>
        <color theme="1"/>
        <rFont val="Times New Roman"/>
        <family val="1"/>
      </rPr>
      <t>12-KT180</t>
    </r>
    <r>
      <rPr>
        <sz val="12"/>
        <color theme="1"/>
        <rFont val="標楷體"/>
        <family val="4"/>
        <charset val="136"/>
      </rPr>
      <t>比較</t>
    </r>
  </si>
  <si>
    <r>
      <rPr>
        <sz val="12"/>
        <color theme="1"/>
        <rFont val="標楷體"/>
        <family val="4"/>
        <charset val="136"/>
      </rPr>
      <t>試用華升精細化工代理的</t>
    </r>
    <r>
      <rPr>
        <sz val="12"/>
        <color theme="1"/>
        <rFont val="Times New Roman"/>
        <family val="1"/>
      </rPr>
      <t>Englehard</t>
    </r>
    <r>
      <rPr>
        <sz val="12"/>
        <color theme="1"/>
        <rFont val="標楷體"/>
        <family val="4"/>
        <charset val="136"/>
      </rPr>
      <t>美國珍珠漿</t>
    </r>
    <r>
      <rPr>
        <sz val="12"/>
        <color theme="1"/>
        <rFont val="Times New Roman"/>
        <family val="1"/>
      </rPr>
      <t>Ultra Bright USD</t>
    </r>
    <r>
      <rPr>
        <sz val="12"/>
        <color theme="1"/>
        <rFont val="標楷體"/>
        <family val="4"/>
        <charset val="136"/>
      </rPr>
      <t>，自行調配珍珠油墨，與景達</t>
    </r>
    <r>
      <rPr>
        <sz val="12"/>
        <color theme="1"/>
        <rFont val="Times New Roman"/>
        <family val="1"/>
      </rPr>
      <t>12-KT180</t>
    </r>
    <r>
      <rPr>
        <sz val="12"/>
        <color theme="1"/>
        <rFont val="標楷體"/>
        <family val="4"/>
        <charset val="136"/>
      </rPr>
      <t>比較</t>
    </r>
  </si>
  <si>
    <r>
      <rPr>
        <sz val="12"/>
        <color theme="1"/>
        <rFont val="標楷體"/>
        <family val="4"/>
        <charset val="136"/>
      </rPr>
      <t>試用景達的絲印夜光油</t>
    </r>
    <r>
      <rPr>
        <sz val="12"/>
        <color theme="1"/>
        <rFont val="Times New Roman"/>
        <family val="1"/>
      </rPr>
      <t>#10-KT143</t>
    </r>
    <r>
      <rPr>
        <sz val="12"/>
        <color theme="1"/>
        <rFont val="標楷體"/>
        <family val="4"/>
        <charset val="136"/>
      </rPr>
      <t>，代替現用</t>
    </r>
    <r>
      <rPr>
        <sz val="12"/>
        <color theme="1"/>
        <rFont val="Times New Roman"/>
        <family val="1"/>
      </rPr>
      <t>#12-KT076</t>
    </r>
  </si>
  <si>
    <r>
      <rPr>
        <sz val="12"/>
        <color theme="1"/>
        <rFont val="標楷體"/>
        <family val="4"/>
        <charset val="136"/>
      </rPr>
      <t>試用景達絲印珍珠油</t>
    </r>
    <r>
      <rPr>
        <sz val="12"/>
        <color theme="1"/>
        <rFont val="Times New Roman"/>
        <family val="1"/>
      </rPr>
      <t>12-KT196</t>
    </r>
    <r>
      <rPr>
        <sz val="12"/>
        <color theme="1"/>
        <rFont val="標楷體"/>
        <family val="4"/>
        <charset val="136"/>
      </rPr>
      <t>於</t>
    </r>
    <r>
      <rPr>
        <sz val="12"/>
        <color theme="1"/>
        <rFont val="Times New Roman"/>
        <family val="1"/>
      </rPr>
      <t>Hyflex-9</t>
    </r>
    <r>
      <rPr>
        <sz val="12"/>
        <color theme="1"/>
        <rFont val="標楷體"/>
        <family val="4"/>
        <charset val="136"/>
      </rPr>
      <t>上，以達</t>
    </r>
    <r>
      <rPr>
        <sz val="12"/>
        <color theme="1"/>
        <rFont val="Times New Roman"/>
        <family val="1"/>
      </rPr>
      <t>Hallmark</t>
    </r>
    <r>
      <rPr>
        <sz val="12"/>
        <color theme="1"/>
        <rFont val="標楷體"/>
        <family val="4"/>
        <charset val="136"/>
      </rPr>
      <t>的要求效果</t>
    </r>
  </si>
  <si>
    <r>
      <rPr>
        <sz val="12"/>
        <color theme="1"/>
        <rFont val="標楷體"/>
        <family val="4"/>
        <charset val="136"/>
      </rPr>
      <t>試用三和國際日本的</t>
    </r>
    <r>
      <rPr>
        <sz val="12"/>
        <color theme="1"/>
        <rFont val="Times New Roman"/>
        <family val="1"/>
      </rPr>
      <t>2</t>
    </r>
    <r>
      <rPr>
        <sz val="12"/>
        <color theme="1"/>
        <rFont val="標楷體"/>
        <family val="4"/>
        <charset val="136"/>
      </rPr>
      <t>種蓄光油</t>
    </r>
    <r>
      <rPr>
        <sz val="12"/>
        <color theme="1"/>
        <rFont val="Times New Roman"/>
        <family val="1"/>
      </rPr>
      <t>#322</t>
    </r>
    <r>
      <rPr>
        <sz val="12"/>
        <color theme="1"/>
        <rFont val="標楷體"/>
        <family val="4"/>
        <charset val="136"/>
      </rPr>
      <t>及</t>
    </r>
    <r>
      <rPr>
        <sz val="12"/>
        <color theme="1"/>
        <rFont val="Times New Roman"/>
        <family val="1"/>
      </rPr>
      <t>#225</t>
    </r>
    <r>
      <rPr>
        <sz val="12"/>
        <color theme="1"/>
        <rFont val="標楷體"/>
        <family val="4"/>
        <charset val="136"/>
      </rPr>
      <t>與景達</t>
    </r>
    <r>
      <rPr>
        <sz val="12"/>
        <color theme="1"/>
        <rFont val="Times New Roman"/>
        <family val="1"/>
      </rPr>
      <t>10-KT076</t>
    </r>
    <r>
      <rPr>
        <sz val="12"/>
        <color theme="1"/>
        <rFont val="標楷體"/>
        <family val="4"/>
        <charset val="136"/>
      </rPr>
      <t>的夜光油比較</t>
    </r>
  </si>
  <si>
    <r>
      <rPr>
        <sz val="12"/>
        <color theme="1"/>
        <rFont val="標楷體"/>
        <family val="4"/>
        <charset val="136"/>
      </rPr>
      <t>試用</t>
    </r>
    <r>
      <rPr>
        <sz val="12"/>
        <color theme="1"/>
        <rFont val="Times New Roman"/>
        <family val="1"/>
      </rPr>
      <t>prinkpak</t>
    </r>
    <r>
      <rPr>
        <sz val="12"/>
        <color theme="1"/>
        <rFont val="標楷體"/>
        <family val="4"/>
        <charset val="136"/>
      </rPr>
      <t>韓國</t>
    </r>
    <r>
      <rPr>
        <sz val="12"/>
        <color theme="1"/>
        <rFont val="Times New Roman"/>
        <family val="1"/>
      </rPr>
      <t>T-Magenta, T-3 Yellow, T-5 Cyan, T-8 Black , T-10 Bronze Red, T-71 White</t>
    </r>
  </si>
  <si>
    <r>
      <rPr>
        <sz val="12"/>
        <color theme="1"/>
        <rFont val="標楷體"/>
        <family val="4"/>
        <charset val="136"/>
      </rPr>
      <t>試用谷口日本</t>
    </r>
    <r>
      <rPr>
        <sz val="12"/>
        <color theme="1"/>
        <rFont val="Times New Roman"/>
        <family val="1"/>
      </rPr>
      <t>4</t>
    </r>
    <r>
      <rPr>
        <sz val="12"/>
        <color theme="1"/>
        <rFont val="標楷體"/>
        <family val="4"/>
        <charset val="136"/>
      </rPr>
      <t>色墨是否合用以降低成本代替現用高仕</t>
    </r>
  </si>
  <si>
    <r>
      <rPr>
        <sz val="12"/>
        <color theme="1"/>
        <rFont val="標楷體"/>
        <family val="4"/>
        <charset val="136"/>
      </rPr>
      <t>試用大日本</t>
    </r>
    <r>
      <rPr>
        <sz val="12"/>
        <color theme="1"/>
        <rFont val="Times New Roman"/>
        <family val="1"/>
      </rPr>
      <t>85</t>
    </r>
    <r>
      <rPr>
        <sz val="12"/>
        <color theme="1"/>
        <rFont val="標楷體"/>
        <family val="4"/>
        <charset val="136"/>
      </rPr>
      <t>紅色油墨是否合用</t>
    </r>
  </si>
  <si>
    <r>
      <rPr>
        <sz val="12"/>
        <color theme="1"/>
        <rFont val="標楷體"/>
        <family val="4"/>
        <charset val="136"/>
      </rPr>
      <t>試用大日本</t>
    </r>
    <r>
      <rPr>
        <sz val="12"/>
        <color theme="1"/>
        <rFont val="Times New Roman"/>
        <family val="1"/>
      </rPr>
      <t>85</t>
    </r>
    <r>
      <rPr>
        <sz val="12"/>
        <color theme="1"/>
        <rFont val="標楷體"/>
        <family val="4"/>
        <charset val="136"/>
      </rPr>
      <t>藍色油墨是否合用</t>
    </r>
  </si>
  <si>
    <r>
      <rPr>
        <sz val="12"/>
        <color theme="1"/>
        <rFont val="標楷體"/>
        <family val="4"/>
        <charset val="136"/>
      </rPr>
      <t>試用大日木油墨化工的</t>
    </r>
    <r>
      <rPr>
        <sz val="12"/>
        <color theme="1"/>
        <rFont val="Times New Roman"/>
        <family val="1"/>
      </rPr>
      <t>4</t>
    </r>
    <r>
      <rPr>
        <sz val="12"/>
        <color theme="1"/>
        <rFont val="標楷體"/>
        <family val="4"/>
        <charset val="136"/>
      </rPr>
      <t>色柯式</t>
    </r>
    <r>
      <rPr>
        <sz val="12"/>
        <color theme="1"/>
        <rFont val="Times New Roman"/>
        <family val="1"/>
      </rPr>
      <t>+</t>
    </r>
    <r>
      <rPr>
        <sz val="12"/>
        <color theme="1"/>
        <rFont val="標楷體"/>
        <family val="4"/>
        <charset val="136"/>
      </rPr>
      <t>白墨用於印金咭後過水油，測試有否龜裂</t>
    </r>
  </si>
  <si>
    <r>
      <rPr>
        <sz val="12"/>
        <color theme="1"/>
        <rFont val="標楷體"/>
        <family val="4"/>
        <charset val="136"/>
      </rPr>
      <t>試用五星行英國水性紅金墨兩款</t>
    </r>
    <r>
      <rPr>
        <sz val="12"/>
        <color theme="1"/>
        <rFont val="Times New Roman"/>
        <family val="1"/>
      </rPr>
      <t>K2570</t>
    </r>
    <r>
      <rPr>
        <sz val="12"/>
        <color theme="1"/>
        <rFont val="標楷體"/>
        <family val="4"/>
        <charset val="136"/>
      </rPr>
      <t>及</t>
    </r>
    <r>
      <rPr>
        <sz val="12"/>
        <color theme="1"/>
        <rFont val="Times New Roman"/>
        <family val="1"/>
      </rPr>
      <t>K2170</t>
    </r>
    <r>
      <rPr>
        <sz val="12"/>
        <color theme="1"/>
        <rFont val="標楷體"/>
        <family val="4"/>
        <charset val="136"/>
      </rPr>
      <t>用於六色機</t>
    </r>
    <r>
      <rPr>
        <sz val="12"/>
        <color theme="1"/>
        <rFont val="Times New Roman"/>
        <family val="1"/>
      </rPr>
      <t>Double Coater</t>
    </r>
  </si>
  <si>
    <r>
      <rPr>
        <sz val="12"/>
        <color theme="1"/>
        <rFont val="標楷體"/>
        <family val="4"/>
        <charset val="136"/>
      </rPr>
      <t>試用</t>
    </r>
    <r>
      <rPr>
        <sz val="12"/>
        <color theme="1"/>
        <rFont val="Times New Roman"/>
        <family val="1"/>
      </rPr>
      <t>Prinpack</t>
    </r>
    <r>
      <rPr>
        <sz val="12"/>
        <color theme="1"/>
        <rFont val="標楷體"/>
        <family val="4"/>
        <charset val="136"/>
      </rPr>
      <t>韓國</t>
    </r>
    <r>
      <rPr>
        <sz val="12"/>
        <color theme="1"/>
        <rFont val="Times New Roman"/>
        <family val="1"/>
      </rPr>
      <t xml:space="preserve">T-1 Magenta, T-3 Yellow, T-5 Cyan, T-8 Black, T-10 Bronze Red, T-71 white </t>
    </r>
    <r>
      <rPr>
        <sz val="12"/>
        <color theme="1"/>
        <rFont val="標楷體"/>
        <family val="4"/>
        <charset val="136"/>
      </rPr>
      <t>快乾墨</t>
    </r>
  </si>
  <si>
    <r>
      <rPr>
        <sz val="12"/>
        <color theme="1"/>
        <rFont val="標楷體"/>
        <family val="4"/>
        <charset val="136"/>
      </rPr>
      <t>試用</t>
    </r>
    <r>
      <rPr>
        <sz val="12"/>
        <color theme="1"/>
        <rFont val="Times New Roman"/>
        <family val="1"/>
      </rPr>
      <t>Union Ink #MI-3740</t>
    </r>
    <r>
      <rPr>
        <sz val="12"/>
        <color theme="1"/>
        <rFont val="標楷體"/>
        <family val="4"/>
        <charset val="136"/>
      </rPr>
      <t>磁性油墨的可印性</t>
    </r>
    <r>
      <rPr>
        <sz val="12"/>
        <color theme="1"/>
        <rFont val="Times New Roman"/>
        <family val="1"/>
      </rPr>
      <t>(</t>
    </r>
    <r>
      <rPr>
        <sz val="12"/>
        <color theme="1"/>
        <rFont val="標楷體"/>
        <family val="4"/>
        <charset val="136"/>
      </rPr>
      <t>絲印</t>
    </r>
    <r>
      <rPr>
        <sz val="12"/>
        <color theme="1"/>
        <rFont val="Times New Roman"/>
        <family val="1"/>
      </rPr>
      <t>)</t>
    </r>
    <r>
      <rPr>
        <sz val="12"/>
        <color theme="1"/>
        <rFont val="標楷體"/>
        <family val="4"/>
        <charset val="136"/>
      </rPr>
      <t>及磁力效果</t>
    </r>
    <r>
      <rPr>
        <sz val="12"/>
        <color theme="1"/>
        <rFont val="Times New Roman"/>
        <family val="1"/>
      </rPr>
      <t>;</t>
    </r>
    <r>
      <rPr>
        <sz val="12"/>
        <color theme="1"/>
        <rFont val="標楷體"/>
        <family val="4"/>
        <charset val="136"/>
      </rPr>
      <t>印於</t>
    </r>
    <r>
      <rPr>
        <sz val="12"/>
        <color theme="1"/>
        <rFont val="Times New Roman"/>
        <family val="1"/>
      </rPr>
      <t>(350g, 400g, 450g)</t>
    </r>
    <r>
      <rPr>
        <sz val="12"/>
        <color theme="1"/>
        <rFont val="標楷體"/>
        <family val="4"/>
        <charset val="136"/>
      </rPr>
      <t>粉灰</t>
    </r>
    <r>
      <rPr>
        <sz val="12"/>
        <color theme="1"/>
        <rFont val="Times New Roman"/>
        <family val="1"/>
      </rPr>
      <t>(12pt, 14pt, 16pt)</t>
    </r>
    <r>
      <rPr>
        <sz val="12"/>
        <color theme="1"/>
        <rFont val="標楷體"/>
        <family val="4"/>
        <charset val="136"/>
      </rPr>
      <t>單粉咭</t>
    </r>
  </si>
  <si>
    <r>
      <rPr>
        <sz val="12"/>
        <color theme="1"/>
        <rFont val="標楷體"/>
        <family val="4"/>
        <charset val="136"/>
      </rPr>
      <t>試用</t>
    </r>
    <r>
      <rPr>
        <sz val="12"/>
        <color theme="1"/>
        <rFont val="Times New Roman"/>
        <family val="1"/>
      </rPr>
      <t xml:space="preserve">Engelhard </t>
    </r>
    <r>
      <rPr>
        <sz val="12"/>
        <color theme="1"/>
        <rFont val="標楷體"/>
        <family val="4"/>
        <charset val="136"/>
      </rPr>
      <t>美國頻色珍珠粉共</t>
    </r>
    <r>
      <rPr>
        <sz val="12"/>
        <color theme="1"/>
        <rFont val="Times New Roman"/>
        <family val="1"/>
      </rPr>
      <t>6</t>
    </r>
    <r>
      <rPr>
        <sz val="12"/>
        <color theme="1"/>
        <rFont val="標楷體"/>
        <family val="4"/>
        <charset val="136"/>
      </rPr>
      <t>款，開拓白色珍珠色以外的珍珠油墨</t>
    </r>
  </si>
  <si>
    <r>
      <rPr>
        <sz val="12"/>
        <color theme="1"/>
        <rFont val="標楷體"/>
        <family val="4"/>
        <charset val="136"/>
      </rPr>
      <t>試用順德宏富的水轉印絲印油墨</t>
    </r>
  </si>
  <si>
    <r>
      <rPr>
        <sz val="12"/>
        <color theme="1"/>
        <rFont val="標楷體"/>
        <family val="4"/>
        <charset val="136"/>
      </rPr>
      <t>試用景達</t>
    </r>
    <r>
      <rPr>
        <sz val="12"/>
        <color theme="1"/>
        <rFont val="Times New Roman"/>
        <family val="1"/>
      </rPr>
      <t>12KT-193</t>
    </r>
    <r>
      <rPr>
        <sz val="12"/>
        <color theme="1"/>
        <rFont val="標楷體"/>
        <family val="4"/>
        <charset val="136"/>
      </rPr>
      <t>絲印墨</t>
    </r>
  </si>
  <si>
    <r>
      <rPr>
        <sz val="12"/>
        <color theme="1"/>
        <rFont val="標楷體"/>
        <family val="4"/>
        <charset val="136"/>
      </rPr>
      <t>測試日本十條</t>
    </r>
    <r>
      <rPr>
        <sz val="12"/>
        <color theme="1"/>
        <rFont val="Times New Roman"/>
        <family val="1"/>
      </rPr>
      <t>cyan</t>
    </r>
    <r>
      <rPr>
        <sz val="12"/>
        <color theme="1"/>
        <rFont val="標楷體"/>
        <family val="4"/>
        <charset val="136"/>
      </rPr>
      <t>﹐</t>
    </r>
    <r>
      <rPr>
        <sz val="12"/>
        <color theme="1"/>
        <rFont val="Times New Roman"/>
        <family val="1"/>
      </rPr>
      <t>lemon yellow</t>
    </r>
    <r>
      <rPr>
        <sz val="12"/>
        <color theme="1"/>
        <rFont val="標楷體"/>
        <family val="4"/>
        <charset val="136"/>
      </rPr>
      <t>﹐</t>
    </r>
    <r>
      <rPr>
        <sz val="12"/>
        <color theme="1"/>
        <rFont val="Times New Roman"/>
        <family val="1"/>
      </rPr>
      <t>magenta</t>
    </r>
    <r>
      <rPr>
        <sz val="12"/>
        <color theme="1"/>
        <rFont val="標楷體"/>
        <family val="4"/>
        <charset val="136"/>
      </rPr>
      <t>﹐</t>
    </r>
    <r>
      <rPr>
        <sz val="12"/>
        <color theme="1"/>
        <rFont val="Times New Roman"/>
        <family val="1"/>
      </rPr>
      <t>black</t>
    </r>
    <r>
      <rPr>
        <sz val="12"/>
        <color theme="1"/>
        <rFont val="標楷體"/>
        <family val="4"/>
        <charset val="136"/>
      </rPr>
      <t>四色</t>
    </r>
    <r>
      <rPr>
        <sz val="12"/>
        <color theme="1"/>
        <rFont val="Times New Roman"/>
        <family val="1"/>
      </rPr>
      <t>UV</t>
    </r>
    <r>
      <rPr>
        <sz val="12"/>
        <color theme="1"/>
        <rFont val="標楷體"/>
        <family val="4"/>
        <charset val="136"/>
      </rPr>
      <t>油﹐是否可做</t>
    </r>
    <r>
      <rPr>
        <sz val="12"/>
        <color theme="1"/>
        <rFont val="Times New Roman"/>
        <family val="1"/>
      </rPr>
      <t xml:space="preserve"> Tinted UV</t>
    </r>
    <r>
      <rPr>
        <sz val="12"/>
        <color theme="1"/>
        <rFont val="標楷體"/>
        <family val="4"/>
        <charset val="136"/>
      </rPr>
      <t>效果﹐以列入</t>
    </r>
    <r>
      <rPr>
        <sz val="12"/>
        <color theme="1"/>
        <rFont val="Times New Roman"/>
        <family val="1"/>
      </rPr>
      <t>Leo Touch</t>
    </r>
    <r>
      <rPr>
        <sz val="12"/>
        <color theme="1"/>
        <rFont val="標楷體"/>
        <family val="4"/>
        <charset val="136"/>
      </rPr>
      <t>內推廣﹒</t>
    </r>
  </si>
  <si>
    <r>
      <rPr>
        <sz val="12"/>
        <color theme="1"/>
        <rFont val="標楷體"/>
        <family val="4"/>
        <charset val="136"/>
      </rPr>
      <t>用</t>
    </r>
    <r>
      <rPr>
        <sz val="12"/>
        <color theme="1"/>
        <rFont val="Times New Roman"/>
        <family val="1"/>
      </rPr>
      <t>POPK</t>
    </r>
    <r>
      <rPr>
        <sz val="12"/>
        <color theme="1"/>
        <rFont val="標楷體"/>
        <family val="4"/>
        <charset val="136"/>
      </rPr>
      <t>及</t>
    </r>
    <r>
      <rPr>
        <sz val="12"/>
        <color theme="1"/>
        <rFont val="Times New Roman"/>
        <family val="1"/>
      </rPr>
      <t>TOP</t>
    </r>
    <r>
      <rPr>
        <sz val="12"/>
        <color theme="1"/>
        <rFont val="標楷體"/>
        <family val="4"/>
        <charset val="136"/>
      </rPr>
      <t>快干墨真印</t>
    </r>
    <r>
      <rPr>
        <sz val="12"/>
        <color theme="1"/>
        <rFont val="Times New Roman"/>
        <family val="1"/>
      </rPr>
      <t>PET-G</t>
    </r>
    <r>
      <rPr>
        <sz val="12"/>
        <color theme="1"/>
        <rFont val="標楷體"/>
        <family val="4"/>
        <charset val="136"/>
      </rPr>
      <t>光柵片，從而</t>
    </r>
    <r>
      <rPr>
        <sz val="12"/>
        <color theme="1"/>
        <rFont val="Times New Roman"/>
        <family val="1"/>
      </rPr>
      <t>UV</t>
    </r>
    <r>
      <rPr>
        <sz val="12"/>
        <color theme="1"/>
        <rFont val="標楷體"/>
        <family val="4"/>
        <charset val="136"/>
      </rPr>
      <t>印刷，大副降紙成本且可先由調配印刷機。</t>
    </r>
  </si>
  <si>
    <r>
      <rPr>
        <sz val="12"/>
        <color theme="1"/>
        <rFont val="標楷體"/>
        <family val="4"/>
        <charset val="136"/>
      </rPr>
      <t>測試茂森提供的</t>
    </r>
    <r>
      <rPr>
        <sz val="12"/>
        <color theme="1"/>
        <rFont val="Times New Roman"/>
        <family val="1"/>
      </rPr>
      <t>NS SOYBI N PROCESS INK 4</t>
    </r>
    <r>
      <rPr>
        <sz val="12"/>
        <color theme="1"/>
        <rFont val="標楷體"/>
        <family val="4"/>
        <charset val="136"/>
      </rPr>
      <t>色油墨，請安排做油墨數据測試，跟現用</t>
    </r>
    <r>
      <rPr>
        <sz val="12"/>
        <color theme="1"/>
        <rFont val="Times New Roman"/>
        <family val="1"/>
      </rPr>
      <t xml:space="preserve">Iris Van </t>
    </r>
    <r>
      <rPr>
        <sz val="12"/>
        <color theme="1"/>
        <rFont val="標楷體"/>
        <family val="4"/>
        <charset val="136"/>
      </rPr>
      <t>及</t>
    </r>
    <r>
      <rPr>
        <sz val="12"/>
        <color theme="1"/>
        <rFont val="Times New Roman"/>
        <family val="1"/>
      </rPr>
      <t xml:space="preserve"> soybi vf</t>
    </r>
    <r>
      <rPr>
        <sz val="12"/>
        <color theme="1"/>
        <rFont val="標楷體"/>
        <family val="4"/>
        <charset val="136"/>
      </rPr>
      <t>比較。</t>
    </r>
  </si>
  <si>
    <r>
      <rPr>
        <sz val="12"/>
        <color theme="1"/>
        <rFont val="標楷體"/>
        <family val="4"/>
        <charset val="136"/>
      </rPr>
      <t>測試景達</t>
    </r>
    <r>
      <rPr>
        <sz val="12"/>
        <color theme="1"/>
        <rFont val="Times New Roman"/>
        <family val="1"/>
      </rPr>
      <t xml:space="preserve">#GP1299 Reddish Gold </t>
    </r>
    <r>
      <rPr>
        <sz val="12"/>
        <color theme="1"/>
        <rFont val="標楷體"/>
        <family val="4"/>
        <charset val="136"/>
      </rPr>
      <t>金色絲印油墨，由於客戶未有明確的顏色指定，故一次過提供六款金色油墨打稿出樣給客戶去選擇。</t>
    </r>
    <r>
      <rPr>
        <sz val="12"/>
        <color theme="1"/>
        <rFont val="Times New Roman"/>
        <family val="1"/>
      </rPr>
      <t xml:space="preserve"> </t>
    </r>
    <r>
      <rPr>
        <sz val="12"/>
        <color theme="1"/>
        <rFont val="標楷體"/>
        <family val="4"/>
        <charset val="136"/>
      </rPr>
      <t>產品名稱</t>
    </r>
    <r>
      <rPr>
        <sz val="12"/>
        <color theme="1"/>
        <rFont val="Times New Roman"/>
        <family val="1"/>
      </rPr>
      <t>:   ( SHOES ENGAGEMENT CALENDAR )</t>
    </r>
    <r>
      <rPr>
        <sz val="12"/>
        <color theme="1"/>
        <rFont val="標楷體"/>
        <family val="4"/>
        <charset val="136"/>
      </rPr>
      <t>。</t>
    </r>
  </si>
  <si>
    <r>
      <rPr>
        <sz val="12"/>
        <color theme="1"/>
        <rFont val="標楷體"/>
        <family val="4"/>
        <charset val="136"/>
      </rPr>
      <t>測試景達</t>
    </r>
    <r>
      <rPr>
        <sz val="12"/>
        <color theme="1"/>
        <rFont val="Times New Roman"/>
        <family val="1"/>
      </rPr>
      <t xml:space="preserve">#GP1300 GOLD </t>
    </r>
    <r>
      <rPr>
        <sz val="12"/>
        <color theme="1"/>
        <rFont val="標楷體"/>
        <family val="4"/>
        <charset val="136"/>
      </rPr>
      <t>金色絲印油墨，由於客戶未有明確的顏色指定，</t>
    </r>
    <r>
      <rPr>
        <sz val="12"/>
        <color theme="1"/>
        <rFont val="Times New Roman"/>
        <family val="1"/>
      </rPr>
      <t xml:space="preserve"> </t>
    </r>
    <r>
      <rPr>
        <sz val="12"/>
        <color theme="1"/>
        <rFont val="標楷體"/>
        <family val="4"/>
        <charset val="136"/>
      </rPr>
      <t>故一次過提供六款金色油墨打稿出樣給客戶去選擇。</t>
    </r>
    <r>
      <rPr>
        <sz val="12"/>
        <color theme="1"/>
        <rFont val="Times New Roman"/>
        <family val="1"/>
      </rPr>
      <t xml:space="preserve"> </t>
    </r>
    <r>
      <rPr>
        <sz val="12"/>
        <color theme="1"/>
        <rFont val="標楷體"/>
        <family val="4"/>
        <charset val="136"/>
      </rPr>
      <t>產品名稱</t>
    </r>
    <r>
      <rPr>
        <sz val="12"/>
        <color theme="1"/>
        <rFont val="Times New Roman"/>
        <family val="1"/>
      </rPr>
      <t>: ( SHOES ENGAGEMENT CALENDAR )</t>
    </r>
    <r>
      <rPr>
        <sz val="12"/>
        <color theme="1"/>
        <rFont val="標楷體"/>
        <family val="4"/>
        <charset val="136"/>
      </rPr>
      <t>。</t>
    </r>
    <r>
      <rPr>
        <sz val="12"/>
        <color theme="1"/>
        <rFont val="Times New Roman"/>
        <family val="1"/>
      </rPr>
      <t xml:space="preserve"> </t>
    </r>
  </si>
  <si>
    <r>
      <rPr>
        <sz val="12"/>
        <color theme="1"/>
        <rFont val="標楷體"/>
        <family val="4"/>
        <charset val="136"/>
      </rPr>
      <t>測試景達</t>
    </r>
    <r>
      <rPr>
        <sz val="12"/>
        <color theme="1"/>
        <rFont val="Times New Roman"/>
        <family val="1"/>
      </rPr>
      <t xml:space="preserve">#GP1301 GOLD </t>
    </r>
    <r>
      <rPr>
        <sz val="12"/>
        <color theme="1"/>
        <rFont val="標楷體"/>
        <family val="4"/>
        <charset val="136"/>
      </rPr>
      <t>金色絲印油墨，由於客戶未有明確的顏色指定，故一次過提供六款金色油墨打稿出樣給客戶去選擇。</t>
    </r>
    <r>
      <rPr>
        <sz val="12"/>
        <color theme="1"/>
        <rFont val="Times New Roman"/>
        <family val="1"/>
      </rPr>
      <t xml:space="preserve"> </t>
    </r>
    <r>
      <rPr>
        <sz val="12"/>
        <color theme="1"/>
        <rFont val="標楷體"/>
        <family val="4"/>
        <charset val="136"/>
      </rPr>
      <t>產品名稱</t>
    </r>
    <r>
      <rPr>
        <sz val="12"/>
        <color theme="1"/>
        <rFont val="Times New Roman"/>
        <family val="1"/>
      </rPr>
      <t>:( SHOES ENGAGEMENT CALENDAR )</t>
    </r>
    <r>
      <rPr>
        <sz val="12"/>
        <color theme="1"/>
        <rFont val="標楷體"/>
        <family val="4"/>
        <charset val="136"/>
      </rPr>
      <t>。</t>
    </r>
  </si>
  <si>
    <r>
      <rPr>
        <sz val="12"/>
        <color theme="1"/>
        <rFont val="標楷體"/>
        <family val="4"/>
        <charset val="136"/>
      </rPr>
      <t>測試景達</t>
    </r>
    <r>
      <rPr>
        <sz val="12"/>
        <color theme="1"/>
        <rFont val="Times New Roman"/>
        <family val="1"/>
      </rPr>
      <t xml:space="preserve">#GP1302 Yellow ISH Gold </t>
    </r>
    <r>
      <rPr>
        <sz val="12"/>
        <color theme="1"/>
        <rFont val="標楷體"/>
        <family val="4"/>
        <charset val="136"/>
      </rPr>
      <t>金色絲印油墨，由於客戶未有明確的顏色指定，故一次過提供六款金色油墨打稿出樣給客戶去選擇。</t>
    </r>
    <r>
      <rPr>
        <sz val="12"/>
        <color theme="1"/>
        <rFont val="Times New Roman"/>
        <family val="1"/>
      </rPr>
      <t xml:space="preserve"> </t>
    </r>
    <r>
      <rPr>
        <sz val="12"/>
        <color theme="1"/>
        <rFont val="標楷體"/>
        <family val="4"/>
        <charset val="136"/>
      </rPr>
      <t>產品名稱</t>
    </r>
    <r>
      <rPr>
        <sz val="12"/>
        <color theme="1"/>
        <rFont val="Times New Roman"/>
        <family val="1"/>
      </rPr>
      <t>:( SHOES ENGAGEMENT CALENDAR )</t>
    </r>
    <r>
      <rPr>
        <sz val="12"/>
        <color theme="1"/>
        <rFont val="標楷體"/>
        <family val="4"/>
        <charset val="136"/>
      </rPr>
      <t>。</t>
    </r>
    <r>
      <rPr>
        <sz val="12"/>
        <color theme="1"/>
        <rFont val="Times New Roman"/>
        <family val="1"/>
      </rPr>
      <t xml:space="preserve"> </t>
    </r>
  </si>
  <si>
    <r>
      <rPr>
        <sz val="12"/>
        <color theme="1"/>
        <rFont val="標楷體"/>
        <family val="4"/>
        <charset val="136"/>
      </rPr>
      <t>測試景達</t>
    </r>
    <r>
      <rPr>
        <sz val="12"/>
        <color theme="1"/>
        <rFont val="Times New Roman"/>
        <family val="1"/>
      </rPr>
      <t xml:space="preserve">#GP1303 Pearl Gold </t>
    </r>
    <r>
      <rPr>
        <sz val="12"/>
        <color theme="1"/>
        <rFont val="標楷體"/>
        <family val="4"/>
        <charset val="136"/>
      </rPr>
      <t>金色絲印油墨，由於客戶未有明確的顏色指定，故一次過提供六款金色油墨打稿出樣給客戶去選擇。</t>
    </r>
    <r>
      <rPr>
        <sz val="12"/>
        <color theme="1"/>
        <rFont val="Times New Roman"/>
        <family val="1"/>
      </rPr>
      <t xml:space="preserve"> </t>
    </r>
    <r>
      <rPr>
        <sz val="12"/>
        <color theme="1"/>
        <rFont val="標楷體"/>
        <family val="4"/>
        <charset val="136"/>
      </rPr>
      <t>產品名稱</t>
    </r>
    <r>
      <rPr>
        <sz val="12"/>
        <color theme="1"/>
        <rFont val="Times New Roman"/>
        <family val="1"/>
      </rPr>
      <t>: ( SHOES ENGAGEMENT CALENDAR )</t>
    </r>
    <r>
      <rPr>
        <sz val="12"/>
        <color theme="1"/>
        <rFont val="標楷體"/>
        <family val="4"/>
        <charset val="136"/>
      </rPr>
      <t>。</t>
    </r>
    <r>
      <rPr>
        <sz val="12"/>
        <color theme="1"/>
        <rFont val="Times New Roman"/>
        <family val="1"/>
      </rPr>
      <t xml:space="preserve"> </t>
    </r>
  </si>
  <si>
    <r>
      <rPr>
        <sz val="12"/>
        <color theme="1"/>
        <rFont val="標楷體"/>
        <family val="4"/>
        <charset val="136"/>
      </rPr>
      <t>測試景達</t>
    </r>
    <r>
      <rPr>
        <sz val="12"/>
        <color theme="1"/>
        <rFont val="Times New Roman"/>
        <family val="1"/>
      </rPr>
      <t xml:space="preserve">#GP1304 Sparkling Gold </t>
    </r>
    <r>
      <rPr>
        <sz val="12"/>
        <color theme="1"/>
        <rFont val="標楷體"/>
        <family val="4"/>
        <charset val="136"/>
      </rPr>
      <t>金色絲印油墨，由於客戶未有明確的顏色指定，故一次過提供六款金色油墨打稿出樣給客戶去選擇。</t>
    </r>
    <r>
      <rPr>
        <sz val="12"/>
        <color theme="1"/>
        <rFont val="Times New Roman"/>
        <family val="1"/>
      </rPr>
      <t xml:space="preserve"> </t>
    </r>
    <r>
      <rPr>
        <sz val="12"/>
        <color theme="1"/>
        <rFont val="標楷體"/>
        <family val="4"/>
        <charset val="136"/>
      </rPr>
      <t>產品名稱</t>
    </r>
    <r>
      <rPr>
        <sz val="12"/>
        <color theme="1"/>
        <rFont val="Times New Roman"/>
        <family val="1"/>
      </rPr>
      <t>:  ( SHOES ENGAGEMENT CALENDAR )</t>
    </r>
    <r>
      <rPr>
        <sz val="12"/>
        <color theme="1"/>
        <rFont val="標楷體"/>
        <family val="4"/>
        <charset val="136"/>
      </rPr>
      <t>。</t>
    </r>
  </si>
  <si>
    <r>
      <rPr>
        <sz val="12"/>
        <color theme="1"/>
        <rFont val="標楷體"/>
        <family val="4"/>
        <charset val="136"/>
      </rPr>
      <t>客人</t>
    </r>
    <r>
      <rPr>
        <sz val="12"/>
        <color theme="1"/>
        <rFont val="Times New Roman"/>
        <family val="1"/>
      </rPr>
      <t>H/M</t>
    </r>
    <r>
      <rPr>
        <sz val="12"/>
        <color theme="1"/>
        <rFont val="標楷體"/>
        <family val="4"/>
        <charset val="136"/>
      </rPr>
      <t>要求</t>
    </r>
    <r>
      <rPr>
        <sz val="12"/>
        <color theme="1"/>
        <rFont val="Times New Roman"/>
        <family val="1"/>
      </rPr>
      <t>5th</t>
    </r>
    <r>
      <rPr>
        <sz val="12"/>
        <color theme="1"/>
        <rFont val="標楷體"/>
        <family val="4"/>
        <charset val="136"/>
      </rPr>
      <t>測試</t>
    </r>
    <r>
      <rPr>
        <sz val="12"/>
        <color theme="1"/>
        <rFont val="Times New Roman"/>
        <family val="1"/>
      </rPr>
      <t>Sun Chemical</t>
    </r>
    <r>
      <rPr>
        <sz val="12"/>
        <color theme="1"/>
        <rFont val="標楷體"/>
        <family val="4"/>
        <charset val="136"/>
      </rPr>
      <t>油墨</t>
    </r>
    <r>
      <rPr>
        <sz val="12"/>
        <color theme="1"/>
        <rFont val="Times New Roman"/>
        <family val="1"/>
      </rPr>
      <t xml:space="preserve">#Toplith 88 4C </t>
    </r>
    <r>
      <rPr>
        <sz val="12"/>
        <color theme="1"/>
        <rFont val="標楷體"/>
        <family val="4"/>
        <charset val="136"/>
      </rPr>
      <t>印刷，確認是否可接受。</t>
    </r>
  </si>
  <si>
    <r>
      <rPr>
        <sz val="12"/>
        <color theme="1"/>
        <rFont val="標楷體"/>
        <family val="4"/>
        <charset val="136"/>
      </rPr>
      <t>測試</t>
    </r>
    <r>
      <rPr>
        <sz val="12"/>
        <color theme="1"/>
        <rFont val="Times New Roman"/>
        <family val="1"/>
      </rPr>
      <t>Eckart</t>
    </r>
    <r>
      <rPr>
        <sz val="12"/>
        <color theme="1"/>
        <rFont val="標楷體"/>
        <family val="4"/>
        <charset val="136"/>
      </rPr>
      <t>的</t>
    </r>
    <r>
      <rPr>
        <sz val="12"/>
        <color theme="1"/>
        <rFont val="Times New Roman"/>
        <family val="1"/>
      </rPr>
      <t xml:space="preserve">Rotostar #300 253 </t>
    </r>
    <r>
      <rPr>
        <sz val="12"/>
        <color theme="1"/>
        <rFont val="標楷體"/>
        <family val="4"/>
        <charset val="136"/>
      </rPr>
      <t>絲印金墨是否可用於</t>
    </r>
    <r>
      <rPr>
        <sz val="12"/>
        <color theme="1"/>
        <rFont val="Times New Roman"/>
        <family val="1"/>
      </rPr>
      <t>HM</t>
    </r>
    <r>
      <rPr>
        <sz val="12"/>
        <color theme="1"/>
        <rFont val="標楷體"/>
        <family val="4"/>
        <charset val="136"/>
      </rPr>
      <t>金墨袋。</t>
    </r>
  </si>
  <si>
    <r>
      <rPr>
        <sz val="12"/>
        <color theme="1"/>
        <rFont val="標楷體"/>
        <family val="4"/>
        <charset val="136"/>
      </rPr>
      <t>測試景達</t>
    </r>
    <r>
      <rPr>
        <sz val="12"/>
        <color theme="1"/>
        <rFont val="Times New Roman"/>
        <family val="1"/>
      </rPr>
      <t>Matt Varnish(#GP-1306)</t>
    </r>
    <r>
      <rPr>
        <sz val="12"/>
        <color theme="1"/>
        <rFont val="標楷體"/>
        <family val="4"/>
        <charset val="136"/>
      </rPr>
      <t>絲印啞油﹐是否可做到</t>
    </r>
    <r>
      <rPr>
        <sz val="12"/>
        <color theme="1"/>
        <rFont val="Times New Roman"/>
        <family val="1"/>
      </rPr>
      <t xml:space="preserve">Hallmark </t>
    </r>
    <r>
      <rPr>
        <sz val="12"/>
        <color theme="1"/>
        <rFont val="標楷體"/>
        <family val="4"/>
        <charset val="136"/>
      </rPr>
      <t>客人書樣</t>
    </r>
    <r>
      <rPr>
        <sz val="12"/>
        <color theme="1"/>
        <rFont val="Times New Roman"/>
        <family val="1"/>
      </rPr>
      <t xml:space="preserve">(Hallmark Gift Books) </t>
    </r>
    <r>
      <rPr>
        <sz val="12"/>
        <color theme="1"/>
        <rFont val="標楷體"/>
        <family val="4"/>
        <charset val="136"/>
      </rPr>
      <t>要求的效果</t>
    </r>
    <r>
      <rPr>
        <sz val="12"/>
        <color theme="1"/>
        <rFont val="Times New Roman"/>
        <family val="1"/>
      </rPr>
      <t xml:space="preserve">. </t>
    </r>
    <r>
      <rPr>
        <sz val="12"/>
        <color theme="1"/>
        <rFont val="標楷體"/>
        <family val="4"/>
        <charset val="136"/>
      </rPr>
      <t>客人目的在於不磨花專金</t>
    </r>
    <r>
      <rPr>
        <sz val="12"/>
        <color theme="1"/>
        <rFont val="Times New Roman"/>
        <family val="1"/>
      </rPr>
      <t>(</t>
    </r>
    <r>
      <rPr>
        <sz val="12"/>
        <color theme="1"/>
        <rFont val="標楷體"/>
        <family val="4"/>
        <charset val="136"/>
      </rPr>
      <t>防磨花度要求非常高</t>
    </r>
    <r>
      <rPr>
        <sz val="12"/>
        <color theme="1"/>
        <rFont val="Times New Roman"/>
        <family val="1"/>
      </rPr>
      <t>).</t>
    </r>
  </si>
  <si>
    <r>
      <t>*</t>
    </r>
    <r>
      <rPr>
        <sz val="12"/>
        <color theme="1"/>
        <rFont val="標楷體"/>
        <family val="4"/>
        <charset val="136"/>
      </rPr>
      <t>測試大日本油墨直接印於</t>
    </r>
    <r>
      <rPr>
        <sz val="12"/>
        <color theme="1"/>
        <rFont val="Times New Roman"/>
        <family val="1"/>
      </rPr>
      <t>PACUR PET-G (75 lpi)</t>
    </r>
    <r>
      <rPr>
        <sz val="12"/>
        <color theme="1"/>
        <rFont val="標楷體"/>
        <family val="4"/>
        <charset val="136"/>
      </rPr>
      <t>光柵片上，解決現時光柵片出現離層現象，改善品質</t>
    </r>
    <r>
      <rPr>
        <sz val="12"/>
        <color theme="1"/>
        <rFont val="Times New Roman"/>
        <family val="1"/>
      </rPr>
      <t xml:space="preserve"> </t>
    </r>
  </si>
  <si>
    <r>
      <rPr>
        <sz val="12"/>
        <color theme="1"/>
        <rFont val="標楷體"/>
        <family val="4"/>
        <charset val="136"/>
      </rPr>
      <t>針對于</t>
    </r>
    <r>
      <rPr>
        <sz val="12"/>
        <color theme="1"/>
        <rFont val="Times New Roman"/>
        <family val="1"/>
      </rPr>
      <t>LPE/Holinail-Carnet Astro</t>
    </r>
    <r>
      <rPr>
        <sz val="12"/>
        <color theme="1"/>
        <rFont val="標楷體"/>
        <family val="4"/>
        <charset val="136"/>
      </rPr>
      <t>產品要求﹒測試景達夜光</t>
    </r>
    <r>
      <rPr>
        <sz val="12"/>
        <color theme="1"/>
        <rFont val="Times New Roman"/>
        <family val="1"/>
      </rPr>
      <t>(#GP-1323)</t>
    </r>
    <r>
      <rPr>
        <sz val="12"/>
        <color theme="1"/>
        <rFont val="標楷體"/>
        <family val="4"/>
        <charset val="136"/>
      </rPr>
      <t>絲印油墨﹐是否可用于光膠面﹒</t>
    </r>
    <r>
      <rPr>
        <sz val="12"/>
        <color theme="1"/>
        <rFont val="Times New Roman"/>
        <family val="1"/>
      </rPr>
      <t>(</t>
    </r>
    <r>
      <rPr>
        <sz val="12"/>
        <color theme="1"/>
        <rFont val="標楷體"/>
        <family val="4"/>
        <charset val="136"/>
      </rPr>
      <t>因現用夜光油墨景達</t>
    </r>
    <r>
      <rPr>
        <sz val="12"/>
        <color theme="1"/>
        <rFont val="Times New Roman"/>
        <family val="1"/>
      </rPr>
      <t>#KT-076</t>
    </r>
    <r>
      <rPr>
        <sz val="12"/>
        <color theme="1"/>
        <rFont val="標楷體"/>
        <family val="4"/>
        <charset val="136"/>
      </rPr>
      <t>只可适用于紙面﹐而在光膠面上的附著力不行﹐所另要求供應商景達提供</t>
    </r>
    <r>
      <rPr>
        <sz val="12"/>
        <color theme="1"/>
        <rFont val="Times New Roman"/>
        <family val="1"/>
      </rPr>
      <t>#GP-1323</t>
    </r>
    <r>
      <rPr>
        <sz val="12"/>
        <color theme="1"/>
        <rFont val="標楷體"/>
        <family val="4"/>
        <charset val="136"/>
      </rPr>
      <t>夜光油墨做測試﹒</t>
    </r>
    <r>
      <rPr>
        <sz val="12"/>
        <color theme="1"/>
        <rFont val="Times New Roman"/>
        <family val="1"/>
      </rPr>
      <t xml:space="preserve">) </t>
    </r>
  </si>
  <si>
    <r>
      <rPr>
        <sz val="12"/>
        <color theme="1"/>
        <rFont val="標楷體"/>
        <family val="4"/>
        <charset val="136"/>
      </rPr>
      <t>測試用</t>
    </r>
    <r>
      <rPr>
        <sz val="12"/>
        <color theme="1"/>
        <rFont val="Times New Roman"/>
        <family val="1"/>
      </rPr>
      <t>Engelhard Mearlin Sparkle Brass#9222J</t>
    </r>
    <r>
      <rPr>
        <sz val="12"/>
        <color theme="1"/>
        <rFont val="標楷體"/>
        <family val="4"/>
        <charset val="136"/>
      </rPr>
      <t>金色油墨用</t>
    </r>
    <r>
      <rPr>
        <sz val="12"/>
        <color theme="1"/>
        <rFont val="Times New Roman"/>
        <family val="1"/>
      </rPr>
      <t>COATING UNIT '</t>
    </r>
    <r>
      <rPr>
        <sz val="12"/>
        <color theme="1"/>
        <rFont val="標楷體"/>
        <family val="4"/>
        <charset val="136"/>
      </rPr>
      <t>是否適合上柯色機印刷使用。</t>
    </r>
    <r>
      <rPr>
        <sz val="12"/>
        <color theme="1"/>
        <rFont val="Times New Roman"/>
        <family val="1"/>
      </rPr>
      <t xml:space="preserve"> </t>
    </r>
    <r>
      <rPr>
        <sz val="12"/>
        <color theme="1"/>
        <rFont val="標楷體"/>
        <family val="4"/>
        <charset val="136"/>
      </rPr>
      <t>目的取替現時用絲印方法印</t>
    </r>
    <r>
      <rPr>
        <sz val="12"/>
        <color theme="1"/>
        <rFont val="Times New Roman"/>
        <family val="1"/>
      </rPr>
      <t>HM</t>
    </r>
    <r>
      <rPr>
        <sz val="12"/>
        <color theme="1"/>
        <rFont val="標楷體"/>
        <family val="4"/>
        <charset val="136"/>
      </rPr>
      <t>金墨袋。</t>
    </r>
  </si>
  <si>
    <r>
      <rPr>
        <sz val="12"/>
        <color theme="1"/>
        <rFont val="標楷體"/>
        <family val="4"/>
        <charset val="136"/>
      </rPr>
      <t>測試景達</t>
    </r>
    <r>
      <rPr>
        <sz val="12"/>
        <color theme="1"/>
        <rFont val="Times New Roman"/>
        <family val="1"/>
      </rPr>
      <t>Sparkling Silver (#GP-1307)</t>
    </r>
    <r>
      <rPr>
        <sz val="12"/>
        <color theme="1"/>
        <rFont val="標楷體"/>
        <family val="4"/>
        <charset val="136"/>
      </rPr>
      <t>絲印銀色油墨﹐是否可絲印于</t>
    </r>
    <r>
      <rPr>
        <sz val="12"/>
        <color theme="1"/>
        <rFont val="Times New Roman"/>
        <family val="1"/>
      </rPr>
      <t>PVC</t>
    </r>
    <r>
      <rPr>
        <sz val="12"/>
        <color theme="1"/>
        <rFont val="標楷體"/>
        <family val="4"/>
        <charset val="136"/>
      </rPr>
      <t>膠</t>
    </r>
    <r>
      <rPr>
        <sz val="12"/>
        <color theme="1"/>
        <rFont val="Times New Roman"/>
        <family val="1"/>
      </rPr>
      <t xml:space="preserve"> </t>
    </r>
    <r>
      <rPr>
        <sz val="12"/>
        <color theme="1"/>
        <rFont val="標楷體"/>
        <family val="4"/>
        <charset val="136"/>
      </rPr>
      <t>片面﹒（</t>
    </r>
    <r>
      <rPr>
        <sz val="12"/>
        <color theme="1"/>
        <rFont val="Times New Roman"/>
        <family val="1"/>
      </rPr>
      <t>Hallmark</t>
    </r>
    <r>
      <rPr>
        <sz val="12"/>
        <color theme="1"/>
        <rFont val="標楷體"/>
        <family val="4"/>
        <charset val="136"/>
      </rPr>
      <t>客人要求﹒）</t>
    </r>
  </si>
  <si>
    <r>
      <rPr>
        <sz val="12"/>
        <color theme="1"/>
        <rFont val="標楷體"/>
        <family val="4"/>
        <charset val="136"/>
      </rPr>
      <t>測試景達</t>
    </r>
    <r>
      <rPr>
        <sz val="12"/>
        <color theme="1"/>
        <rFont val="Times New Roman"/>
        <family val="1"/>
      </rPr>
      <t>Silver (#GP-1320)</t>
    </r>
    <r>
      <rPr>
        <sz val="12"/>
        <color theme="1"/>
        <rFont val="標楷體"/>
        <family val="4"/>
        <charset val="136"/>
      </rPr>
      <t>絲印銀油﹐是否可解決之前大貨景達</t>
    </r>
    <r>
      <rPr>
        <sz val="12"/>
        <color theme="1"/>
        <rFont val="Times New Roman"/>
        <family val="1"/>
      </rPr>
      <t>#GP-1204</t>
    </r>
    <r>
      <rPr>
        <sz val="12"/>
        <color theme="1"/>
        <rFont val="標楷體"/>
        <family val="4"/>
        <charset val="136"/>
      </rPr>
      <t>絲印銀油在</t>
    </r>
    <r>
      <rPr>
        <sz val="12"/>
        <color theme="1"/>
        <rFont val="Times New Roman"/>
        <family val="1"/>
      </rPr>
      <t>Hallmark</t>
    </r>
    <r>
      <rPr>
        <sz val="12"/>
        <color theme="1"/>
        <rFont val="標楷體"/>
        <family val="4"/>
        <charset val="136"/>
      </rPr>
      <t>－環保</t>
    </r>
    <r>
      <rPr>
        <sz val="12"/>
        <color theme="1"/>
        <rFont val="Times New Roman"/>
        <family val="1"/>
      </rPr>
      <t>6</t>
    </r>
    <r>
      <rPr>
        <sz val="12"/>
        <color theme="1"/>
        <rFont val="標楷體"/>
        <family val="4"/>
        <charset val="136"/>
      </rPr>
      <t>環部皮殼面的附著力不行問題</t>
    </r>
  </si>
  <si>
    <r>
      <rPr>
        <sz val="12"/>
        <color theme="1"/>
        <rFont val="標楷體"/>
        <family val="4"/>
        <charset val="136"/>
      </rPr>
      <t>因做大貨工程單號﹕</t>
    </r>
    <r>
      <rPr>
        <sz val="12"/>
        <color theme="1"/>
        <rFont val="Times New Roman"/>
        <family val="1"/>
      </rPr>
      <t xml:space="preserve">46386 </t>
    </r>
    <r>
      <rPr>
        <sz val="12"/>
        <color theme="1"/>
        <rFont val="標楷體"/>
        <family val="4"/>
        <charset val="136"/>
      </rPr>
      <t>《開創世紀》的封套是用膠片印刷，需用專色油墨＃</t>
    </r>
    <r>
      <rPr>
        <sz val="12"/>
        <color theme="1"/>
        <rFont val="Times New Roman"/>
        <family val="1"/>
      </rPr>
      <t>PMS285</t>
    </r>
    <r>
      <rPr>
        <sz val="12"/>
        <color theme="1"/>
        <rFont val="標楷體"/>
        <family val="4"/>
        <charset val="136"/>
      </rPr>
      <t>，由于本厂沒此原裝墨，需交予供應商調墨。</t>
    </r>
  </si>
  <si>
    <r>
      <rPr>
        <sz val="12"/>
        <color theme="1"/>
        <rFont val="標楷體"/>
        <family val="4"/>
        <charset val="136"/>
      </rPr>
      <t>因本厂現時只有一种印膠片的</t>
    </r>
    <r>
      <rPr>
        <sz val="12"/>
        <color theme="1"/>
        <rFont val="Times New Roman"/>
        <family val="1"/>
      </rPr>
      <t>UV</t>
    </r>
    <r>
      <rPr>
        <sz val="12"/>
        <color theme="1"/>
        <rFont val="標楷體"/>
        <family val="4"/>
        <charset val="136"/>
      </rPr>
      <t>油墨，而用開印紙張不是太适合。如印《擦擦粉筆系列》時，脊位出現爆裂現象。茂森話其有一种是專門适合印紙張的</t>
    </r>
    <r>
      <rPr>
        <sz val="12"/>
        <color theme="1"/>
        <rFont val="Times New Roman"/>
        <family val="1"/>
      </rPr>
      <t>UV</t>
    </r>
    <r>
      <rPr>
        <sz val="12"/>
        <color theme="1"/>
        <rFont val="標楷體"/>
        <family val="4"/>
        <charset val="136"/>
      </rPr>
      <t>油墨</t>
    </r>
    <r>
      <rPr>
        <sz val="12"/>
        <color theme="1"/>
        <rFont val="Times New Roman"/>
        <family val="1"/>
      </rPr>
      <t xml:space="preserve"> UV Carton </t>
    </r>
    <r>
      <rPr>
        <sz val="12"/>
        <color theme="1"/>
        <rFont val="標楷體"/>
        <family val="4"/>
        <charset val="136"/>
      </rPr>
      <t>，所以訂購少量返來試用。</t>
    </r>
  </si>
  <si>
    <r>
      <rPr>
        <sz val="12"/>
        <color theme="1"/>
        <rFont val="標楷體"/>
        <family val="4"/>
        <charset val="136"/>
      </rPr>
      <t>測試茂森</t>
    </r>
    <r>
      <rPr>
        <sz val="12"/>
        <color theme="1"/>
        <rFont val="Times New Roman"/>
        <family val="1"/>
      </rPr>
      <t>UV Carton</t>
    </r>
    <r>
      <rPr>
        <sz val="12"/>
        <color theme="1"/>
        <rFont val="標楷體"/>
        <family val="4"/>
        <charset val="136"/>
      </rPr>
      <t>油墨，主要針對印紙張，其品質是否能夠改善現用的</t>
    </r>
    <r>
      <rPr>
        <sz val="12"/>
        <color theme="1"/>
        <rFont val="Times New Roman"/>
        <family val="1"/>
      </rPr>
      <t>UV Card</t>
    </r>
    <r>
      <rPr>
        <sz val="12"/>
        <color theme="1"/>
        <rFont val="標楷體"/>
        <family val="4"/>
        <charset val="136"/>
      </rPr>
      <t>油墨只適合印膠片，而印紙張《擦擦粉筆系列》時，出現脊位爆裂的現象，以改善大貨品質問題。</t>
    </r>
  </si>
  <si>
    <r>
      <rPr>
        <sz val="12"/>
        <color theme="1"/>
        <rFont val="標楷體"/>
        <family val="4"/>
        <charset val="136"/>
      </rPr>
      <t>測試無錫紅寶提供的四色熱轉印油墨﹐上柯式机印刷及做熱轉印產品﹐以确認其品質及效果是否可行﹒以列入</t>
    </r>
    <r>
      <rPr>
        <sz val="12"/>
        <color theme="1"/>
        <rFont val="Times New Roman"/>
        <family val="1"/>
      </rPr>
      <t>Leo Touch</t>
    </r>
    <r>
      <rPr>
        <sz val="12"/>
        <color theme="1"/>
        <rFont val="標楷體"/>
        <family val="4"/>
        <charset val="136"/>
      </rPr>
      <t>﹒取消原因：不能確保品質及未有適合設備。</t>
    </r>
  </si>
  <si>
    <r>
      <rPr>
        <sz val="12"/>
        <color theme="1"/>
        <rFont val="標楷體"/>
        <family val="4"/>
        <charset val="136"/>
      </rPr>
      <t>針對于</t>
    </r>
    <r>
      <rPr>
        <sz val="12"/>
        <color theme="1"/>
        <rFont val="Times New Roman"/>
        <family val="1"/>
      </rPr>
      <t>Random House</t>
    </r>
    <r>
      <rPr>
        <sz val="12"/>
        <color theme="1"/>
        <rFont val="標楷體"/>
        <family val="4"/>
        <charset val="136"/>
      </rPr>
      <t>客人的</t>
    </r>
    <r>
      <rPr>
        <sz val="12"/>
        <color theme="1"/>
        <rFont val="Times New Roman"/>
        <family val="1"/>
      </rPr>
      <t>Stitch Color Change (#E03-2428/V1)</t>
    </r>
    <r>
      <rPr>
        <sz val="12"/>
        <color theme="1"/>
        <rFont val="標楷體"/>
        <family val="4"/>
        <charset val="136"/>
      </rPr>
      <t>產品要求﹐測試景達</t>
    </r>
    <r>
      <rPr>
        <sz val="12"/>
        <color theme="1"/>
        <rFont val="Times New Roman"/>
        <family val="1"/>
      </rPr>
      <t>Thermo Blue 31ºC(#GP-1235)</t>
    </r>
    <r>
      <rPr>
        <sz val="12"/>
        <color theme="1"/>
        <rFont val="標楷體"/>
        <family val="4"/>
        <charset val="136"/>
      </rPr>
      <t>感溫變色油墨﹐是否适合使用﹒</t>
    </r>
  </si>
  <si>
    <r>
      <rPr>
        <sz val="12"/>
        <color theme="1"/>
        <rFont val="標楷體"/>
        <family val="4"/>
        <charset val="136"/>
      </rPr>
      <t>測試茂森</t>
    </r>
    <r>
      <rPr>
        <sz val="12"/>
        <color theme="1"/>
        <rFont val="Times New Roman"/>
        <family val="1"/>
      </rPr>
      <t>NS Chikro</t>
    </r>
    <r>
      <rPr>
        <sz val="12"/>
        <color theme="1"/>
        <rFont val="標楷體"/>
        <family val="4"/>
        <charset val="136"/>
      </rPr>
      <t>非敏感性油墨，看其品質是否可改善現用敏感油墨的各項后加工序出現的品質問題</t>
    </r>
    <r>
      <rPr>
        <sz val="12"/>
        <color theme="1"/>
        <rFont val="Times New Roman"/>
        <family val="1"/>
      </rPr>
      <t>(</t>
    </r>
    <r>
      <rPr>
        <sz val="12"/>
        <color theme="1"/>
        <rFont val="標楷體"/>
        <family val="4"/>
        <charset val="136"/>
      </rPr>
      <t>膠袋起鄒、使用酸性膠水油墨變色等</t>
    </r>
    <r>
      <rPr>
        <sz val="12"/>
        <color theme="1"/>
        <rFont val="Times New Roman"/>
        <family val="1"/>
      </rPr>
      <t xml:space="preserve">) </t>
    </r>
    <r>
      <rPr>
        <sz val="12"/>
        <color theme="1"/>
        <rFont val="標楷體"/>
        <family val="4"/>
        <charset val="136"/>
      </rPr>
      <t>及其各方面性能是否可達到敏感油墨的性能，以改善大貨品質。</t>
    </r>
  </si>
  <si>
    <r>
      <rPr>
        <sz val="12"/>
        <color theme="1"/>
        <rFont val="標楷體"/>
        <family val="4"/>
        <charset val="136"/>
      </rPr>
      <t>測試盈富非敏感性油墨，看其品質是否可改善現用敏感油墨的各項后加工序出現的品質問題</t>
    </r>
    <r>
      <rPr>
        <sz val="12"/>
        <color theme="1"/>
        <rFont val="Times New Roman"/>
        <family val="1"/>
      </rPr>
      <t>(</t>
    </r>
    <r>
      <rPr>
        <sz val="12"/>
        <color theme="1"/>
        <rFont val="標楷體"/>
        <family val="4"/>
        <charset val="136"/>
      </rPr>
      <t>膠袋起鄒、使用酸性膠水油墨變色</t>
    </r>
    <r>
      <rPr>
        <sz val="12"/>
        <color theme="1"/>
        <rFont val="Times New Roman"/>
        <family val="1"/>
      </rPr>
      <t>)</t>
    </r>
    <r>
      <rPr>
        <sz val="12"/>
        <color theme="1"/>
        <rFont val="標楷體"/>
        <family val="4"/>
        <charset val="136"/>
      </rPr>
      <t>及其各方面性能是否可達到敏感油墨的性能，以改善大貨品質。</t>
    </r>
  </si>
  <si>
    <r>
      <rPr>
        <sz val="12"/>
        <color theme="1"/>
        <rFont val="標楷體"/>
        <family val="4"/>
        <charset val="136"/>
      </rPr>
      <t>測試大鵬低揮發性金銀墨</t>
    </r>
    <r>
      <rPr>
        <sz val="12"/>
        <color theme="1"/>
        <rFont val="Times New Roman"/>
        <family val="1"/>
      </rPr>
      <t>(08</t>
    </r>
    <r>
      <rPr>
        <sz val="12"/>
        <color theme="1"/>
        <rFont val="標楷體"/>
        <family val="4"/>
        <charset val="136"/>
      </rPr>
      <t>系列</t>
    </r>
    <r>
      <rPr>
        <sz val="12"/>
        <color theme="1"/>
        <rFont val="Times New Roman"/>
        <family val="1"/>
      </rPr>
      <t>)</t>
    </r>
    <r>
      <rPr>
        <sz val="12"/>
        <color theme="1"/>
        <rFont val="標楷體"/>
        <family val="4"/>
        <charset val="136"/>
      </rPr>
      <t>，看其品質是否可改善現用大鵬</t>
    </r>
    <r>
      <rPr>
        <sz val="12"/>
        <color theme="1"/>
        <rFont val="Times New Roman"/>
        <family val="1"/>
      </rPr>
      <t>07</t>
    </r>
    <r>
      <rPr>
        <sz val="12"/>
        <color theme="1"/>
        <rFont val="標楷體"/>
        <family val="4"/>
        <charset val="136"/>
      </rPr>
      <t>系列對印刷后加工的效果不理想的現象，以改善大貨品質。</t>
    </r>
  </si>
  <si>
    <r>
      <rPr>
        <sz val="12"/>
        <color theme="1"/>
        <rFont val="標楷體"/>
        <family val="4"/>
        <charset val="136"/>
      </rPr>
      <t>測試海神之凹版專色油墨上凹版印刷機印刷﹐其效果是否可達到客戶產要求。</t>
    </r>
  </si>
  <si>
    <r>
      <rPr>
        <sz val="12"/>
        <color theme="1"/>
        <rFont val="標楷體"/>
        <family val="4"/>
        <charset val="136"/>
      </rPr>
      <t>測試通利</t>
    </r>
    <r>
      <rPr>
        <sz val="12"/>
        <color theme="1"/>
        <rFont val="Times New Roman"/>
        <family val="1"/>
      </rPr>
      <t>#167462 Texilac Discharge Lb</t>
    </r>
    <r>
      <rPr>
        <sz val="12"/>
        <color theme="1"/>
        <rFont val="標楷體"/>
        <family val="4"/>
        <charset val="136"/>
      </rPr>
      <t>水溶性漂漿</t>
    </r>
    <r>
      <rPr>
        <sz val="12"/>
        <color theme="1"/>
        <rFont val="Times New Roman"/>
        <family val="1"/>
      </rPr>
      <t>(</t>
    </r>
    <r>
      <rPr>
        <sz val="12"/>
        <color theme="1"/>
        <rFont val="標楷體"/>
        <family val="4"/>
        <charset val="136"/>
      </rPr>
      <t>針對活性染料布</t>
    </r>
    <r>
      <rPr>
        <sz val="12"/>
        <color theme="1"/>
        <rFont val="Times New Roman"/>
        <family val="1"/>
      </rPr>
      <t>)</t>
    </r>
    <r>
      <rPr>
        <sz val="12"/>
        <color theme="1"/>
        <rFont val="標楷體"/>
        <family val="4"/>
        <charset val="136"/>
      </rPr>
      <t>﹐是否适合使用。以列入</t>
    </r>
    <r>
      <rPr>
        <sz val="12"/>
        <color theme="1"/>
        <rFont val="Times New Roman"/>
        <family val="1"/>
      </rPr>
      <t>Leo Touch</t>
    </r>
    <r>
      <rPr>
        <sz val="12"/>
        <color theme="1"/>
        <rFont val="標楷體"/>
        <family val="4"/>
        <charset val="136"/>
      </rPr>
      <t>。</t>
    </r>
  </si>
  <si>
    <r>
      <rPr>
        <sz val="12"/>
        <color theme="1"/>
        <rFont val="標楷體"/>
        <family val="4"/>
        <charset val="136"/>
      </rPr>
      <t>測試用景達</t>
    </r>
    <r>
      <rPr>
        <sz val="12"/>
        <color theme="1"/>
        <rFont val="Times New Roman"/>
        <family val="1"/>
      </rPr>
      <t>GP-1359</t>
    </r>
    <r>
      <rPr>
        <sz val="12"/>
        <color theme="1"/>
        <rFont val="標楷體"/>
        <family val="4"/>
        <charset val="136"/>
      </rPr>
      <t>絲印光油加閃金粉是否适合使用﹐針對</t>
    </r>
    <r>
      <rPr>
        <sz val="12"/>
        <color theme="1"/>
        <rFont val="Times New Roman"/>
        <family val="1"/>
      </rPr>
      <t>Rectangular Box</t>
    </r>
    <r>
      <rPr>
        <sz val="12"/>
        <color theme="1"/>
        <rFont val="標楷體"/>
        <family val="4"/>
        <charset val="136"/>
      </rPr>
      <t>產品﹐以改善絲印光油加閃金粉啤折爆裂的問題﹒</t>
    </r>
  </si>
  <si>
    <r>
      <rPr>
        <sz val="12"/>
        <color theme="1"/>
        <rFont val="標楷體"/>
        <family val="4"/>
        <charset val="136"/>
      </rPr>
      <t>測試景達</t>
    </r>
    <r>
      <rPr>
        <sz val="12"/>
        <color theme="1"/>
        <rFont val="Times New Roman"/>
        <family val="1"/>
      </rPr>
      <t>#GP-1367 Pearl White</t>
    </r>
    <r>
      <rPr>
        <sz val="12"/>
        <color theme="1"/>
        <rFont val="標楷體"/>
        <family val="4"/>
        <charset val="136"/>
      </rPr>
      <t>絲印珍珠油墨﹐絲印后再柯式印刷四色﹐是否可達到</t>
    </r>
    <r>
      <rPr>
        <sz val="12"/>
        <color theme="1"/>
        <rFont val="Times New Roman"/>
        <family val="1"/>
      </rPr>
      <t>Hallmark</t>
    </r>
    <r>
      <rPr>
        <sz val="12"/>
        <color theme="1"/>
        <rFont val="標楷體"/>
        <family val="4"/>
        <charset val="136"/>
      </rPr>
      <t>之</t>
    </r>
    <r>
      <rPr>
        <sz val="12"/>
        <color theme="1"/>
        <rFont val="Times New Roman"/>
        <family val="1"/>
      </rPr>
      <t>Pearlized ink on hardle bags</t>
    </r>
    <r>
      <rPr>
        <sz val="12"/>
        <color theme="1"/>
        <rFont val="標楷體"/>
        <family val="4"/>
        <charset val="136"/>
      </rPr>
      <t>產品效果。</t>
    </r>
  </si>
  <si>
    <r>
      <rPr>
        <sz val="12"/>
        <color theme="1"/>
        <rFont val="標楷體"/>
        <family val="4"/>
        <charset val="136"/>
      </rPr>
      <t>測試景達</t>
    </r>
    <r>
      <rPr>
        <sz val="12"/>
        <color theme="1"/>
        <rFont val="Times New Roman"/>
        <family val="1"/>
      </rPr>
      <t>#GP-1366 Primrose Yellow</t>
    </r>
    <r>
      <rPr>
        <sz val="12"/>
        <color theme="1"/>
        <rFont val="標楷體"/>
        <family val="4"/>
        <charset val="136"/>
      </rPr>
      <t>絲印油墨﹐針對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產品﹐絲印于</t>
    </r>
    <r>
      <rPr>
        <sz val="12"/>
        <color theme="1"/>
        <rFont val="Times New Roman"/>
        <family val="1"/>
      </rPr>
      <t>0.5mm</t>
    </r>
    <r>
      <rPr>
        <sz val="12"/>
        <color theme="1"/>
        <rFont val="標楷體"/>
        <family val="4"/>
        <charset val="136"/>
      </rPr>
      <t>的斜紋膠片上是否達到客人要求的效果。</t>
    </r>
  </si>
  <si>
    <r>
      <rPr>
        <sz val="12"/>
        <color theme="1"/>
        <rFont val="標楷體"/>
        <family val="4"/>
        <charset val="136"/>
      </rPr>
      <t>測試景達</t>
    </r>
    <r>
      <rPr>
        <sz val="12"/>
        <color theme="1"/>
        <rFont val="Times New Roman"/>
        <family val="1"/>
      </rPr>
      <t>#GP-1368 Light Blue</t>
    </r>
    <r>
      <rPr>
        <sz val="12"/>
        <color theme="1"/>
        <rFont val="標楷體"/>
        <family val="4"/>
        <charset val="136"/>
      </rPr>
      <t>絲印油墨﹐針對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產品﹐絲印于</t>
    </r>
    <r>
      <rPr>
        <sz val="12"/>
        <color theme="1"/>
        <rFont val="Times New Roman"/>
        <family val="1"/>
      </rPr>
      <t>0.5mm</t>
    </r>
    <r>
      <rPr>
        <sz val="12"/>
        <color theme="1"/>
        <rFont val="標楷體"/>
        <family val="4"/>
        <charset val="136"/>
      </rPr>
      <t>的斜紋膠片上</t>
    </r>
    <r>
      <rPr>
        <sz val="12"/>
        <color theme="1"/>
        <rFont val="Times New Roman"/>
        <family val="1"/>
      </rPr>
      <t>,</t>
    </r>
    <r>
      <rPr>
        <sz val="12"/>
        <color theme="1"/>
        <rFont val="標楷體"/>
        <family val="4"/>
        <charset val="136"/>
      </rPr>
      <t>是否達到客人要求的效果。</t>
    </r>
  </si>
  <si>
    <r>
      <rPr>
        <sz val="12"/>
        <color theme="1"/>
        <rFont val="標楷體"/>
        <family val="4"/>
        <charset val="136"/>
      </rPr>
      <t>測試景達</t>
    </r>
    <r>
      <rPr>
        <sz val="12"/>
        <color theme="1"/>
        <rFont val="Times New Roman"/>
        <family val="1"/>
      </rPr>
      <t>#GP-1365 Matt White</t>
    </r>
    <r>
      <rPr>
        <sz val="12"/>
        <color theme="1"/>
        <rFont val="標楷體"/>
        <family val="4"/>
        <charset val="136"/>
      </rPr>
      <t>絲印油墨﹐針對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產品﹐絲印于</t>
    </r>
    <r>
      <rPr>
        <sz val="12"/>
        <color theme="1"/>
        <rFont val="Times New Roman"/>
        <family val="1"/>
      </rPr>
      <t>0.5mm</t>
    </r>
    <r>
      <rPr>
        <sz val="12"/>
        <color theme="1"/>
        <rFont val="標楷體"/>
        <family val="4"/>
        <charset val="136"/>
      </rPr>
      <t>的斜紋膠片上﹐是否達到客人要求的效果。</t>
    </r>
  </si>
  <si>
    <r>
      <rPr>
        <sz val="12"/>
        <color theme="1"/>
        <rFont val="標楷體"/>
        <family val="4"/>
        <charset val="136"/>
      </rPr>
      <t>測試景達＃</t>
    </r>
    <r>
      <rPr>
        <sz val="12"/>
        <color theme="1"/>
        <rFont val="Times New Roman"/>
        <family val="1"/>
      </rPr>
      <t xml:space="preserve">GP-1458 Matt White </t>
    </r>
    <r>
      <rPr>
        <sz val="12"/>
        <color theme="1"/>
        <rFont val="標楷體"/>
        <family val="4"/>
        <charset val="136"/>
      </rPr>
      <t>絲印油墨﹐針對</t>
    </r>
    <r>
      <rPr>
        <sz val="12"/>
        <color theme="1"/>
        <rFont val="Times New Roman"/>
        <family val="1"/>
      </rPr>
      <t>World Family</t>
    </r>
    <r>
      <rPr>
        <sz val="12"/>
        <color theme="1"/>
        <rFont val="標楷體"/>
        <family val="4"/>
        <charset val="136"/>
      </rPr>
      <t>之</t>
    </r>
    <r>
      <rPr>
        <sz val="12"/>
        <color theme="1"/>
        <rFont val="Times New Roman"/>
        <family val="1"/>
      </rPr>
      <t>-</t>
    </r>
    <r>
      <rPr>
        <sz val="12"/>
        <color theme="1"/>
        <rFont val="標楷體"/>
        <family val="4"/>
        <charset val="136"/>
      </rPr>
      <t>《習作書》</t>
    </r>
    <r>
      <rPr>
        <sz val="12"/>
        <color theme="1"/>
        <rFont val="Times New Roman"/>
        <family val="1"/>
      </rPr>
      <t xml:space="preserve">  </t>
    </r>
    <r>
      <rPr>
        <sz val="12"/>
        <color theme="1"/>
        <rFont val="標楷體"/>
        <family val="4"/>
        <charset val="136"/>
      </rPr>
      <t>絲印于雙粉紙（油墨需要隱形）﹐是否可用鉛筆上色﹒（</t>
    </r>
    <r>
      <rPr>
        <sz val="12"/>
        <color theme="1"/>
        <rFont val="Times New Roman"/>
        <family val="1"/>
      </rPr>
      <t xml:space="preserve"> </t>
    </r>
    <r>
      <rPr>
        <sz val="12"/>
        <color theme="1"/>
        <rFont val="標楷體"/>
        <family val="4"/>
        <charset val="136"/>
      </rPr>
      <t>《習作書》已經完成大貨﹐但客人在完成后才發現《習作書》上需印上白墨﹐再用鉛筆上色的特別效果﹒現因客人的要求不欲補印﹐故測試用印好的書本絲印上白墨代特別效果﹒現因客人的要求不欲補印﹐故測試用印好的書本絲印上白墨代</t>
    </r>
  </si>
  <si>
    <r>
      <rPr>
        <sz val="12"/>
        <color theme="1"/>
        <rFont val="標楷體"/>
        <family val="4"/>
        <charset val="136"/>
      </rPr>
      <t>測試</t>
    </r>
    <r>
      <rPr>
        <sz val="12"/>
        <color theme="1"/>
        <rFont val="Times New Roman"/>
        <family val="1"/>
      </rPr>
      <t>ECKART#300263</t>
    </r>
    <r>
      <rPr>
        <sz val="12"/>
        <color theme="1"/>
        <rFont val="標楷體"/>
        <family val="4"/>
        <charset val="136"/>
      </rPr>
      <t>的金色油墨絲印后的燙金品質﹐能否改善舊供應商</t>
    </r>
    <r>
      <rPr>
        <sz val="12"/>
        <color theme="1"/>
        <rFont val="Times New Roman"/>
        <family val="1"/>
      </rPr>
      <t xml:space="preserve"> </t>
    </r>
    <r>
      <rPr>
        <sz val="12"/>
        <color theme="1"/>
        <rFont val="標楷體"/>
        <family val="4"/>
        <charset val="136"/>
      </rPr>
      <t>的金色油墨出現生鏽現象﹒</t>
    </r>
  </si>
  <si>
    <r>
      <rPr>
        <sz val="12"/>
        <color theme="1"/>
        <rFont val="標楷體"/>
        <family val="4"/>
        <charset val="136"/>
      </rPr>
      <t>測試</t>
    </r>
    <r>
      <rPr>
        <sz val="12"/>
        <color theme="1"/>
        <rFont val="Times New Roman"/>
        <family val="1"/>
      </rPr>
      <t>ECKART#300264</t>
    </r>
    <r>
      <rPr>
        <sz val="12"/>
        <color theme="1"/>
        <rFont val="標楷體"/>
        <family val="4"/>
        <charset val="136"/>
      </rPr>
      <t>的金色油墨絲印后的燙金品質﹐能否改善舊供應商的金色油墨出現生鏽現象﹒</t>
    </r>
  </si>
  <si>
    <r>
      <rPr>
        <sz val="12"/>
        <color theme="1"/>
        <rFont val="標楷體"/>
        <family val="4"/>
        <charset val="136"/>
      </rPr>
      <t>測試美麗華</t>
    </r>
    <r>
      <rPr>
        <sz val="12"/>
        <color theme="1"/>
        <rFont val="Times New Roman"/>
        <family val="1"/>
      </rPr>
      <t>#SS-9066</t>
    </r>
    <r>
      <rPr>
        <sz val="12"/>
        <color theme="1"/>
        <rFont val="標楷體"/>
        <family val="4"/>
        <charset val="136"/>
      </rPr>
      <t>金色絲印油墨﹐絲印于四色印油面﹐其效果是否達到</t>
    </r>
    <r>
      <rPr>
        <sz val="12"/>
        <color theme="1"/>
        <rFont val="Times New Roman"/>
        <family val="1"/>
      </rPr>
      <t xml:space="preserve">                </t>
    </r>
    <r>
      <rPr>
        <sz val="12"/>
        <color theme="1"/>
        <rFont val="標楷體"/>
        <family val="4"/>
        <charset val="136"/>
      </rPr>
      <t>改善</t>
    </r>
    <r>
      <rPr>
        <sz val="12"/>
        <color theme="1"/>
        <rFont val="Times New Roman"/>
        <family val="1"/>
      </rPr>
      <t>Leo/Templar-</t>
    </r>
    <r>
      <rPr>
        <sz val="12"/>
        <color theme="1"/>
        <rFont val="標楷體"/>
        <family val="4"/>
        <charset val="136"/>
      </rPr>
      <t>巨龍傳說（</t>
    </r>
    <r>
      <rPr>
        <sz val="12"/>
        <color theme="1"/>
        <rFont val="Times New Roman"/>
        <family val="1"/>
      </rPr>
      <t>Job No.48545</t>
    </r>
    <r>
      <rPr>
        <sz val="12"/>
        <color theme="1"/>
        <rFont val="標楷體"/>
        <family val="4"/>
        <charset val="136"/>
      </rPr>
      <t>）產品之印刷金（</t>
    </r>
    <r>
      <rPr>
        <sz val="12"/>
        <color theme="1"/>
        <rFont val="Times New Roman"/>
        <family val="1"/>
      </rPr>
      <t>8640c</t>
    </r>
    <r>
      <rPr>
        <sz val="12"/>
        <color theme="1"/>
        <rFont val="標楷體"/>
        <family val="4"/>
        <charset val="136"/>
      </rPr>
      <t>）不光亮</t>
    </r>
    <r>
      <rPr>
        <sz val="12"/>
        <color theme="1"/>
        <rFont val="Times New Roman"/>
        <family val="1"/>
      </rPr>
      <t xml:space="preserve">   </t>
    </r>
    <r>
      <rPr>
        <sz val="12"/>
        <color theme="1"/>
        <rFont val="標楷體"/>
        <family val="4"/>
        <charset val="136"/>
      </rPr>
      <t>現象﹐使產品增色﹒</t>
    </r>
  </si>
  <si>
    <r>
      <rPr>
        <sz val="12"/>
        <color theme="1"/>
        <rFont val="標楷體"/>
        <family val="4"/>
        <charset val="136"/>
      </rPr>
      <t>測試美麗華</t>
    </r>
    <r>
      <rPr>
        <sz val="12"/>
        <color theme="1"/>
        <rFont val="Times New Roman"/>
        <family val="1"/>
      </rPr>
      <t>#SS-9067</t>
    </r>
    <r>
      <rPr>
        <sz val="12"/>
        <color theme="1"/>
        <rFont val="標楷體"/>
        <family val="4"/>
        <charset val="136"/>
      </rPr>
      <t>絲印金墨﹐生產</t>
    </r>
    <r>
      <rPr>
        <sz val="12"/>
        <color theme="1"/>
        <rFont val="Times New Roman"/>
        <family val="1"/>
      </rPr>
      <t>H/M</t>
    </r>
    <r>
      <rPr>
        <sz val="12"/>
        <color theme="1"/>
        <rFont val="標楷體"/>
        <family val="4"/>
        <charset val="136"/>
      </rPr>
      <t>之金墨袋﹐确認其品質是否可改善現用之金墨</t>
    </r>
    <r>
      <rPr>
        <sz val="12"/>
        <color theme="1"/>
        <rFont val="Times New Roman"/>
        <family val="1"/>
      </rPr>
      <t>(#KT-234)</t>
    </r>
    <r>
      <rPr>
        <sz val="12"/>
        <color theme="1"/>
        <rFont val="標楷體"/>
        <family val="4"/>
        <charset val="136"/>
      </rPr>
      <t>品質﹐降低生產損耗及效率﹐以節省成本。取消原因：結果為不接受，己有另份報告替代：</t>
    </r>
    <r>
      <rPr>
        <sz val="12"/>
        <color theme="1"/>
        <rFont val="Times New Roman"/>
        <family val="1"/>
      </rPr>
      <t>I-030705</t>
    </r>
    <r>
      <rPr>
        <sz val="12"/>
        <color theme="1"/>
        <rFont val="標楷體"/>
        <family val="4"/>
        <charset val="136"/>
      </rPr>
      <t>，</t>
    </r>
    <r>
      <rPr>
        <sz val="12"/>
        <color theme="1"/>
        <rFont val="Times New Roman"/>
        <family val="1"/>
      </rPr>
      <t>I-030709</t>
    </r>
    <r>
      <rPr>
        <sz val="12"/>
        <color theme="1"/>
        <rFont val="標楷體"/>
        <family val="4"/>
        <charset val="136"/>
      </rPr>
      <t>。</t>
    </r>
  </si>
  <si>
    <r>
      <rPr>
        <sz val="12"/>
        <color theme="1"/>
        <rFont val="標楷體"/>
        <family val="4"/>
        <charset val="136"/>
      </rPr>
      <t>測試景達＃</t>
    </r>
    <r>
      <rPr>
        <sz val="12"/>
        <color theme="1"/>
        <rFont val="Times New Roman"/>
        <family val="1"/>
      </rPr>
      <t xml:space="preserve">GP-1459 Matt White </t>
    </r>
    <r>
      <rPr>
        <sz val="12"/>
        <color theme="1"/>
        <rFont val="標楷體"/>
        <family val="4"/>
        <charset val="136"/>
      </rPr>
      <t>絲印油墨﹐針對</t>
    </r>
    <r>
      <rPr>
        <sz val="12"/>
        <color theme="1"/>
        <rFont val="Times New Roman"/>
        <family val="1"/>
      </rPr>
      <t>World Family</t>
    </r>
    <r>
      <rPr>
        <sz val="12"/>
        <color theme="1"/>
        <rFont val="標楷體"/>
        <family val="4"/>
        <charset val="136"/>
      </rPr>
      <t>之</t>
    </r>
    <r>
      <rPr>
        <sz val="12"/>
        <color theme="1"/>
        <rFont val="Times New Roman"/>
        <family val="1"/>
      </rPr>
      <t>-</t>
    </r>
    <r>
      <rPr>
        <sz val="12"/>
        <color theme="1"/>
        <rFont val="標楷體"/>
        <family val="4"/>
        <charset val="136"/>
      </rPr>
      <t>《習作書》﹐絲印于雙粉紙（油墨需要隱形）﹐是否可用鉛筆上色﹒（</t>
    </r>
    <r>
      <rPr>
        <sz val="12"/>
        <color theme="1"/>
        <rFont val="Times New Roman"/>
        <family val="1"/>
      </rPr>
      <t xml:space="preserve"> </t>
    </r>
    <r>
      <rPr>
        <sz val="12"/>
        <color theme="1"/>
        <rFont val="標楷體"/>
        <family val="4"/>
        <charset val="136"/>
      </rPr>
      <t>《習作書》已經完</t>
    </r>
    <r>
      <rPr>
        <sz val="12"/>
        <color theme="1"/>
        <rFont val="Times New Roman"/>
        <family val="1"/>
      </rPr>
      <t xml:space="preserve"> </t>
    </r>
    <r>
      <rPr>
        <sz val="12"/>
        <color theme="1"/>
        <rFont val="標楷體"/>
        <family val="4"/>
        <charset val="136"/>
      </rPr>
      <t>成大貨﹐但客人在完成后才發現《習作書》上需印上白墨﹐再用鉛筆上色的</t>
    </r>
    <r>
      <rPr>
        <sz val="12"/>
        <color theme="1"/>
        <rFont val="Times New Roman"/>
        <family val="1"/>
      </rPr>
      <t xml:space="preserve"> </t>
    </r>
    <r>
      <rPr>
        <sz val="12"/>
        <color theme="1"/>
        <rFont val="標楷體"/>
        <family val="4"/>
        <charset val="136"/>
      </rPr>
      <t>特別效果﹒現因客人的要求不欲補印﹐故測試用印好的書本絲印上白墨代替﹒）</t>
    </r>
  </si>
  <si>
    <r>
      <rPr>
        <sz val="12"/>
        <color theme="1"/>
        <rFont val="標楷體"/>
        <family val="4"/>
        <charset val="136"/>
      </rPr>
      <t>測試景達＃</t>
    </r>
    <r>
      <rPr>
        <sz val="12"/>
        <color theme="1"/>
        <rFont val="Times New Roman"/>
        <family val="1"/>
      </rPr>
      <t xml:space="preserve">GP-1460 Matt White </t>
    </r>
    <r>
      <rPr>
        <sz val="12"/>
        <color theme="1"/>
        <rFont val="標楷體"/>
        <family val="4"/>
        <charset val="136"/>
      </rPr>
      <t>絲印油墨﹐針對</t>
    </r>
    <r>
      <rPr>
        <sz val="12"/>
        <color theme="1"/>
        <rFont val="Times New Roman"/>
        <family val="1"/>
      </rPr>
      <t>World Family</t>
    </r>
    <r>
      <rPr>
        <sz val="12"/>
        <color theme="1"/>
        <rFont val="標楷體"/>
        <family val="4"/>
        <charset val="136"/>
      </rPr>
      <t>之</t>
    </r>
    <r>
      <rPr>
        <sz val="12"/>
        <color theme="1"/>
        <rFont val="Times New Roman"/>
        <family val="1"/>
      </rPr>
      <t>-</t>
    </r>
    <r>
      <rPr>
        <sz val="12"/>
        <color theme="1"/>
        <rFont val="標楷體"/>
        <family val="4"/>
        <charset val="136"/>
      </rPr>
      <t>《習作書》﹐絲印于雙粉紙（油墨需要隱形）﹐是否可用鉛筆上色﹒（</t>
    </r>
    <r>
      <rPr>
        <sz val="12"/>
        <color theme="1"/>
        <rFont val="Times New Roman"/>
        <family val="1"/>
      </rPr>
      <t xml:space="preserve"> </t>
    </r>
    <r>
      <rPr>
        <sz val="12"/>
        <color theme="1"/>
        <rFont val="標楷體"/>
        <family val="4"/>
        <charset val="136"/>
      </rPr>
      <t>《習作書》已經完成大貨﹐但客人在完成后才發現《習作書》上需印上白墨﹐再用鉛筆上色的特別效果﹒現因客人的要求不欲補印﹐故測試用印好的書本絲印上白墨代替﹒）</t>
    </r>
  </si>
  <si>
    <r>
      <rPr>
        <sz val="12"/>
        <color theme="1"/>
        <rFont val="標楷體"/>
        <family val="4"/>
        <charset val="136"/>
      </rPr>
      <t>測試景達</t>
    </r>
    <r>
      <rPr>
        <sz val="12"/>
        <color theme="1"/>
        <rFont val="Times New Roman"/>
        <family val="1"/>
      </rPr>
      <t>#GP-1410 Pearl White</t>
    </r>
    <r>
      <rPr>
        <sz val="12"/>
        <color theme="1"/>
        <rFont val="標楷體"/>
        <family val="4"/>
        <charset val="136"/>
      </rPr>
      <t>絲印珍珠油墨﹐絲印于柯式印刷四色﹐是否可達到</t>
    </r>
    <r>
      <rPr>
        <sz val="12"/>
        <color theme="1"/>
        <rFont val="Times New Roman"/>
        <family val="1"/>
      </rPr>
      <t>Hallmark</t>
    </r>
    <r>
      <rPr>
        <sz val="12"/>
        <color theme="1"/>
        <rFont val="標楷體"/>
        <family val="4"/>
        <charset val="136"/>
      </rPr>
      <t>之</t>
    </r>
    <r>
      <rPr>
        <sz val="12"/>
        <color theme="1"/>
        <rFont val="Times New Roman"/>
        <family val="1"/>
      </rPr>
      <t>Pearlized ink on hardle bags</t>
    </r>
    <r>
      <rPr>
        <sz val="12"/>
        <color theme="1"/>
        <rFont val="標楷體"/>
        <family val="4"/>
        <charset val="136"/>
      </rPr>
      <t>產品效果。</t>
    </r>
  </si>
  <si>
    <r>
      <rPr>
        <sz val="12"/>
        <color theme="1"/>
        <rFont val="標楷體"/>
        <family val="4"/>
        <charset val="136"/>
      </rPr>
      <t>測試高仕</t>
    </r>
    <r>
      <rPr>
        <sz val="12"/>
        <color theme="1"/>
        <rFont val="Times New Roman"/>
        <family val="1"/>
      </rPr>
      <t>8</t>
    </r>
    <r>
      <rPr>
        <sz val="12"/>
        <color theme="1"/>
        <rFont val="標楷體"/>
        <family val="4"/>
        <charset val="136"/>
      </rPr>
      <t>色墨上</t>
    </r>
    <r>
      <rPr>
        <sz val="12"/>
        <color theme="1"/>
        <rFont val="Times New Roman"/>
        <family val="1"/>
      </rPr>
      <t>8</t>
    </r>
    <r>
      <rPr>
        <sz val="12"/>
        <color theme="1"/>
        <rFont val="標楷體"/>
        <family val="4"/>
        <charset val="136"/>
      </rPr>
      <t>色機印刷，其品質是否可達到現用茂森</t>
    </r>
    <r>
      <rPr>
        <sz val="12"/>
        <color theme="1"/>
        <rFont val="Times New Roman"/>
        <family val="1"/>
      </rPr>
      <t>8</t>
    </r>
    <r>
      <rPr>
        <sz val="12"/>
        <color theme="1"/>
        <rFont val="標楷體"/>
        <family val="4"/>
        <charset val="136"/>
      </rPr>
      <t>色墨的效果，以取代</t>
    </r>
    <r>
      <rPr>
        <sz val="12"/>
        <color theme="1"/>
        <rFont val="Times New Roman"/>
        <family val="1"/>
      </rPr>
      <t>Phthalate</t>
    </r>
    <r>
      <rPr>
        <sz val="12"/>
        <color theme="1"/>
        <rFont val="標楷體"/>
        <family val="4"/>
        <charset val="136"/>
      </rPr>
      <t>含量超標的茂森</t>
    </r>
    <r>
      <rPr>
        <sz val="12"/>
        <color theme="1"/>
        <rFont val="Times New Roman"/>
        <family val="1"/>
      </rPr>
      <t>8</t>
    </r>
    <r>
      <rPr>
        <sz val="12"/>
        <color theme="1"/>
        <rFont val="標楷體"/>
        <family val="4"/>
        <charset val="136"/>
      </rPr>
      <t>色墨。</t>
    </r>
  </si>
  <si>
    <r>
      <rPr>
        <sz val="12"/>
        <color theme="1"/>
        <rFont val="標楷體"/>
        <family val="4"/>
        <charset val="136"/>
      </rPr>
      <t>測試景達</t>
    </r>
    <r>
      <rPr>
        <sz val="12"/>
        <color theme="1"/>
        <rFont val="Times New Roman"/>
        <family val="1"/>
      </rPr>
      <t>Matt Varnish #GP-1463</t>
    </r>
    <r>
      <rPr>
        <sz val="12"/>
        <color theme="1"/>
        <rFont val="標楷體"/>
        <family val="4"/>
        <charset val="136"/>
      </rPr>
      <t>絲印啞油﹐針對</t>
    </r>
    <r>
      <rPr>
        <sz val="12"/>
        <color theme="1"/>
        <rFont val="Times New Roman"/>
        <family val="1"/>
      </rPr>
      <t>H/M</t>
    </r>
    <r>
      <rPr>
        <sz val="12"/>
        <color theme="1"/>
        <rFont val="標楷體"/>
        <family val="4"/>
        <charset val="136"/>
      </rPr>
      <t>之精裝書</t>
    </r>
    <r>
      <rPr>
        <sz val="12"/>
        <color theme="1"/>
        <rFont val="Times New Roman"/>
        <family val="1"/>
      </rPr>
      <t>&lt;&lt;</t>
    </r>
    <r>
      <rPr>
        <sz val="12"/>
        <color theme="1"/>
        <rFont val="標楷體"/>
        <family val="4"/>
        <charset val="136"/>
      </rPr>
      <t>聖誕典故</t>
    </r>
    <r>
      <rPr>
        <sz val="12"/>
        <color theme="1"/>
        <rFont val="Times New Roman"/>
        <family val="1"/>
      </rPr>
      <t>&gt;&gt;(Job#48149)</t>
    </r>
    <r>
      <rPr>
        <sz val="12"/>
        <color theme="1"/>
        <rFont val="標楷體"/>
        <family val="4"/>
        <charset val="136"/>
      </rPr>
      <t>產品在生產中使用景達</t>
    </r>
    <r>
      <rPr>
        <sz val="12"/>
        <color theme="1"/>
        <rFont val="Times New Roman"/>
        <family val="1"/>
      </rPr>
      <t>Matt Varnish(#GP-1306&amp;#GP-1388)</t>
    </r>
    <r>
      <rPr>
        <sz val="12"/>
        <color theme="1"/>
        <rFont val="標楷體"/>
        <family val="4"/>
        <charset val="136"/>
      </rPr>
      <t>絲印啞油時出現翻粘問題﹐能否解決此問題﹐達到客人要求的效果﹒</t>
    </r>
  </si>
  <si>
    <r>
      <rPr>
        <sz val="12"/>
        <color theme="1"/>
        <rFont val="標楷體"/>
        <family val="4"/>
        <charset val="136"/>
      </rPr>
      <t>測試景達</t>
    </r>
    <r>
      <rPr>
        <sz val="12"/>
        <color theme="1"/>
        <rFont val="Times New Roman"/>
        <family val="1"/>
      </rPr>
      <t>Matt Varnish #GP-1465</t>
    </r>
    <r>
      <rPr>
        <sz val="12"/>
        <color theme="1"/>
        <rFont val="標楷體"/>
        <family val="4"/>
        <charset val="136"/>
      </rPr>
      <t>絲印啞油﹐針對</t>
    </r>
    <r>
      <rPr>
        <sz val="12"/>
        <color theme="1"/>
        <rFont val="Times New Roman"/>
        <family val="1"/>
      </rPr>
      <t>H/M</t>
    </r>
    <r>
      <rPr>
        <sz val="12"/>
        <color theme="1"/>
        <rFont val="標楷體"/>
        <family val="4"/>
        <charset val="136"/>
      </rPr>
      <t>之精裝書</t>
    </r>
    <r>
      <rPr>
        <sz val="12"/>
        <color theme="1"/>
        <rFont val="Times New Roman"/>
        <family val="1"/>
      </rPr>
      <t>&lt;&lt;</t>
    </r>
    <r>
      <rPr>
        <sz val="12"/>
        <color theme="1"/>
        <rFont val="標楷體"/>
        <family val="4"/>
        <charset val="136"/>
      </rPr>
      <t>聖誕典故</t>
    </r>
    <r>
      <rPr>
        <sz val="12"/>
        <color theme="1"/>
        <rFont val="Times New Roman"/>
        <family val="1"/>
      </rPr>
      <t>&gt;&gt;(Job#48149)</t>
    </r>
    <r>
      <rPr>
        <sz val="12"/>
        <color theme="1"/>
        <rFont val="標楷體"/>
        <family val="4"/>
        <charset val="136"/>
      </rPr>
      <t>產品在生產中使用景達</t>
    </r>
    <r>
      <rPr>
        <sz val="12"/>
        <color theme="1"/>
        <rFont val="Times New Roman"/>
        <family val="1"/>
      </rPr>
      <t>Matt Varnish(#GP-1306&amp;#GP-1388)</t>
    </r>
    <r>
      <rPr>
        <sz val="12"/>
        <color theme="1"/>
        <rFont val="標楷體"/>
        <family val="4"/>
        <charset val="136"/>
      </rPr>
      <t>絲印啞油時出現翻粘問題﹐能否解決此問題﹐達到客人要求的效果﹒</t>
    </r>
  </si>
  <si>
    <r>
      <rPr>
        <sz val="12"/>
        <color theme="1"/>
        <rFont val="標楷體"/>
        <family val="4"/>
        <charset val="136"/>
      </rPr>
      <t>測試景達</t>
    </r>
    <r>
      <rPr>
        <sz val="12"/>
        <color theme="1"/>
        <rFont val="Times New Roman"/>
        <family val="1"/>
      </rPr>
      <t>Matt Varnish #GP-1464</t>
    </r>
    <r>
      <rPr>
        <sz val="12"/>
        <color theme="1"/>
        <rFont val="標楷體"/>
        <family val="4"/>
        <charset val="136"/>
      </rPr>
      <t>絲印啞油﹐針對</t>
    </r>
    <r>
      <rPr>
        <sz val="12"/>
        <color theme="1"/>
        <rFont val="Times New Roman"/>
        <family val="1"/>
      </rPr>
      <t>H/M</t>
    </r>
    <r>
      <rPr>
        <sz val="12"/>
        <color theme="1"/>
        <rFont val="標楷體"/>
        <family val="4"/>
        <charset val="136"/>
      </rPr>
      <t>之精裝書</t>
    </r>
    <r>
      <rPr>
        <sz val="12"/>
        <color theme="1"/>
        <rFont val="Times New Roman"/>
        <family val="1"/>
      </rPr>
      <t>&lt;&lt;</t>
    </r>
    <r>
      <rPr>
        <sz val="12"/>
        <color theme="1"/>
        <rFont val="標楷體"/>
        <family val="4"/>
        <charset val="136"/>
      </rPr>
      <t>聖誕典故</t>
    </r>
    <r>
      <rPr>
        <sz val="12"/>
        <color theme="1"/>
        <rFont val="Times New Roman"/>
        <family val="1"/>
      </rPr>
      <t>&gt;&gt;(Job#48149)</t>
    </r>
    <r>
      <rPr>
        <sz val="12"/>
        <color theme="1"/>
        <rFont val="標楷體"/>
        <family val="4"/>
        <charset val="136"/>
      </rPr>
      <t>產品在生產中使用景達</t>
    </r>
    <r>
      <rPr>
        <sz val="12"/>
        <color theme="1"/>
        <rFont val="Times New Roman"/>
        <family val="1"/>
      </rPr>
      <t>Matt Varnish(#GP-1306&amp;#GP-1388)</t>
    </r>
    <r>
      <rPr>
        <sz val="12"/>
        <color theme="1"/>
        <rFont val="標楷體"/>
        <family val="4"/>
        <charset val="136"/>
      </rPr>
      <t>絲印啞油時出現翻粘問題﹐能否解決此問題﹐達到客人要求的效果﹒</t>
    </r>
  </si>
  <si>
    <r>
      <rPr>
        <sz val="12"/>
        <color theme="1"/>
        <rFont val="標楷體"/>
        <family val="4"/>
        <charset val="136"/>
      </rPr>
      <t>測試茂森</t>
    </r>
    <r>
      <rPr>
        <sz val="12"/>
        <color theme="1"/>
        <rFont val="Times New Roman"/>
        <family val="1"/>
      </rPr>
      <t xml:space="preserve">Caslon #RB Thermographic Varnish , </t>
    </r>
    <r>
      <rPr>
        <sz val="12"/>
        <color theme="1"/>
        <rFont val="標楷體"/>
        <family val="4"/>
        <charset val="136"/>
      </rPr>
      <t>确認是否改善現時光油於不同紙面被吸收不平均的表面，令凸字粉不能平均附著於光油上﹒</t>
    </r>
  </si>
  <si>
    <r>
      <rPr>
        <sz val="12"/>
        <color theme="1"/>
        <rFont val="標楷體"/>
        <family val="4"/>
        <charset val="136"/>
      </rPr>
      <t>測試美麗華</t>
    </r>
    <r>
      <rPr>
        <sz val="12"/>
        <color theme="1"/>
        <rFont val="Times New Roman"/>
        <family val="1"/>
      </rPr>
      <t>#QSPT-26214</t>
    </r>
    <r>
      <rPr>
        <sz val="12"/>
        <color theme="1"/>
        <rFont val="標楷體"/>
        <family val="4"/>
        <charset val="136"/>
      </rPr>
      <t>黃色絲印油墨﹐針對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產品﹐絲印于</t>
    </r>
    <r>
      <rPr>
        <sz val="12"/>
        <color theme="1"/>
        <rFont val="Times New Roman"/>
        <family val="1"/>
      </rPr>
      <t>0.5mm</t>
    </r>
    <r>
      <rPr>
        <sz val="12"/>
        <color theme="1"/>
        <rFont val="標楷體"/>
        <family val="4"/>
        <charset val="136"/>
      </rPr>
      <t>的斜紋膠片上﹐是否達到客人要求的效果。</t>
    </r>
  </si>
  <si>
    <r>
      <rPr>
        <sz val="12"/>
        <color theme="1"/>
        <rFont val="標楷體"/>
        <family val="4"/>
        <charset val="136"/>
      </rPr>
      <t>測試美麗華</t>
    </r>
    <r>
      <rPr>
        <sz val="12"/>
        <color theme="1"/>
        <rFont val="Times New Roman"/>
        <family val="1"/>
      </rPr>
      <t>#QSPT-12740</t>
    </r>
    <r>
      <rPr>
        <sz val="12"/>
        <color theme="1"/>
        <rFont val="標楷體"/>
        <family val="4"/>
        <charset val="136"/>
      </rPr>
      <t>白色絲印油墨﹐針對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產品﹐絲印于</t>
    </r>
    <r>
      <rPr>
        <sz val="12"/>
        <color theme="1"/>
        <rFont val="Times New Roman"/>
        <family val="1"/>
      </rPr>
      <t>0.5mm</t>
    </r>
    <r>
      <rPr>
        <sz val="12"/>
        <color theme="1"/>
        <rFont val="標楷體"/>
        <family val="4"/>
        <charset val="136"/>
      </rPr>
      <t>的斜紋膠片上</t>
    </r>
    <r>
      <rPr>
        <sz val="12"/>
        <color theme="1"/>
        <rFont val="Times New Roman"/>
        <family val="1"/>
      </rPr>
      <t>,</t>
    </r>
    <r>
      <rPr>
        <sz val="12"/>
        <color theme="1"/>
        <rFont val="標楷體"/>
        <family val="4"/>
        <charset val="136"/>
      </rPr>
      <t>是否達到客人要求的效果。</t>
    </r>
  </si>
  <si>
    <r>
      <rPr>
        <sz val="12"/>
        <color theme="1"/>
        <rFont val="標楷體"/>
        <family val="4"/>
        <charset val="136"/>
      </rPr>
      <t>測試美麗華</t>
    </r>
    <r>
      <rPr>
        <sz val="12"/>
        <color theme="1"/>
        <rFont val="Times New Roman"/>
        <family val="1"/>
      </rPr>
      <t># QSPT-88753</t>
    </r>
    <r>
      <rPr>
        <sz val="12"/>
        <color theme="1"/>
        <rFont val="標楷體"/>
        <family val="4"/>
        <charset val="136"/>
      </rPr>
      <t>紫蘭絲印油墨﹐針對</t>
    </r>
    <r>
      <rPr>
        <sz val="12"/>
        <color theme="1"/>
        <rFont val="Times New Roman"/>
        <family val="1"/>
      </rPr>
      <t>Leo Europe-Holinail</t>
    </r>
    <r>
      <rPr>
        <sz val="12"/>
        <color theme="1"/>
        <rFont val="標楷體"/>
        <family val="4"/>
        <charset val="136"/>
      </rPr>
      <t>客人</t>
    </r>
    <r>
      <rPr>
        <sz val="12"/>
        <color theme="1"/>
        <rFont val="Times New Roman"/>
        <family val="1"/>
      </rPr>
      <t>&lt;&lt;Mon Carnet d’astronomie Book&gt;&gt;</t>
    </r>
    <r>
      <rPr>
        <sz val="12"/>
        <color theme="1"/>
        <rFont val="標楷體"/>
        <family val="4"/>
        <charset val="136"/>
      </rPr>
      <t>產品﹐絲印于</t>
    </r>
    <r>
      <rPr>
        <sz val="12"/>
        <color theme="1"/>
        <rFont val="Times New Roman"/>
        <family val="1"/>
      </rPr>
      <t>0.5mm</t>
    </r>
    <r>
      <rPr>
        <sz val="12"/>
        <color theme="1"/>
        <rFont val="標楷體"/>
        <family val="4"/>
        <charset val="136"/>
      </rPr>
      <t>的斜紋膠片上﹐是否達到客人要求的效果。</t>
    </r>
  </si>
  <si>
    <r>
      <rPr>
        <sz val="12"/>
        <color theme="1"/>
        <rFont val="標楷體"/>
        <family val="4"/>
        <charset val="136"/>
      </rPr>
      <t>測試日立</t>
    </r>
    <r>
      <rPr>
        <sz val="12"/>
        <color theme="1"/>
        <rFont val="Times New Roman"/>
        <family val="1"/>
      </rPr>
      <t>#JP-K67(</t>
    </r>
    <r>
      <rPr>
        <sz val="12"/>
        <color theme="1"/>
        <rFont val="標楷體"/>
        <family val="4"/>
        <charset val="136"/>
      </rPr>
      <t>日立原裝墨水</t>
    </r>
    <r>
      <rPr>
        <sz val="12"/>
        <color theme="1"/>
        <rFont val="Times New Roman"/>
        <family val="1"/>
      </rPr>
      <t xml:space="preserve">) </t>
    </r>
    <r>
      <rPr>
        <sz val="12"/>
        <color theme="1"/>
        <rFont val="標楷體"/>
        <family val="4"/>
        <charset val="136"/>
      </rPr>
      <t>與</t>
    </r>
    <r>
      <rPr>
        <sz val="12"/>
        <color theme="1"/>
        <rFont val="Times New Roman"/>
        <family val="1"/>
      </rPr>
      <t>#TH-TYPEA</t>
    </r>
    <r>
      <rPr>
        <sz val="12"/>
        <color theme="1"/>
        <rFont val="標楷體"/>
        <family val="4"/>
        <charset val="136"/>
      </rPr>
      <t>（日立原裝溶劑）配合上</t>
    </r>
    <r>
      <rPr>
        <sz val="12"/>
        <color theme="1"/>
        <rFont val="Times New Roman"/>
        <family val="1"/>
      </rPr>
      <t>"</t>
    </r>
    <r>
      <rPr>
        <sz val="12"/>
        <color theme="1"/>
        <rFont val="標楷體"/>
        <family val="4"/>
        <charset val="136"/>
      </rPr>
      <t>日立</t>
    </r>
    <r>
      <rPr>
        <sz val="12"/>
        <color theme="1"/>
        <rFont val="Times New Roman"/>
        <family val="1"/>
      </rPr>
      <t>"</t>
    </r>
    <r>
      <rPr>
        <sz val="12"/>
        <color theme="1"/>
        <rFont val="標楷體"/>
        <family val="4"/>
        <charset val="136"/>
      </rPr>
      <t>噴碼机在不同的介面噴墨操作，確認品質測試是否可行。</t>
    </r>
  </si>
  <si>
    <r>
      <rPr>
        <sz val="12"/>
        <color theme="1"/>
        <rFont val="標楷體"/>
        <family val="4"/>
        <charset val="136"/>
      </rPr>
      <t>測試景達</t>
    </r>
    <r>
      <rPr>
        <sz val="12"/>
        <color theme="1"/>
        <rFont val="Times New Roman"/>
        <family val="1"/>
      </rPr>
      <t>KK 32417</t>
    </r>
    <r>
      <rPr>
        <sz val="12"/>
        <color theme="1"/>
        <rFont val="標楷體"/>
        <family val="4"/>
        <charset val="136"/>
      </rPr>
      <t>桃紅油墨，其品質是否可改善現用茂森</t>
    </r>
    <r>
      <rPr>
        <sz val="12"/>
        <color theme="1"/>
        <rFont val="Times New Roman"/>
        <family val="1"/>
      </rPr>
      <t>817</t>
    </r>
    <r>
      <rPr>
        <sz val="12"/>
        <color theme="1"/>
        <rFont val="標楷體"/>
        <family val="4"/>
        <charset val="136"/>
      </rPr>
      <t>桃紅</t>
    </r>
    <r>
      <rPr>
        <sz val="12"/>
        <color theme="1"/>
        <rFont val="Times New Roman"/>
        <family val="1"/>
      </rPr>
      <t>(51</t>
    </r>
    <r>
      <rPr>
        <sz val="12"/>
        <color theme="1"/>
        <rFont val="標楷體"/>
        <family val="4"/>
        <charset val="136"/>
      </rPr>
      <t>紅</t>
    </r>
    <r>
      <rPr>
        <sz val="12"/>
        <color theme="1"/>
        <rFont val="Times New Roman"/>
        <family val="1"/>
      </rPr>
      <t>)</t>
    </r>
    <r>
      <rPr>
        <sz val="12"/>
        <color theme="1"/>
        <rFont val="標楷體"/>
        <family val="4"/>
        <charset val="136"/>
      </rPr>
      <t>唔耐曬、与酸性膠水反應變色的現象，以改善大貨品質。</t>
    </r>
  </si>
  <si>
    <r>
      <rPr>
        <sz val="12"/>
        <color theme="1"/>
        <rFont val="標楷體"/>
        <family val="4"/>
        <charset val="136"/>
      </rPr>
      <t>測試日本十條</t>
    </r>
    <r>
      <rPr>
        <sz val="12"/>
        <color theme="1"/>
        <rFont val="Times New Roman"/>
        <family val="1"/>
      </rPr>
      <t>cyan</t>
    </r>
    <r>
      <rPr>
        <sz val="12"/>
        <color theme="1"/>
        <rFont val="標楷體"/>
        <family val="4"/>
        <charset val="136"/>
      </rPr>
      <t>﹐</t>
    </r>
    <r>
      <rPr>
        <sz val="12"/>
        <color theme="1"/>
        <rFont val="Times New Roman"/>
        <family val="1"/>
      </rPr>
      <t>lemon yellow</t>
    </r>
    <r>
      <rPr>
        <sz val="12"/>
        <color theme="1"/>
        <rFont val="標楷體"/>
        <family val="4"/>
        <charset val="136"/>
      </rPr>
      <t>﹐</t>
    </r>
    <r>
      <rPr>
        <sz val="12"/>
        <color theme="1"/>
        <rFont val="Times New Roman"/>
        <family val="1"/>
      </rPr>
      <t>magenta</t>
    </r>
    <r>
      <rPr>
        <sz val="12"/>
        <color theme="1"/>
        <rFont val="標楷體"/>
        <family val="4"/>
        <charset val="136"/>
      </rPr>
      <t>﹐</t>
    </r>
    <r>
      <rPr>
        <sz val="12"/>
        <color theme="1"/>
        <rFont val="Times New Roman"/>
        <family val="1"/>
      </rPr>
      <t>black</t>
    </r>
    <r>
      <rPr>
        <sz val="12"/>
        <color theme="1"/>
        <rFont val="標楷體"/>
        <family val="4"/>
        <charset val="136"/>
      </rPr>
      <t>四色</t>
    </r>
    <r>
      <rPr>
        <sz val="12"/>
        <color theme="1"/>
        <rFont val="Times New Roman"/>
        <family val="1"/>
      </rPr>
      <t>UV</t>
    </r>
    <r>
      <rPr>
        <sz val="12"/>
        <color theme="1"/>
        <rFont val="標楷體"/>
        <family val="4"/>
        <charset val="136"/>
      </rPr>
      <t>油﹐是否可做</t>
    </r>
    <r>
      <rPr>
        <sz val="12"/>
        <color theme="1"/>
        <rFont val="Times New Roman"/>
        <family val="1"/>
      </rPr>
      <t>Tinted UV</t>
    </r>
    <r>
      <rPr>
        <sz val="12"/>
        <color theme="1"/>
        <rFont val="標楷體"/>
        <family val="4"/>
        <charset val="136"/>
      </rPr>
      <t>效果﹐以列入</t>
    </r>
    <r>
      <rPr>
        <sz val="12"/>
        <color theme="1"/>
        <rFont val="Times New Roman"/>
        <family val="1"/>
      </rPr>
      <t>Leo Touch</t>
    </r>
    <r>
      <rPr>
        <sz val="12"/>
        <color theme="1"/>
        <rFont val="標楷體"/>
        <family val="4"/>
        <charset val="136"/>
      </rPr>
      <t>內推廣﹒</t>
    </r>
  </si>
  <si>
    <r>
      <rPr>
        <sz val="12"/>
        <color theme="1"/>
        <rFont val="標楷體"/>
        <family val="4"/>
        <charset val="136"/>
      </rPr>
      <t>測試美麗華</t>
    </r>
    <r>
      <rPr>
        <sz val="12"/>
        <color theme="1"/>
        <rFont val="Times New Roman"/>
        <family val="1"/>
      </rPr>
      <t>#UCD-3085</t>
    </r>
    <r>
      <rPr>
        <sz val="12"/>
        <color theme="1"/>
        <rFont val="標楷體"/>
        <family val="4"/>
        <charset val="136"/>
      </rPr>
      <t>粉紅色</t>
    </r>
    <r>
      <rPr>
        <sz val="12"/>
        <color theme="1"/>
        <rFont val="Times New Roman"/>
        <family val="1"/>
      </rPr>
      <t>UV</t>
    </r>
    <r>
      <rPr>
        <sz val="12"/>
        <color theme="1"/>
        <rFont val="標楷體"/>
        <family val="4"/>
        <charset val="136"/>
      </rPr>
      <t>油﹐是否可做</t>
    </r>
    <r>
      <rPr>
        <sz val="12"/>
        <color theme="1"/>
        <rFont val="Times New Roman"/>
        <family val="1"/>
      </rPr>
      <t>Tinted UV</t>
    </r>
    <r>
      <rPr>
        <sz val="12"/>
        <color theme="1"/>
        <rFont val="標楷體"/>
        <family val="4"/>
        <charset val="136"/>
      </rPr>
      <t>效果﹐以列入</t>
    </r>
    <r>
      <rPr>
        <sz val="12"/>
        <color theme="1"/>
        <rFont val="Times New Roman"/>
        <family val="1"/>
      </rPr>
      <t xml:space="preserve">   Leo Touch</t>
    </r>
    <r>
      <rPr>
        <sz val="12"/>
        <color theme="1"/>
        <rFont val="標楷體"/>
        <family val="4"/>
        <charset val="136"/>
      </rPr>
      <t>內推廣﹒</t>
    </r>
  </si>
  <si>
    <r>
      <rPr>
        <sz val="12"/>
        <color theme="1"/>
        <rFont val="標楷體"/>
        <family val="4"/>
        <charset val="136"/>
      </rPr>
      <t>測試</t>
    </r>
    <r>
      <rPr>
        <sz val="12"/>
        <color theme="1"/>
        <rFont val="Times New Roman"/>
        <family val="1"/>
      </rPr>
      <t>Coates Lorilleux #HK14388(UV</t>
    </r>
    <r>
      <rPr>
        <sz val="12"/>
        <color theme="1"/>
        <rFont val="標楷體"/>
        <family val="4"/>
        <charset val="136"/>
      </rPr>
      <t>油墨</t>
    </r>
    <r>
      <rPr>
        <sz val="12"/>
        <color theme="1"/>
        <rFont val="Times New Roman"/>
        <family val="1"/>
      </rPr>
      <t>)</t>
    </r>
    <r>
      <rPr>
        <sz val="12"/>
        <color theme="1"/>
        <rFont val="標楷體"/>
        <family val="4"/>
        <charset val="136"/>
      </rPr>
      <t>﹐用於燙金邊机做轆金邊﹐确認品質是否可接受。</t>
    </r>
  </si>
  <si>
    <r>
      <rPr>
        <sz val="12"/>
        <color theme="1"/>
        <rFont val="標楷體"/>
        <family val="4"/>
        <charset val="136"/>
      </rPr>
      <t>研究萬寶龍產品是否適合公司使用</t>
    </r>
  </si>
  <si>
    <r>
      <rPr>
        <sz val="12"/>
        <color theme="1"/>
        <rFont val="標楷體"/>
        <family val="4"/>
        <charset val="136"/>
      </rPr>
      <t>試用</t>
    </r>
    <r>
      <rPr>
        <sz val="12"/>
        <color theme="1"/>
        <rFont val="Times New Roman"/>
        <family val="1"/>
      </rPr>
      <t>Arcade Fragrances Ink</t>
    </r>
    <r>
      <rPr>
        <sz val="12"/>
        <color theme="1"/>
        <rFont val="標楷體"/>
        <family val="4"/>
        <charset val="136"/>
      </rPr>
      <t>用於</t>
    </r>
    <r>
      <rPr>
        <sz val="12"/>
        <color theme="1"/>
        <rFont val="Times New Roman"/>
        <family val="1"/>
      </rPr>
      <t>Konemann</t>
    </r>
    <r>
      <rPr>
        <sz val="12"/>
        <color theme="1"/>
        <rFont val="標楷體"/>
        <family val="4"/>
        <charset val="136"/>
      </rPr>
      <t>產品上</t>
    </r>
  </si>
  <si>
    <r>
      <rPr>
        <sz val="12"/>
        <color theme="1"/>
        <rFont val="標楷體"/>
        <family val="4"/>
        <charset val="136"/>
      </rPr>
      <t>試用創熹耐晒系列共</t>
    </r>
    <r>
      <rPr>
        <sz val="12"/>
        <color theme="1"/>
        <rFont val="Times New Roman"/>
        <family val="1"/>
      </rPr>
      <t>9</t>
    </r>
    <r>
      <rPr>
        <sz val="12"/>
        <color theme="1"/>
        <rFont val="標楷體"/>
        <family val="4"/>
        <charset val="136"/>
      </rPr>
      <t>款</t>
    </r>
    <r>
      <rPr>
        <sz val="12"/>
        <color theme="1"/>
        <rFont val="Times New Roman"/>
        <family val="1"/>
      </rPr>
      <t>,</t>
    </r>
    <r>
      <rPr>
        <sz val="12"/>
        <color theme="1"/>
        <rFont val="標楷體"/>
        <family val="4"/>
        <charset val="136"/>
      </rPr>
      <t>其中耐晒黃</t>
    </r>
    <r>
      <rPr>
        <sz val="12"/>
        <color theme="1"/>
        <rFont val="Times New Roman"/>
        <family val="1"/>
      </rPr>
      <t>LF-1-2C</t>
    </r>
    <r>
      <rPr>
        <sz val="12"/>
        <color theme="1"/>
        <rFont val="標楷體"/>
        <family val="4"/>
        <charset val="136"/>
      </rPr>
      <t>與</t>
    </r>
    <r>
      <rPr>
        <sz val="12"/>
        <color theme="1"/>
        <rFont val="Times New Roman"/>
        <family val="1"/>
      </rPr>
      <t>[</t>
    </r>
    <r>
      <rPr>
        <sz val="12"/>
        <color theme="1"/>
        <rFont val="標楷體"/>
        <family val="4"/>
        <charset val="136"/>
      </rPr>
      <t>高仕</t>
    </r>
    <r>
      <rPr>
        <sz val="12"/>
        <color theme="1"/>
        <rFont val="Times New Roman"/>
        <family val="1"/>
      </rPr>
      <t>]</t>
    </r>
    <r>
      <rPr>
        <sz val="12"/>
        <color theme="1"/>
        <rFont val="標楷體"/>
        <family val="4"/>
        <charset val="136"/>
      </rPr>
      <t>比較，以降低成本</t>
    </r>
  </si>
  <si>
    <r>
      <rPr>
        <sz val="12"/>
        <color theme="1"/>
        <rFont val="標楷體"/>
        <family val="4"/>
        <charset val="136"/>
      </rPr>
      <t>測試五星行的水性紅金墨</t>
    </r>
    <r>
      <rPr>
        <sz val="12"/>
        <color theme="1"/>
        <rFont val="Times New Roman"/>
        <family val="1"/>
      </rPr>
      <t>K2170</t>
    </r>
    <r>
      <rPr>
        <sz val="12"/>
        <color theme="1"/>
        <rFont val="標楷體"/>
        <family val="4"/>
        <charset val="136"/>
      </rPr>
      <t>試印於</t>
    </r>
    <r>
      <rPr>
        <sz val="12"/>
        <color theme="1"/>
        <rFont val="Times New Roman"/>
        <family val="1"/>
      </rPr>
      <t>Uncoated Paper</t>
    </r>
    <r>
      <rPr>
        <sz val="12"/>
        <color theme="1"/>
        <rFont val="標楷體"/>
        <family val="4"/>
        <charset val="136"/>
      </rPr>
      <t>，以獲得高亮澤的金屬色彩</t>
    </r>
  </si>
  <si>
    <r>
      <rPr>
        <sz val="12"/>
        <color theme="1"/>
        <rFont val="標楷體"/>
        <family val="4"/>
        <charset val="136"/>
      </rPr>
      <t>測試盈信</t>
    </r>
    <r>
      <rPr>
        <sz val="12"/>
        <color theme="1"/>
        <rFont val="Times New Roman"/>
        <family val="1"/>
      </rPr>
      <t>#G17/712G</t>
    </r>
    <r>
      <rPr>
        <sz val="12"/>
        <color theme="1"/>
        <rFont val="標楷體"/>
        <family val="4"/>
        <charset val="136"/>
      </rPr>
      <t>水金配合</t>
    </r>
    <r>
      <rPr>
        <sz val="12"/>
        <color theme="1"/>
        <rFont val="Times New Roman"/>
        <family val="1"/>
      </rPr>
      <t>#G9/638</t>
    </r>
    <r>
      <rPr>
        <sz val="12"/>
        <color theme="1"/>
        <rFont val="標楷體"/>
        <family val="4"/>
        <charset val="136"/>
      </rPr>
      <t>面油是否合用</t>
    </r>
  </si>
  <si>
    <r>
      <rPr>
        <sz val="12"/>
        <color theme="1"/>
        <rFont val="標楷體"/>
        <family val="4"/>
        <charset val="136"/>
      </rPr>
      <t>測試</t>
    </r>
    <r>
      <rPr>
        <sz val="12"/>
        <color theme="1"/>
        <rFont val="Times New Roman"/>
        <family val="1"/>
      </rPr>
      <t xml:space="preserve">Green Tree UV Offset </t>
    </r>
    <r>
      <rPr>
        <sz val="12"/>
        <color theme="1"/>
        <rFont val="標楷體"/>
        <family val="4"/>
        <charset val="136"/>
      </rPr>
      <t>油墨</t>
    </r>
    <r>
      <rPr>
        <sz val="12"/>
        <color theme="1"/>
        <rFont val="Times New Roman"/>
        <family val="1"/>
      </rPr>
      <t>(4</t>
    </r>
    <r>
      <rPr>
        <sz val="12"/>
        <color theme="1"/>
        <rFont val="標楷體"/>
        <family val="4"/>
        <charset val="136"/>
      </rPr>
      <t>色加白墨</t>
    </r>
    <r>
      <rPr>
        <sz val="12"/>
        <color theme="1"/>
        <rFont val="Times New Roman"/>
        <family val="1"/>
      </rPr>
      <t>)</t>
    </r>
    <r>
      <rPr>
        <sz val="12"/>
        <color theme="1"/>
        <rFont val="標楷體"/>
        <family val="4"/>
        <charset val="136"/>
      </rPr>
      <t>用於上七色機印</t>
    </r>
    <r>
      <rPr>
        <sz val="12"/>
        <color theme="1"/>
        <rFont val="Times New Roman"/>
        <family val="1"/>
      </rPr>
      <t>7</t>
    </r>
    <r>
      <rPr>
        <sz val="12"/>
        <color theme="1"/>
        <rFont val="標楷體"/>
        <family val="4"/>
        <charset val="136"/>
      </rPr>
      <t>款膠片</t>
    </r>
  </si>
  <si>
    <r>
      <rPr>
        <sz val="12"/>
        <color theme="1"/>
        <rFont val="標楷體"/>
        <family val="4"/>
        <charset val="136"/>
      </rPr>
      <t>測試創熹感溫變色油墨是否合用</t>
    </r>
  </si>
  <si>
    <r>
      <rPr>
        <sz val="12"/>
        <color theme="1"/>
        <rFont val="標楷體"/>
        <family val="4"/>
        <charset val="136"/>
      </rPr>
      <t>測試通利絲印油黑</t>
    </r>
    <r>
      <rPr>
        <sz val="12"/>
        <color theme="1"/>
        <rFont val="Times New Roman"/>
        <family val="1"/>
      </rPr>
      <t>(</t>
    </r>
    <r>
      <rPr>
        <sz val="12"/>
        <color theme="1"/>
        <rFont val="標楷體"/>
        <family val="4"/>
        <charset val="136"/>
      </rPr>
      <t>印花漿藍色</t>
    </r>
    <r>
      <rPr>
        <sz val="12"/>
        <color theme="1"/>
        <rFont val="Times New Roman"/>
        <family val="1"/>
      </rPr>
      <t xml:space="preserve">#16, </t>
    </r>
    <r>
      <rPr>
        <sz val="12"/>
        <color theme="1"/>
        <rFont val="標楷體"/>
        <family val="4"/>
        <charset val="136"/>
      </rPr>
      <t>白色用於布面</t>
    </r>
    <r>
      <rPr>
        <sz val="12"/>
        <color theme="1"/>
        <rFont val="Times New Roman"/>
        <family val="1"/>
      </rPr>
      <t>)</t>
    </r>
  </si>
  <si>
    <r>
      <rPr>
        <sz val="12"/>
        <color theme="1"/>
        <rFont val="標楷體"/>
        <family val="4"/>
        <charset val="136"/>
      </rPr>
      <t>測試新威</t>
    </r>
    <r>
      <rPr>
        <sz val="12"/>
        <color theme="1"/>
        <rFont val="Times New Roman"/>
        <family val="1"/>
      </rPr>
      <t>4</t>
    </r>
    <r>
      <rPr>
        <sz val="12"/>
        <color theme="1"/>
        <rFont val="標楷體"/>
        <family val="4"/>
        <charset val="136"/>
      </rPr>
      <t>色墨是否合用，降低成本取代現用茂森</t>
    </r>
  </si>
  <si>
    <r>
      <rPr>
        <sz val="12"/>
        <color theme="1"/>
        <rFont val="標楷體"/>
        <family val="4"/>
        <charset val="136"/>
      </rPr>
      <t>測試新迪的日本絲印</t>
    </r>
    <r>
      <rPr>
        <sz val="12"/>
        <color theme="1"/>
        <rFont val="Times New Roman"/>
        <family val="1"/>
      </rPr>
      <t>UV</t>
    </r>
    <r>
      <rPr>
        <sz val="12"/>
        <color theme="1"/>
        <rFont val="標楷體"/>
        <family val="4"/>
        <charset val="136"/>
      </rPr>
      <t>白墨是否合用。</t>
    </r>
  </si>
  <si>
    <r>
      <rPr>
        <sz val="12"/>
        <color theme="1"/>
        <rFont val="標楷體"/>
        <family val="4"/>
        <charset val="136"/>
      </rPr>
      <t>測試新威</t>
    </r>
    <r>
      <rPr>
        <sz val="12"/>
        <color theme="1"/>
        <rFont val="Times New Roman"/>
        <family val="1"/>
      </rPr>
      <t>4</t>
    </r>
    <r>
      <rPr>
        <sz val="12"/>
        <color theme="1"/>
        <rFont val="標楷體"/>
        <family val="4"/>
        <charset val="136"/>
      </rPr>
      <t>色墨是否合用，以降低成本取代現用的茂森</t>
    </r>
  </si>
  <si>
    <r>
      <rPr>
        <sz val="12"/>
        <color theme="1"/>
        <rFont val="標楷體"/>
        <family val="4"/>
        <charset val="136"/>
      </rPr>
      <t>測試谷口</t>
    </r>
    <r>
      <rPr>
        <sz val="12"/>
        <color theme="1"/>
        <rFont val="Times New Roman"/>
        <family val="1"/>
      </rPr>
      <t>#8039</t>
    </r>
    <r>
      <rPr>
        <sz val="12"/>
        <color theme="1"/>
        <rFont val="標楷體"/>
        <family val="4"/>
        <charset val="136"/>
      </rPr>
      <t>透明油墨是否合用</t>
    </r>
  </si>
  <si>
    <r>
      <rPr>
        <sz val="12"/>
        <color theme="1"/>
        <rFont val="標楷體"/>
        <family val="4"/>
        <charset val="136"/>
      </rPr>
      <t>測試大日本</t>
    </r>
    <r>
      <rPr>
        <sz val="12"/>
        <color theme="1"/>
        <rFont val="Times New Roman"/>
        <family val="1"/>
      </rPr>
      <t xml:space="preserve">POP-K(4C,Medium, </t>
    </r>
    <r>
      <rPr>
        <sz val="12"/>
        <color theme="1"/>
        <rFont val="標楷體"/>
        <family val="4"/>
        <charset val="136"/>
      </rPr>
      <t>透明</t>
    </r>
    <r>
      <rPr>
        <sz val="12"/>
        <color theme="1"/>
        <rFont val="Times New Roman"/>
        <family val="1"/>
      </rPr>
      <t>)</t>
    </r>
    <r>
      <rPr>
        <sz val="12"/>
        <color theme="1"/>
        <rFont val="標楷體"/>
        <family val="4"/>
        <charset val="136"/>
      </rPr>
      <t>及</t>
    </r>
    <r>
      <rPr>
        <sz val="12"/>
        <color theme="1"/>
        <rFont val="Times New Roman"/>
        <family val="1"/>
      </rPr>
      <t>GEOS-G(4C</t>
    </r>
    <r>
      <rPr>
        <sz val="12"/>
        <color theme="1"/>
        <rFont val="標楷體"/>
        <family val="4"/>
        <charset val="136"/>
      </rPr>
      <t>油墨</t>
    </r>
    <r>
      <rPr>
        <sz val="12"/>
        <color theme="1"/>
        <rFont val="Times New Roman"/>
        <family val="1"/>
      </rPr>
      <t>)</t>
    </r>
    <r>
      <rPr>
        <sz val="12"/>
        <color theme="1"/>
        <rFont val="標楷體"/>
        <family val="4"/>
        <charset val="136"/>
      </rPr>
      <t>是否合用於印刷立體畫</t>
    </r>
  </si>
  <si>
    <r>
      <rPr>
        <sz val="12"/>
        <color theme="1"/>
        <rFont val="標楷體"/>
        <family val="4"/>
        <charset val="136"/>
      </rPr>
      <t>測試科之藝</t>
    </r>
    <r>
      <rPr>
        <sz val="12"/>
        <color theme="1"/>
        <rFont val="Times New Roman"/>
        <family val="1"/>
      </rPr>
      <t>5</t>
    </r>
    <r>
      <rPr>
        <sz val="12"/>
        <color theme="1"/>
        <rFont val="標楷體"/>
        <family val="4"/>
        <charset val="136"/>
      </rPr>
      <t>款油墨，配合多功能光固機</t>
    </r>
    <r>
      <rPr>
        <sz val="12"/>
        <color theme="1"/>
        <rFont val="Times New Roman"/>
        <family val="1"/>
      </rPr>
      <t>KM-UV900A</t>
    </r>
    <r>
      <rPr>
        <sz val="12"/>
        <color theme="1"/>
        <rFont val="標楷體"/>
        <family val="4"/>
        <charset val="136"/>
      </rPr>
      <t>做皺紋及冰花效果</t>
    </r>
  </si>
  <si>
    <r>
      <t>*</t>
    </r>
    <r>
      <rPr>
        <sz val="12"/>
        <color theme="1"/>
        <rFont val="標楷體"/>
        <family val="4"/>
        <charset val="136"/>
      </rPr>
      <t>測試色麗可</t>
    </r>
    <r>
      <rPr>
        <sz val="12"/>
        <color theme="1"/>
        <rFont val="Times New Roman"/>
        <family val="1"/>
      </rPr>
      <t>2</t>
    </r>
    <r>
      <rPr>
        <sz val="12"/>
        <color theme="1"/>
        <rFont val="標楷體"/>
        <family val="4"/>
        <charset val="136"/>
      </rPr>
      <t>款絲印白墨</t>
    </r>
    <r>
      <rPr>
        <sz val="12"/>
        <color theme="1"/>
        <rFont val="Times New Roman"/>
        <family val="1"/>
      </rPr>
      <t>(PY-021/5, UL-025/5)</t>
    </r>
    <r>
      <rPr>
        <sz val="12"/>
        <color theme="1"/>
        <rFont val="標楷體"/>
        <family val="4"/>
        <charset val="136"/>
      </rPr>
      <t>，配合千葉墨、東洋墨及</t>
    </r>
    <r>
      <rPr>
        <sz val="12"/>
        <color theme="1"/>
        <rFont val="Times New Roman"/>
        <family val="1"/>
      </rPr>
      <t>VNL</t>
    </r>
    <r>
      <rPr>
        <sz val="12"/>
        <color theme="1"/>
        <rFont val="標楷體"/>
        <family val="4"/>
        <charset val="136"/>
      </rPr>
      <t>印</t>
    </r>
    <r>
      <rPr>
        <sz val="12"/>
        <color theme="1"/>
        <rFont val="Times New Roman"/>
        <family val="1"/>
      </rPr>
      <t>JETTA</t>
    </r>
    <r>
      <rPr>
        <sz val="12"/>
        <color theme="1"/>
        <rFont val="標楷體"/>
        <family val="4"/>
        <charset val="136"/>
      </rPr>
      <t>地球儀</t>
    </r>
  </si>
  <si>
    <r>
      <rPr>
        <sz val="12"/>
        <color theme="1"/>
        <rFont val="標楷體"/>
        <family val="4"/>
        <charset val="136"/>
      </rPr>
      <t>測試大鵬</t>
    </r>
    <r>
      <rPr>
        <sz val="12"/>
        <color theme="1"/>
        <rFont val="Times New Roman"/>
        <family val="1"/>
      </rPr>
      <t>3</t>
    </r>
    <r>
      <rPr>
        <sz val="12"/>
        <color theme="1"/>
        <rFont val="標楷體"/>
        <family val="4"/>
        <charset val="136"/>
      </rPr>
      <t>款柯色金墨、</t>
    </r>
    <r>
      <rPr>
        <sz val="12"/>
        <color theme="1"/>
        <rFont val="Times New Roman"/>
        <family val="1"/>
      </rPr>
      <t>3</t>
    </r>
    <r>
      <rPr>
        <sz val="12"/>
        <color theme="1"/>
        <rFont val="標楷體"/>
        <family val="4"/>
        <charset val="136"/>
      </rPr>
      <t>款銀墨是否適合使用，代替現用金墨降低成本</t>
    </r>
  </si>
  <si>
    <r>
      <rPr>
        <sz val="12"/>
        <color theme="1"/>
        <rFont val="標楷體"/>
        <family val="4"/>
        <charset val="136"/>
      </rPr>
      <t>測試大鵬英國</t>
    </r>
    <r>
      <rPr>
        <sz val="12"/>
        <color theme="1"/>
        <rFont val="Times New Roman"/>
        <family val="1"/>
      </rPr>
      <t>”Fiesta”Pantone</t>
    </r>
    <r>
      <rPr>
        <sz val="12"/>
        <color theme="1"/>
        <rFont val="標楷體"/>
        <family val="4"/>
        <charset val="136"/>
      </rPr>
      <t>螢光墨是否適合使用，取替現用螢光墨降低成本</t>
    </r>
  </si>
  <si>
    <r>
      <rPr>
        <sz val="12"/>
        <color theme="1"/>
        <rFont val="標楷體"/>
        <family val="4"/>
        <charset val="136"/>
      </rPr>
      <t>測試創熹</t>
    </r>
    <r>
      <rPr>
        <sz val="12"/>
        <color theme="1"/>
        <rFont val="Times New Roman"/>
        <family val="1"/>
      </rPr>
      <t>6</t>
    </r>
    <r>
      <rPr>
        <sz val="12"/>
        <color theme="1"/>
        <rFont val="標楷體"/>
        <family val="4"/>
        <charset val="136"/>
      </rPr>
      <t>款耐晒螢光墨是否適合使用，取替現用螢光墨降低成本</t>
    </r>
  </si>
  <si>
    <r>
      <rPr>
        <sz val="12"/>
        <color theme="1"/>
        <rFont val="標楷體"/>
        <family val="4"/>
        <charset val="136"/>
      </rPr>
      <t>測試石利洛</t>
    </r>
    <r>
      <rPr>
        <sz val="12"/>
        <color theme="1"/>
        <rFont val="Times New Roman"/>
        <family val="1"/>
      </rPr>
      <t>3</t>
    </r>
    <r>
      <rPr>
        <sz val="12"/>
        <color theme="1"/>
        <rFont val="標楷體"/>
        <family val="4"/>
        <charset val="136"/>
      </rPr>
      <t>款絲印油墨用於印刷</t>
    </r>
    <r>
      <rPr>
        <sz val="12"/>
        <color theme="1"/>
        <rFont val="Times New Roman"/>
        <family val="1"/>
      </rPr>
      <t>JOB#37914(</t>
    </r>
    <r>
      <rPr>
        <sz val="12"/>
        <color theme="1"/>
        <rFont val="標楷體"/>
        <family val="4"/>
        <charset val="136"/>
      </rPr>
      <t>視覺書</t>
    </r>
    <r>
      <rPr>
        <sz val="12"/>
        <color theme="1"/>
        <rFont val="Times New Roman"/>
        <family val="1"/>
      </rPr>
      <t>)</t>
    </r>
    <r>
      <rPr>
        <sz val="12"/>
        <color theme="1"/>
        <rFont val="標楷體"/>
        <family val="4"/>
        <charset val="136"/>
      </rPr>
      <t>內裡的圓形膠片</t>
    </r>
  </si>
  <si>
    <r>
      <rPr>
        <sz val="12"/>
        <color theme="1"/>
        <rFont val="標楷體"/>
        <family val="4"/>
        <charset val="136"/>
      </rPr>
      <t>測試石利洛的</t>
    </r>
    <r>
      <rPr>
        <sz val="12"/>
        <color theme="1"/>
        <rFont val="Times New Roman"/>
        <family val="1"/>
      </rPr>
      <t>ICIFICIS</t>
    </r>
    <r>
      <rPr>
        <sz val="12"/>
        <color theme="1"/>
        <rFont val="標楷體"/>
        <family val="4"/>
        <charset val="136"/>
      </rPr>
      <t>系列塑料油墨是否合用。</t>
    </r>
  </si>
  <si>
    <r>
      <rPr>
        <sz val="12"/>
        <color theme="1"/>
        <rFont val="標楷體"/>
        <family val="4"/>
        <charset val="136"/>
      </rPr>
      <t>測試東華柯式</t>
    </r>
    <r>
      <rPr>
        <sz val="12"/>
        <color theme="1"/>
        <rFont val="Times New Roman"/>
        <family val="1"/>
      </rPr>
      <t>UV 161 Conc. White</t>
    </r>
    <r>
      <rPr>
        <sz val="12"/>
        <color theme="1"/>
        <rFont val="標楷體"/>
        <family val="4"/>
        <charset val="136"/>
      </rPr>
      <t>油墨</t>
    </r>
    <r>
      <rPr>
        <sz val="12"/>
        <color theme="1"/>
        <rFont val="Times New Roman"/>
        <family val="1"/>
      </rPr>
      <t>(UV</t>
    </r>
    <r>
      <rPr>
        <sz val="12"/>
        <color theme="1"/>
        <rFont val="標楷體"/>
        <family val="4"/>
        <charset val="136"/>
      </rPr>
      <t>白墨</t>
    </r>
    <r>
      <rPr>
        <sz val="12"/>
        <color theme="1"/>
        <rFont val="Times New Roman"/>
        <family val="1"/>
      </rPr>
      <t>)</t>
    </r>
    <r>
      <rPr>
        <sz val="12"/>
        <color theme="1"/>
        <rFont val="標楷體"/>
        <family val="4"/>
        <charset val="136"/>
      </rPr>
      <t>上七色機使用</t>
    </r>
    <r>
      <rPr>
        <sz val="12"/>
        <color theme="1"/>
        <rFont val="Times New Roman"/>
        <family val="1"/>
      </rPr>
      <t xml:space="preserve">, </t>
    </r>
    <r>
      <rPr>
        <sz val="12"/>
        <color theme="1"/>
        <rFont val="標楷體"/>
        <family val="4"/>
        <charset val="136"/>
      </rPr>
      <t>解決白墨未乾透黏花情況</t>
    </r>
  </si>
  <si>
    <r>
      <t>ECKART</t>
    </r>
    <r>
      <rPr>
        <sz val="12"/>
        <color theme="1"/>
        <rFont val="標楷體"/>
        <family val="4"/>
        <charset val="136"/>
      </rPr>
      <t>凹版金屬油墨</t>
    </r>
    <r>
      <rPr>
        <sz val="12"/>
        <color theme="1"/>
        <rFont val="Times New Roman"/>
        <family val="1"/>
      </rPr>
      <t>ROTOSAFE</t>
    </r>
    <r>
      <rPr>
        <sz val="12"/>
        <color theme="1"/>
        <rFont val="標楷體"/>
        <family val="4"/>
        <charset val="136"/>
      </rPr>
      <t>可否用於廠內新到的</t>
    </r>
    <r>
      <rPr>
        <sz val="12"/>
        <color theme="1"/>
        <rFont val="Times New Roman"/>
        <family val="1"/>
      </rPr>
      <t>Moog 3</t>
    </r>
    <r>
      <rPr>
        <sz val="12"/>
        <color theme="1"/>
        <rFont val="標楷體"/>
        <family val="4"/>
        <charset val="136"/>
      </rPr>
      <t>色印刷機。</t>
    </r>
  </si>
  <si>
    <r>
      <t>ECKART</t>
    </r>
    <r>
      <rPr>
        <sz val="12"/>
        <color theme="1"/>
        <rFont val="標楷體"/>
        <family val="4"/>
        <charset val="136"/>
      </rPr>
      <t>凹版金屬油墨</t>
    </r>
    <r>
      <rPr>
        <sz val="12"/>
        <color theme="1"/>
        <rFont val="Times New Roman"/>
        <family val="1"/>
      </rPr>
      <t>ROTOSTAR</t>
    </r>
    <r>
      <rPr>
        <sz val="12"/>
        <color theme="1"/>
        <rFont val="標楷體"/>
        <family val="4"/>
        <charset val="136"/>
      </rPr>
      <t>可否用於廠內新到的</t>
    </r>
    <r>
      <rPr>
        <sz val="12"/>
        <color theme="1"/>
        <rFont val="Times New Roman"/>
        <family val="1"/>
      </rPr>
      <t>Moog 3</t>
    </r>
    <r>
      <rPr>
        <sz val="12"/>
        <color theme="1"/>
        <rFont val="標楷體"/>
        <family val="4"/>
        <charset val="136"/>
      </rPr>
      <t>色印刷機。</t>
    </r>
  </si>
  <si>
    <r>
      <rPr>
        <sz val="12"/>
        <color theme="1"/>
        <rFont val="標楷體"/>
        <family val="4"/>
        <charset val="136"/>
      </rPr>
      <t>測試高仕的凹版油墨可否用於廠內新到的</t>
    </r>
    <r>
      <rPr>
        <sz val="12"/>
        <color theme="1"/>
        <rFont val="Times New Roman"/>
        <family val="1"/>
      </rPr>
      <t xml:space="preserve">Moog 3 </t>
    </r>
    <r>
      <rPr>
        <sz val="12"/>
        <color theme="1"/>
        <rFont val="標楷體"/>
        <family val="4"/>
        <charset val="136"/>
      </rPr>
      <t>色印刷機。</t>
    </r>
  </si>
  <si>
    <r>
      <rPr>
        <sz val="12"/>
        <color theme="1"/>
        <rFont val="標楷體"/>
        <family val="4"/>
        <charset val="136"/>
      </rPr>
      <t>測試瑞年行</t>
    </r>
    <r>
      <rPr>
        <sz val="12"/>
        <color theme="1"/>
        <rFont val="Times New Roman"/>
        <family val="1"/>
      </rPr>
      <t>Arocoat#9159-S</t>
    </r>
    <r>
      <rPr>
        <sz val="12"/>
        <color theme="1"/>
        <rFont val="標楷體"/>
        <family val="4"/>
        <charset val="136"/>
      </rPr>
      <t>改良配方的玻璃磨沙絲印</t>
    </r>
    <r>
      <rPr>
        <sz val="12"/>
        <color theme="1"/>
        <rFont val="Times New Roman"/>
        <family val="1"/>
      </rPr>
      <t>UV</t>
    </r>
    <r>
      <rPr>
        <sz val="12"/>
        <color theme="1"/>
        <rFont val="標楷體"/>
        <family val="4"/>
        <charset val="136"/>
      </rPr>
      <t>油，使否適合使用</t>
    </r>
  </si>
  <si>
    <r>
      <rPr>
        <sz val="12"/>
        <color theme="1"/>
        <rFont val="標楷體"/>
        <family val="4"/>
        <charset val="136"/>
      </rPr>
      <t>測試創熹耐曬螢光油墨</t>
    </r>
    <r>
      <rPr>
        <sz val="12"/>
        <color theme="1"/>
        <rFont val="Times New Roman"/>
        <family val="1"/>
      </rPr>
      <t>(6</t>
    </r>
    <r>
      <rPr>
        <sz val="12"/>
        <color theme="1"/>
        <rFont val="標楷體"/>
        <family val="4"/>
        <charset val="136"/>
      </rPr>
      <t>種顏色</t>
    </r>
    <r>
      <rPr>
        <sz val="12"/>
        <color theme="1"/>
        <rFont val="Times New Roman"/>
        <family val="1"/>
      </rPr>
      <t>)</t>
    </r>
    <r>
      <rPr>
        <sz val="12"/>
        <color theme="1"/>
        <rFont val="標楷體"/>
        <family val="4"/>
        <charset val="136"/>
      </rPr>
      <t>是否適合使用並試印於</t>
    </r>
    <r>
      <rPr>
        <sz val="12"/>
        <color theme="1"/>
        <rFont val="Times New Roman"/>
        <family val="1"/>
      </rPr>
      <t xml:space="preserve">Hallmark </t>
    </r>
    <r>
      <rPr>
        <sz val="12"/>
        <color theme="1"/>
        <rFont val="標楷體"/>
        <family val="4"/>
        <charset val="136"/>
      </rPr>
      <t>的</t>
    </r>
    <r>
      <rPr>
        <sz val="12"/>
        <color theme="1"/>
        <rFont val="Times New Roman"/>
        <family val="1"/>
      </rPr>
      <t>BB</t>
    </r>
    <r>
      <rPr>
        <sz val="12"/>
        <color theme="1"/>
        <rFont val="標楷體"/>
        <family val="4"/>
        <charset val="136"/>
      </rPr>
      <t>紙上</t>
    </r>
    <r>
      <rPr>
        <sz val="12"/>
        <color theme="1"/>
        <rFont val="Times New Roman"/>
        <family val="1"/>
      </rPr>
      <t xml:space="preserve">, </t>
    </r>
    <r>
      <rPr>
        <sz val="12"/>
        <color theme="1"/>
        <rFont val="標楷體"/>
        <family val="4"/>
        <charset val="136"/>
      </rPr>
      <t>試其效果</t>
    </r>
  </si>
  <si>
    <r>
      <rPr>
        <sz val="12"/>
        <color theme="1"/>
        <rFont val="標楷體"/>
        <family val="4"/>
        <charset val="136"/>
      </rPr>
      <t>測試石利洛</t>
    </r>
    <r>
      <rPr>
        <sz val="12"/>
        <color theme="1"/>
        <rFont val="Times New Roman"/>
        <family val="1"/>
      </rPr>
      <t>4C</t>
    </r>
    <r>
      <rPr>
        <sz val="12"/>
        <color theme="1"/>
        <rFont val="標楷體"/>
        <family val="4"/>
        <charset val="136"/>
      </rPr>
      <t>熱轉印油墨印於</t>
    </r>
    <r>
      <rPr>
        <sz val="12"/>
        <color theme="1"/>
        <rFont val="Times New Roman"/>
        <family val="1"/>
      </rPr>
      <t>Husky 67gsm</t>
    </r>
    <r>
      <rPr>
        <sz val="12"/>
        <color theme="1"/>
        <rFont val="標楷體"/>
        <family val="4"/>
        <charset val="136"/>
      </rPr>
      <t>滑身書紙</t>
    </r>
  </si>
  <si>
    <r>
      <rPr>
        <sz val="12"/>
        <color theme="1"/>
        <rFont val="標楷體"/>
        <family val="4"/>
        <charset val="136"/>
      </rPr>
      <t>測試高氏的</t>
    </r>
    <r>
      <rPr>
        <sz val="12"/>
        <color theme="1"/>
        <rFont val="Times New Roman"/>
        <family val="1"/>
      </rPr>
      <t>PRX</t>
    </r>
    <r>
      <rPr>
        <sz val="12"/>
        <color theme="1"/>
        <rFont val="標楷體"/>
        <family val="4"/>
        <charset val="136"/>
      </rPr>
      <t>系列油墨是否合用，以改善</t>
    </r>
    <r>
      <rPr>
        <sz val="12"/>
        <color theme="1"/>
        <rFont val="Times New Roman"/>
        <family val="1"/>
      </rPr>
      <t>Egmont</t>
    </r>
    <r>
      <rPr>
        <sz val="12"/>
        <color theme="1"/>
        <rFont val="標楷體"/>
        <family val="4"/>
        <charset val="136"/>
      </rPr>
      <t>的</t>
    </r>
    <r>
      <rPr>
        <sz val="12"/>
        <color theme="1"/>
        <rFont val="Times New Roman"/>
        <family val="1"/>
      </rPr>
      <t>16pp</t>
    </r>
    <r>
      <rPr>
        <sz val="12"/>
        <color theme="1"/>
        <rFont val="標楷體"/>
        <family val="4"/>
        <charset val="136"/>
      </rPr>
      <t>自襯精裝書的襯紙甩色問題。</t>
    </r>
  </si>
  <si>
    <r>
      <rPr>
        <sz val="12"/>
        <color theme="1"/>
        <rFont val="標楷體"/>
        <family val="4"/>
        <charset val="136"/>
      </rPr>
      <t>測試創熹的耐曬系列油墅是否合用，以改善</t>
    </r>
    <r>
      <rPr>
        <sz val="12"/>
        <color theme="1"/>
        <rFont val="Times New Roman"/>
        <family val="1"/>
      </rPr>
      <t>Egmont</t>
    </r>
    <r>
      <rPr>
        <sz val="12"/>
        <color theme="1"/>
        <rFont val="標楷體"/>
        <family val="4"/>
        <charset val="136"/>
      </rPr>
      <t>的</t>
    </r>
    <r>
      <rPr>
        <sz val="12"/>
        <color theme="1"/>
        <rFont val="Times New Roman"/>
        <family val="1"/>
      </rPr>
      <t>16pp</t>
    </r>
    <r>
      <rPr>
        <sz val="12"/>
        <color theme="1"/>
        <rFont val="標楷體"/>
        <family val="4"/>
        <charset val="136"/>
      </rPr>
      <t>自襯精裝書的襯紙甩色問題。</t>
    </r>
  </si>
  <si>
    <r>
      <rPr>
        <sz val="12"/>
        <color theme="1"/>
        <rFont val="標楷體"/>
        <family val="4"/>
        <charset val="136"/>
      </rPr>
      <t>測試</t>
    </r>
    <r>
      <rPr>
        <sz val="12"/>
        <color theme="1"/>
        <rFont val="Times New Roman"/>
        <family val="1"/>
      </rPr>
      <t>SICPA</t>
    </r>
    <r>
      <rPr>
        <sz val="12"/>
        <color theme="1"/>
        <rFont val="標楷體"/>
        <family val="4"/>
        <charset val="136"/>
      </rPr>
      <t>的</t>
    </r>
    <r>
      <rPr>
        <sz val="12"/>
        <color theme="1"/>
        <rFont val="Times New Roman"/>
        <family val="1"/>
      </rPr>
      <t>9</t>
    </r>
    <r>
      <rPr>
        <sz val="12"/>
        <color theme="1"/>
        <rFont val="標楷體"/>
        <family val="4"/>
        <charset val="136"/>
      </rPr>
      <t>款</t>
    </r>
    <r>
      <rPr>
        <sz val="12"/>
        <color theme="1"/>
        <rFont val="Times New Roman"/>
        <family val="1"/>
      </rPr>
      <t>UV Flex</t>
    </r>
    <r>
      <rPr>
        <sz val="12"/>
        <color theme="1"/>
        <rFont val="標楷體"/>
        <family val="4"/>
        <charset val="136"/>
      </rPr>
      <t>墨配合匯業</t>
    </r>
    <r>
      <rPr>
        <sz val="12"/>
        <color theme="1"/>
        <rFont val="Times New Roman"/>
        <family val="1"/>
      </rPr>
      <t>Ochsner</t>
    </r>
    <r>
      <rPr>
        <sz val="12"/>
        <color theme="1"/>
        <rFont val="標楷體"/>
        <family val="4"/>
        <charset val="136"/>
      </rPr>
      <t>輥金邊機做掃色邊產品。</t>
    </r>
  </si>
  <si>
    <r>
      <rPr>
        <sz val="12"/>
        <color theme="1"/>
        <rFont val="標楷體"/>
        <family val="4"/>
        <charset val="136"/>
      </rPr>
      <t>測試日本東洋</t>
    </r>
    <r>
      <rPr>
        <sz val="12"/>
        <color theme="1"/>
        <rFont val="Times New Roman"/>
        <family val="1"/>
      </rPr>
      <t>#SS-8611</t>
    </r>
    <r>
      <rPr>
        <sz val="12"/>
        <color theme="1"/>
        <rFont val="標楷體"/>
        <family val="4"/>
        <charset val="136"/>
      </rPr>
      <t>及</t>
    </r>
    <r>
      <rPr>
        <sz val="12"/>
        <color theme="1"/>
        <rFont val="Times New Roman"/>
        <family val="1"/>
      </rPr>
      <t>SS-7061</t>
    </r>
    <r>
      <rPr>
        <sz val="12"/>
        <color theme="1"/>
        <rFont val="標楷體"/>
        <family val="4"/>
        <charset val="136"/>
      </rPr>
      <t>的絲印</t>
    </r>
    <r>
      <rPr>
        <sz val="12"/>
        <color theme="1"/>
        <rFont val="Times New Roman"/>
        <family val="1"/>
      </rPr>
      <t>PVC</t>
    </r>
    <r>
      <rPr>
        <sz val="12"/>
        <color theme="1"/>
        <rFont val="標楷體"/>
        <family val="4"/>
        <charset val="136"/>
      </rPr>
      <t>白墨是可合用。</t>
    </r>
  </si>
  <si>
    <r>
      <rPr>
        <sz val="12"/>
        <color theme="1"/>
        <rFont val="標楷體"/>
        <family val="4"/>
        <charset val="136"/>
      </rPr>
      <t>測試東洋的絲印專色</t>
    </r>
    <r>
      <rPr>
        <sz val="12"/>
        <color theme="1"/>
        <rFont val="Times New Roman"/>
        <family val="1"/>
      </rPr>
      <t>PMS-2757</t>
    </r>
    <r>
      <rPr>
        <sz val="12"/>
        <color theme="1"/>
        <rFont val="標楷體"/>
        <family val="4"/>
        <charset val="136"/>
      </rPr>
      <t>藍</t>
    </r>
    <r>
      <rPr>
        <sz val="12"/>
        <color theme="1"/>
        <rFont val="Times New Roman"/>
        <family val="1"/>
      </rPr>
      <t>(SS-8391+SS-8911)</t>
    </r>
    <r>
      <rPr>
        <sz val="12"/>
        <color theme="1"/>
        <rFont val="標楷體"/>
        <family val="4"/>
        <charset val="136"/>
      </rPr>
      <t>及</t>
    </r>
    <r>
      <rPr>
        <sz val="12"/>
        <color theme="1"/>
        <rFont val="Times New Roman"/>
        <family val="1"/>
      </rPr>
      <t>PMS877</t>
    </r>
    <r>
      <rPr>
        <sz val="12"/>
        <color theme="1"/>
        <rFont val="標楷體"/>
        <family val="4"/>
        <charset val="136"/>
      </rPr>
      <t>銀</t>
    </r>
    <r>
      <rPr>
        <sz val="12"/>
        <color theme="1"/>
        <rFont val="Times New Roman"/>
        <family val="1"/>
      </rPr>
      <t>(HC-44+SS-77)</t>
    </r>
    <r>
      <rPr>
        <sz val="12"/>
        <color theme="1"/>
        <rFont val="標楷體"/>
        <family val="4"/>
        <charset val="136"/>
      </rPr>
      <t>是否合用於</t>
    </r>
    <r>
      <rPr>
        <sz val="12"/>
        <color theme="1"/>
        <rFont val="Times New Roman"/>
        <family val="1"/>
      </rPr>
      <t>Mattle</t>
    </r>
    <r>
      <rPr>
        <sz val="12"/>
        <color theme="1"/>
        <rFont val="標楷體"/>
        <family val="4"/>
        <charset val="136"/>
      </rPr>
      <t>窗口盒。</t>
    </r>
    <r>
      <rPr>
        <sz val="12"/>
        <color theme="1"/>
        <rFont val="Times New Roman"/>
        <family val="1"/>
      </rPr>
      <t>(</t>
    </r>
    <r>
      <rPr>
        <sz val="12"/>
        <color theme="1"/>
        <rFont val="標楷體"/>
        <family val="4"/>
        <charset val="136"/>
      </rPr>
      <t>此單主要與</t>
    </r>
    <r>
      <rPr>
        <sz val="12"/>
        <color theme="1"/>
        <rFont val="Times New Roman"/>
        <family val="1"/>
      </rPr>
      <t>TMD#CS-10706</t>
    </r>
    <r>
      <rPr>
        <sz val="12"/>
        <color theme="1"/>
        <rFont val="標楷體"/>
        <family val="4"/>
        <charset val="136"/>
      </rPr>
      <t>配合</t>
    </r>
    <r>
      <rPr>
        <sz val="12"/>
        <color theme="1"/>
        <rFont val="Times New Roman"/>
        <family val="1"/>
      </rPr>
      <t>)</t>
    </r>
  </si>
  <si>
    <r>
      <rPr>
        <sz val="12"/>
        <color theme="1"/>
        <rFont val="標楷體"/>
        <family val="4"/>
        <charset val="136"/>
      </rPr>
      <t>測試新迪日本</t>
    </r>
    <r>
      <rPr>
        <sz val="12"/>
        <color theme="1"/>
        <rFont val="Times New Roman"/>
        <family val="1"/>
      </rPr>
      <t>4C</t>
    </r>
    <r>
      <rPr>
        <sz val="12"/>
        <color theme="1"/>
        <rFont val="標楷體"/>
        <family val="4"/>
        <charset val="136"/>
      </rPr>
      <t>絲印</t>
    </r>
    <r>
      <rPr>
        <sz val="12"/>
        <color theme="1"/>
        <rFont val="Times New Roman"/>
        <family val="1"/>
      </rPr>
      <t>UV</t>
    </r>
    <r>
      <rPr>
        <sz val="12"/>
        <color theme="1"/>
        <rFont val="標楷體"/>
        <family val="4"/>
        <charset val="136"/>
      </rPr>
      <t>油墨</t>
    </r>
    <r>
      <rPr>
        <sz val="12"/>
        <color theme="1"/>
        <rFont val="Times New Roman"/>
        <family val="1"/>
      </rPr>
      <t>+</t>
    </r>
    <r>
      <rPr>
        <sz val="12"/>
        <color theme="1"/>
        <rFont val="標楷體"/>
        <family val="4"/>
        <charset val="136"/>
      </rPr>
      <t>現用絲印</t>
    </r>
    <r>
      <rPr>
        <sz val="12"/>
        <color theme="1"/>
        <rFont val="Times New Roman"/>
        <family val="1"/>
      </rPr>
      <t>UV</t>
    </r>
    <r>
      <rPr>
        <sz val="12"/>
        <color theme="1"/>
        <rFont val="標楷體"/>
        <family val="4"/>
        <charset val="136"/>
      </rPr>
      <t>油</t>
    </r>
    <r>
      <rPr>
        <sz val="12"/>
        <color theme="1"/>
        <rFont val="Times New Roman"/>
        <family val="1"/>
      </rPr>
      <t>(</t>
    </r>
    <r>
      <rPr>
        <sz val="12"/>
        <color theme="1"/>
        <rFont val="標楷體"/>
        <family val="4"/>
        <charset val="136"/>
      </rPr>
      <t>瑞年行</t>
    </r>
    <r>
      <rPr>
        <sz val="12"/>
        <color theme="1"/>
        <rFont val="Times New Roman"/>
        <family val="1"/>
      </rPr>
      <t>#6266)</t>
    </r>
    <r>
      <rPr>
        <sz val="12"/>
        <color theme="1"/>
        <rFont val="標楷體"/>
        <family val="4"/>
        <charset val="136"/>
      </rPr>
      <t>，再絲印於光膠及啞膠面上。</t>
    </r>
  </si>
  <si>
    <r>
      <rPr>
        <sz val="12"/>
        <color theme="1"/>
        <rFont val="標楷體"/>
        <family val="4"/>
        <charset val="136"/>
      </rPr>
      <t>測試東洋的絲印專色</t>
    </r>
    <r>
      <rPr>
        <sz val="12"/>
        <color theme="1"/>
        <rFont val="Times New Roman"/>
        <family val="1"/>
      </rPr>
      <t>PMS-2757</t>
    </r>
    <r>
      <rPr>
        <sz val="12"/>
        <color theme="1"/>
        <rFont val="標楷體"/>
        <family val="4"/>
        <charset val="136"/>
      </rPr>
      <t>藍</t>
    </r>
    <r>
      <rPr>
        <sz val="12"/>
        <color theme="1"/>
        <rFont val="Times New Roman"/>
        <family val="1"/>
      </rPr>
      <t xml:space="preserve">(SS-7039 + SS-7091) </t>
    </r>
    <r>
      <rPr>
        <sz val="12"/>
        <color theme="1"/>
        <rFont val="標楷體"/>
        <family val="4"/>
        <charset val="136"/>
      </rPr>
      <t>是否適合用於</t>
    </r>
    <r>
      <rPr>
        <sz val="12"/>
        <color theme="1"/>
        <rFont val="Times New Roman"/>
        <family val="1"/>
      </rPr>
      <t>Mattel</t>
    </r>
    <r>
      <rPr>
        <sz val="12"/>
        <color theme="1"/>
        <rFont val="標楷體"/>
        <family val="4"/>
        <charset val="136"/>
      </rPr>
      <t>窗口盒。</t>
    </r>
    <r>
      <rPr>
        <sz val="12"/>
        <color theme="1"/>
        <rFont val="Times New Roman"/>
        <family val="1"/>
      </rPr>
      <t>(</t>
    </r>
    <r>
      <rPr>
        <sz val="12"/>
        <color theme="1"/>
        <rFont val="標楷體"/>
        <family val="4"/>
        <charset val="136"/>
      </rPr>
      <t>此單主要與</t>
    </r>
    <r>
      <rPr>
        <sz val="12"/>
        <color theme="1"/>
        <rFont val="Times New Roman"/>
        <family val="1"/>
      </rPr>
      <t>TMD#CS-10706</t>
    </r>
    <r>
      <rPr>
        <sz val="12"/>
        <color theme="1"/>
        <rFont val="標楷體"/>
        <family val="4"/>
        <charset val="136"/>
      </rPr>
      <t>配合</t>
    </r>
    <r>
      <rPr>
        <sz val="12"/>
        <color theme="1"/>
        <rFont val="Times New Roman"/>
        <family val="1"/>
      </rPr>
      <t>)</t>
    </r>
  </si>
  <si>
    <r>
      <rPr>
        <sz val="12"/>
        <color theme="1"/>
        <rFont val="標楷體"/>
        <family val="4"/>
        <charset val="136"/>
      </rPr>
      <t>測試</t>
    </r>
    <r>
      <rPr>
        <sz val="12"/>
        <color theme="1"/>
        <rFont val="Times New Roman"/>
        <family val="1"/>
      </rPr>
      <t xml:space="preserve">EJ Chemical </t>
    </r>
    <r>
      <rPr>
        <sz val="12"/>
        <color theme="1"/>
        <rFont val="標楷體"/>
        <family val="4"/>
        <charset val="136"/>
      </rPr>
      <t>的</t>
    </r>
    <r>
      <rPr>
        <sz val="12"/>
        <color theme="1"/>
        <rFont val="Times New Roman"/>
        <family val="1"/>
      </rPr>
      <t>ECKART</t>
    </r>
    <r>
      <rPr>
        <sz val="12"/>
        <color theme="1"/>
        <rFont val="標楷體"/>
        <family val="4"/>
        <charset val="136"/>
      </rPr>
      <t>凹版油墨</t>
    </r>
    <r>
      <rPr>
        <sz val="12"/>
        <color theme="1"/>
        <rFont val="Times New Roman"/>
        <family val="1"/>
      </rPr>
      <t>Rotostar#751 010</t>
    </r>
    <r>
      <rPr>
        <sz val="12"/>
        <color theme="1"/>
        <rFont val="標楷體"/>
        <family val="4"/>
        <charset val="136"/>
      </rPr>
      <t>銀墨，可否用於廠內新到的</t>
    </r>
    <r>
      <rPr>
        <sz val="12"/>
        <color theme="1"/>
        <rFont val="Times New Roman"/>
        <family val="1"/>
      </rPr>
      <t>Moog 3</t>
    </r>
    <r>
      <rPr>
        <sz val="12"/>
        <color theme="1"/>
        <rFont val="標楷體"/>
        <family val="4"/>
        <charset val="136"/>
      </rPr>
      <t>色印刷機。</t>
    </r>
  </si>
  <si>
    <r>
      <rPr>
        <sz val="12"/>
        <color theme="1"/>
        <rFont val="標楷體"/>
        <family val="4"/>
        <charset val="136"/>
      </rPr>
      <t>測試大鵬柯色金墨</t>
    </r>
    <r>
      <rPr>
        <sz val="12"/>
        <color theme="1"/>
        <rFont val="Times New Roman"/>
        <family val="1"/>
      </rPr>
      <t>Eckart 07</t>
    </r>
    <r>
      <rPr>
        <sz val="12"/>
        <color theme="1"/>
        <rFont val="標楷體"/>
        <family val="4"/>
        <charset val="136"/>
      </rPr>
      <t>系列特亮青金墨</t>
    </r>
    <r>
      <rPr>
        <sz val="12"/>
        <color theme="1"/>
        <rFont val="Times New Roman"/>
        <family val="1"/>
      </rPr>
      <t>#IMS17RGK</t>
    </r>
    <r>
      <rPr>
        <sz val="12"/>
        <color theme="1"/>
        <rFont val="標楷體"/>
        <family val="4"/>
        <charset val="136"/>
      </rPr>
      <t>是否適合使用，代替現用五星行金墨，解決膠紙測試時金墨被扯起問題。</t>
    </r>
  </si>
  <si>
    <r>
      <rPr>
        <sz val="12"/>
        <color theme="1"/>
        <rFont val="標楷體"/>
        <family val="4"/>
        <charset val="136"/>
      </rPr>
      <t>測試大鵬柯色金墨</t>
    </r>
    <r>
      <rPr>
        <sz val="12"/>
        <color theme="1"/>
        <rFont val="Times New Roman"/>
        <family val="1"/>
      </rPr>
      <t>Eckart 08</t>
    </r>
    <r>
      <rPr>
        <sz val="12"/>
        <color theme="1"/>
        <rFont val="標楷體"/>
        <family val="4"/>
        <charset val="136"/>
      </rPr>
      <t>系列低揮發環保紅金墨</t>
    </r>
    <r>
      <rPr>
        <sz val="12"/>
        <color theme="1"/>
        <rFont val="Times New Roman"/>
        <family val="1"/>
      </rPr>
      <t>#IMS08PGK</t>
    </r>
    <r>
      <rPr>
        <sz val="12"/>
        <color theme="1"/>
        <rFont val="標楷體"/>
        <family val="4"/>
        <charset val="136"/>
      </rPr>
      <t>是否適合使用，代替現用五星行金墨，解決膠紙測試時金墨被扯起問題。</t>
    </r>
  </si>
  <si>
    <r>
      <rPr>
        <sz val="12"/>
        <color theme="1"/>
        <rFont val="標楷體"/>
        <family val="4"/>
        <charset val="136"/>
      </rPr>
      <t>測試用通利的</t>
    </r>
    <r>
      <rPr>
        <sz val="12"/>
        <color theme="1"/>
        <rFont val="Times New Roman"/>
        <family val="1"/>
      </rPr>
      <t>388-22</t>
    </r>
    <r>
      <rPr>
        <sz val="12"/>
        <color theme="1"/>
        <rFont val="標楷體"/>
        <family val="4"/>
        <charset val="136"/>
      </rPr>
      <t>、</t>
    </r>
    <r>
      <rPr>
        <sz val="12"/>
        <color theme="1"/>
        <rFont val="Times New Roman"/>
        <family val="1"/>
      </rPr>
      <t>388-24</t>
    </r>
    <r>
      <rPr>
        <sz val="12"/>
        <color theme="1"/>
        <rFont val="標楷體"/>
        <family val="4"/>
        <charset val="136"/>
      </rPr>
      <t>及</t>
    </r>
    <r>
      <rPr>
        <sz val="12"/>
        <color theme="1"/>
        <rFont val="Times New Roman"/>
        <family val="1"/>
      </rPr>
      <t>388-33</t>
    </r>
    <r>
      <rPr>
        <sz val="12"/>
        <color theme="1"/>
        <rFont val="標楷體"/>
        <family val="4"/>
        <charset val="136"/>
      </rPr>
      <t>隻墨，自行調色，試是否合用於</t>
    </r>
    <r>
      <rPr>
        <sz val="12"/>
        <color theme="1"/>
        <rFont val="Times New Roman"/>
        <family val="1"/>
      </rPr>
      <t>Mattel</t>
    </r>
    <r>
      <rPr>
        <sz val="12"/>
        <color theme="1"/>
        <rFont val="標楷體"/>
        <family val="4"/>
        <charset val="136"/>
      </rPr>
      <t>窗口盒</t>
    </r>
    <r>
      <rPr>
        <sz val="12"/>
        <color theme="1"/>
        <rFont val="Times New Roman"/>
        <family val="1"/>
      </rPr>
      <t>(</t>
    </r>
    <r>
      <rPr>
        <sz val="12"/>
        <color theme="1"/>
        <rFont val="標楷體"/>
        <family val="4"/>
        <charset val="136"/>
      </rPr>
      <t>追</t>
    </r>
    <r>
      <rPr>
        <sz val="12"/>
        <color theme="1"/>
        <rFont val="Times New Roman"/>
        <family val="1"/>
      </rPr>
      <t>Mattel</t>
    </r>
    <r>
      <rPr>
        <sz val="12"/>
        <color theme="1"/>
        <rFont val="標楷體"/>
        <family val="4"/>
        <charset val="136"/>
      </rPr>
      <t>窗口盒上的藍色絲印墨</t>
    </r>
    <r>
      <rPr>
        <sz val="12"/>
        <color theme="1"/>
        <rFont val="Times New Roman"/>
        <family val="1"/>
      </rPr>
      <t>)</t>
    </r>
  </si>
  <si>
    <r>
      <rPr>
        <sz val="12"/>
        <color theme="1"/>
        <rFont val="標楷體"/>
        <family val="4"/>
        <charset val="136"/>
      </rPr>
      <t>測試</t>
    </r>
    <r>
      <rPr>
        <sz val="12"/>
        <color theme="1"/>
        <rFont val="Times New Roman"/>
        <family val="1"/>
      </rPr>
      <t>2</t>
    </r>
    <r>
      <rPr>
        <sz val="12"/>
        <color theme="1"/>
        <rFont val="標楷體"/>
        <family val="4"/>
        <charset val="136"/>
      </rPr>
      <t>款創熹</t>
    </r>
    <r>
      <rPr>
        <sz val="12"/>
        <color theme="1"/>
        <rFont val="Times New Roman"/>
        <family val="1"/>
      </rPr>
      <t xml:space="preserve">Bright ink </t>
    </r>
    <r>
      <rPr>
        <sz val="12"/>
        <color theme="1"/>
        <rFont val="標楷體"/>
        <family val="4"/>
        <charset val="136"/>
      </rPr>
      <t>感溫變色墨</t>
    </r>
    <r>
      <rPr>
        <sz val="12"/>
        <color theme="1"/>
        <rFont val="Times New Roman"/>
        <family val="1"/>
      </rPr>
      <t>#SS1081(</t>
    </r>
    <r>
      <rPr>
        <sz val="12"/>
        <color theme="1"/>
        <rFont val="標楷體"/>
        <family val="4"/>
        <charset val="136"/>
      </rPr>
      <t>黑轉透明</t>
    </r>
    <r>
      <rPr>
        <sz val="12"/>
        <color theme="1"/>
        <rFont val="Times New Roman"/>
        <family val="1"/>
      </rPr>
      <t>)</t>
    </r>
    <r>
      <rPr>
        <sz val="12"/>
        <color theme="1"/>
        <rFont val="標楷體"/>
        <family val="4"/>
        <charset val="136"/>
      </rPr>
      <t>及</t>
    </r>
    <r>
      <rPr>
        <sz val="12"/>
        <color theme="1"/>
        <rFont val="Times New Roman"/>
        <family val="1"/>
      </rPr>
      <t>#SS1082(</t>
    </r>
    <r>
      <rPr>
        <sz val="12"/>
        <color theme="1"/>
        <rFont val="標楷體"/>
        <family val="4"/>
        <charset val="136"/>
      </rPr>
      <t>大紅轉橙</t>
    </r>
    <r>
      <rPr>
        <sz val="12"/>
        <color theme="1"/>
        <rFont val="Times New Roman"/>
        <family val="1"/>
      </rPr>
      <t>)</t>
    </r>
    <r>
      <rPr>
        <sz val="12"/>
        <color theme="1"/>
        <rFont val="標楷體"/>
        <family val="4"/>
        <charset val="136"/>
      </rPr>
      <t>，用於</t>
    </r>
    <r>
      <rPr>
        <sz val="12"/>
        <color theme="1"/>
        <rFont val="Times New Roman"/>
        <family val="1"/>
      </rPr>
      <t xml:space="preserve">Leo Touch </t>
    </r>
    <r>
      <rPr>
        <sz val="12"/>
        <color theme="1"/>
        <rFont val="標楷體"/>
        <family val="4"/>
        <charset val="136"/>
      </rPr>
      <t>系列。</t>
    </r>
  </si>
  <si>
    <r>
      <rPr>
        <sz val="12"/>
        <color theme="1"/>
        <rFont val="標楷體"/>
        <family val="4"/>
        <charset val="136"/>
      </rPr>
      <t>測試大鵬</t>
    </r>
    <r>
      <rPr>
        <sz val="12"/>
        <color theme="1"/>
        <rFont val="Times New Roman"/>
        <family val="1"/>
      </rPr>
      <t>Eckart</t>
    </r>
    <r>
      <rPr>
        <sz val="12"/>
        <color theme="1"/>
        <rFont val="標楷體"/>
        <family val="4"/>
        <charset val="136"/>
      </rPr>
      <t>水性金墨用於連線水金或油車上</t>
    </r>
    <r>
      <rPr>
        <sz val="12"/>
        <color theme="1"/>
        <rFont val="Times New Roman"/>
        <family val="1"/>
      </rPr>
      <t xml:space="preserve">, </t>
    </r>
    <r>
      <rPr>
        <sz val="12"/>
        <color theme="1"/>
        <rFont val="標楷體"/>
        <family val="4"/>
        <charset val="136"/>
      </rPr>
      <t>跟現用</t>
    </r>
    <r>
      <rPr>
        <sz val="12"/>
        <color theme="1"/>
        <rFont val="Times New Roman"/>
        <family val="1"/>
      </rPr>
      <t>Eckart + Terra Lacke</t>
    </r>
    <r>
      <rPr>
        <sz val="12"/>
        <color theme="1"/>
        <rFont val="標楷體"/>
        <family val="4"/>
        <charset val="136"/>
      </rPr>
      <t>的</t>
    </r>
    <r>
      <rPr>
        <sz val="12"/>
        <color theme="1"/>
        <rFont val="Times New Roman"/>
        <family val="1"/>
      </rPr>
      <t>#G9-712</t>
    </r>
    <r>
      <rPr>
        <sz val="12"/>
        <color theme="1"/>
        <rFont val="標楷體"/>
        <family val="4"/>
        <charset val="136"/>
      </rPr>
      <t>水金比較效果</t>
    </r>
    <r>
      <rPr>
        <sz val="12"/>
        <color theme="1"/>
        <rFont val="Times New Roman"/>
        <family val="1"/>
      </rPr>
      <t xml:space="preserve"> </t>
    </r>
    <r>
      <rPr>
        <sz val="12"/>
        <color theme="1"/>
        <rFont val="標楷體"/>
        <family val="4"/>
        <charset val="136"/>
      </rPr>
      <t>。</t>
    </r>
  </si>
  <si>
    <r>
      <rPr>
        <sz val="12"/>
        <color theme="1"/>
        <rFont val="標楷體"/>
        <family val="4"/>
        <charset val="136"/>
      </rPr>
      <t>測試大鵬</t>
    </r>
    <r>
      <rPr>
        <sz val="12"/>
        <color theme="1"/>
        <rFont val="Times New Roman"/>
        <family val="1"/>
      </rPr>
      <t>Eckart-Metalstar #99 0843</t>
    </r>
    <r>
      <rPr>
        <sz val="12"/>
        <color theme="1"/>
        <rFont val="標楷體"/>
        <family val="4"/>
        <charset val="136"/>
      </rPr>
      <t>金墨是否可印製鷹牌花旗蔘茶</t>
    </r>
    <r>
      <rPr>
        <sz val="12"/>
        <color theme="1"/>
        <rFont val="Times New Roman"/>
        <family val="1"/>
      </rPr>
      <t xml:space="preserve">” </t>
    </r>
    <r>
      <rPr>
        <sz val="12"/>
        <color theme="1"/>
        <rFont val="標楷體"/>
        <family val="4"/>
        <charset val="136"/>
      </rPr>
      <t>包裝盒，此金墨屬</t>
    </r>
    <r>
      <rPr>
        <sz val="12"/>
        <color theme="1"/>
        <rFont val="Times New Roman"/>
        <family val="1"/>
      </rPr>
      <t xml:space="preserve">08 series, </t>
    </r>
    <r>
      <rPr>
        <sz val="12"/>
        <color theme="1"/>
        <rFont val="標楷體"/>
        <family val="4"/>
        <charset val="136"/>
      </rPr>
      <t>顏色為特別調黃過。</t>
    </r>
  </si>
  <si>
    <r>
      <rPr>
        <sz val="12"/>
        <color theme="1"/>
        <rFont val="標楷體"/>
        <family val="4"/>
        <charset val="136"/>
      </rPr>
      <t>測試高仕</t>
    </r>
    <r>
      <rPr>
        <sz val="12"/>
        <color theme="1"/>
        <rFont val="Times New Roman"/>
        <family val="1"/>
      </rPr>
      <t>HK7864</t>
    </r>
    <r>
      <rPr>
        <sz val="12"/>
        <color theme="1"/>
        <rFont val="標楷體"/>
        <family val="4"/>
        <charset val="136"/>
      </rPr>
      <t>柯式珍珠油墨</t>
    </r>
    <r>
      <rPr>
        <sz val="12"/>
        <color theme="1"/>
        <rFont val="Times New Roman"/>
        <family val="1"/>
      </rPr>
      <t xml:space="preserve">, </t>
    </r>
    <r>
      <rPr>
        <sz val="12"/>
        <color theme="1"/>
        <rFont val="標楷體"/>
        <family val="4"/>
        <charset val="136"/>
      </rPr>
      <t>追</t>
    </r>
    <r>
      <rPr>
        <sz val="12"/>
        <color theme="1"/>
        <rFont val="Times New Roman"/>
        <family val="1"/>
      </rPr>
      <t>H/M</t>
    </r>
    <r>
      <rPr>
        <sz val="12"/>
        <color theme="1"/>
        <rFont val="標楷體"/>
        <family val="4"/>
        <charset val="136"/>
      </rPr>
      <t>效果</t>
    </r>
    <r>
      <rPr>
        <sz val="12"/>
        <color theme="1"/>
        <rFont val="Times New Roman"/>
        <family val="1"/>
      </rPr>
      <t>(TMD#I-90704, TQA#MT-I-069</t>
    </r>
    <r>
      <rPr>
        <sz val="12"/>
        <color theme="1"/>
        <rFont val="標楷體"/>
        <family val="4"/>
        <charset val="136"/>
      </rPr>
      <t>曾經測試</t>
    </r>
    <r>
      <rPr>
        <sz val="12"/>
        <color theme="1"/>
        <rFont val="Times New Roman"/>
        <family val="1"/>
      </rPr>
      <t xml:space="preserve">, </t>
    </r>
    <r>
      <rPr>
        <sz val="12"/>
        <color theme="1"/>
        <rFont val="標楷體"/>
        <family val="4"/>
        <charset val="136"/>
      </rPr>
      <t>現再打色條給</t>
    </r>
    <r>
      <rPr>
        <sz val="12"/>
        <color theme="1"/>
        <rFont val="Times New Roman"/>
        <family val="1"/>
      </rPr>
      <t>H/M</t>
    </r>
    <r>
      <rPr>
        <sz val="12"/>
        <color theme="1"/>
        <rFont val="標楷體"/>
        <family val="4"/>
        <charset val="136"/>
      </rPr>
      <t>批閱效果</t>
    </r>
    <r>
      <rPr>
        <sz val="12"/>
        <color theme="1"/>
        <rFont val="Times New Roman"/>
        <family val="1"/>
      </rPr>
      <t>.</t>
    </r>
  </si>
  <si>
    <r>
      <rPr>
        <sz val="12"/>
        <color theme="1"/>
        <rFont val="標楷體"/>
        <family val="4"/>
        <charset val="136"/>
      </rPr>
      <t>測試景達</t>
    </r>
    <r>
      <rPr>
        <sz val="12"/>
        <color theme="1"/>
        <rFont val="Times New Roman"/>
        <family val="1"/>
      </rPr>
      <t>#GP1076</t>
    </r>
    <r>
      <rPr>
        <sz val="12"/>
        <color theme="1"/>
        <rFont val="標楷體"/>
        <family val="4"/>
        <charset val="136"/>
      </rPr>
      <t>光油配合</t>
    </r>
    <r>
      <rPr>
        <sz val="12"/>
        <color theme="1"/>
        <rFont val="Times New Roman"/>
        <family val="1"/>
      </rPr>
      <t>CS-10813 H/M</t>
    </r>
    <r>
      <rPr>
        <sz val="12"/>
        <color theme="1"/>
        <rFont val="標楷體"/>
        <family val="4"/>
        <charset val="136"/>
      </rPr>
      <t>要求的閃金粉效果試做皮殼包紙</t>
    </r>
    <r>
      <rPr>
        <sz val="12"/>
        <color theme="1"/>
        <rFont val="Times New Roman"/>
        <family val="1"/>
      </rPr>
      <t xml:space="preserve">. </t>
    </r>
    <r>
      <rPr>
        <sz val="12"/>
        <color theme="1"/>
        <rFont val="標楷體"/>
        <family val="4"/>
        <charset val="136"/>
      </rPr>
      <t>此光油請配合景達</t>
    </r>
    <r>
      <rPr>
        <sz val="12"/>
        <color theme="1"/>
        <rFont val="Times New Roman"/>
        <family val="1"/>
      </rPr>
      <t>#7000 Reducer(</t>
    </r>
    <r>
      <rPr>
        <sz val="12"/>
        <color theme="1"/>
        <rFont val="標楷體"/>
        <family val="4"/>
        <charset val="136"/>
      </rPr>
      <t>稀釋劑</t>
    </r>
    <r>
      <rPr>
        <sz val="12"/>
        <color theme="1"/>
        <rFont val="Times New Roman"/>
        <family val="1"/>
      </rPr>
      <t>)</t>
    </r>
    <r>
      <rPr>
        <sz val="12"/>
        <color theme="1"/>
        <rFont val="標楷體"/>
        <family val="4"/>
        <charset val="136"/>
      </rPr>
      <t>。</t>
    </r>
  </si>
  <si>
    <r>
      <rPr>
        <sz val="12"/>
        <color theme="1"/>
        <rFont val="標楷體"/>
        <family val="4"/>
        <charset val="136"/>
      </rPr>
      <t>測試客人</t>
    </r>
    <r>
      <rPr>
        <sz val="12"/>
        <color theme="1"/>
        <rFont val="Times New Roman"/>
        <family val="1"/>
      </rPr>
      <t>Sanvik</t>
    </r>
    <r>
      <rPr>
        <sz val="12"/>
        <color theme="1"/>
        <rFont val="標楷體"/>
        <family val="4"/>
        <charset val="136"/>
      </rPr>
      <t>提供的</t>
    </r>
    <r>
      <rPr>
        <sz val="12"/>
        <color theme="1"/>
        <rFont val="Times New Roman"/>
        <family val="1"/>
      </rPr>
      <t>Magnetic Ink(</t>
    </r>
    <r>
      <rPr>
        <sz val="12"/>
        <color theme="1"/>
        <rFont val="標楷體"/>
        <family val="4"/>
        <charset val="136"/>
      </rPr>
      <t>磁力油墨</t>
    </r>
    <r>
      <rPr>
        <sz val="12"/>
        <color theme="1"/>
        <rFont val="Times New Roman"/>
        <family val="1"/>
      </rPr>
      <t>)</t>
    </r>
    <r>
      <rPr>
        <sz val="12"/>
        <color theme="1"/>
        <rFont val="標楷體"/>
        <family val="4"/>
        <charset val="136"/>
      </rPr>
      <t>做咭書內文</t>
    </r>
    <r>
      <rPr>
        <sz val="12"/>
        <color theme="1"/>
        <rFont val="Times New Roman"/>
        <family val="1"/>
      </rPr>
      <t xml:space="preserve"> , </t>
    </r>
    <r>
      <rPr>
        <sz val="12"/>
        <color theme="1"/>
        <rFont val="標楷體"/>
        <family val="4"/>
        <charset val="136"/>
      </rPr>
      <t>使磁膠可成功磁在內文上</t>
    </r>
    <r>
      <rPr>
        <sz val="12"/>
        <color theme="1"/>
        <rFont val="Times New Roman"/>
        <family val="1"/>
      </rPr>
      <t xml:space="preserve">. </t>
    </r>
  </si>
  <si>
    <r>
      <rPr>
        <sz val="12"/>
        <color theme="1"/>
        <rFont val="標楷體"/>
        <family val="4"/>
        <charset val="136"/>
      </rPr>
      <t>測試大鵬</t>
    </r>
    <r>
      <rPr>
        <sz val="12"/>
        <color theme="1"/>
        <rFont val="Times New Roman"/>
        <family val="1"/>
      </rPr>
      <t>Gloss Rose (No. 120)</t>
    </r>
    <r>
      <rPr>
        <sz val="12"/>
        <color theme="1"/>
        <rFont val="標楷體"/>
        <family val="4"/>
        <charset val="136"/>
      </rPr>
      <t>玫紅</t>
    </r>
    <r>
      <rPr>
        <sz val="12"/>
        <color theme="1"/>
        <rFont val="Times New Roman"/>
        <family val="1"/>
      </rPr>
      <t>Offset Ink</t>
    </r>
    <r>
      <rPr>
        <sz val="12"/>
        <color theme="1"/>
        <rFont val="標楷體"/>
        <family val="4"/>
        <charset val="136"/>
      </rPr>
      <t>跟膠水的敏感程度</t>
    </r>
    <r>
      <rPr>
        <sz val="12"/>
        <color theme="1"/>
        <rFont val="Times New Roman"/>
        <family val="1"/>
      </rPr>
      <t xml:space="preserve">, </t>
    </r>
    <r>
      <rPr>
        <sz val="12"/>
        <color theme="1"/>
        <rFont val="標楷體"/>
        <family val="4"/>
        <charset val="136"/>
      </rPr>
      <t>令油墨於印件上變色</t>
    </r>
    <r>
      <rPr>
        <sz val="12"/>
        <color theme="1"/>
        <rFont val="Times New Roman"/>
        <family val="1"/>
      </rPr>
      <t xml:space="preserve">. </t>
    </r>
  </si>
  <si>
    <r>
      <rPr>
        <sz val="12"/>
        <color theme="1"/>
        <rFont val="標楷體"/>
        <family val="4"/>
        <charset val="136"/>
      </rPr>
      <t>測試大鵬</t>
    </r>
    <r>
      <rPr>
        <sz val="12"/>
        <color theme="1"/>
        <rFont val="Times New Roman"/>
        <family val="1"/>
      </rPr>
      <t>PTDB Ink Rhodamine Red(</t>
    </r>
    <r>
      <rPr>
        <sz val="12"/>
        <color theme="1"/>
        <rFont val="標楷體"/>
        <family val="4"/>
        <charset val="136"/>
      </rPr>
      <t>杜鵑紅</t>
    </r>
    <r>
      <rPr>
        <sz val="12"/>
        <color theme="1"/>
        <rFont val="Times New Roman"/>
        <family val="1"/>
      </rPr>
      <t>)</t>
    </r>
    <r>
      <rPr>
        <sz val="12"/>
        <color theme="1"/>
        <rFont val="標楷體"/>
        <family val="4"/>
        <charset val="136"/>
      </rPr>
      <t>跟膠水的敏感程度</t>
    </r>
    <r>
      <rPr>
        <sz val="12"/>
        <color theme="1"/>
        <rFont val="Times New Roman"/>
        <family val="1"/>
      </rPr>
      <t xml:space="preserve">, </t>
    </r>
    <r>
      <rPr>
        <sz val="12"/>
        <color theme="1"/>
        <rFont val="標楷體"/>
        <family val="4"/>
        <charset val="136"/>
      </rPr>
      <t>令油墨於印件上變色</t>
    </r>
    <r>
      <rPr>
        <sz val="12"/>
        <color theme="1"/>
        <rFont val="Times New Roman"/>
        <family val="1"/>
      </rPr>
      <t xml:space="preserve">. </t>
    </r>
  </si>
  <si>
    <r>
      <rPr>
        <sz val="12"/>
        <color theme="1"/>
        <rFont val="標楷體"/>
        <family val="4"/>
        <charset val="136"/>
      </rPr>
      <t>測試大鵬</t>
    </r>
    <r>
      <rPr>
        <sz val="12"/>
        <color theme="1"/>
        <rFont val="Times New Roman"/>
        <family val="1"/>
      </rPr>
      <t xml:space="preserve">Metalstar #990892 Pale Gold </t>
    </r>
    <r>
      <rPr>
        <sz val="12"/>
        <color theme="1"/>
        <rFont val="標楷體"/>
        <family val="4"/>
        <charset val="136"/>
      </rPr>
      <t>及</t>
    </r>
    <r>
      <rPr>
        <sz val="12"/>
        <color theme="1"/>
        <rFont val="Times New Roman"/>
        <family val="1"/>
      </rPr>
      <t>#990891 Rich Gold(08</t>
    </r>
    <r>
      <rPr>
        <sz val="12"/>
        <color theme="1"/>
        <rFont val="標楷體"/>
        <family val="4"/>
        <charset val="136"/>
      </rPr>
      <t>系列調濃油墨</t>
    </r>
    <r>
      <rPr>
        <sz val="12"/>
        <color theme="1"/>
        <rFont val="Times New Roman"/>
        <family val="1"/>
      </rPr>
      <t>)</t>
    </r>
    <r>
      <rPr>
        <sz val="12"/>
        <color theme="1"/>
        <rFont val="標楷體"/>
        <family val="4"/>
        <charset val="136"/>
      </rPr>
      <t>，配合</t>
    </r>
    <r>
      <rPr>
        <sz val="12"/>
        <color theme="1"/>
        <rFont val="Times New Roman"/>
        <family val="1"/>
      </rPr>
      <t>F-UV-10906 Offline UV</t>
    </r>
    <r>
      <rPr>
        <sz val="12"/>
        <color theme="1"/>
        <rFont val="標楷體"/>
        <family val="4"/>
        <charset val="136"/>
      </rPr>
      <t>低油測試是否能改善乾燥情況及通過膠紙測試。</t>
    </r>
  </si>
  <si>
    <r>
      <rPr>
        <sz val="12"/>
        <color theme="1"/>
        <rFont val="標楷體"/>
        <family val="4"/>
        <charset val="136"/>
      </rPr>
      <t>測試江門三友的</t>
    </r>
    <r>
      <rPr>
        <sz val="12"/>
        <color theme="1"/>
        <rFont val="Times New Roman"/>
        <family val="1"/>
      </rPr>
      <t>#UV-8021</t>
    </r>
    <r>
      <rPr>
        <sz val="12"/>
        <color theme="1"/>
        <rFont val="標楷體"/>
        <family val="4"/>
        <charset val="136"/>
      </rPr>
      <t>的皺紋油墨是否合用。</t>
    </r>
  </si>
  <si>
    <r>
      <rPr>
        <sz val="12"/>
        <color theme="1"/>
        <rFont val="標楷體"/>
        <family val="4"/>
        <charset val="136"/>
      </rPr>
      <t>測試江門三友的</t>
    </r>
    <r>
      <rPr>
        <sz val="12"/>
        <color theme="1"/>
        <rFont val="Times New Roman"/>
        <family val="1"/>
      </rPr>
      <t>#UV-8023</t>
    </r>
    <r>
      <rPr>
        <sz val="12"/>
        <color theme="1"/>
        <rFont val="標楷體"/>
        <family val="4"/>
        <charset val="136"/>
      </rPr>
      <t>冰花油墨是否合用</t>
    </r>
  </si>
  <si>
    <r>
      <rPr>
        <sz val="12"/>
        <color theme="1"/>
        <rFont val="標楷體"/>
        <family val="4"/>
        <charset val="136"/>
      </rPr>
      <t>景達</t>
    </r>
    <r>
      <rPr>
        <sz val="12"/>
        <color theme="1"/>
        <rFont val="Times New Roman"/>
        <family val="1"/>
      </rPr>
      <t>#GP1075</t>
    </r>
    <r>
      <rPr>
        <sz val="12"/>
        <color theme="1"/>
        <rFont val="標楷體"/>
        <family val="4"/>
        <charset val="136"/>
      </rPr>
      <t>光油配合</t>
    </r>
    <r>
      <rPr>
        <sz val="12"/>
        <color theme="1"/>
        <rFont val="Times New Roman"/>
        <family val="1"/>
      </rPr>
      <t>CS-10813 H/M</t>
    </r>
    <r>
      <rPr>
        <sz val="12"/>
        <color theme="1"/>
        <rFont val="標楷體"/>
        <family val="4"/>
        <charset val="136"/>
      </rPr>
      <t>要求的閃金粉效果試做皮殼包紙</t>
    </r>
    <r>
      <rPr>
        <sz val="12"/>
        <color theme="1"/>
        <rFont val="Times New Roman"/>
        <family val="1"/>
      </rPr>
      <t xml:space="preserve">. </t>
    </r>
    <r>
      <rPr>
        <sz val="12"/>
        <color theme="1"/>
        <rFont val="標楷體"/>
        <family val="4"/>
        <charset val="136"/>
      </rPr>
      <t>此光油請配合景達</t>
    </r>
    <r>
      <rPr>
        <sz val="12"/>
        <color theme="1"/>
        <rFont val="Times New Roman"/>
        <family val="1"/>
      </rPr>
      <t>#2000 Reducer(</t>
    </r>
    <r>
      <rPr>
        <sz val="12"/>
        <color theme="1"/>
        <rFont val="標楷體"/>
        <family val="4"/>
        <charset val="136"/>
      </rPr>
      <t>稀釋劑</t>
    </r>
    <r>
      <rPr>
        <sz val="12"/>
        <color theme="1"/>
        <rFont val="Times New Roman"/>
        <family val="1"/>
      </rPr>
      <t>)</t>
    </r>
    <r>
      <rPr>
        <sz val="12"/>
        <color theme="1"/>
        <rFont val="標楷體"/>
        <family val="4"/>
        <charset val="136"/>
      </rPr>
      <t>。</t>
    </r>
  </si>
  <si>
    <r>
      <rPr>
        <sz val="12"/>
        <color theme="1"/>
        <rFont val="標楷體"/>
        <family val="4"/>
        <charset val="136"/>
      </rPr>
      <t>測試通利的</t>
    </r>
    <r>
      <rPr>
        <sz val="12"/>
        <color theme="1"/>
        <rFont val="Times New Roman"/>
        <family val="1"/>
      </rPr>
      <t>#19660(</t>
    </r>
    <r>
      <rPr>
        <sz val="12"/>
        <color theme="1"/>
        <rFont val="標楷體"/>
        <family val="4"/>
        <charset val="136"/>
      </rPr>
      <t>黑</t>
    </r>
    <r>
      <rPr>
        <sz val="12"/>
        <color theme="1"/>
        <rFont val="Times New Roman"/>
        <family val="1"/>
      </rPr>
      <t>)</t>
    </r>
    <r>
      <rPr>
        <sz val="12"/>
        <color theme="1"/>
        <rFont val="標楷體"/>
        <family val="4"/>
        <charset val="136"/>
      </rPr>
      <t>、</t>
    </r>
    <r>
      <rPr>
        <sz val="12"/>
        <color theme="1"/>
        <rFont val="Times New Roman"/>
        <family val="1"/>
      </rPr>
      <t>#90120(</t>
    </r>
    <r>
      <rPr>
        <sz val="12"/>
        <color theme="1"/>
        <rFont val="標楷體"/>
        <family val="4"/>
        <charset val="136"/>
      </rPr>
      <t>黃</t>
    </r>
    <r>
      <rPr>
        <sz val="12"/>
        <color theme="1"/>
        <rFont val="Times New Roman"/>
        <family val="1"/>
      </rPr>
      <t>)</t>
    </r>
    <r>
      <rPr>
        <sz val="12"/>
        <color theme="1"/>
        <rFont val="標楷體"/>
        <family val="4"/>
        <charset val="136"/>
      </rPr>
      <t>、</t>
    </r>
    <r>
      <rPr>
        <sz val="12"/>
        <color theme="1"/>
        <rFont val="Times New Roman"/>
        <family val="1"/>
      </rPr>
      <t>#91370(</t>
    </r>
    <r>
      <rPr>
        <sz val="12"/>
        <color theme="1"/>
        <rFont val="標楷體"/>
        <family val="4"/>
        <charset val="136"/>
      </rPr>
      <t>金</t>
    </r>
    <r>
      <rPr>
        <sz val="12"/>
        <color theme="1"/>
        <rFont val="Times New Roman"/>
        <family val="1"/>
      </rPr>
      <t>)</t>
    </r>
    <r>
      <rPr>
        <sz val="12"/>
        <color theme="1"/>
        <rFont val="標楷體"/>
        <family val="4"/>
        <charset val="136"/>
      </rPr>
      <t>、</t>
    </r>
    <r>
      <rPr>
        <sz val="12"/>
        <color theme="1"/>
        <rFont val="Times New Roman"/>
        <family val="1"/>
      </rPr>
      <t>#92190(</t>
    </r>
    <r>
      <rPr>
        <sz val="12"/>
        <color theme="1"/>
        <rFont val="標楷體"/>
        <family val="4"/>
        <charset val="136"/>
      </rPr>
      <t>紅</t>
    </r>
    <r>
      <rPr>
        <sz val="12"/>
        <color theme="1"/>
        <rFont val="Times New Roman"/>
        <family val="1"/>
      </rPr>
      <t>)</t>
    </r>
    <r>
      <rPr>
        <sz val="12"/>
        <color theme="1"/>
        <rFont val="標楷體"/>
        <family val="4"/>
        <charset val="136"/>
      </rPr>
      <t>、</t>
    </r>
    <r>
      <rPr>
        <sz val="12"/>
        <color theme="1"/>
        <rFont val="Times New Roman"/>
        <family val="1"/>
      </rPr>
      <t>#92680(</t>
    </r>
    <r>
      <rPr>
        <sz val="12"/>
        <color theme="1"/>
        <rFont val="標楷體"/>
        <family val="4"/>
        <charset val="136"/>
      </rPr>
      <t>紫</t>
    </r>
    <r>
      <rPr>
        <sz val="12"/>
        <color theme="1"/>
        <rFont val="Times New Roman"/>
        <family val="1"/>
      </rPr>
      <t>)</t>
    </r>
    <r>
      <rPr>
        <sz val="12"/>
        <color theme="1"/>
        <rFont val="標楷體"/>
        <family val="4"/>
        <charset val="136"/>
      </rPr>
      <t>、</t>
    </r>
    <r>
      <rPr>
        <sz val="12"/>
        <color theme="1"/>
        <rFont val="Times New Roman"/>
        <family val="1"/>
      </rPr>
      <t>#92736(Light royal)</t>
    </r>
    <r>
      <rPr>
        <sz val="12"/>
        <color theme="1"/>
        <rFont val="標楷體"/>
        <family val="4"/>
        <charset val="136"/>
      </rPr>
      <t>、</t>
    </r>
    <r>
      <rPr>
        <sz val="12"/>
        <color theme="1"/>
        <rFont val="Times New Roman"/>
        <family val="1"/>
      </rPr>
      <t>#92768(</t>
    </r>
    <r>
      <rPr>
        <sz val="12"/>
        <color theme="1"/>
        <rFont val="標楷體"/>
        <family val="4"/>
        <charset val="136"/>
      </rPr>
      <t>藍</t>
    </r>
    <r>
      <rPr>
        <sz val="12"/>
        <color theme="1"/>
        <rFont val="Times New Roman"/>
        <family val="1"/>
      </rPr>
      <t>)</t>
    </r>
    <r>
      <rPr>
        <sz val="12"/>
        <color theme="1"/>
        <rFont val="標楷體"/>
        <family val="4"/>
        <charset val="136"/>
      </rPr>
      <t>、</t>
    </r>
    <r>
      <rPr>
        <sz val="12"/>
        <color theme="1"/>
        <rFont val="Times New Roman"/>
        <family val="1"/>
      </rPr>
      <t>#93302(</t>
    </r>
    <r>
      <rPr>
        <sz val="12"/>
        <color theme="1"/>
        <rFont val="標楷體"/>
        <family val="4"/>
        <charset val="136"/>
      </rPr>
      <t>綠</t>
    </r>
    <r>
      <rPr>
        <sz val="12"/>
        <color theme="1"/>
        <rFont val="Times New Roman"/>
        <family val="1"/>
      </rPr>
      <t>)</t>
    </r>
    <r>
      <rPr>
        <sz val="12"/>
        <color theme="1"/>
        <rFont val="標楷體"/>
        <family val="4"/>
        <charset val="136"/>
      </rPr>
      <t>及</t>
    </r>
    <r>
      <rPr>
        <sz val="12"/>
        <color theme="1"/>
        <rFont val="Times New Roman"/>
        <family val="1"/>
      </rPr>
      <t>#94670(</t>
    </r>
    <r>
      <rPr>
        <sz val="12"/>
        <color theme="1"/>
        <rFont val="標楷體"/>
        <family val="4"/>
        <charset val="136"/>
      </rPr>
      <t>沙</t>
    </r>
    <r>
      <rPr>
        <sz val="12"/>
        <color theme="1"/>
        <rFont val="Times New Roman"/>
        <family val="1"/>
      </rPr>
      <t>)</t>
    </r>
    <r>
      <rPr>
        <sz val="12"/>
        <color theme="1"/>
        <rFont val="標楷體"/>
        <family val="4"/>
        <charset val="136"/>
      </rPr>
      <t>配合</t>
    </r>
    <r>
      <rPr>
        <sz val="12"/>
        <color theme="1"/>
        <rFont val="Times New Roman"/>
        <family val="1"/>
      </rPr>
      <t>#WP221</t>
    </r>
    <r>
      <rPr>
        <sz val="12"/>
        <color theme="1"/>
        <rFont val="標楷體"/>
        <family val="4"/>
        <charset val="136"/>
      </rPr>
      <t>沙面助劑印於無粉咭等紙面效果，用於列入第</t>
    </r>
    <r>
      <rPr>
        <sz val="12"/>
        <color theme="1"/>
        <rFont val="Times New Roman"/>
        <family val="1"/>
      </rPr>
      <t>2</t>
    </r>
    <r>
      <rPr>
        <sz val="12"/>
        <color theme="1"/>
        <rFont val="標楷體"/>
        <family val="4"/>
        <charset val="136"/>
      </rPr>
      <t>期</t>
    </r>
    <r>
      <rPr>
        <sz val="12"/>
        <color theme="1"/>
        <rFont val="Times New Roman"/>
        <family val="1"/>
      </rPr>
      <t xml:space="preserve">LEO Touch. </t>
    </r>
  </si>
  <si>
    <r>
      <rPr>
        <sz val="12"/>
        <color theme="1"/>
        <rFont val="標楷體"/>
        <family val="4"/>
        <charset val="136"/>
      </rPr>
      <t>測試利滿黑色導電油墨</t>
    </r>
    <r>
      <rPr>
        <sz val="12"/>
        <color theme="1"/>
        <rFont val="Times New Roman"/>
        <family val="1"/>
      </rPr>
      <t>Acheson#ED423SS</t>
    </r>
    <r>
      <rPr>
        <sz val="12"/>
        <color theme="1"/>
        <rFont val="標楷體"/>
        <family val="4"/>
        <charset val="136"/>
      </rPr>
      <t>絲印於客人</t>
    </r>
    <r>
      <rPr>
        <sz val="12"/>
        <color theme="1"/>
        <rFont val="Times New Roman"/>
        <family val="1"/>
      </rPr>
      <t>World Family Ltd</t>
    </r>
    <r>
      <rPr>
        <sz val="12"/>
        <color theme="1"/>
        <rFont val="標楷體"/>
        <family val="4"/>
        <charset val="136"/>
      </rPr>
      <t>要求的已過油啞粉紙</t>
    </r>
    <r>
      <rPr>
        <sz val="12"/>
        <color theme="1"/>
        <rFont val="Times New Roman"/>
        <family val="1"/>
      </rPr>
      <t>(Westvaco 70#,105gsm)</t>
    </r>
    <r>
      <rPr>
        <sz val="12"/>
        <color theme="1"/>
        <rFont val="標楷體"/>
        <family val="4"/>
        <charset val="136"/>
      </rPr>
      <t>做</t>
    </r>
    <r>
      <rPr>
        <sz val="12"/>
        <color theme="1"/>
        <rFont val="Times New Roman"/>
        <family val="1"/>
      </rPr>
      <t>Mickey Right Light Activity Book.</t>
    </r>
  </si>
  <si>
    <r>
      <rPr>
        <sz val="12"/>
        <color theme="1"/>
        <rFont val="標楷體"/>
        <family val="4"/>
        <charset val="136"/>
      </rPr>
      <t>測試景達黑色導電油墨</t>
    </r>
    <r>
      <rPr>
        <sz val="12"/>
        <color theme="1"/>
        <rFont val="Times New Roman"/>
        <family val="1"/>
      </rPr>
      <t>#25-KT624(Unistyrene Carbon Paste)</t>
    </r>
    <r>
      <rPr>
        <sz val="12"/>
        <color theme="1"/>
        <rFont val="標楷體"/>
        <family val="4"/>
        <charset val="136"/>
      </rPr>
      <t>絲印於客人</t>
    </r>
    <r>
      <rPr>
        <sz val="12"/>
        <color theme="1"/>
        <rFont val="Times New Roman"/>
        <family val="1"/>
      </rPr>
      <t>World Family Ltd</t>
    </r>
    <r>
      <rPr>
        <sz val="12"/>
        <color theme="1"/>
        <rFont val="標楷體"/>
        <family val="4"/>
        <charset val="136"/>
      </rPr>
      <t>要求的啞粉紙</t>
    </r>
    <r>
      <rPr>
        <sz val="12"/>
        <color theme="1"/>
        <rFont val="Times New Roman"/>
        <family val="1"/>
      </rPr>
      <t>(Westvaco 70#,105gsm)</t>
    </r>
    <r>
      <rPr>
        <sz val="12"/>
        <color theme="1"/>
        <rFont val="標楷體"/>
        <family val="4"/>
        <charset val="136"/>
      </rPr>
      <t>做</t>
    </r>
    <r>
      <rPr>
        <sz val="12"/>
        <color theme="1"/>
        <rFont val="Times New Roman"/>
        <family val="1"/>
      </rPr>
      <t>Mickey Right Light Activity Book.</t>
    </r>
  </si>
  <si>
    <r>
      <rPr>
        <sz val="12"/>
        <color theme="1"/>
        <rFont val="標楷體"/>
        <family val="4"/>
        <charset val="136"/>
      </rPr>
      <t>測試高仕的</t>
    </r>
    <r>
      <rPr>
        <sz val="12"/>
        <color theme="1"/>
        <rFont val="Times New Roman"/>
        <family val="1"/>
      </rPr>
      <t>VYNAGLOSS HIP LIK GOLD</t>
    </r>
    <r>
      <rPr>
        <sz val="12"/>
        <color theme="1"/>
        <rFont val="標楷體"/>
        <family val="4"/>
        <charset val="136"/>
      </rPr>
      <t>絲印金墨是可取代景達的</t>
    </r>
    <r>
      <rPr>
        <sz val="12"/>
        <color theme="1"/>
        <rFont val="Times New Roman"/>
        <family val="1"/>
      </rPr>
      <t>12-KT-193</t>
    </r>
    <r>
      <rPr>
        <sz val="12"/>
        <color theme="1"/>
        <rFont val="標楷體"/>
        <family val="4"/>
        <charset val="136"/>
      </rPr>
      <t>，以降低成本。</t>
    </r>
  </si>
  <si>
    <r>
      <rPr>
        <sz val="12"/>
        <color theme="1"/>
        <rFont val="標楷體"/>
        <family val="4"/>
        <charset val="136"/>
      </rPr>
      <t>測試高仕</t>
    </r>
    <r>
      <rPr>
        <sz val="12"/>
        <color theme="1"/>
        <rFont val="Times New Roman"/>
        <family val="1"/>
      </rPr>
      <t>Flexo</t>
    </r>
    <r>
      <rPr>
        <sz val="12"/>
        <color theme="1"/>
        <rFont val="標楷體"/>
        <family val="4"/>
        <charset val="136"/>
      </rPr>
      <t>水墨</t>
    </r>
    <r>
      <rPr>
        <sz val="12"/>
        <color theme="1"/>
        <rFont val="Times New Roman"/>
        <family val="1"/>
      </rPr>
      <t>(360kg</t>
    </r>
    <r>
      <rPr>
        <sz val="12"/>
        <color theme="1"/>
        <rFont val="標楷體"/>
        <family val="4"/>
        <charset val="136"/>
      </rPr>
      <t>透明</t>
    </r>
    <r>
      <rPr>
        <sz val="12"/>
        <color theme="1"/>
        <rFont val="Times New Roman"/>
        <family val="1"/>
      </rPr>
      <t>HGL8336, 360kg</t>
    </r>
    <r>
      <rPr>
        <sz val="12"/>
        <color theme="1"/>
        <rFont val="標楷體"/>
        <family val="4"/>
        <charset val="136"/>
      </rPr>
      <t>白墨</t>
    </r>
    <r>
      <rPr>
        <sz val="12"/>
        <color theme="1"/>
        <rFont val="Times New Roman"/>
        <family val="1"/>
      </rPr>
      <t xml:space="preserve">HGL233), </t>
    </r>
    <r>
      <rPr>
        <sz val="12"/>
        <color theme="1"/>
        <rFont val="標楷體"/>
        <family val="4"/>
        <charset val="136"/>
      </rPr>
      <t>代替現時日本</t>
    </r>
    <r>
      <rPr>
        <sz val="12"/>
        <color theme="1"/>
        <rFont val="Times New Roman"/>
        <family val="1"/>
      </rPr>
      <t>FUJI</t>
    </r>
    <r>
      <rPr>
        <sz val="12"/>
        <color theme="1"/>
        <rFont val="標楷體"/>
        <family val="4"/>
        <charset val="136"/>
      </rPr>
      <t>墨</t>
    </r>
    <r>
      <rPr>
        <sz val="12"/>
        <color theme="1"/>
        <rFont val="Times New Roman"/>
        <family val="1"/>
      </rPr>
      <t xml:space="preserve">, </t>
    </r>
    <r>
      <rPr>
        <sz val="12"/>
        <color theme="1"/>
        <rFont val="標楷體"/>
        <family val="4"/>
        <charset val="136"/>
      </rPr>
      <t>目的降低成本及改善貨期</t>
    </r>
    <r>
      <rPr>
        <sz val="12"/>
        <color theme="1"/>
        <rFont val="Times New Roman"/>
        <family val="1"/>
      </rPr>
      <t>.</t>
    </r>
  </si>
  <si>
    <r>
      <rPr>
        <sz val="12"/>
        <color theme="1"/>
        <rFont val="標楷體"/>
        <family val="4"/>
        <charset val="136"/>
      </rPr>
      <t>測試貞享利顆粒油墨</t>
    </r>
    <r>
      <rPr>
        <sz val="12"/>
        <color theme="1"/>
        <rFont val="Times New Roman"/>
        <family val="1"/>
      </rPr>
      <t>#MMT-CURE-DF-001</t>
    </r>
    <r>
      <rPr>
        <sz val="12"/>
        <color theme="1"/>
        <rFont val="標楷體"/>
        <family val="4"/>
        <charset val="136"/>
      </rPr>
      <t>用於柯式印刷中</t>
    </r>
    <r>
      <rPr>
        <sz val="12"/>
        <color theme="1"/>
        <rFont val="Times New Roman"/>
        <family val="1"/>
      </rPr>
      <t xml:space="preserve">, </t>
    </r>
    <r>
      <rPr>
        <sz val="12"/>
        <color theme="1"/>
        <rFont val="標楷體"/>
        <family val="4"/>
        <charset val="136"/>
      </rPr>
      <t>可混入</t>
    </r>
    <r>
      <rPr>
        <sz val="12"/>
        <color theme="1"/>
        <rFont val="Times New Roman"/>
        <family val="1"/>
      </rPr>
      <t>UV</t>
    </r>
    <r>
      <rPr>
        <sz val="12"/>
        <color theme="1"/>
        <rFont val="標楷體"/>
        <family val="4"/>
        <charset val="136"/>
      </rPr>
      <t>油墨一起於柯式機印刷</t>
    </r>
    <r>
      <rPr>
        <sz val="12"/>
        <color theme="1"/>
        <rFont val="Times New Roman"/>
        <family val="1"/>
      </rPr>
      <t xml:space="preserve">, </t>
    </r>
    <r>
      <rPr>
        <sz val="12"/>
        <color theme="1"/>
        <rFont val="標楷體"/>
        <family val="4"/>
        <charset val="136"/>
      </rPr>
      <t>做出印刷的特別效果。</t>
    </r>
  </si>
  <si>
    <r>
      <rPr>
        <sz val="12"/>
        <color theme="1"/>
        <rFont val="標楷體"/>
        <family val="4"/>
        <charset val="136"/>
      </rPr>
      <t>測試德國</t>
    </r>
    <r>
      <rPr>
        <sz val="12"/>
        <color theme="1"/>
        <rFont val="Times New Roman"/>
        <family val="1"/>
      </rPr>
      <t>Schubert International</t>
    </r>
    <r>
      <rPr>
        <sz val="12"/>
        <color theme="1"/>
        <rFont val="標楷體"/>
        <family val="4"/>
        <charset val="136"/>
      </rPr>
      <t>的</t>
    </r>
    <r>
      <rPr>
        <sz val="12"/>
        <color theme="1"/>
        <rFont val="Times New Roman"/>
        <family val="1"/>
      </rPr>
      <t>8</t>
    </r>
    <r>
      <rPr>
        <sz val="12"/>
        <color theme="1"/>
        <rFont val="標楷體"/>
        <family val="4"/>
        <charset val="136"/>
      </rPr>
      <t>種香味油墨是可合用。</t>
    </r>
  </si>
  <si>
    <r>
      <rPr>
        <sz val="12"/>
        <color theme="1"/>
        <rFont val="標楷體"/>
        <family val="4"/>
        <charset val="136"/>
      </rPr>
      <t>測試高仕</t>
    </r>
    <r>
      <rPr>
        <sz val="12"/>
        <color theme="1"/>
        <rFont val="Times New Roman"/>
        <family val="1"/>
      </rPr>
      <t xml:space="preserve">Are 900 Flexo UV Blacking White </t>
    </r>
    <r>
      <rPr>
        <sz val="12"/>
        <color theme="1"/>
        <rFont val="標楷體"/>
        <family val="4"/>
        <charset val="136"/>
      </rPr>
      <t>用於上七色機</t>
    </r>
    <r>
      <rPr>
        <sz val="12"/>
        <color theme="1"/>
        <rFont val="Times New Roman"/>
        <family val="1"/>
      </rPr>
      <t>coater</t>
    </r>
    <r>
      <rPr>
        <sz val="12"/>
        <color theme="1"/>
        <rFont val="標楷體"/>
        <family val="4"/>
        <charset val="136"/>
      </rPr>
      <t>印</t>
    </r>
    <r>
      <rPr>
        <sz val="12"/>
        <color theme="1"/>
        <rFont val="Times New Roman"/>
        <family val="1"/>
      </rPr>
      <t>Lenticular</t>
    </r>
  </si>
  <si>
    <r>
      <rPr>
        <sz val="12"/>
        <color theme="1"/>
        <rFont val="標楷體"/>
        <family val="4"/>
        <charset val="136"/>
      </rPr>
      <t>測試</t>
    </r>
    <r>
      <rPr>
        <sz val="12"/>
        <color theme="1"/>
        <rFont val="Times New Roman"/>
        <family val="1"/>
      </rPr>
      <t>Eckart</t>
    </r>
    <r>
      <rPr>
        <sz val="12"/>
        <color theme="1"/>
        <rFont val="標楷體"/>
        <family val="4"/>
        <charset val="136"/>
      </rPr>
      <t>的</t>
    </r>
    <r>
      <rPr>
        <sz val="12"/>
        <color theme="1"/>
        <rFont val="Times New Roman"/>
        <family val="1"/>
      </rPr>
      <t>RotoStar 300 218 Gold</t>
    </r>
    <r>
      <rPr>
        <sz val="12"/>
        <color theme="1"/>
        <rFont val="標楷體"/>
        <family val="4"/>
        <charset val="136"/>
      </rPr>
      <t>絲印金墨是可合用。</t>
    </r>
  </si>
  <si>
    <r>
      <rPr>
        <sz val="12"/>
        <color theme="1"/>
        <rFont val="標楷體"/>
        <family val="4"/>
        <charset val="136"/>
      </rPr>
      <t>測試大鵬</t>
    </r>
    <r>
      <rPr>
        <sz val="12"/>
        <color theme="1"/>
        <rFont val="Times New Roman"/>
        <family val="1"/>
      </rPr>
      <t>Janecke+Schneemann</t>
    </r>
    <r>
      <rPr>
        <sz val="12"/>
        <color theme="1"/>
        <rFont val="標楷體"/>
        <family val="4"/>
        <charset val="136"/>
      </rPr>
      <t>的</t>
    </r>
    <r>
      <rPr>
        <sz val="12"/>
        <color theme="1"/>
        <rFont val="Times New Roman"/>
        <family val="1"/>
      </rPr>
      <t>Natural Sheetfed Offset Printing Inks</t>
    </r>
    <r>
      <rPr>
        <sz val="12"/>
        <color theme="1"/>
        <rFont val="標楷體"/>
        <family val="4"/>
        <charset val="136"/>
      </rPr>
      <t>啞粉柯式油墨是否適合使用於啞粉紙上</t>
    </r>
    <r>
      <rPr>
        <sz val="12"/>
        <color theme="1"/>
        <rFont val="Times New Roman"/>
        <family val="1"/>
      </rPr>
      <t xml:space="preserve">, </t>
    </r>
    <r>
      <rPr>
        <sz val="12"/>
        <color theme="1"/>
        <rFont val="標楷體"/>
        <family val="4"/>
        <charset val="136"/>
      </rPr>
      <t>跟現用茂森啞粉墨比較。</t>
    </r>
  </si>
  <si>
    <r>
      <rPr>
        <sz val="12"/>
        <color theme="1"/>
        <rFont val="標楷體"/>
        <family val="4"/>
        <charset val="136"/>
      </rPr>
      <t>測試創熹</t>
    </r>
    <r>
      <rPr>
        <sz val="12"/>
        <color theme="1"/>
        <rFont val="Times New Roman"/>
        <family val="1"/>
      </rPr>
      <t>SS 1070</t>
    </r>
    <r>
      <rPr>
        <sz val="12"/>
        <color theme="1"/>
        <rFont val="標楷體"/>
        <family val="4"/>
        <charset val="136"/>
      </rPr>
      <t>白墨用於印刷</t>
    </r>
    <r>
      <rPr>
        <sz val="12"/>
        <color theme="1"/>
        <rFont val="Times New Roman"/>
        <family val="1"/>
      </rPr>
      <t>JETTA</t>
    </r>
    <r>
      <rPr>
        <sz val="12"/>
        <color theme="1"/>
        <rFont val="標楷體"/>
        <family val="4"/>
        <charset val="136"/>
      </rPr>
      <t>地球儀</t>
    </r>
    <r>
      <rPr>
        <sz val="12"/>
        <color theme="1"/>
        <rFont val="Times New Roman"/>
        <family val="1"/>
      </rPr>
      <t>(TMD#MIS-11203)</t>
    </r>
    <r>
      <rPr>
        <sz val="12"/>
        <color theme="1"/>
        <rFont val="標楷體"/>
        <family val="4"/>
        <charset val="136"/>
      </rPr>
      <t>印色後托低，達到客人對不透明度及耐磨度的要求。</t>
    </r>
  </si>
  <si>
    <r>
      <rPr>
        <sz val="12"/>
        <color theme="1"/>
        <rFont val="標楷體"/>
        <family val="4"/>
        <charset val="136"/>
      </rPr>
      <t>測試高仕的溶劑油墨</t>
    </r>
    <r>
      <rPr>
        <sz val="12"/>
        <color theme="1"/>
        <rFont val="Times New Roman"/>
        <family val="1"/>
      </rPr>
      <t>GT11578(</t>
    </r>
    <r>
      <rPr>
        <sz val="12"/>
        <color theme="1"/>
        <rFont val="標楷體"/>
        <family val="4"/>
        <charset val="136"/>
      </rPr>
      <t>深金色</t>
    </r>
    <r>
      <rPr>
        <sz val="12"/>
        <color theme="1"/>
        <rFont val="Times New Roman"/>
        <family val="1"/>
      </rPr>
      <t>)</t>
    </r>
    <r>
      <rPr>
        <sz val="12"/>
        <color theme="1"/>
        <rFont val="標楷體"/>
        <family val="4"/>
        <charset val="136"/>
      </rPr>
      <t>是可否用於</t>
    </r>
    <r>
      <rPr>
        <sz val="12"/>
        <color theme="1"/>
        <rFont val="Times New Roman"/>
        <family val="1"/>
      </rPr>
      <t>coater</t>
    </r>
    <r>
      <rPr>
        <sz val="12"/>
        <color theme="1"/>
        <rFont val="標楷體"/>
        <family val="4"/>
        <charset val="136"/>
      </rPr>
      <t>，印出</t>
    </r>
    <r>
      <rPr>
        <sz val="12"/>
        <color theme="1"/>
        <rFont val="Times New Roman"/>
        <family val="1"/>
      </rPr>
      <t>UK</t>
    </r>
    <r>
      <rPr>
        <sz val="12"/>
        <color theme="1"/>
        <rFont val="標楷體"/>
        <family val="4"/>
        <charset val="136"/>
      </rPr>
      <t>客人要求。</t>
    </r>
  </si>
  <si>
    <r>
      <rPr>
        <sz val="12"/>
        <color theme="1"/>
        <rFont val="標楷體"/>
        <family val="4"/>
        <charset val="136"/>
      </rPr>
      <t>測試高仕的溶劑油墨</t>
    </r>
    <r>
      <rPr>
        <sz val="12"/>
        <color theme="1"/>
        <rFont val="Times New Roman"/>
        <family val="1"/>
      </rPr>
      <t>FLX11586(</t>
    </r>
    <r>
      <rPr>
        <sz val="12"/>
        <color theme="1"/>
        <rFont val="標楷體"/>
        <family val="4"/>
        <charset val="136"/>
      </rPr>
      <t>銀色</t>
    </r>
    <r>
      <rPr>
        <sz val="12"/>
        <color theme="1"/>
        <rFont val="Times New Roman"/>
        <family val="1"/>
      </rPr>
      <t>)</t>
    </r>
    <r>
      <rPr>
        <sz val="12"/>
        <color theme="1"/>
        <rFont val="標楷體"/>
        <family val="4"/>
        <charset val="136"/>
      </rPr>
      <t>是可否用於</t>
    </r>
    <r>
      <rPr>
        <sz val="12"/>
        <color theme="1"/>
        <rFont val="Times New Roman"/>
        <family val="1"/>
      </rPr>
      <t>coater</t>
    </r>
    <r>
      <rPr>
        <sz val="12"/>
        <color theme="1"/>
        <rFont val="標楷體"/>
        <family val="4"/>
        <charset val="136"/>
      </rPr>
      <t>，印出</t>
    </r>
    <r>
      <rPr>
        <sz val="12"/>
        <color theme="1"/>
        <rFont val="Times New Roman"/>
        <family val="1"/>
      </rPr>
      <t>HM</t>
    </r>
    <r>
      <rPr>
        <sz val="12"/>
        <color theme="1"/>
        <rFont val="標楷體"/>
        <family val="4"/>
        <charset val="136"/>
      </rPr>
      <t>客人要求效果。</t>
    </r>
  </si>
  <si>
    <r>
      <rPr>
        <sz val="12"/>
        <color theme="1"/>
        <rFont val="標楷體"/>
        <family val="4"/>
        <charset val="136"/>
      </rPr>
      <t>測試高仕的溶劑油墨</t>
    </r>
    <r>
      <rPr>
        <sz val="12"/>
        <color theme="1"/>
        <rFont val="Times New Roman"/>
        <family val="1"/>
      </rPr>
      <t>FLX11585(</t>
    </r>
    <r>
      <rPr>
        <sz val="12"/>
        <color theme="1"/>
        <rFont val="標楷體"/>
        <family val="4"/>
        <charset val="136"/>
      </rPr>
      <t>珠光</t>
    </r>
    <r>
      <rPr>
        <sz val="12"/>
        <color theme="1"/>
        <rFont val="Times New Roman"/>
        <family val="1"/>
      </rPr>
      <t>)</t>
    </r>
    <r>
      <rPr>
        <sz val="12"/>
        <color theme="1"/>
        <rFont val="標楷體"/>
        <family val="4"/>
        <charset val="136"/>
      </rPr>
      <t>是可否用於</t>
    </r>
    <r>
      <rPr>
        <sz val="12"/>
        <color theme="1"/>
        <rFont val="Times New Roman"/>
        <family val="1"/>
      </rPr>
      <t>coater</t>
    </r>
    <r>
      <rPr>
        <sz val="12"/>
        <color theme="1"/>
        <rFont val="標楷體"/>
        <family val="4"/>
        <charset val="136"/>
      </rPr>
      <t>，印出</t>
    </r>
    <r>
      <rPr>
        <sz val="12"/>
        <color theme="1"/>
        <rFont val="Times New Roman"/>
        <family val="1"/>
      </rPr>
      <t>HM</t>
    </r>
    <r>
      <rPr>
        <sz val="12"/>
        <color theme="1"/>
        <rFont val="標楷體"/>
        <family val="4"/>
        <charset val="136"/>
      </rPr>
      <t>客人要求效果。</t>
    </r>
  </si>
  <si>
    <r>
      <rPr>
        <sz val="12"/>
        <color theme="1"/>
        <rFont val="標楷體"/>
        <family val="4"/>
        <charset val="136"/>
      </rPr>
      <t>測試東華</t>
    </r>
    <r>
      <rPr>
        <sz val="12"/>
        <color theme="1"/>
        <rFont val="Times New Roman"/>
        <family val="1"/>
      </rPr>
      <t>#TC 600 Medium</t>
    </r>
    <r>
      <rPr>
        <sz val="12"/>
        <color theme="1"/>
        <rFont val="標楷體"/>
        <family val="4"/>
        <charset val="136"/>
      </rPr>
      <t>透明墨是否適合使用，跟現用透明比較，降低成本。</t>
    </r>
  </si>
  <si>
    <r>
      <rPr>
        <sz val="12"/>
        <color theme="1"/>
        <rFont val="標楷體"/>
        <family val="4"/>
        <charset val="136"/>
      </rPr>
      <t>測試美最時公司的</t>
    </r>
    <r>
      <rPr>
        <sz val="12"/>
        <color theme="1"/>
        <rFont val="Times New Roman"/>
        <family val="1"/>
      </rPr>
      <t>Melco #308</t>
    </r>
    <r>
      <rPr>
        <sz val="12"/>
        <color theme="1"/>
        <rFont val="標楷體"/>
        <family val="4"/>
        <charset val="136"/>
      </rPr>
      <t>柯式金墨</t>
    </r>
    <r>
      <rPr>
        <sz val="12"/>
        <color theme="1"/>
        <rFont val="Times New Roman"/>
        <family val="1"/>
      </rPr>
      <t>(</t>
    </r>
    <r>
      <rPr>
        <sz val="12"/>
        <color theme="1"/>
        <rFont val="標楷體"/>
        <family val="4"/>
        <charset val="136"/>
      </rPr>
      <t>青金</t>
    </r>
    <r>
      <rPr>
        <sz val="12"/>
        <color theme="1"/>
        <rFont val="Times New Roman"/>
        <family val="1"/>
      </rPr>
      <t>)</t>
    </r>
    <r>
      <rPr>
        <sz val="12"/>
        <color theme="1"/>
        <rFont val="標楷體"/>
        <family val="4"/>
        <charset val="136"/>
      </rPr>
      <t>是否適合使用，跟現用五星行金墨比較，改善現用金墨效果。</t>
    </r>
  </si>
  <si>
    <r>
      <rPr>
        <sz val="12"/>
        <color theme="1"/>
        <rFont val="標楷體"/>
        <family val="4"/>
        <charset val="136"/>
      </rPr>
      <t>測試景達</t>
    </r>
    <r>
      <rPr>
        <sz val="12"/>
        <color theme="1"/>
        <rFont val="Times New Roman"/>
        <family val="1"/>
      </rPr>
      <t xml:space="preserve">GP 1143 </t>
    </r>
    <r>
      <rPr>
        <sz val="12"/>
        <color theme="1"/>
        <rFont val="標楷體"/>
        <family val="4"/>
        <charset val="136"/>
      </rPr>
      <t>絲印金墨是否合用。</t>
    </r>
  </si>
  <si>
    <r>
      <rPr>
        <sz val="12"/>
        <color theme="1"/>
        <rFont val="標楷體"/>
        <family val="4"/>
        <charset val="136"/>
      </rPr>
      <t>測試景達</t>
    </r>
    <r>
      <rPr>
        <sz val="12"/>
        <color theme="1"/>
        <rFont val="Times New Roman"/>
        <family val="1"/>
      </rPr>
      <t xml:space="preserve">GP 1141 </t>
    </r>
    <r>
      <rPr>
        <sz val="12"/>
        <color theme="1"/>
        <rFont val="標楷體"/>
        <family val="4"/>
        <charset val="136"/>
      </rPr>
      <t>絲印光油墨溝金粉是否合用。</t>
    </r>
  </si>
  <si>
    <r>
      <rPr>
        <sz val="12"/>
        <color theme="1"/>
        <rFont val="標楷體"/>
        <family val="4"/>
        <charset val="136"/>
      </rPr>
      <t>測試景達</t>
    </r>
    <r>
      <rPr>
        <sz val="12"/>
        <color theme="1"/>
        <rFont val="Times New Roman"/>
        <family val="1"/>
      </rPr>
      <t>offset</t>
    </r>
    <r>
      <rPr>
        <sz val="12"/>
        <color theme="1"/>
        <rFont val="標楷體"/>
        <family val="4"/>
        <charset val="136"/>
      </rPr>
      <t>油墨型號</t>
    </r>
    <r>
      <rPr>
        <sz val="12"/>
        <color theme="1"/>
        <rFont val="Times New Roman"/>
        <family val="1"/>
      </rPr>
      <t>KK32065(</t>
    </r>
    <r>
      <rPr>
        <sz val="12"/>
        <color theme="1"/>
        <rFont val="標楷體"/>
        <family val="4"/>
        <charset val="136"/>
      </rPr>
      <t>珍珠金</t>
    </r>
    <r>
      <rPr>
        <sz val="12"/>
        <color theme="1"/>
        <rFont val="Times New Roman"/>
        <family val="1"/>
      </rPr>
      <t>230G)</t>
    </r>
    <r>
      <rPr>
        <sz val="12"/>
        <color theme="1"/>
        <rFont val="標楷體"/>
        <family val="4"/>
        <charset val="136"/>
      </rPr>
      <t>是否適合用。</t>
    </r>
  </si>
  <si>
    <r>
      <rPr>
        <sz val="12"/>
        <color theme="1"/>
        <rFont val="標楷體"/>
        <family val="4"/>
        <charset val="136"/>
      </rPr>
      <t>測試景達</t>
    </r>
    <r>
      <rPr>
        <sz val="12"/>
        <color theme="1"/>
        <rFont val="Times New Roman"/>
        <family val="1"/>
      </rPr>
      <t xml:space="preserve">GP 1138 </t>
    </r>
    <r>
      <rPr>
        <sz val="12"/>
        <color theme="1"/>
        <rFont val="標楷體"/>
        <family val="4"/>
        <charset val="136"/>
      </rPr>
      <t>珍珠絲印油墨是否可適用。早前</t>
    </r>
    <r>
      <rPr>
        <sz val="12"/>
        <color theme="1"/>
        <rFont val="Times New Roman"/>
        <family val="1"/>
      </rPr>
      <t>HALLMARK</t>
    </r>
    <r>
      <rPr>
        <sz val="12"/>
        <color theme="1"/>
        <rFont val="標楷體"/>
        <family val="4"/>
        <charset val="136"/>
      </rPr>
      <t>的漂白牛</t>
    </r>
    <r>
      <rPr>
        <sz val="12"/>
        <color theme="1"/>
        <rFont val="Times New Roman"/>
        <family val="1"/>
      </rPr>
      <t xml:space="preserve"> </t>
    </r>
    <r>
      <rPr>
        <sz val="12"/>
        <color theme="1"/>
        <rFont val="標楷體"/>
        <family val="4"/>
        <charset val="136"/>
      </rPr>
      <t>皮紙袋</t>
    </r>
    <r>
      <rPr>
        <sz val="12"/>
        <color theme="1"/>
        <rFont val="Times New Roman"/>
        <family val="1"/>
      </rPr>
      <t xml:space="preserve">(GEB601-4), </t>
    </r>
    <r>
      <rPr>
        <sz val="12"/>
        <color theme="1"/>
        <rFont val="標楷體"/>
        <family val="4"/>
        <charset val="136"/>
      </rPr>
      <t>發現絲印珍珠油墨後有油墨甩脫情況</t>
    </r>
    <r>
      <rPr>
        <sz val="12"/>
        <color theme="1"/>
        <rFont val="Times New Roman"/>
        <family val="1"/>
      </rPr>
      <t xml:space="preserve">, </t>
    </r>
    <r>
      <rPr>
        <sz val="12"/>
        <color theme="1"/>
        <rFont val="標楷體"/>
        <family val="4"/>
        <charset val="136"/>
      </rPr>
      <t>故要求供應商幫忙調墨</t>
    </r>
    <r>
      <rPr>
        <sz val="12"/>
        <color theme="1"/>
        <rFont val="Times New Roman"/>
        <family val="1"/>
      </rPr>
      <t xml:space="preserve">, </t>
    </r>
    <r>
      <rPr>
        <sz val="12"/>
        <color theme="1"/>
        <rFont val="標楷體"/>
        <family val="4"/>
        <charset val="136"/>
      </rPr>
      <t>而及後雖然知道工場後來用過焗爐方法已解決問題</t>
    </r>
    <r>
      <rPr>
        <sz val="12"/>
        <color theme="1"/>
        <rFont val="Times New Roman"/>
        <family val="1"/>
      </rPr>
      <t xml:space="preserve">, </t>
    </r>
    <r>
      <rPr>
        <sz val="12"/>
        <color theme="1"/>
        <rFont val="標楷體"/>
        <family val="4"/>
        <charset val="136"/>
      </rPr>
      <t>但亦想測試此油墨與現用比較。</t>
    </r>
  </si>
  <si>
    <r>
      <rPr>
        <sz val="12"/>
        <color theme="1"/>
        <rFont val="標楷體"/>
        <family val="4"/>
        <charset val="136"/>
      </rPr>
      <t>測試景達絲印油墨型號</t>
    </r>
    <r>
      <rPr>
        <sz val="12"/>
        <color theme="1"/>
        <rFont val="Times New Roman"/>
        <family val="1"/>
      </rPr>
      <t xml:space="preserve">GP-1149 </t>
    </r>
    <r>
      <rPr>
        <sz val="12"/>
        <color theme="1"/>
        <rFont val="標楷體"/>
        <family val="4"/>
        <charset val="136"/>
      </rPr>
      <t>透明白墨是否適合用。</t>
    </r>
  </si>
  <si>
    <r>
      <rPr>
        <sz val="12"/>
        <color theme="1"/>
        <rFont val="標楷體"/>
        <family val="4"/>
        <charset val="136"/>
      </rPr>
      <t>測試供應商金渠代理意大利品牌的絲印油墨光油</t>
    </r>
    <r>
      <rPr>
        <sz val="12"/>
        <color theme="1"/>
        <rFont val="Times New Roman"/>
        <family val="1"/>
      </rPr>
      <t>VP-10707</t>
    </r>
    <r>
      <rPr>
        <sz val="12"/>
        <color theme="1"/>
        <rFont val="標楷體"/>
        <family val="4"/>
        <charset val="136"/>
      </rPr>
      <t>溝閃金粉</t>
    </r>
    <r>
      <rPr>
        <sz val="12"/>
        <color theme="1"/>
        <rFont val="Times New Roman"/>
        <family val="1"/>
      </rPr>
      <t>(</t>
    </r>
    <r>
      <rPr>
        <sz val="12"/>
        <color theme="1"/>
        <rFont val="標楷體"/>
        <family val="4"/>
        <charset val="136"/>
      </rPr>
      <t>兩款</t>
    </r>
    <r>
      <rPr>
        <sz val="12"/>
        <color theme="1"/>
        <rFont val="Times New Roman"/>
        <family val="1"/>
      </rPr>
      <t>PM-3050</t>
    </r>
    <r>
      <rPr>
        <sz val="12"/>
        <color theme="1"/>
        <rFont val="標楷體"/>
        <family val="4"/>
        <charset val="136"/>
      </rPr>
      <t>另一款是</t>
    </r>
    <r>
      <rPr>
        <sz val="12"/>
        <color theme="1"/>
        <rFont val="Times New Roman"/>
        <family val="1"/>
      </rPr>
      <t xml:space="preserve">PM-VP-50056) </t>
    </r>
    <r>
      <rPr>
        <sz val="12"/>
        <color theme="1"/>
        <rFont val="標楷體"/>
        <family val="4"/>
        <charset val="136"/>
      </rPr>
      <t>是否適合使用。</t>
    </r>
  </si>
  <si>
    <r>
      <rPr>
        <sz val="12"/>
        <color theme="1"/>
        <rFont val="標楷體"/>
        <family val="4"/>
        <charset val="136"/>
      </rPr>
      <t>東洋</t>
    </r>
    <r>
      <rPr>
        <sz val="12"/>
        <color theme="1"/>
        <rFont val="Times New Roman"/>
        <family val="1"/>
      </rPr>
      <t>UV VNL</t>
    </r>
    <r>
      <rPr>
        <sz val="12"/>
        <color theme="1"/>
        <rFont val="標楷體"/>
        <family val="4"/>
        <charset val="136"/>
      </rPr>
      <t>油墨</t>
    </r>
  </si>
  <si>
    <r>
      <rPr>
        <sz val="12"/>
        <color theme="1"/>
        <rFont val="標楷體"/>
        <family val="4"/>
        <charset val="136"/>
      </rPr>
      <t>展裕</t>
    </r>
  </si>
  <si>
    <r>
      <t>New Champion</t>
    </r>
    <r>
      <rPr>
        <sz val="12"/>
        <color theme="1"/>
        <rFont val="標楷體"/>
        <family val="4"/>
        <charset val="136"/>
      </rPr>
      <t>油墨</t>
    </r>
  </si>
  <si>
    <r>
      <rPr>
        <sz val="12"/>
        <color theme="1"/>
        <rFont val="標楷體"/>
        <family val="4"/>
        <charset val="136"/>
      </rPr>
      <t>香港印材的荷蘭</t>
    </r>
    <r>
      <rPr>
        <sz val="12"/>
        <color theme="1"/>
        <rFont val="Times New Roman"/>
        <family val="1"/>
      </rPr>
      <t>Van San Matte Overprint Varnish # 2171</t>
    </r>
    <r>
      <rPr>
        <sz val="12"/>
        <color theme="1"/>
        <rFont val="標楷體"/>
        <family val="4"/>
        <charset val="136"/>
      </rPr>
      <t>，用於印刷機上，然後灑閃金粉做賀卡，適用於光粉、啞粉、無粉咭、書紙、漂白牛皮、牛油紙‧</t>
    </r>
  </si>
  <si>
    <r>
      <rPr>
        <sz val="12"/>
        <color theme="1"/>
        <rFont val="標楷體"/>
        <family val="4"/>
        <charset val="136"/>
      </rPr>
      <t>測試東華的</t>
    </r>
    <r>
      <rPr>
        <sz val="12"/>
        <color theme="1"/>
        <rFont val="Times New Roman"/>
        <family val="1"/>
      </rPr>
      <t>VNL UV</t>
    </r>
    <r>
      <rPr>
        <sz val="12"/>
        <color theme="1"/>
        <rFont val="標楷體"/>
        <family val="4"/>
        <charset val="136"/>
      </rPr>
      <t>油墨用於上七色機印</t>
    </r>
    <r>
      <rPr>
        <sz val="12"/>
        <color theme="1"/>
        <rFont val="Times New Roman"/>
        <family val="1"/>
      </rPr>
      <t>PET-G</t>
    </r>
    <r>
      <rPr>
        <sz val="12"/>
        <color theme="1"/>
        <rFont val="標楷體"/>
        <family val="4"/>
        <charset val="136"/>
      </rPr>
      <t>光柵片印立體畫，代替現用</t>
    </r>
    <r>
      <rPr>
        <sz val="12"/>
        <color theme="1"/>
        <rFont val="Times New Roman"/>
        <family val="1"/>
      </rPr>
      <t>UV#161</t>
    </r>
    <r>
      <rPr>
        <sz val="12"/>
        <color theme="1"/>
        <rFont val="標楷體"/>
        <family val="4"/>
        <charset val="136"/>
      </rPr>
      <t>，改善</t>
    </r>
    <r>
      <rPr>
        <sz val="12"/>
        <color theme="1"/>
        <rFont val="Times New Roman"/>
        <family val="1"/>
      </rPr>
      <t>UV</t>
    </r>
    <r>
      <rPr>
        <sz val="12"/>
        <color theme="1"/>
        <rFont val="標楷體"/>
        <family val="4"/>
        <charset val="136"/>
      </rPr>
      <t>墨於膠片上不夠附著力</t>
    </r>
    <r>
      <rPr>
        <sz val="12"/>
        <color theme="1"/>
        <rFont val="Times New Roman"/>
        <family val="1"/>
      </rPr>
      <t>(</t>
    </r>
    <r>
      <rPr>
        <sz val="12"/>
        <color theme="1"/>
        <rFont val="標楷體"/>
        <family val="4"/>
        <charset val="136"/>
      </rPr>
      <t>不通過膠紙測試</t>
    </r>
    <r>
      <rPr>
        <sz val="12"/>
        <color theme="1"/>
        <rFont val="Times New Roman"/>
        <family val="1"/>
      </rPr>
      <t>)</t>
    </r>
    <r>
      <rPr>
        <sz val="12"/>
        <color theme="1"/>
        <rFont val="標楷體"/>
        <family val="4"/>
        <charset val="136"/>
      </rPr>
      <t>的情況，改善品質。</t>
    </r>
  </si>
  <si>
    <r>
      <rPr>
        <sz val="12"/>
        <color theme="1"/>
        <rFont val="標楷體"/>
        <family val="4"/>
        <charset val="136"/>
      </rPr>
      <t>測試景違的</t>
    </r>
    <r>
      <rPr>
        <sz val="12"/>
        <color theme="1"/>
        <rFont val="Times New Roman"/>
        <family val="1"/>
      </rPr>
      <t>GP1154</t>
    </r>
    <r>
      <rPr>
        <sz val="12"/>
        <color theme="1"/>
        <rFont val="標楷體"/>
        <family val="4"/>
        <charset val="136"/>
      </rPr>
      <t>絲印銀墨是否合用，可達</t>
    </r>
    <r>
      <rPr>
        <sz val="12"/>
        <color theme="1"/>
        <rFont val="Times New Roman"/>
        <family val="1"/>
      </rPr>
      <t>HM</t>
    </r>
    <r>
      <rPr>
        <sz val="12"/>
        <color theme="1"/>
        <rFont val="標楷體"/>
        <family val="4"/>
        <charset val="136"/>
      </rPr>
      <t>要求。</t>
    </r>
  </si>
  <si>
    <r>
      <rPr>
        <sz val="12"/>
        <color theme="1"/>
        <rFont val="標楷體"/>
        <family val="4"/>
        <charset val="136"/>
      </rPr>
      <t>測試通利</t>
    </r>
    <r>
      <rPr>
        <sz val="12"/>
        <color theme="1"/>
        <rFont val="Times New Roman"/>
        <family val="1"/>
      </rPr>
      <t>#388-27(</t>
    </r>
    <r>
      <rPr>
        <sz val="12"/>
        <color theme="1"/>
        <rFont val="標楷體"/>
        <family val="4"/>
        <charset val="136"/>
      </rPr>
      <t>油性</t>
    </r>
    <r>
      <rPr>
        <sz val="12"/>
        <color theme="1"/>
        <rFont val="Times New Roman"/>
        <family val="1"/>
      </rPr>
      <t>)</t>
    </r>
    <r>
      <rPr>
        <sz val="12"/>
        <color theme="1"/>
        <rFont val="標楷體"/>
        <family val="4"/>
        <charset val="136"/>
      </rPr>
      <t>絲印藍墨於戟絨面上是否適用。</t>
    </r>
  </si>
  <si>
    <r>
      <rPr>
        <sz val="12"/>
        <color theme="1"/>
        <rFont val="標楷體"/>
        <family val="4"/>
        <charset val="136"/>
      </rPr>
      <t>測試景達</t>
    </r>
    <r>
      <rPr>
        <sz val="12"/>
        <color theme="1"/>
        <rFont val="Times New Roman"/>
        <family val="1"/>
      </rPr>
      <t xml:space="preserve">GP-1160 </t>
    </r>
    <r>
      <rPr>
        <sz val="12"/>
        <color theme="1"/>
        <rFont val="標楷體"/>
        <family val="4"/>
        <charset val="136"/>
      </rPr>
      <t>珍珠色絲印墨是否適合使用。</t>
    </r>
  </si>
  <si>
    <r>
      <rPr>
        <sz val="12"/>
        <color theme="1"/>
        <rFont val="標楷體"/>
        <family val="4"/>
        <charset val="136"/>
      </rPr>
      <t>測試景達</t>
    </r>
    <r>
      <rPr>
        <sz val="12"/>
        <color theme="1"/>
        <rFont val="Times New Roman"/>
        <family val="1"/>
      </rPr>
      <t xml:space="preserve">GP-1161 </t>
    </r>
    <r>
      <rPr>
        <sz val="12"/>
        <color theme="1"/>
        <rFont val="標楷體"/>
        <family val="4"/>
        <charset val="136"/>
      </rPr>
      <t>紫色珍珠色絲印墨是否適合使用。</t>
    </r>
  </si>
  <si>
    <r>
      <rPr>
        <sz val="12"/>
        <color theme="1"/>
        <rFont val="標楷體"/>
        <family val="4"/>
        <charset val="136"/>
      </rPr>
      <t>測試景達</t>
    </r>
    <r>
      <rPr>
        <sz val="12"/>
        <color theme="1"/>
        <rFont val="Times New Roman"/>
        <family val="1"/>
      </rPr>
      <t xml:space="preserve">GP-1162 </t>
    </r>
    <r>
      <rPr>
        <sz val="12"/>
        <color theme="1"/>
        <rFont val="標楷體"/>
        <family val="4"/>
        <charset val="136"/>
      </rPr>
      <t>淺藍色珍珠色絲印墨是否適合使用。</t>
    </r>
  </si>
  <si>
    <r>
      <rPr>
        <sz val="12"/>
        <color theme="1"/>
        <rFont val="標楷體"/>
        <family val="4"/>
        <charset val="136"/>
      </rPr>
      <t>測試景達</t>
    </r>
    <r>
      <rPr>
        <sz val="12"/>
        <color theme="1"/>
        <rFont val="Times New Roman"/>
        <family val="1"/>
      </rPr>
      <t xml:space="preserve">GP-1163 </t>
    </r>
    <r>
      <rPr>
        <sz val="12"/>
        <color theme="1"/>
        <rFont val="標楷體"/>
        <family val="4"/>
        <charset val="136"/>
      </rPr>
      <t>深藍色珍珠色絲印墨是否適合使用。</t>
    </r>
  </si>
  <si>
    <r>
      <rPr>
        <sz val="12"/>
        <color theme="1"/>
        <rFont val="標楷體"/>
        <family val="4"/>
        <charset val="136"/>
      </rPr>
      <t>測試景達</t>
    </r>
    <r>
      <rPr>
        <sz val="12"/>
        <color theme="1"/>
        <rFont val="Times New Roman"/>
        <family val="1"/>
      </rPr>
      <t xml:space="preserve">GP-1165 </t>
    </r>
    <r>
      <rPr>
        <sz val="12"/>
        <color theme="1"/>
        <rFont val="標楷體"/>
        <family val="4"/>
        <charset val="136"/>
      </rPr>
      <t>閃金藍色珍珠色絲印墨是否適合使用。</t>
    </r>
  </si>
  <si>
    <r>
      <rPr>
        <sz val="12"/>
        <color theme="1"/>
        <rFont val="標楷體"/>
        <family val="4"/>
        <charset val="136"/>
      </rPr>
      <t>測試純祥</t>
    </r>
    <r>
      <rPr>
        <sz val="12"/>
        <color theme="1"/>
        <rFont val="Times New Roman"/>
        <family val="1"/>
      </rPr>
      <t xml:space="preserve"> #CH-201 UV</t>
    </r>
    <r>
      <rPr>
        <sz val="12"/>
        <color theme="1"/>
        <rFont val="標楷體"/>
        <family val="4"/>
        <charset val="136"/>
      </rPr>
      <t>光油絲印油墨是否適合使用。</t>
    </r>
  </si>
  <si>
    <r>
      <rPr>
        <sz val="12"/>
        <color theme="1"/>
        <rFont val="標楷體"/>
        <family val="4"/>
        <charset val="136"/>
      </rPr>
      <t>測試盈信</t>
    </r>
    <r>
      <rPr>
        <sz val="12"/>
        <color theme="1"/>
        <rFont val="Times New Roman"/>
        <family val="1"/>
      </rPr>
      <t xml:space="preserve"> #0102G8/144 </t>
    </r>
    <r>
      <rPr>
        <sz val="12"/>
        <color theme="1"/>
        <rFont val="標楷體"/>
        <family val="4"/>
        <charset val="136"/>
      </rPr>
      <t>絲印</t>
    </r>
    <r>
      <rPr>
        <sz val="12"/>
        <color theme="1"/>
        <rFont val="Times New Roman"/>
        <family val="1"/>
      </rPr>
      <t>UV</t>
    </r>
    <r>
      <rPr>
        <sz val="12"/>
        <color theme="1"/>
        <rFont val="標楷體"/>
        <family val="4"/>
        <charset val="136"/>
      </rPr>
      <t>光油油墨是否適合使用。</t>
    </r>
  </si>
  <si>
    <r>
      <rPr>
        <sz val="12"/>
        <color theme="1"/>
        <rFont val="標楷體"/>
        <family val="4"/>
        <charset val="136"/>
      </rPr>
      <t>測試盈信</t>
    </r>
    <r>
      <rPr>
        <sz val="12"/>
        <color theme="1"/>
        <rFont val="Times New Roman"/>
        <family val="1"/>
      </rPr>
      <t xml:space="preserve"> #0102G8/109 </t>
    </r>
    <r>
      <rPr>
        <sz val="12"/>
        <color theme="1"/>
        <rFont val="標楷體"/>
        <family val="4"/>
        <charset val="136"/>
      </rPr>
      <t>絲印</t>
    </r>
    <r>
      <rPr>
        <sz val="12"/>
        <color theme="1"/>
        <rFont val="Times New Roman"/>
        <family val="1"/>
      </rPr>
      <t>UV</t>
    </r>
    <r>
      <rPr>
        <sz val="12"/>
        <color theme="1"/>
        <rFont val="標楷體"/>
        <family val="4"/>
        <charset val="136"/>
      </rPr>
      <t>啞油油墨是否適合使用。</t>
    </r>
  </si>
  <si>
    <r>
      <rPr>
        <sz val="12"/>
        <color theme="1"/>
        <rFont val="標楷體"/>
        <family val="4"/>
        <charset val="136"/>
      </rPr>
      <t>測試景達</t>
    </r>
    <r>
      <rPr>
        <sz val="12"/>
        <color theme="1"/>
        <rFont val="Times New Roman"/>
        <family val="1"/>
      </rPr>
      <t xml:space="preserve"> #GP1170</t>
    </r>
    <r>
      <rPr>
        <sz val="12"/>
        <color theme="1"/>
        <rFont val="標楷體"/>
        <family val="4"/>
        <charset val="136"/>
      </rPr>
      <t>珍珠綠色絲印油墨是否適合使用。</t>
    </r>
  </si>
  <si>
    <r>
      <rPr>
        <sz val="12"/>
        <color theme="1"/>
        <rFont val="標楷體"/>
        <family val="4"/>
        <charset val="136"/>
      </rPr>
      <t>測試景達</t>
    </r>
    <r>
      <rPr>
        <sz val="12"/>
        <color theme="1"/>
        <rFont val="Times New Roman"/>
        <family val="1"/>
      </rPr>
      <t xml:space="preserve"> #GP1177 </t>
    </r>
    <r>
      <rPr>
        <sz val="12"/>
        <color theme="1"/>
        <rFont val="標楷體"/>
        <family val="4"/>
        <charset val="136"/>
      </rPr>
      <t>珍珠銀墨絲印油墨是否適合使用。</t>
    </r>
  </si>
  <si>
    <r>
      <t>*</t>
    </r>
    <r>
      <rPr>
        <sz val="12"/>
        <color theme="1"/>
        <rFont val="標楷體"/>
        <family val="4"/>
        <charset val="136"/>
      </rPr>
      <t>測試天怡印刷器材的韓國</t>
    </r>
    <r>
      <rPr>
        <sz val="12"/>
        <color theme="1"/>
        <rFont val="Times New Roman"/>
        <family val="1"/>
      </rPr>
      <t>POP</t>
    </r>
    <r>
      <rPr>
        <sz val="12"/>
        <color theme="1"/>
        <rFont val="標楷體"/>
        <family val="4"/>
        <charset val="136"/>
      </rPr>
      <t>紅墨</t>
    </r>
    <r>
      <rPr>
        <sz val="12"/>
        <color theme="1"/>
        <rFont val="Times New Roman"/>
        <family val="1"/>
      </rPr>
      <t>#22036</t>
    </r>
    <r>
      <rPr>
        <sz val="12"/>
        <color theme="1"/>
        <rFont val="標楷體"/>
        <family val="4"/>
        <charset val="136"/>
      </rPr>
      <t>用於印刷在</t>
    </r>
    <r>
      <rPr>
        <sz val="12"/>
        <color theme="1"/>
        <rFont val="Times New Roman"/>
        <family val="1"/>
      </rPr>
      <t>PVC</t>
    </r>
    <r>
      <rPr>
        <sz val="12"/>
        <color theme="1"/>
        <rFont val="標楷體"/>
        <family val="4"/>
        <charset val="136"/>
      </rPr>
      <t>膠片上，確認是否適用。</t>
    </r>
  </si>
  <si>
    <r>
      <rPr>
        <sz val="12"/>
        <color theme="1"/>
        <rFont val="標楷體"/>
        <family val="4"/>
        <charset val="136"/>
      </rPr>
      <t>重新測試景達的</t>
    </r>
    <r>
      <rPr>
        <sz val="12"/>
        <color theme="1"/>
        <rFont val="Times New Roman"/>
        <family val="1"/>
      </rPr>
      <t>GP 1154</t>
    </r>
    <r>
      <rPr>
        <sz val="12"/>
        <color theme="1"/>
        <rFont val="標楷體"/>
        <family val="4"/>
        <charset val="136"/>
      </rPr>
      <t>絲印銀墨是否適合其它紙面上用，</t>
    </r>
    <r>
      <rPr>
        <sz val="12"/>
        <color theme="1"/>
        <rFont val="Times New Roman"/>
        <family val="1"/>
      </rPr>
      <t>(</t>
    </r>
    <r>
      <rPr>
        <sz val="12"/>
        <color theme="1"/>
        <rFont val="標楷體"/>
        <family val="4"/>
        <charset val="136"/>
      </rPr>
      <t>由於上次測試在兩種紙面上</t>
    </r>
    <r>
      <rPr>
        <sz val="12"/>
        <color theme="1"/>
        <rFont val="Times New Roman"/>
        <family val="1"/>
      </rPr>
      <t>(</t>
    </r>
    <r>
      <rPr>
        <sz val="12"/>
        <color theme="1"/>
        <rFont val="標楷體"/>
        <family val="4"/>
        <charset val="136"/>
      </rPr>
      <t>漂白牛皮、無粉咭</t>
    </r>
    <r>
      <rPr>
        <sz val="12"/>
        <color theme="1"/>
        <rFont val="Times New Roman"/>
        <family val="1"/>
      </rPr>
      <t>)</t>
    </r>
    <r>
      <rPr>
        <sz val="12"/>
        <color theme="1"/>
        <rFont val="標楷體"/>
        <family val="4"/>
        <charset val="136"/>
      </rPr>
      <t>效果埋想，有需要再試用其他紙面造出來效果，及在印張上燙印及加擊凸效果是否可行。</t>
    </r>
  </si>
  <si>
    <r>
      <rPr>
        <sz val="12"/>
        <color theme="1"/>
        <rFont val="標楷體"/>
        <family val="4"/>
        <charset val="136"/>
      </rPr>
      <t>測試景達</t>
    </r>
    <r>
      <rPr>
        <sz val="12"/>
        <color theme="1"/>
        <rFont val="Times New Roman"/>
        <family val="1"/>
      </rPr>
      <t xml:space="preserve">GP 1169 </t>
    </r>
    <r>
      <rPr>
        <sz val="12"/>
        <color theme="1"/>
        <rFont val="標楷體"/>
        <family val="4"/>
        <charset val="136"/>
      </rPr>
      <t>絲印光油墨溝金粉是否合用。</t>
    </r>
  </si>
  <si>
    <r>
      <rPr>
        <sz val="12"/>
        <color theme="1"/>
        <rFont val="標楷體"/>
        <family val="4"/>
        <charset val="136"/>
      </rPr>
      <t>測試景達</t>
    </r>
    <r>
      <rPr>
        <sz val="12"/>
        <color theme="1"/>
        <rFont val="Times New Roman"/>
        <family val="1"/>
      </rPr>
      <t xml:space="preserve"> GP1176</t>
    </r>
    <r>
      <rPr>
        <sz val="12"/>
        <color theme="1"/>
        <rFont val="標楷體"/>
        <family val="4"/>
        <charset val="136"/>
      </rPr>
      <t>梅紅珍珠絲印油墨是否適合使用。</t>
    </r>
  </si>
  <si>
    <r>
      <rPr>
        <sz val="12"/>
        <color theme="1"/>
        <rFont val="標楷體"/>
        <family val="4"/>
        <charset val="136"/>
      </rPr>
      <t>測試景達</t>
    </r>
    <r>
      <rPr>
        <sz val="12"/>
        <color theme="1"/>
        <rFont val="Times New Roman"/>
        <family val="1"/>
      </rPr>
      <t xml:space="preserve"> GP1175</t>
    </r>
    <r>
      <rPr>
        <sz val="12"/>
        <color theme="1"/>
        <rFont val="標楷體"/>
        <family val="4"/>
        <charset val="136"/>
      </rPr>
      <t>紅色珍珠絲印油墨是否適合使用。</t>
    </r>
    <r>
      <rPr>
        <sz val="12"/>
        <color theme="1"/>
        <rFont val="Times New Roman"/>
        <family val="1"/>
      </rPr>
      <t xml:space="preserve"> </t>
    </r>
  </si>
  <si>
    <r>
      <rPr>
        <sz val="12"/>
        <color theme="1"/>
        <rFont val="標楷體"/>
        <family val="4"/>
        <charset val="136"/>
      </rPr>
      <t>測試景達</t>
    </r>
    <r>
      <rPr>
        <sz val="12"/>
        <color theme="1"/>
        <rFont val="Times New Roman"/>
        <family val="1"/>
      </rPr>
      <t xml:space="preserve"> GP1174</t>
    </r>
    <r>
      <rPr>
        <sz val="12"/>
        <color theme="1"/>
        <rFont val="標楷體"/>
        <family val="4"/>
        <charset val="136"/>
      </rPr>
      <t>粉紅色珍珠絲印油墨是否適合使用。</t>
    </r>
    <r>
      <rPr>
        <sz val="12"/>
        <color theme="1"/>
        <rFont val="Times New Roman"/>
        <family val="1"/>
      </rPr>
      <t xml:space="preserve"> </t>
    </r>
  </si>
  <si>
    <r>
      <rPr>
        <sz val="12"/>
        <color theme="1"/>
        <rFont val="標楷體"/>
        <family val="4"/>
        <charset val="136"/>
      </rPr>
      <t>測試</t>
    </r>
    <r>
      <rPr>
        <sz val="12"/>
        <color theme="1"/>
        <rFont val="Times New Roman"/>
        <family val="1"/>
      </rPr>
      <t>EJ Chemicals Eckart Rotostar 310111 Rich Gold(</t>
    </r>
    <r>
      <rPr>
        <sz val="12"/>
        <color theme="1"/>
        <rFont val="標楷體"/>
        <family val="4"/>
        <charset val="136"/>
      </rPr>
      <t>青金</t>
    </r>
    <r>
      <rPr>
        <sz val="12"/>
        <color theme="1"/>
        <rFont val="Times New Roman"/>
        <family val="1"/>
      </rPr>
      <t>)</t>
    </r>
    <r>
      <rPr>
        <sz val="12"/>
        <color theme="1"/>
        <rFont val="標楷體"/>
        <family val="4"/>
        <charset val="136"/>
      </rPr>
      <t>配合</t>
    </r>
    <r>
      <rPr>
        <sz val="12"/>
        <color theme="1"/>
        <rFont val="Times New Roman"/>
        <family val="1"/>
      </rPr>
      <t>Moog</t>
    </r>
    <r>
      <rPr>
        <sz val="12"/>
        <color theme="1"/>
        <rFont val="標楷體"/>
        <family val="4"/>
        <charset val="136"/>
      </rPr>
      <t>凹印機印刷，此油墨需配合溶劑</t>
    </r>
    <r>
      <rPr>
        <sz val="12"/>
        <color theme="1"/>
        <rFont val="Times New Roman"/>
        <family val="1"/>
      </rPr>
      <t xml:space="preserve">Ethyl Acetate </t>
    </r>
    <r>
      <rPr>
        <sz val="12"/>
        <color theme="1"/>
        <rFont val="標楷體"/>
        <family val="4"/>
        <charset val="136"/>
      </rPr>
      <t>及</t>
    </r>
    <r>
      <rPr>
        <sz val="12"/>
        <color theme="1"/>
        <rFont val="Times New Roman"/>
        <family val="1"/>
      </rPr>
      <t>Isopropyl Alcohol (IPA)</t>
    </r>
    <r>
      <rPr>
        <sz val="12"/>
        <color theme="1"/>
        <rFont val="標楷體"/>
        <family val="4"/>
        <charset val="136"/>
      </rPr>
      <t>使用。</t>
    </r>
  </si>
  <si>
    <r>
      <rPr>
        <sz val="12"/>
        <color theme="1"/>
        <rFont val="標楷體"/>
        <family val="4"/>
        <charset val="136"/>
      </rPr>
      <t>測試綜合提供的</t>
    </r>
    <r>
      <rPr>
        <sz val="12"/>
        <color theme="1"/>
        <rFont val="Times New Roman"/>
        <family val="1"/>
      </rPr>
      <t>Unipak</t>
    </r>
    <r>
      <rPr>
        <sz val="12"/>
        <color theme="1"/>
        <rFont val="標楷體"/>
        <family val="4"/>
        <charset val="136"/>
      </rPr>
      <t>銀墨</t>
    </r>
    <r>
      <rPr>
        <sz val="12"/>
        <color theme="1"/>
        <rFont val="Times New Roman"/>
        <family val="1"/>
      </rPr>
      <t>#2777</t>
    </r>
    <r>
      <rPr>
        <sz val="12"/>
        <color theme="1"/>
        <rFont val="標楷體"/>
        <family val="4"/>
        <charset val="136"/>
      </rPr>
      <t>用於</t>
    </r>
    <r>
      <rPr>
        <sz val="12"/>
        <color theme="1"/>
        <rFont val="Times New Roman"/>
        <family val="1"/>
      </rPr>
      <t>6C</t>
    </r>
    <r>
      <rPr>
        <sz val="12"/>
        <color theme="1"/>
        <rFont val="標楷體"/>
        <family val="4"/>
        <charset val="136"/>
      </rPr>
      <t>機，跟舊型號</t>
    </r>
    <r>
      <rPr>
        <sz val="12"/>
        <color theme="1"/>
        <rFont val="Times New Roman"/>
        <family val="1"/>
      </rPr>
      <t>#2077</t>
    </r>
    <r>
      <rPr>
        <sz val="12"/>
        <color theme="1"/>
        <rFont val="標楷體"/>
        <family val="4"/>
        <charset val="136"/>
      </rPr>
      <t>比較，確認效果。</t>
    </r>
    <r>
      <rPr>
        <sz val="12"/>
        <color theme="1"/>
        <rFont val="Times New Roman"/>
        <family val="1"/>
      </rPr>
      <t>(</t>
    </r>
    <r>
      <rPr>
        <sz val="12"/>
        <color theme="1"/>
        <rFont val="標楷體"/>
        <family val="4"/>
        <charset val="136"/>
      </rPr>
      <t>五星行是拆家，綜合亦是向五星行取貨</t>
    </r>
    <r>
      <rPr>
        <sz val="12"/>
        <color theme="1"/>
        <rFont val="Times New Roman"/>
        <family val="1"/>
      </rPr>
      <t>)</t>
    </r>
  </si>
  <si>
    <r>
      <rPr>
        <sz val="12"/>
        <color theme="1"/>
        <rFont val="標楷體"/>
        <family val="4"/>
        <charset val="136"/>
      </rPr>
      <t>測試綜合提供的</t>
    </r>
    <r>
      <rPr>
        <sz val="12"/>
        <color theme="1"/>
        <rFont val="Times New Roman"/>
        <family val="1"/>
      </rPr>
      <t>Unipak</t>
    </r>
    <r>
      <rPr>
        <sz val="12"/>
        <color theme="1"/>
        <rFont val="標楷體"/>
        <family val="4"/>
        <charset val="136"/>
      </rPr>
      <t>水性金墨</t>
    </r>
    <r>
      <rPr>
        <sz val="12"/>
        <color theme="1"/>
        <rFont val="Times New Roman"/>
        <family val="1"/>
      </rPr>
      <t>#2008(Rich Gold)</t>
    </r>
    <r>
      <rPr>
        <sz val="12"/>
        <color theme="1"/>
        <rFont val="標楷體"/>
        <family val="4"/>
        <charset val="136"/>
      </rPr>
      <t>跟現用</t>
    </r>
    <r>
      <rPr>
        <sz val="12"/>
        <color theme="1"/>
        <rFont val="Times New Roman"/>
        <family val="1"/>
      </rPr>
      <t>#2068</t>
    </r>
    <r>
      <rPr>
        <sz val="12"/>
        <color theme="1"/>
        <rFont val="標楷體"/>
        <family val="4"/>
        <charset val="136"/>
      </rPr>
      <t>比較，確認品質效果。</t>
    </r>
    <r>
      <rPr>
        <sz val="12"/>
        <color theme="1"/>
        <rFont val="Times New Roman"/>
        <family val="1"/>
      </rPr>
      <t>(</t>
    </r>
    <r>
      <rPr>
        <sz val="12"/>
        <color theme="1"/>
        <rFont val="標楷體"/>
        <family val="4"/>
        <charset val="136"/>
      </rPr>
      <t>五星行是拆家，綜合亦是向五星行取貨，現時</t>
    </r>
    <r>
      <rPr>
        <sz val="12"/>
        <color theme="1"/>
        <rFont val="Times New Roman"/>
        <family val="1"/>
      </rPr>
      <t>#2008</t>
    </r>
    <r>
      <rPr>
        <sz val="12"/>
        <color theme="1"/>
        <rFont val="標楷體"/>
        <family val="4"/>
        <charset val="136"/>
      </rPr>
      <t>為取代之前的</t>
    </r>
    <r>
      <rPr>
        <sz val="12"/>
        <color theme="1"/>
        <rFont val="Times New Roman"/>
        <family val="1"/>
      </rPr>
      <t>#2068)</t>
    </r>
  </si>
  <si>
    <r>
      <rPr>
        <sz val="12"/>
        <color theme="1"/>
        <rFont val="標楷體"/>
        <family val="4"/>
        <charset val="136"/>
      </rPr>
      <t>測試景達</t>
    </r>
    <r>
      <rPr>
        <sz val="12"/>
        <color theme="1"/>
        <rFont val="Times New Roman"/>
        <family val="1"/>
      </rPr>
      <t>GP-1171 (Light Gold)</t>
    </r>
    <r>
      <rPr>
        <sz val="12"/>
        <color theme="1"/>
        <rFont val="標楷體"/>
        <family val="4"/>
        <charset val="136"/>
      </rPr>
      <t>淺金色絲印油墨是否適用。</t>
    </r>
  </si>
  <si>
    <r>
      <rPr>
        <sz val="12"/>
        <color theme="1"/>
        <rFont val="標楷體"/>
        <family val="4"/>
        <charset val="136"/>
      </rPr>
      <t>測試景達</t>
    </r>
    <r>
      <rPr>
        <sz val="12"/>
        <color theme="1"/>
        <rFont val="Times New Roman"/>
        <family val="1"/>
      </rPr>
      <t xml:space="preserve">GP-1170 (18-4-2002) (Pearl Green) </t>
    </r>
    <r>
      <rPr>
        <sz val="12"/>
        <color theme="1"/>
        <rFont val="標楷體"/>
        <family val="4"/>
        <charset val="136"/>
      </rPr>
      <t>珍珠綠色絲印油墨是否適用。</t>
    </r>
    <r>
      <rPr>
        <sz val="12"/>
        <color theme="1"/>
        <rFont val="Times New Roman"/>
        <family val="1"/>
      </rPr>
      <t xml:space="preserve"> </t>
    </r>
  </si>
  <si>
    <r>
      <rPr>
        <sz val="12"/>
        <color theme="1"/>
        <rFont val="標楷體"/>
        <family val="4"/>
        <charset val="136"/>
      </rPr>
      <t>測試景達的</t>
    </r>
    <r>
      <rPr>
        <sz val="12"/>
        <color theme="1"/>
        <rFont val="Times New Roman"/>
        <family val="1"/>
      </rPr>
      <t>GP1154</t>
    </r>
    <r>
      <rPr>
        <sz val="12"/>
        <color theme="1"/>
        <rFont val="標楷體"/>
        <family val="4"/>
        <charset val="136"/>
      </rPr>
      <t>絲印銀墨是可印於</t>
    </r>
    <r>
      <rPr>
        <sz val="12"/>
        <color theme="1"/>
        <rFont val="Times New Roman"/>
        <family val="1"/>
      </rPr>
      <t>Hyflex 9</t>
    </r>
    <r>
      <rPr>
        <sz val="12"/>
        <color theme="1"/>
        <rFont val="標楷體"/>
        <family val="4"/>
        <charset val="136"/>
      </rPr>
      <t>做紙袋及包皮殼。</t>
    </r>
  </si>
  <si>
    <r>
      <rPr>
        <sz val="12"/>
        <color theme="1"/>
        <rFont val="標楷體"/>
        <family val="4"/>
        <charset val="136"/>
      </rPr>
      <t>測試景達絲印白墨</t>
    </r>
    <r>
      <rPr>
        <sz val="12"/>
        <color theme="1"/>
        <rFont val="Times New Roman"/>
        <family val="1"/>
      </rPr>
      <t># GP-1180</t>
    </r>
    <r>
      <rPr>
        <sz val="12"/>
        <color theme="1"/>
        <rFont val="標楷體"/>
        <family val="4"/>
        <charset val="136"/>
      </rPr>
      <t>用於印刷</t>
    </r>
    <r>
      <rPr>
        <sz val="12"/>
        <color theme="1"/>
        <rFont val="Times New Roman"/>
        <family val="1"/>
      </rPr>
      <t>JETTA 0.17mm PVC</t>
    </r>
    <r>
      <rPr>
        <sz val="12"/>
        <color theme="1"/>
        <rFont val="標楷體"/>
        <family val="4"/>
        <charset val="136"/>
      </rPr>
      <t>地球儀</t>
    </r>
    <r>
      <rPr>
        <sz val="12"/>
        <color theme="1"/>
        <rFont val="Times New Roman"/>
        <family val="1"/>
      </rPr>
      <t>(TMD#MIS-20308)</t>
    </r>
    <r>
      <rPr>
        <sz val="12"/>
        <color theme="1"/>
        <rFont val="標楷體"/>
        <family val="4"/>
        <charset val="136"/>
      </rPr>
      <t>印色後托低，達到客人對不透明度及耐磨度的要求。</t>
    </r>
  </si>
  <si>
    <r>
      <rPr>
        <sz val="12"/>
        <color theme="1"/>
        <rFont val="標楷體"/>
        <family val="4"/>
        <charset val="136"/>
      </rPr>
      <t>測試盈信的比利時</t>
    </r>
    <r>
      <rPr>
        <sz val="12"/>
        <color theme="1"/>
        <rFont val="Times New Roman"/>
        <family val="1"/>
      </rPr>
      <t>Rhodamine Pantone</t>
    </r>
    <r>
      <rPr>
        <sz val="12"/>
        <color theme="1"/>
        <rFont val="標楷體"/>
        <family val="4"/>
        <charset val="136"/>
      </rPr>
      <t>專色墨</t>
    </r>
    <r>
      <rPr>
        <sz val="12"/>
        <color theme="1"/>
        <rFont val="Times New Roman"/>
        <family val="1"/>
      </rPr>
      <t>(</t>
    </r>
    <r>
      <rPr>
        <sz val="12"/>
        <color theme="1"/>
        <rFont val="標楷體"/>
        <family val="4"/>
        <charset val="136"/>
      </rPr>
      <t>桃紅</t>
    </r>
    <r>
      <rPr>
        <sz val="12"/>
        <color theme="1"/>
        <rFont val="Times New Roman"/>
        <family val="1"/>
      </rPr>
      <t>)</t>
    </r>
    <r>
      <rPr>
        <sz val="12"/>
        <color theme="1"/>
        <rFont val="標楷體"/>
        <family val="4"/>
        <charset val="136"/>
      </rPr>
      <t>是否合用。</t>
    </r>
  </si>
  <si>
    <r>
      <rPr>
        <sz val="12"/>
        <color theme="1"/>
        <rFont val="標楷體"/>
        <family val="4"/>
        <charset val="136"/>
      </rPr>
      <t>測試新迪的</t>
    </r>
    <r>
      <rPr>
        <sz val="12"/>
        <color theme="1"/>
        <rFont val="Times New Roman"/>
        <family val="1"/>
      </rPr>
      <t>Argon94</t>
    </r>
    <r>
      <rPr>
        <sz val="12"/>
        <color theme="1"/>
        <rFont val="標楷體"/>
        <family val="4"/>
        <charset val="136"/>
      </rPr>
      <t>－</t>
    </r>
    <r>
      <rPr>
        <sz val="12"/>
        <color theme="1"/>
        <rFont val="Times New Roman"/>
        <family val="1"/>
      </rPr>
      <t>124</t>
    </r>
    <r>
      <rPr>
        <sz val="12"/>
        <color theme="1"/>
        <rFont val="標楷體"/>
        <family val="4"/>
        <charset val="136"/>
      </rPr>
      <t>銀墨是否适合使用於絨布上。</t>
    </r>
  </si>
  <si>
    <r>
      <rPr>
        <sz val="12"/>
        <color theme="1"/>
        <rFont val="標楷體"/>
        <family val="4"/>
        <charset val="136"/>
      </rPr>
      <t>測試景達</t>
    </r>
    <r>
      <rPr>
        <sz val="12"/>
        <color theme="1"/>
        <rFont val="Times New Roman"/>
        <family val="1"/>
      </rPr>
      <t xml:space="preserve">GP-1190 </t>
    </r>
    <r>
      <rPr>
        <sz val="12"/>
        <color theme="1"/>
        <rFont val="標楷體"/>
        <family val="4"/>
        <charset val="136"/>
      </rPr>
      <t>橙色絲印墨加景達</t>
    </r>
    <r>
      <rPr>
        <sz val="12"/>
        <color theme="1"/>
        <rFont val="Times New Roman"/>
        <family val="1"/>
      </rPr>
      <t>GP-1189</t>
    </r>
    <r>
      <rPr>
        <sz val="12"/>
        <color theme="1"/>
        <rFont val="標楷體"/>
        <family val="4"/>
        <charset val="136"/>
      </rPr>
      <t>托底白色絲印墨是否適合在</t>
    </r>
    <r>
      <rPr>
        <sz val="12"/>
        <color theme="1"/>
        <rFont val="Times New Roman"/>
        <family val="1"/>
      </rPr>
      <t>T-SAIFU</t>
    </r>
    <r>
      <rPr>
        <sz val="12"/>
        <color theme="1"/>
        <rFont val="標楷體"/>
        <family val="4"/>
        <charset val="136"/>
      </rPr>
      <t>布面上刮印用。</t>
    </r>
  </si>
  <si>
    <r>
      <rPr>
        <sz val="12"/>
        <color theme="1"/>
        <rFont val="標楷體"/>
        <family val="4"/>
        <charset val="136"/>
      </rPr>
      <t>湔試景達</t>
    </r>
    <r>
      <rPr>
        <sz val="12"/>
        <color theme="1"/>
        <rFont val="Times New Roman"/>
        <family val="1"/>
      </rPr>
      <t>GP-1188</t>
    </r>
    <r>
      <rPr>
        <sz val="12"/>
        <color theme="1"/>
        <rFont val="標楷體"/>
        <family val="4"/>
        <charset val="136"/>
      </rPr>
      <t>螢光綠絲印墨刮印在</t>
    </r>
    <r>
      <rPr>
        <sz val="12"/>
        <color theme="1"/>
        <rFont val="Times New Roman"/>
        <family val="1"/>
      </rPr>
      <t>OPP</t>
    </r>
    <r>
      <rPr>
        <sz val="12"/>
        <color theme="1"/>
        <rFont val="標楷體"/>
        <family val="4"/>
        <charset val="136"/>
      </rPr>
      <t>面上是否適合使用。</t>
    </r>
  </si>
  <si>
    <r>
      <rPr>
        <sz val="12"/>
        <color theme="1"/>
        <rFont val="標楷體"/>
        <family val="4"/>
        <charset val="136"/>
      </rPr>
      <t>測試維格拉的新型調墨油是否合用﹒</t>
    </r>
  </si>
  <si>
    <r>
      <rPr>
        <sz val="12"/>
        <color theme="1"/>
        <rFont val="標楷體"/>
        <family val="4"/>
        <charset val="136"/>
      </rPr>
      <t>印刷部要求供應商調配此專色墨﹐試印于某特定印張﹒</t>
    </r>
  </si>
  <si>
    <r>
      <rPr>
        <sz val="12"/>
        <color theme="1"/>
        <rFont val="標楷體"/>
        <family val="4"/>
        <charset val="136"/>
      </rPr>
      <t>測試茂森</t>
    </r>
    <r>
      <rPr>
        <sz val="12"/>
        <color theme="1"/>
        <rFont val="Times New Roman"/>
        <family val="1"/>
      </rPr>
      <t>#PO 100</t>
    </r>
    <r>
      <rPr>
        <sz val="12"/>
        <color theme="1"/>
        <rFont val="標楷體"/>
        <family val="4"/>
        <charset val="136"/>
      </rPr>
      <t>低揮發性油墨</t>
    </r>
    <r>
      <rPr>
        <sz val="12"/>
        <color theme="1"/>
        <rFont val="Times New Roman"/>
        <family val="1"/>
      </rPr>
      <t>(</t>
    </r>
    <r>
      <rPr>
        <sz val="12"/>
        <color theme="1"/>
        <rFont val="標楷體"/>
        <family val="4"/>
        <charset val="136"/>
      </rPr>
      <t>白墨</t>
    </r>
    <r>
      <rPr>
        <sz val="12"/>
        <color theme="1"/>
        <rFont val="Times New Roman"/>
        <family val="1"/>
      </rPr>
      <t>)</t>
    </r>
    <r>
      <rPr>
        <sz val="12"/>
        <color theme="1"/>
        <rFont val="標楷體"/>
        <family val="4"/>
        <charset val="136"/>
      </rPr>
      <t>是否適合使用。</t>
    </r>
  </si>
  <si>
    <r>
      <rPr>
        <sz val="12"/>
        <color theme="1"/>
        <rFont val="標楷體"/>
        <family val="4"/>
        <charset val="136"/>
      </rPr>
      <t>測試景達</t>
    </r>
    <r>
      <rPr>
        <sz val="12"/>
        <color theme="1"/>
        <rFont val="Times New Roman"/>
        <family val="1"/>
      </rPr>
      <t>GP-1192</t>
    </r>
    <r>
      <rPr>
        <sz val="12"/>
        <color theme="1"/>
        <rFont val="標楷體"/>
        <family val="4"/>
        <charset val="136"/>
      </rPr>
      <t>螢光綠絲印墨溝入景達</t>
    </r>
    <r>
      <rPr>
        <sz val="12"/>
        <color theme="1"/>
        <rFont val="Times New Roman"/>
        <family val="1"/>
      </rPr>
      <t>GP-1044</t>
    </r>
    <r>
      <rPr>
        <sz val="12"/>
        <color theme="1"/>
        <rFont val="標楷體"/>
        <family val="4"/>
        <charset val="136"/>
      </rPr>
      <t>硬化劑是否可絲印在</t>
    </r>
    <r>
      <rPr>
        <sz val="12"/>
        <color theme="1"/>
        <rFont val="Times New Roman"/>
        <family val="1"/>
      </rPr>
      <t>PET</t>
    </r>
    <r>
      <rPr>
        <sz val="12"/>
        <color theme="1"/>
        <rFont val="標楷體"/>
        <family val="4"/>
        <charset val="136"/>
      </rPr>
      <t>膠片上。</t>
    </r>
  </si>
  <si>
    <r>
      <rPr>
        <sz val="12"/>
        <color theme="1"/>
        <rFont val="標楷體"/>
        <family val="4"/>
        <charset val="136"/>
      </rPr>
      <t>測試景達</t>
    </r>
    <r>
      <rPr>
        <sz val="12"/>
        <color theme="1"/>
        <rFont val="Times New Roman"/>
        <family val="1"/>
      </rPr>
      <t>GP-1194</t>
    </r>
    <r>
      <rPr>
        <sz val="12"/>
        <color theme="1"/>
        <rFont val="標楷體"/>
        <family val="4"/>
        <charset val="136"/>
      </rPr>
      <t>粉紅色絲印油墨是否合用</t>
    </r>
    <r>
      <rPr>
        <sz val="12"/>
        <color theme="1"/>
        <rFont val="Times New Roman"/>
        <family val="1"/>
      </rPr>
      <t>.</t>
    </r>
  </si>
  <si>
    <r>
      <rPr>
        <sz val="12"/>
        <color theme="1"/>
        <rFont val="標楷體"/>
        <family val="4"/>
        <charset val="136"/>
      </rPr>
      <t>測試國民</t>
    </r>
    <r>
      <rPr>
        <sz val="12"/>
        <color theme="1"/>
        <rFont val="Times New Roman"/>
        <family val="1"/>
      </rPr>
      <t>#KOR-LOK 3051/S</t>
    </r>
    <r>
      <rPr>
        <sz val="12"/>
        <color theme="1"/>
        <rFont val="標楷體"/>
        <family val="4"/>
        <charset val="136"/>
      </rPr>
      <t>是否適用於不織布裱紙，黏力是否足夠，膠水是否能達到焗爐測試、冷凍及循環測試等，確認品質</t>
    </r>
    <r>
      <rPr>
        <sz val="12"/>
        <color theme="1"/>
        <rFont val="Times New Roman"/>
        <family val="1"/>
      </rPr>
      <t>(</t>
    </r>
    <r>
      <rPr>
        <sz val="12"/>
        <color theme="1"/>
        <rFont val="標楷體"/>
        <family val="4"/>
        <charset val="136"/>
      </rPr>
      <t>之前已分別試過</t>
    </r>
    <r>
      <rPr>
        <sz val="12"/>
        <color theme="1"/>
        <rFont val="Times New Roman"/>
        <family val="1"/>
      </rPr>
      <t>15000cps</t>
    </r>
    <r>
      <rPr>
        <sz val="12"/>
        <color theme="1"/>
        <rFont val="標楷體"/>
        <family val="4"/>
        <charset val="136"/>
      </rPr>
      <t>及</t>
    </r>
    <r>
      <rPr>
        <sz val="12"/>
        <color theme="1"/>
        <rFont val="Times New Roman"/>
        <family val="1"/>
      </rPr>
      <t>2500cps</t>
    </r>
    <r>
      <rPr>
        <sz val="12"/>
        <color theme="1"/>
        <rFont val="標楷體"/>
        <family val="4"/>
        <charset val="136"/>
      </rPr>
      <t>黏度</t>
    </r>
    <r>
      <rPr>
        <sz val="12"/>
        <color theme="1"/>
        <rFont val="Times New Roman"/>
        <family val="1"/>
      </rPr>
      <t>)</t>
    </r>
    <r>
      <rPr>
        <sz val="12"/>
        <color theme="1"/>
        <rFont val="標楷體"/>
        <family val="4"/>
        <charset val="136"/>
      </rPr>
      <t>。</t>
    </r>
  </si>
  <si>
    <r>
      <rPr>
        <sz val="12"/>
        <color theme="1"/>
        <rFont val="標楷體"/>
        <family val="4"/>
        <charset val="136"/>
      </rPr>
      <t>測試景達</t>
    </r>
    <r>
      <rPr>
        <sz val="12"/>
        <color theme="1"/>
        <rFont val="Times New Roman"/>
        <family val="1"/>
      </rPr>
      <t>GP-1193</t>
    </r>
    <r>
      <rPr>
        <sz val="12"/>
        <color theme="1"/>
        <rFont val="標楷體"/>
        <family val="4"/>
        <charset val="136"/>
      </rPr>
      <t>專色金</t>
    </r>
    <r>
      <rPr>
        <sz val="12"/>
        <color theme="1"/>
        <rFont val="Times New Roman"/>
        <family val="1"/>
      </rPr>
      <t>(PMS#M905)</t>
    </r>
    <r>
      <rPr>
        <sz val="12"/>
        <color theme="1"/>
        <rFont val="標楷體"/>
        <family val="4"/>
        <charset val="136"/>
      </rPr>
      <t>絲印油墨是否合用</t>
    </r>
    <r>
      <rPr>
        <sz val="12"/>
        <color theme="1"/>
        <rFont val="Times New Roman"/>
        <family val="1"/>
      </rPr>
      <t>. (</t>
    </r>
    <r>
      <rPr>
        <sz val="12"/>
        <color theme="1"/>
        <rFont val="標楷體"/>
        <family val="4"/>
        <charset val="136"/>
      </rPr>
      <t>由於</t>
    </r>
    <r>
      <rPr>
        <sz val="12"/>
        <color theme="1"/>
        <rFont val="Times New Roman"/>
        <family val="1"/>
      </rPr>
      <t>HM</t>
    </r>
    <r>
      <rPr>
        <sz val="12"/>
        <color theme="1"/>
        <rFont val="標楷體"/>
        <family val="4"/>
        <charset val="136"/>
      </rPr>
      <t>指定顏色印在布面上而調配</t>
    </r>
    <r>
      <rPr>
        <sz val="12"/>
        <color theme="1"/>
        <rFont val="Times New Roman"/>
        <family val="1"/>
      </rPr>
      <t>.)</t>
    </r>
  </si>
  <si>
    <r>
      <rPr>
        <sz val="12"/>
        <color theme="1"/>
        <rFont val="標楷體"/>
        <family val="4"/>
        <charset val="136"/>
      </rPr>
      <t>測試茂森提供的</t>
    </r>
    <r>
      <rPr>
        <sz val="12"/>
        <color theme="1"/>
        <rFont val="Times New Roman"/>
        <family val="1"/>
      </rPr>
      <t>INCTEC #NS PF</t>
    </r>
    <r>
      <rPr>
        <sz val="12"/>
        <color theme="1"/>
        <rFont val="標楷體"/>
        <family val="4"/>
        <charset val="136"/>
      </rPr>
      <t>四色墨</t>
    </r>
    <r>
      <rPr>
        <sz val="12"/>
        <color theme="1"/>
        <rFont val="Times New Roman"/>
        <family val="1"/>
      </rPr>
      <t>(</t>
    </r>
    <r>
      <rPr>
        <sz val="12"/>
        <color theme="1"/>
        <rFont val="標楷體"/>
        <family val="4"/>
        <charset val="136"/>
      </rPr>
      <t>加工紙</t>
    </r>
    <r>
      <rPr>
        <sz val="12"/>
        <color theme="1"/>
        <rFont val="Times New Roman"/>
        <family val="1"/>
      </rPr>
      <t>)</t>
    </r>
    <r>
      <rPr>
        <sz val="12"/>
        <color theme="1"/>
        <rFont val="標楷體"/>
        <family val="4"/>
        <charset val="136"/>
      </rPr>
      <t>，試其是否有高耐磨性能，改善印件黏花的情況。</t>
    </r>
  </si>
  <si>
    <r>
      <rPr>
        <sz val="12"/>
        <color theme="1"/>
        <rFont val="標楷體"/>
        <family val="4"/>
        <charset val="136"/>
      </rPr>
      <t>於</t>
    </r>
    <r>
      <rPr>
        <sz val="12"/>
        <color theme="1"/>
        <rFont val="Times New Roman"/>
        <family val="1"/>
      </rPr>
      <t>5</t>
    </r>
    <r>
      <rPr>
        <sz val="12"/>
        <color theme="1"/>
        <rFont val="標楷體"/>
        <family val="4"/>
        <charset val="136"/>
      </rPr>
      <t>月</t>
    </r>
    <r>
      <rPr>
        <sz val="12"/>
        <color theme="1"/>
        <rFont val="Times New Roman"/>
        <family val="1"/>
      </rPr>
      <t>22</t>
    </r>
    <r>
      <rPr>
        <sz val="12"/>
        <color theme="1"/>
        <rFont val="標楷體"/>
        <family val="4"/>
        <charset val="136"/>
      </rPr>
      <t>日茂森跟陳強、梁生及</t>
    </r>
    <r>
      <rPr>
        <sz val="12"/>
        <color theme="1"/>
        <rFont val="Times New Roman"/>
        <family val="1"/>
      </rPr>
      <t>C.M.</t>
    </r>
    <r>
      <rPr>
        <sz val="12"/>
        <color theme="1"/>
        <rFont val="標楷體"/>
        <family val="4"/>
        <charset val="136"/>
      </rPr>
      <t>開會商討有關現時印刷時遇到的問題，而其中敏感油墨如桃紅於裱膠、過油、上膠水等後工序後會有所變色，因此茂森提供了</t>
    </r>
    <r>
      <rPr>
        <sz val="12"/>
        <color theme="1"/>
        <rFont val="Times New Roman"/>
        <family val="1"/>
      </rPr>
      <t>#IPI GL-35</t>
    </r>
    <r>
      <rPr>
        <sz val="12"/>
        <color theme="1"/>
        <rFont val="標楷體"/>
        <family val="4"/>
        <charset val="136"/>
      </rPr>
      <t>桃紅供測試、測試效果。</t>
    </r>
  </si>
  <si>
    <r>
      <rPr>
        <sz val="12"/>
        <color theme="1"/>
        <rFont val="標楷體"/>
        <family val="4"/>
        <charset val="136"/>
      </rPr>
      <t>測試景達的（</t>
    </r>
    <r>
      <rPr>
        <sz val="12"/>
        <color theme="1"/>
        <rFont val="Times New Roman"/>
        <family val="1"/>
      </rPr>
      <t>GP</t>
    </r>
    <r>
      <rPr>
        <sz val="12"/>
        <color theme="1"/>
        <rFont val="標楷體"/>
        <family val="4"/>
        <charset val="136"/>
      </rPr>
      <t>－</t>
    </r>
    <r>
      <rPr>
        <sz val="12"/>
        <color theme="1"/>
        <rFont val="Times New Roman"/>
        <family val="1"/>
      </rPr>
      <t>1197</t>
    </r>
    <r>
      <rPr>
        <sz val="12"/>
        <color theme="1"/>
        <rFont val="標楷體"/>
        <family val="4"/>
        <charset val="136"/>
      </rPr>
      <t>）珍珠白油墨是否可用于</t>
    </r>
    <r>
      <rPr>
        <sz val="12"/>
        <color theme="1"/>
        <rFont val="Times New Roman"/>
        <family val="1"/>
      </rPr>
      <t>OPP</t>
    </r>
    <r>
      <rPr>
        <sz val="12"/>
        <color theme="1"/>
        <rFont val="標楷體"/>
        <family val="4"/>
        <charset val="136"/>
      </rPr>
      <t>面﹒（此油墨針對于</t>
    </r>
    <r>
      <rPr>
        <sz val="12"/>
        <color theme="1"/>
        <rFont val="Times New Roman"/>
        <family val="1"/>
      </rPr>
      <t>OPP</t>
    </r>
    <r>
      <rPr>
        <sz val="12"/>
        <color theme="1"/>
        <rFont val="標楷體"/>
        <family val="4"/>
        <charset val="136"/>
      </rPr>
      <t>面）﹒</t>
    </r>
  </si>
  <si>
    <r>
      <rPr>
        <sz val="12"/>
        <color theme="1"/>
        <rFont val="標楷體"/>
        <family val="4"/>
        <charset val="136"/>
      </rPr>
      <t>測試茂森提供的</t>
    </r>
    <r>
      <rPr>
        <sz val="12"/>
        <color theme="1"/>
        <rFont val="Times New Roman"/>
        <family val="1"/>
      </rPr>
      <t xml:space="preserve">Inctec Canton Eagle </t>
    </r>
    <r>
      <rPr>
        <sz val="12"/>
        <color theme="1"/>
        <rFont val="標楷體"/>
        <family val="4"/>
        <charset val="136"/>
      </rPr>
      <t>柯式印刷油墨</t>
    </r>
    <r>
      <rPr>
        <sz val="12"/>
        <color theme="1"/>
        <rFont val="Times New Roman"/>
        <family val="1"/>
      </rPr>
      <t xml:space="preserve">, </t>
    </r>
    <r>
      <rPr>
        <sz val="12"/>
        <color theme="1"/>
        <rFont val="標楷體"/>
        <family val="4"/>
        <charset val="136"/>
      </rPr>
      <t>用於印刷咭書</t>
    </r>
    <r>
      <rPr>
        <sz val="12"/>
        <color theme="1"/>
        <rFont val="Times New Roman"/>
        <family val="1"/>
      </rPr>
      <t xml:space="preserve">, </t>
    </r>
    <r>
      <rPr>
        <sz val="12"/>
        <color theme="1"/>
        <rFont val="標楷體"/>
        <family val="4"/>
        <charset val="136"/>
      </rPr>
      <t>跟現用</t>
    </r>
    <r>
      <rPr>
        <sz val="12"/>
        <color theme="1"/>
        <rFont val="Times New Roman"/>
        <family val="1"/>
      </rPr>
      <t xml:space="preserve">IrisVan </t>
    </r>
    <r>
      <rPr>
        <sz val="12"/>
        <color theme="1"/>
        <rFont val="標楷體"/>
        <family val="4"/>
        <charset val="136"/>
      </rPr>
      <t>比較</t>
    </r>
    <r>
      <rPr>
        <sz val="12"/>
        <color theme="1"/>
        <rFont val="Times New Roman"/>
        <family val="1"/>
      </rPr>
      <t xml:space="preserve"> </t>
    </r>
    <r>
      <rPr>
        <sz val="12"/>
        <color theme="1"/>
        <rFont val="標楷體"/>
        <family val="4"/>
        <charset val="136"/>
      </rPr>
      <t>。</t>
    </r>
  </si>
  <si>
    <r>
      <rPr>
        <sz val="12"/>
        <color theme="1"/>
        <rFont val="標楷體"/>
        <family val="4"/>
        <charset val="136"/>
      </rPr>
      <t>因現用高仕</t>
    </r>
    <r>
      <rPr>
        <sz val="12"/>
        <color theme="1"/>
        <rFont val="Times New Roman"/>
        <family val="1"/>
      </rPr>
      <t>UV</t>
    </r>
    <r>
      <rPr>
        <sz val="12"/>
        <color theme="1"/>
        <rFont val="標楷體"/>
        <family val="4"/>
        <charset val="136"/>
      </rPr>
      <t>金銀油墨</t>
    </r>
    <r>
      <rPr>
        <sz val="12"/>
        <color theme="1"/>
        <rFont val="Times New Roman"/>
        <family val="1"/>
      </rPr>
      <t>(#11304</t>
    </r>
    <r>
      <rPr>
        <sz val="12"/>
        <color theme="1"/>
        <rFont val="標楷體"/>
        <family val="4"/>
        <charset val="136"/>
      </rPr>
      <t>，</t>
    </r>
    <r>
      <rPr>
        <sz val="12"/>
        <color theme="1"/>
        <rFont val="Times New Roman"/>
        <family val="1"/>
      </rPr>
      <t>#11441)</t>
    </r>
    <r>
      <rPr>
        <sz val="12"/>
        <color theme="1"/>
        <rFont val="標楷體"/>
        <family val="4"/>
        <charset val="136"/>
      </rPr>
      <t>附著力較差，未能通過膠紙測試，因此向東華取柯式</t>
    </r>
    <r>
      <rPr>
        <sz val="12"/>
        <color theme="1"/>
        <rFont val="Times New Roman"/>
        <family val="1"/>
      </rPr>
      <t>UV</t>
    </r>
    <r>
      <rPr>
        <sz val="12"/>
        <color theme="1"/>
        <rFont val="標楷體"/>
        <family val="4"/>
        <charset val="136"/>
      </rPr>
      <t>金銀油墨跟現用油墨比較，提高產品品質。</t>
    </r>
  </si>
  <si>
    <r>
      <rPr>
        <sz val="12"/>
        <color theme="1"/>
        <rFont val="標楷體"/>
        <family val="4"/>
        <charset val="136"/>
      </rPr>
      <t>測試東洋提供的</t>
    </r>
    <r>
      <rPr>
        <sz val="12"/>
        <color theme="1"/>
        <rFont val="Times New Roman"/>
        <family val="1"/>
      </rPr>
      <t>CK winecoo 4c</t>
    </r>
    <r>
      <rPr>
        <sz val="12"/>
        <color theme="1"/>
        <rFont val="標楷體"/>
        <family val="4"/>
        <charset val="136"/>
      </rPr>
      <t>油墨，試印於白</t>
    </r>
    <r>
      <rPr>
        <sz val="12"/>
        <color theme="1"/>
        <rFont val="Times New Roman"/>
        <family val="1"/>
      </rPr>
      <t>A</t>
    </r>
    <r>
      <rPr>
        <sz val="12"/>
        <color theme="1"/>
        <rFont val="標楷體"/>
        <family val="4"/>
        <charset val="136"/>
      </rPr>
      <t>牌</t>
    </r>
    <r>
      <rPr>
        <sz val="12"/>
        <color theme="1"/>
        <rFont val="Times New Roman"/>
        <family val="1"/>
      </rPr>
      <t>157gsm</t>
    </r>
    <r>
      <rPr>
        <sz val="12"/>
        <color theme="1"/>
        <rFont val="標楷體"/>
        <family val="4"/>
        <charset val="136"/>
      </rPr>
      <t>雙粉紙之後加</t>
    </r>
    <r>
      <rPr>
        <sz val="12"/>
        <color theme="1"/>
        <rFont val="Times New Roman"/>
        <family val="1"/>
      </rPr>
      <t>PVC</t>
    </r>
    <r>
      <rPr>
        <sz val="12"/>
        <color theme="1"/>
        <rFont val="標楷體"/>
        <family val="4"/>
        <charset val="136"/>
      </rPr>
      <t>軟膠片做壓紋光柵畫。</t>
    </r>
  </si>
  <si>
    <r>
      <rPr>
        <sz val="12"/>
        <color theme="1"/>
        <rFont val="標楷體"/>
        <family val="4"/>
        <charset val="136"/>
      </rPr>
      <t>測試通利</t>
    </r>
    <r>
      <rPr>
        <sz val="12"/>
        <color theme="1"/>
        <rFont val="Times New Roman"/>
        <family val="1"/>
      </rPr>
      <t>Wilflex Wp222 Straightup Sued(</t>
    </r>
    <r>
      <rPr>
        <sz val="12"/>
        <color theme="1"/>
        <rFont val="標楷體"/>
        <family val="4"/>
        <charset val="136"/>
      </rPr>
      <t>絨面助劑</t>
    </r>
    <r>
      <rPr>
        <sz val="12"/>
        <color theme="1"/>
        <rFont val="Times New Roman"/>
        <family val="1"/>
      </rPr>
      <t>)</t>
    </r>
    <r>
      <rPr>
        <sz val="12"/>
        <color theme="1"/>
        <rFont val="標楷體"/>
        <family val="4"/>
        <charset val="136"/>
      </rPr>
      <t>是否合用﹐以列入</t>
    </r>
    <r>
      <rPr>
        <sz val="12"/>
        <color theme="1"/>
        <rFont val="Times New Roman"/>
        <family val="1"/>
      </rPr>
      <t>Leo-Touch</t>
    </r>
  </si>
  <si>
    <r>
      <rPr>
        <sz val="12"/>
        <color theme="1"/>
        <rFont val="標楷體"/>
        <family val="4"/>
        <charset val="136"/>
      </rPr>
      <t>測試</t>
    </r>
    <r>
      <rPr>
        <sz val="12"/>
        <color theme="1"/>
        <rFont val="Times New Roman"/>
        <family val="1"/>
      </rPr>
      <t>TOP</t>
    </r>
    <r>
      <rPr>
        <sz val="12"/>
        <color theme="1"/>
        <rFont val="標楷體"/>
        <family val="4"/>
        <charset val="136"/>
      </rPr>
      <t>快乾墨用於刷光柵片硬片</t>
    </r>
    <r>
      <rPr>
        <sz val="12"/>
        <color theme="1"/>
        <rFont val="Times New Roman"/>
        <family val="1"/>
      </rPr>
      <t>PET-G</t>
    </r>
    <r>
      <rPr>
        <sz val="12"/>
        <color theme="1"/>
        <rFont val="標楷體"/>
        <family val="4"/>
        <charset val="136"/>
      </rPr>
      <t>立體畫，跟現用</t>
    </r>
    <r>
      <rPr>
        <sz val="12"/>
        <color theme="1"/>
        <rFont val="Times New Roman"/>
        <family val="1"/>
      </rPr>
      <t>DIC-GEOS</t>
    </r>
    <r>
      <rPr>
        <sz val="12"/>
        <color theme="1"/>
        <rFont val="標楷體"/>
        <family val="4"/>
        <charset val="136"/>
      </rPr>
      <t>油墨比較，因用</t>
    </r>
    <r>
      <rPr>
        <sz val="12"/>
        <color theme="1"/>
        <rFont val="Times New Roman"/>
        <family val="1"/>
      </rPr>
      <t>GEOS</t>
    </r>
    <r>
      <rPr>
        <sz val="12"/>
        <color theme="1"/>
        <rFont val="標楷體"/>
        <family val="4"/>
        <charset val="136"/>
      </rPr>
      <t>印重油墨時，必需於印刷後</t>
    </r>
    <r>
      <rPr>
        <sz val="12"/>
        <color theme="1"/>
        <rFont val="Times New Roman"/>
        <family val="1"/>
      </rPr>
      <t>4-5</t>
    </r>
    <r>
      <rPr>
        <sz val="12"/>
        <color theme="1"/>
        <rFont val="標楷體"/>
        <family val="4"/>
        <charset val="136"/>
      </rPr>
      <t>天待油墨乾透，才可裱紙，否則油墨未軟裱紙會有星點狀的氣泡。</t>
    </r>
  </si>
  <si>
    <r>
      <rPr>
        <sz val="12"/>
        <color theme="1"/>
        <rFont val="標楷體"/>
        <family val="4"/>
        <charset val="136"/>
      </rPr>
      <t>測試景達</t>
    </r>
    <r>
      <rPr>
        <sz val="12"/>
        <color theme="1"/>
        <rFont val="Times New Roman"/>
        <family val="1"/>
      </rPr>
      <t>GP-1204</t>
    </r>
    <r>
      <rPr>
        <sz val="12"/>
        <color theme="1"/>
        <rFont val="標楷體"/>
        <family val="4"/>
        <charset val="136"/>
      </rPr>
      <t>銀色絲印油墨是否適合使用在</t>
    </r>
    <r>
      <rPr>
        <sz val="12"/>
        <color theme="1"/>
        <rFont val="Times New Roman"/>
        <family val="1"/>
      </rPr>
      <t>Hyflex-9</t>
    </r>
    <r>
      <rPr>
        <sz val="12"/>
        <color theme="1"/>
        <rFont val="標楷體"/>
        <family val="4"/>
        <charset val="136"/>
      </rPr>
      <t>紙面上。</t>
    </r>
    <r>
      <rPr>
        <sz val="12"/>
        <color theme="1"/>
        <rFont val="Times New Roman"/>
        <family val="1"/>
      </rPr>
      <t xml:space="preserve"> (</t>
    </r>
    <r>
      <rPr>
        <sz val="12"/>
        <color theme="1"/>
        <rFont val="標楷體"/>
        <family val="4"/>
        <charset val="136"/>
      </rPr>
      <t>用於</t>
    </r>
    <r>
      <rPr>
        <sz val="12"/>
        <color theme="1"/>
        <rFont val="Times New Roman"/>
        <family val="1"/>
      </rPr>
      <t>Hallmark 103</t>
    </r>
    <r>
      <rPr>
        <sz val="12"/>
        <color theme="1"/>
        <rFont val="標楷體"/>
        <family val="4"/>
        <charset val="136"/>
      </rPr>
      <t>系列之</t>
    </r>
    <r>
      <rPr>
        <sz val="12"/>
        <color theme="1"/>
        <rFont val="Times New Roman"/>
        <family val="1"/>
      </rPr>
      <t xml:space="preserve"> “</t>
    </r>
    <r>
      <rPr>
        <sz val="12"/>
        <color theme="1"/>
        <rFont val="標楷體"/>
        <family val="4"/>
        <charset val="136"/>
      </rPr>
      <t>拍拍照大相簿</t>
    </r>
    <r>
      <rPr>
        <sz val="12"/>
        <color theme="1"/>
        <rFont val="Times New Roman"/>
        <family val="1"/>
      </rPr>
      <t xml:space="preserve">” #200pha7032 </t>
    </r>
    <r>
      <rPr>
        <sz val="12"/>
        <color theme="1"/>
        <rFont val="標楷體"/>
        <family val="4"/>
        <charset val="136"/>
      </rPr>
      <t>作皮殼封面用</t>
    </r>
    <r>
      <rPr>
        <sz val="12"/>
        <color theme="1"/>
        <rFont val="Times New Roman"/>
        <family val="1"/>
      </rPr>
      <t xml:space="preserve"> )</t>
    </r>
    <r>
      <rPr>
        <sz val="12"/>
        <color theme="1"/>
        <rFont val="標楷體"/>
        <family val="4"/>
        <charset val="136"/>
      </rPr>
      <t>。</t>
    </r>
  </si>
  <si>
    <r>
      <rPr>
        <sz val="12"/>
        <color theme="1"/>
        <rFont val="標楷體"/>
        <family val="4"/>
        <charset val="136"/>
      </rPr>
      <t>測試景達</t>
    </r>
    <r>
      <rPr>
        <sz val="12"/>
        <color theme="1"/>
        <rFont val="Times New Roman"/>
        <family val="1"/>
      </rPr>
      <t>GP-1211</t>
    </r>
    <r>
      <rPr>
        <sz val="12"/>
        <color theme="1"/>
        <rFont val="標楷體"/>
        <family val="4"/>
        <charset val="136"/>
      </rPr>
      <t>幻彩藍絲印油墨是否適合使用在</t>
    </r>
    <r>
      <rPr>
        <sz val="12"/>
        <color theme="1"/>
        <rFont val="Times New Roman"/>
        <family val="1"/>
      </rPr>
      <t>Hallmark</t>
    </r>
    <r>
      <rPr>
        <sz val="12"/>
        <color theme="1"/>
        <rFont val="標楷體"/>
        <family val="4"/>
        <charset val="136"/>
      </rPr>
      <t>之賀咭產品</t>
    </r>
    <r>
      <rPr>
        <sz val="12"/>
        <color theme="1"/>
        <rFont val="Times New Roman"/>
        <family val="1"/>
      </rPr>
      <t>--“</t>
    </r>
    <r>
      <rPr>
        <sz val="12"/>
        <color theme="1"/>
        <rFont val="標楷體"/>
        <family val="4"/>
        <charset val="136"/>
      </rPr>
      <t>紅色心形鈕咭</t>
    </r>
    <r>
      <rPr>
        <sz val="12"/>
        <color theme="1"/>
        <rFont val="Times New Roman"/>
        <family val="1"/>
      </rPr>
      <t>”</t>
    </r>
    <r>
      <rPr>
        <sz val="12"/>
        <color theme="1"/>
        <rFont val="標楷體"/>
        <family val="4"/>
        <charset val="136"/>
      </rPr>
      <t>；客人要求印色效果。</t>
    </r>
  </si>
  <si>
    <r>
      <rPr>
        <sz val="12"/>
        <color theme="1"/>
        <rFont val="標楷體"/>
        <family val="4"/>
        <charset val="136"/>
      </rPr>
      <t>測試通利</t>
    </r>
    <r>
      <rPr>
        <sz val="12"/>
        <color theme="1"/>
        <rFont val="Times New Roman"/>
        <family val="1"/>
      </rPr>
      <t>Wilflex Wp220 Straightup Glss(</t>
    </r>
    <r>
      <rPr>
        <sz val="12"/>
        <color theme="1"/>
        <rFont val="標楷體"/>
        <family val="4"/>
        <charset val="136"/>
      </rPr>
      <t>光面助劑</t>
    </r>
    <r>
      <rPr>
        <sz val="12"/>
        <color theme="1"/>
        <rFont val="Times New Roman"/>
        <family val="1"/>
      </rPr>
      <t>)</t>
    </r>
    <r>
      <rPr>
        <sz val="12"/>
        <color theme="1"/>
        <rFont val="標楷體"/>
        <family val="4"/>
        <charset val="136"/>
      </rPr>
      <t>是否合用﹐以列入</t>
    </r>
    <r>
      <rPr>
        <sz val="12"/>
        <color theme="1"/>
        <rFont val="Times New Roman"/>
        <family val="1"/>
      </rPr>
      <t>Leo-Touch.</t>
    </r>
  </si>
  <si>
    <r>
      <rPr>
        <sz val="12"/>
        <color theme="1"/>
        <rFont val="標楷體"/>
        <family val="4"/>
        <charset val="136"/>
      </rPr>
      <t>測試通利</t>
    </r>
    <r>
      <rPr>
        <sz val="12"/>
        <color theme="1"/>
        <rFont val="Times New Roman"/>
        <family val="1"/>
      </rPr>
      <t>Wilflex Wp221 Straightup Stain(</t>
    </r>
    <r>
      <rPr>
        <sz val="12"/>
        <color theme="1"/>
        <rFont val="標楷體"/>
        <family val="4"/>
        <charset val="136"/>
      </rPr>
      <t>啞面助劑</t>
    </r>
    <r>
      <rPr>
        <sz val="12"/>
        <color theme="1"/>
        <rFont val="Times New Roman"/>
        <family val="1"/>
      </rPr>
      <t>)</t>
    </r>
    <r>
      <rPr>
        <sz val="12"/>
        <color theme="1"/>
        <rFont val="標楷體"/>
        <family val="4"/>
        <charset val="136"/>
      </rPr>
      <t>是否合用﹐以列入</t>
    </r>
    <r>
      <rPr>
        <sz val="12"/>
        <color theme="1"/>
        <rFont val="Times New Roman"/>
        <family val="1"/>
      </rPr>
      <t>Leo-Touch.</t>
    </r>
  </si>
  <si>
    <r>
      <rPr>
        <sz val="12"/>
        <color theme="1"/>
        <rFont val="標楷體"/>
        <family val="4"/>
        <charset val="136"/>
      </rPr>
      <t>測試廣州高仕提供的</t>
    </r>
    <r>
      <rPr>
        <sz val="12"/>
        <color theme="1"/>
        <rFont val="Times New Roman"/>
        <family val="1"/>
      </rPr>
      <t>Flexo UV</t>
    </r>
    <r>
      <rPr>
        <sz val="12"/>
        <color theme="1"/>
        <rFont val="標楷體"/>
        <family val="4"/>
        <charset val="136"/>
      </rPr>
      <t>油墨</t>
    </r>
    <r>
      <rPr>
        <sz val="12"/>
        <color theme="1"/>
        <rFont val="Times New Roman"/>
        <family val="1"/>
      </rPr>
      <t>FESTIV#Fest26(</t>
    </r>
    <r>
      <rPr>
        <sz val="12"/>
        <color theme="1"/>
        <rFont val="標楷體"/>
        <family val="4"/>
        <charset val="136"/>
      </rPr>
      <t>黃色</t>
    </r>
    <r>
      <rPr>
        <sz val="12"/>
        <color theme="1"/>
        <rFont val="Times New Roman"/>
        <family val="1"/>
      </rPr>
      <t>)</t>
    </r>
    <r>
      <rPr>
        <sz val="12"/>
        <color theme="1"/>
        <rFont val="標楷體"/>
        <family val="4"/>
        <charset val="136"/>
      </rPr>
      <t>用於</t>
    </r>
    <r>
      <rPr>
        <sz val="12"/>
        <color theme="1"/>
        <rFont val="Times New Roman"/>
        <family val="1"/>
      </rPr>
      <t>Ochsner</t>
    </r>
    <r>
      <rPr>
        <sz val="12"/>
        <color theme="1"/>
        <rFont val="標楷體"/>
        <family val="4"/>
        <charset val="136"/>
      </rPr>
      <t>燙金邊色掃色邊；針對客人</t>
    </r>
    <r>
      <rPr>
        <sz val="12"/>
        <color theme="1"/>
        <rFont val="Times New Roman"/>
        <family val="1"/>
      </rPr>
      <t>-Rubinstein Job#43207</t>
    </r>
    <r>
      <rPr>
        <sz val="12"/>
        <color theme="1"/>
        <rFont val="標楷體"/>
        <family val="4"/>
        <charset val="136"/>
      </rPr>
      <t>做掃色邊。</t>
    </r>
  </si>
  <si>
    <r>
      <rPr>
        <sz val="12"/>
        <color theme="1"/>
        <rFont val="標楷體"/>
        <family val="4"/>
        <charset val="136"/>
      </rPr>
      <t>測試通利</t>
    </r>
    <r>
      <rPr>
        <sz val="12"/>
        <color theme="1"/>
        <rFont val="Times New Roman"/>
        <family val="1"/>
      </rPr>
      <t>#10250(</t>
    </r>
    <r>
      <rPr>
        <sz val="12"/>
        <color theme="1"/>
        <rFont val="標楷體"/>
        <family val="4"/>
        <charset val="136"/>
      </rPr>
      <t>油性</t>
    </r>
    <r>
      <rPr>
        <sz val="12"/>
        <color theme="1"/>
        <rFont val="Times New Roman"/>
        <family val="1"/>
      </rPr>
      <t>)</t>
    </r>
    <r>
      <rPr>
        <sz val="12"/>
        <color theme="1"/>
        <rFont val="標楷體"/>
        <family val="4"/>
        <charset val="136"/>
      </rPr>
      <t>發泡漿加色種是否可行</t>
    </r>
    <r>
      <rPr>
        <sz val="12"/>
        <color theme="1"/>
        <rFont val="Times New Roman"/>
        <family val="1"/>
      </rPr>
      <t>,</t>
    </r>
    <r>
      <rPr>
        <sz val="12"/>
        <color theme="1"/>
        <rFont val="標楷體"/>
        <family val="4"/>
        <charset val="136"/>
      </rPr>
      <t>以此產品列入</t>
    </r>
    <r>
      <rPr>
        <sz val="12"/>
        <color theme="1"/>
        <rFont val="Times New Roman"/>
        <family val="1"/>
      </rPr>
      <t>LEO TOUCH</t>
    </r>
    <r>
      <rPr>
        <sz val="12"/>
        <color theme="1"/>
        <rFont val="標楷體"/>
        <family val="4"/>
        <charset val="136"/>
      </rPr>
      <t>內</t>
    </r>
    <r>
      <rPr>
        <sz val="12"/>
        <color theme="1"/>
        <rFont val="Times New Roman"/>
        <family val="1"/>
      </rPr>
      <t>.</t>
    </r>
  </si>
  <si>
    <r>
      <rPr>
        <sz val="12"/>
        <color theme="1"/>
        <rFont val="標楷體"/>
        <family val="4"/>
        <charset val="136"/>
      </rPr>
      <t>測試茂森提供的</t>
    </r>
    <r>
      <rPr>
        <sz val="12"/>
        <color theme="1"/>
        <rFont val="Times New Roman"/>
        <family val="1"/>
      </rPr>
      <t xml:space="preserve">Incter UV Cartone Ink (4C), </t>
    </r>
    <r>
      <rPr>
        <sz val="12"/>
        <color theme="1"/>
        <rFont val="標楷體"/>
        <family val="4"/>
        <charset val="136"/>
      </rPr>
      <t>確認是否適合使用。</t>
    </r>
  </si>
  <si>
    <r>
      <rPr>
        <sz val="12"/>
        <color theme="1"/>
        <rFont val="標楷體"/>
        <family val="4"/>
        <charset val="136"/>
      </rPr>
      <t>測試茂森提供給</t>
    </r>
    <r>
      <rPr>
        <sz val="12"/>
        <color theme="1"/>
        <rFont val="Times New Roman"/>
        <family val="1"/>
      </rPr>
      <t>#NS PF</t>
    </r>
    <r>
      <rPr>
        <sz val="12"/>
        <color theme="1"/>
        <rFont val="標楷體"/>
        <family val="4"/>
        <charset val="136"/>
      </rPr>
      <t>金銀咭四色墨</t>
    </r>
    <r>
      <rPr>
        <sz val="12"/>
        <color theme="1"/>
        <rFont val="Times New Roman"/>
        <family val="1"/>
      </rPr>
      <t xml:space="preserve">, </t>
    </r>
    <r>
      <rPr>
        <sz val="12"/>
        <color theme="1"/>
        <rFont val="標楷體"/>
        <family val="4"/>
        <charset val="136"/>
      </rPr>
      <t>試用於印刷金咭</t>
    </r>
    <r>
      <rPr>
        <sz val="12"/>
        <color theme="1"/>
        <rFont val="Times New Roman"/>
        <family val="1"/>
      </rPr>
      <t>/</t>
    </r>
    <r>
      <rPr>
        <sz val="12"/>
        <color theme="1"/>
        <rFont val="標楷體"/>
        <family val="4"/>
        <charset val="136"/>
      </rPr>
      <t>銀咭</t>
    </r>
    <r>
      <rPr>
        <sz val="12"/>
        <color theme="1"/>
        <rFont val="Times New Roman"/>
        <family val="1"/>
      </rPr>
      <t>,</t>
    </r>
    <r>
      <rPr>
        <sz val="12"/>
        <color theme="1"/>
        <rFont val="標楷體"/>
        <family val="4"/>
        <charset val="136"/>
      </rPr>
      <t>確認效果。</t>
    </r>
  </si>
  <si>
    <r>
      <rPr>
        <sz val="12"/>
        <color theme="1"/>
        <rFont val="標楷體"/>
        <family val="4"/>
        <charset val="136"/>
      </rPr>
      <t>測試茂森</t>
    </r>
    <r>
      <rPr>
        <sz val="12"/>
        <color theme="1"/>
        <rFont val="Times New Roman"/>
        <family val="1"/>
      </rPr>
      <t xml:space="preserve">Inctec </t>
    </r>
    <r>
      <rPr>
        <sz val="12"/>
        <color theme="1"/>
        <rFont val="標楷體"/>
        <family val="4"/>
        <charset val="136"/>
      </rPr>
      <t>的</t>
    </r>
    <r>
      <rPr>
        <sz val="12"/>
        <color theme="1"/>
        <rFont val="Times New Roman"/>
        <family val="1"/>
      </rPr>
      <t>NS PF (</t>
    </r>
    <r>
      <rPr>
        <sz val="12"/>
        <color theme="1"/>
        <rFont val="標楷體"/>
        <family val="4"/>
        <charset val="136"/>
      </rPr>
      <t>加工紙</t>
    </r>
    <r>
      <rPr>
        <sz val="12"/>
        <color theme="1"/>
        <rFont val="Times New Roman"/>
        <family val="1"/>
      </rPr>
      <t>)</t>
    </r>
    <r>
      <rPr>
        <sz val="12"/>
        <color theme="1"/>
        <rFont val="標楷體"/>
        <family val="4"/>
        <charset val="136"/>
      </rPr>
      <t>膠片</t>
    </r>
    <r>
      <rPr>
        <sz val="12"/>
        <color theme="1"/>
        <rFont val="Times New Roman"/>
        <family val="1"/>
      </rPr>
      <t>/</t>
    </r>
    <r>
      <rPr>
        <sz val="12"/>
        <color theme="1"/>
        <rFont val="標楷體"/>
        <family val="4"/>
        <charset val="136"/>
      </rPr>
      <t>合成紙四色油墨</t>
    </r>
    <r>
      <rPr>
        <sz val="12"/>
        <color theme="1"/>
        <rFont val="Times New Roman"/>
        <family val="1"/>
      </rPr>
      <t xml:space="preserve">, </t>
    </r>
    <r>
      <rPr>
        <sz val="12"/>
        <color theme="1"/>
        <rFont val="標楷體"/>
        <family val="4"/>
        <charset val="136"/>
      </rPr>
      <t>確認是否適用。</t>
    </r>
    <r>
      <rPr>
        <sz val="12"/>
        <color theme="1"/>
        <rFont val="Times New Roman"/>
        <family val="1"/>
      </rPr>
      <t xml:space="preserve"> </t>
    </r>
  </si>
  <si>
    <r>
      <rPr>
        <sz val="12"/>
        <color theme="1"/>
        <rFont val="標楷體"/>
        <family val="4"/>
        <charset val="136"/>
      </rPr>
      <t>取消</t>
    </r>
    <r>
      <rPr>
        <sz val="12"/>
        <color theme="1"/>
        <rFont val="Times New Roman"/>
        <family val="1"/>
      </rPr>
      <t xml:space="preserve">  20034/16   Ricky</t>
    </r>
  </si>
  <si>
    <r>
      <rPr>
        <sz val="12"/>
        <color theme="1"/>
        <rFont val="標楷體"/>
        <family val="4"/>
        <charset val="136"/>
      </rPr>
      <t>測試</t>
    </r>
    <r>
      <rPr>
        <sz val="12"/>
        <color theme="1"/>
        <rFont val="Times New Roman"/>
        <family val="1"/>
      </rPr>
      <t>Eckart</t>
    </r>
    <r>
      <rPr>
        <sz val="12"/>
        <color theme="1"/>
        <rFont val="標楷體"/>
        <family val="4"/>
        <charset val="136"/>
      </rPr>
      <t>的</t>
    </r>
    <r>
      <rPr>
        <sz val="12"/>
        <color theme="1"/>
        <rFont val="Times New Roman"/>
        <family val="1"/>
      </rPr>
      <t xml:space="preserve">Rotostar #300 233 </t>
    </r>
    <r>
      <rPr>
        <sz val="12"/>
        <color theme="1"/>
        <rFont val="標楷體"/>
        <family val="4"/>
        <charset val="136"/>
      </rPr>
      <t>絲印金墨是否可用於</t>
    </r>
    <r>
      <rPr>
        <sz val="12"/>
        <color theme="1"/>
        <rFont val="Times New Roman"/>
        <family val="1"/>
      </rPr>
      <t>HM</t>
    </r>
    <r>
      <rPr>
        <sz val="12"/>
        <color theme="1"/>
        <rFont val="標楷體"/>
        <family val="4"/>
        <charset val="136"/>
      </rPr>
      <t>金墨袋。</t>
    </r>
  </si>
  <si>
    <r>
      <rPr>
        <sz val="12"/>
        <color theme="1"/>
        <rFont val="標楷體"/>
        <family val="4"/>
        <charset val="136"/>
      </rPr>
      <t>測試金渠的意大利</t>
    </r>
    <r>
      <rPr>
        <sz val="12"/>
        <color theme="1"/>
        <rFont val="Times New Roman"/>
        <family val="1"/>
      </rPr>
      <t xml:space="preserve">Dev.10707 </t>
    </r>
    <r>
      <rPr>
        <sz val="12"/>
        <color theme="1"/>
        <rFont val="標楷體"/>
        <family val="4"/>
        <charset val="136"/>
      </rPr>
      <t>溝金粉</t>
    </r>
    <r>
      <rPr>
        <sz val="12"/>
        <color theme="1"/>
        <rFont val="Times New Roman"/>
        <family val="1"/>
      </rPr>
      <t>(VP50056)</t>
    </r>
    <r>
      <rPr>
        <sz val="12"/>
        <color theme="1"/>
        <rFont val="標楷體"/>
        <family val="4"/>
        <charset val="136"/>
      </rPr>
      <t>而成絲印金墨是否可用於</t>
    </r>
    <r>
      <rPr>
        <sz val="12"/>
        <color theme="1"/>
        <rFont val="Times New Roman"/>
        <family val="1"/>
      </rPr>
      <t>HM</t>
    </r>
    <r>
      <rPr>
        <sz val="12"/>
        <color theme="1"/>
        <rFont val="標楷體"/>
        <family val="4"/>
        <charset val="136"/>
      </rPr>
      <t>金墨袋。</t>
    </r>
    <r>
      <rPr>
        <sz val="12"/>
        <color theme="1"/>
        <rFont val="Times New Roman"/>
        <family val="1"/>
      </rPr>
      <t>(</t>
    </r>
    <r>
      <rPr>
        <sz val="12"/>
        <color theme="1"/>
        <rFont val="標楷體"/>
        <family val="4"/>
        <charset val="136"/>
      </rPr>
      <t>以作多一款後備物料使用。</t>
    </r>
    <r>
      <rPr>
        <sz val="12"/>
        <color theme="1"/>
        <rFont val="Times New Roman"/>
        <family val="1"/>
      </rPr>
      <t>)</t>
    </r>
  </si>
  <si>
    <r>
      <rPr>
        <sz val="12"/>
        <color theme="1"/>
        <rFont val="標楷體"/>
        <family val="4"/>
        <charset val="136"/>
      </rPr>
      <t>測試茂森送來的第二代高耐磨油墨</t>
    </r>
    <r>
      <rPr>
        <sz val="12"/>
        <color theme="1"/>
        <rFont val="Times New Roman"/>
        <family val="1"/>
      </rPr>
      <t>IRIS VAN Hi-Rub2 Process H Ink</t>
    </r>
    <r>
      <rPr>
        <sz val="12"/>
        <color theme="1"/>
        <rFont val="標楷體"/>
        <family val="4"/>
        <charset val="136"/>
      </rPr>
      <t>是否適合使用，並是否耐磨，提高產品質素。</t>
    </r>
  </si>
  <si>
    <r>
      <rPr>
        <sz val="12"/>
        <color theme="1"/>
        <rFont val="標楷體"/>
        <family val="4"/>
        <charset val="136"/>
      </rPr>
      <t>測試景達</t>
    </r>
    <r>
      <rPr>
        <sz val="12"/>
        <color theme="1"/>
        <rFont val="Times New Roman"/>
        <family val="1"/>
      </rPr>
      <t>GP-1223</t>
    </r>
    <r>
      <rPr>
        <sz val="12"/>
        <color theme="1"/>
        <rFont val="標楷體"/>
        <family val="4"/>
        <charset val="136"/>
      </rPr>
      <t>珍珠紫絲印油墨是否適合使用，由於客人有指定顏色作</t>
    </r>
    <r>
      <rPr>
        <sz val="12"/>
        <color theme="1"/>
        <rFont val="Times New Roman"/>
        <family val="1"/>
      </rPr>
      <t>HM</t>
    </r>
    <r>
      <rPr>
        <sz val="12"/>
        <color theme="1"/>
        <rFont val="標楷體"/>
        <family val="4"/>
        <charset val="136"/>
      </rPr>
      <t>紙袋而調墨。</t>
    </r>
  </si>
  <si>
    <r>
      <rPr>
        <sz val="12"/>
        <color theme="1"/>
        <rFont val="標楷體"/>
        <family val="4"/>
        <charset val="136"/>
      </rPr>
      <t>測試景達</t>
    </r>
    <r>
      <rPr>
        <sz val="12"/>
        <color theme="1"/>
        <rFont val="Times New Roman"/>
        <family val="1"/>
      </rPr>
      <t>GP-1224</t>
    </r>
    <r>
      <rPr>
        <sz val="12"/>
        <color theme="1"/>
        <rFont val="標楷體"/>
        <family val="4"/>
        <charset val="136"/>
      </rPr>
      <t>珍珠金銅色絲印油墨是否適合使用，由於客人有指定顏色作</t>
    </r>
    <r>
      <rPr>
        <sz val="12"/>
        <color theme="1"/>
        <rFont val="Times New Roman"/>
        <family val="1"/>
      </rPr>
      <t>HM</t>
    </r>
    <r>
      <rPr>
        <sz val="12"/>
        <color theme="1"/>
        <rFont val="標楷體"/>
        <family val="4"/>
        <charset val="136"/>
      </rPr>
      <t>紙袋而調墨。</t>
    </r>
  </si>
  <si>
    <r>
      <rPr>
        <sz val="12"/>
        <color theme="1"/>
        <rFont val="標楷體"/>
        <family val="4"/>
        <charset val="136"/>
      </rPr>
      <t>測試景達</t>
    </r>
    <r>
      <rPr>
        <sz val="12"/>
        <color theme="1"/>
        <rFont val="Times New Roman"/>
        <family val="1"/>
      </rPr>
      <t>GP-1226</t>
    </r>
    <r>
      <rPr>
        <sz val="12"/>
        <color theme="1"/>
        <rFont val="標楷體"/>
        <family val="4"/>
        <charset val="136"/>
      </rPr>
      <t>淺灰色絲印油墨是否適合使用，由於客人有指定顏色</t>
    </r>
    <r>
      <rPr>
        <sz val="12"/>
        <color theme="1"/>
        <rFont val="Times New Roman"/>
        <family val="1"/>
      </rPr>
      <t>PMS12-0304TP</t>
    </r>
    <r>
      <rPr>
        <sz val="12"/>
        <color theme="1"/>
        <rFont val="標楷體"/>
        <family val="4"/>
        <charset val="136"/>
      </rPr>
      <t>作</t>
    </r>
    <r>
      <rPr>
        <sz val="12"/>
        <color theme="1"/>
        <rFont val="Times New Roman"/>
        <family val="1"/>
      </rPr>
      <t>HM</t>
    </r>
    <r>
      <rPr>
        <sz val="12"/>
        <color theme="1"/>
        <rFont val="標楷體"/>
        <family val="4"/>
        <charset val="136"/>
      </rPr>
      <t>皮殼封面用。</t>
    </r>
    <r>
      <rPr>
        <sz val="12"/>
        <color theme="1"/>
        <rFont val="Times New Roman"/>
        <family val="1"/>
      </rPr>
      <t>(</t>
    </r>
    <r>
      <rPr>
        <sz val="12"/>
        <color theme="1"/>
        <rFont val="標楷體"/>
        <family val="4"/>
        <charset val="136"/>
      </rPr>
      <t>書名</t>
    </r>
    <r>
      <rPr>
        <sz val="12"/>
        <color theme="1"/>
        <rFont val="Times New Roman"/>
        <family val="1"/>
      </rPr>
      <t>--</t>
    </r>
    <r>
      <rPr>
        <sz val="12"/>
        <color theme="1"/>
        <rFont val="標楷體"/>
        <family val="4"/>
        <charset val="136"/>
      </rPr>
      <t>愛連心</t>
    </r>
    <r>
      <rPr>
        <sz val="12"/>
        <color theme="1"/>
        <rFont val="Times New Roman"/>
        <family val="1"/>
      </rPr>
      <t>)</t>
    </r>
  </si>
  <si>
    <r>
      <rPr>
        <sz val="12"/>
        <color theme="1"/>
        <rFont val="標楷體"/>
        <family val="4"/>
        <charset val="136"/>
      </rPr>
      <t>測試景達</t>
    </r>
    <r>
      <rPr>
        <sz val="12"/>
        <color theme="1"/>
        <rFont val="Times New Roman"/>
        <family val="1"/>
      </rPr>
      <t>GP-1227</t>
    </r>
    <r>
      <rPr>
        <sz val="12"/>
        <color theme="1"/>
        <rFont val="標楷體"/>
        <family val="4"/>
        <charset val="136"/>
      </rPr>
      <t>深灰色絲印油墨是否適合使用，由於客人有指定顏色</t>
    </r>
    <r>
      <rPr>
        <sz val="12"/>
        <color theme="1"/>
        <rFont val="Times New Roman"/>
        <family val="1"/>
      </rPr>
      <t>PMS16-121D</t>
    </r>
    <r>
      <rPr>
        <sz val="12"/>
        <color theme="1"/>
        <rFont val="標楷體"/>
        <family val="4"/>
        <charset val="136"/>
      </rPr>
      <t>作</t>
    </r>
    <r>
      <rPr>
        <sz val="12"/>
        <color theme="1"/>
        <rFont val="Times New Roman"/>
        <family val="1"/>
      </rPr>
      <t>HM</t>
    </r>
    <r>
      <rPr>
        <sz val="12"/>
        <color theme="1"/>
        <rFont val="標楷體"/>
        <family val="4"/>
        <charset val="136"/>
      </rPr>
      <t>皮殼封面用。</t>
    </r>
    <r>
      <rPr>
        <sz val="12"/>
        <color theme="1"/>
        <rFont val="Times New Roman"/>
        <family val="1"/>
      </rPr>
      <t>(</t>
    </r>
    <r>
      <rPr>
        <sz val="12"/>
        <color theme="1"/>
        <rFont val="標楷體"/>
        <family val="4"/>
        <charset val="136"/>
      </rPr>
      <t>書名</t>
    </r>
    <r>
      <rPr>
        <sz val="12"/>
        <color theme="1"/>
        <rFont val="Times New Roman"/>
        <family val="1"/>
      </rPr>
      <t>--</t>
    </r>
    <r>
      <rPr>
        <sz val="12"/>
        <color theme="1"/>
        <rFont val="標楷體"/>
        <family val="4"/>
        <charset val="136"/>
      </rPr>
      <t>愛連心</t>
    </r>
    <r>
      <rPr>
        <sz val="12"/>
        <color theme="1"/>
        <rFont val="Times New Roman"/>
        <family val="1"/>
      </rPr>
      <t>)</t>
    </r>
  </si>
  <si>
    <r>
      <rPr>
        <sz val="12"/>
        <color theme="1"/>
        <rFont val="標楷體"/>
        <family val="4"/>
        <charset val="136"/>
      </rPr>
      <t>測試景達</t>
    </r>
    <r>
      <rPr>
        <sz val="12"/>
        <color theme="1"/>
        <rFont val="Times New Roman"/>
        <family val="1"/>
      </rPr>
      <t>GP-1230</t>
    </r>
    <r>
      <rPr>
        <sz val="12"/>
        <color theme="1"/>
        <rFont val="標楷體"/>
        <family val="4"/>
        <charset val="136"/>
      </rPr>
      <t>銀色絲印油墨是否適合使用在</t>
    </r>
    <r>
      <rPr>
        <sz val="12"/>
        <color theme="1"/>
        <rFont val="Times New Roman"/>
        <family val="1"/>
      </rPr>
      <t>Hyflex-9</t>
    </r>
    <r>
      <rPr>
        <sz val="12"/>
        <color theme="1"/>
        <rFont val="標楷體"/>
        <family val="4"/>
        <charset val="136"/>
      </rPr>
      <t>紙面上。</t>
    </r>
    <r>
      <rPr>
        <sz val="12"/>
        <color theme="1"/>
        <rFont val="Times New Roman"/>
        <family val="1"/>
      </rPr>
      <t xml:space="preserve"> </t>
    </r>
    <r>
      <rPr>
        <sz val="12"/>
        <color theme="1"/>
        <rFont val="標楷體"/>
        <family val="4"/>
        <charset val="136"/>
      </rPr>
      <t>由於要求供應商已改良</t>
    </r>
    <r>
      <rPr>
        <sz val="12"/>
        <color theme="1"/>
        <rFont val="Times New Roman"/>
        <family val="1"/>
      </rPr>
      <t>GP-1204</t>
    </r>
    <r>
      <rPr>
        <sz val="12"/>
        <color theme="1"/>
        <rFont val="標楷體"/>
        <family val="4"/>
        <charset val="136"/>
      </rPr>
      <t>油墨的加強耐磨，故作測試。</t>
    </r>
  </si>
  <si>
    <r>
      <rPr>
        <sz val="12"/>
        <color theme="1"/>
        <rFont val="標楷體"/>
        <family val="4"/>
        <charset val="136"/>
      </rPr>
      <t>測試通利</t>
    </r>
    <r>
      <rPr>
        <sz val="12"/>
        <color theme="1"/>
        <rFont val="Times New Roman"/>
        <family val="1"/>
      </rPr>
      <t>(Water Base Transparent ink)</t>
    </r>
    <r>
      <rPr>
        <sz val="12"/>
        <color theme="1"/>
        <rFont val="標楷體"/>
        <family val="4"/>
        <charset val="136"/>
      </rPr>
      <t>遇水變透明絲印油墨</t>
    </r>
    <r>
      <rPr>
        <sz val="12"/>
        <color theme="1"/>
        <rFont val="Times New Roman"/>
        <family val="1"/>
      </rPr>
      <t>(</t>
    </r>
    <r>
      <rPr>
        <sz val="12"/>
        <color theme="1"/>
        <rFont val="標楷體"/>
        <family val="4"/>
        <charset val="136"/>
      </rPr>
      <t>水性</t>
    </r>
    <r>
      <rPr>
        <sz val="12"/>
        <color theme="1"/>
        <rFont val="Times New Roman"/>
        <family val="1"/>
      </rPr>
      <t>)</t>
    </r>
    <r>
      <rPr>
        <sz val="12"/>
        <color theme="1"/>
        <rFont val="標楷體"/>
        <family val="4"/>
        <charset val="136"/>
      </rPr>
      <t>，於刮印在印刷面上遇水變透明的特殊效果，可否列入</t>
    </r>
    <r>
      <rPr>
        <sz val="12"/>
        <color theme="1"/>
        <rFont val="Times New Roman"/>
        <family val="1"/>
      </rPr>
      <t>LEO TOUCH</t>
    </r>
    <r>
      <rPr>
        <sz val="12"/>
        <color theme="1"/>
        <rFont val="標楷體"/>
        <family val="4"/>
        <charset val="136"/>
      </rPr>
      <t>發展項目。</t>
    </r>
  </si>
  <si>
    <r>
      <rPr>
        <sz val="12"/>
        <color theme="1"/>
        <rFont val="標楷體"/>
        <family val="4"/>
        <charset val="136"/>
      </rPr>
      <t>測試創熹遇</t>
    </r>
    <r>
      <rPr>
        <sz val="12"/>
        <color theme="1"/>
        <rFont val="Times New Roman"/>
        <family val="1"/>
      </rPr>
      <t>#SS1001</t>
    </r>
    <r>
      <rPr>
        <sz val="12"/>
        <color theme="1"/>
        <rFont val="標楷體"/>
        <family val="4"/>
        <charset val="136"/>
      </rPr>
      <t>水變透明絲印油墨</t>
    </r>
    <r>
      <rPr>
        <sz val="12"/>
        <color theme="1"/>
        <rFont val="Times New Roman"/>
        <family val="1"/>
      </rPr>
      <t>(</t>
    </r>
    <r>
      <rPr>
        <sz val="12"/>
        <color theme="1"/>
        <rFont val="標楷體"/>
        <family val="4"/>
        <charset val="136"/>
      </rPr>
      <t>水性</t>
    </r>
    <r>
      <rPr>
        <sz val="12"/>
        <color theme="1"/>
        <rFont val="Times New Roman"/>
        <family val="1"/>
      </rPr>
      <t>)</t>
    </r>
    <r>
      <rPr>
        <sz val="12"/>
        <color theme="1"/>
        <rFont val="標楷體"/>
        <family val="4"/>
        <charset val="136"/>
      </rPr>
      <t>，於刮印在印刷面上遇水變透明的特殊效果，可否列入</t>
    </r>
    <r>
      <rPr>
        <sz val="12"/>
        <color theme="1"/>
        <rFont val="Times New Roman"/>
        <family val="1"/>
      </rPr>
      <t>LEO TOUCH</t>
    </r>
    <r>
      <rPr>
        <sz val="12"/>
        <color theme="1"/>
        <rFont val="標楷體"/>
        <family val="4"/>
        <charset val="136"/>
      </rPr>
      <t>發展項目。</t>
    </r>
  </si>
  <si>
    <r>
      <rPr>
        <sz val="12"/>
        <color theme="1"/>
        <rFont val="標楷體"/>
        <family val="4"/>
        <charset val="136"/>
      </rPr>
      <t>因現用高仕白墨</t>
    </r>
    <r>
      <rPr>
        <sz val="12"/>
        <color theme="1"/>
        <rFont val="Times New Roman"/>
        <family val="1"/>
      </rPr>
      <t>+</t>
    </r>
    <r>
      <rPr>
        <sz val="12"/>
        <color theme="1"/>
        <rFont val="標楷體"/>
        <family val="4"/>
        <charset val="136"/>
      </rPr>
      <t>東華</t>
    </r>
    <r>
      <rPr>
        <sz val="12"/>
        <color theme="1"/>
        <rFont val="Times New Roman"/>
        <family val="1"/>
      </rPr>
      <t>#UV161</t>
    </r>
    <r>
      <rPr>
        <sz val="12"/>
        <color theme="1"/>
        <rFont val="標楷體"/>
        <family val="4"/>
        <charset val="136"/>
      </rPr>
      <t>印刷</t>
    </r>
    <r>
      <rPr>
        <sz val="12"/>
        <color theme="1"/>
        <rFont val="Times New Roman"/>
        <family val="1"/>
      </rPr>
      <t>(</t>
    </r>
    <r>
      <rPr>
        <sz val="12"/>
        <color theme="1"/>
        <rFont val="標楷體"/>
        <family val="4"/>
        <charset val="136"/>
      </rPr>
      <t>圣誕節貼紙咭書</t>
    </r>
    <r>
      <rPr>
        <sz val="12"/>
        <color theme="1"/>
        <rFont val="Times New Roman"/>
        <family val="1"/>
      </rPr>
      <t>)</t>
    </r>
    <r>
      <rPr>
        <sz val="12"/>
        <color theme="1"/>
        <rFont val="標楷體"/>
        <family val="4"/>
        <charset val="136"/>
      </rPr>
      <t>內的鐳射貼紙時發現附著力不足，容易被扯甩、不上墨；因此測試廣州鍚克牌提供的</t>
    </r>
    <r>
      <rPr>
        <sz val="12"/>
        <color theme="1"/>
        <rFont val="Times New Roman"/>
        <family val="1"/>
      </rPr>
      <t>UV</t>
    </r>
    <r>
      <rPr>
        <sz val="12"/>
        <color theme="1"/>
        <rFont val="標楷體"/>
        <family val="4"/>
        <charset val="136"/>
      </rPr>
      <t>油墨四色墨</t>
    </r>
    <r>
      <rPr>
        <sz val="12"/>
        <color theme="1"/>
        <rFont val="Times New Roman"/>
        <family val="1"/>
      </rPr>
      <t>#770-1500, #770-2500,#770-3500</t>
    </r>
    <r>
      <rPr>
        <sz val="12"/>
        <color theme="1"/>
        <rFont val="標楷體"/>
        <family val="4"/>
        <charset val="136"/>
      </rPr>
      <t>及</t>
    </r>
    <r>
      <rPr>
        <sz val="12"/>
        <color theme="1"/>
        <rFont val="Times New Roman"/>
        <family val="1"/>
      </rPr>
      <t>#770-5500 + #770-4500</t>
    </r>
    <r>
      <rPr>
        <sz val="12"/>
        <color theme="1"/>
        <rFont val="標楷體"/>
        <family val="4"/>
        <charset val="136"/>
      </rPr>
      <t>白墨是否可解決以上問題。</t>
    </r>
  </si>
  <si>
    <r>
      <rPr>
        <sz val="12"/>
        <color theme="1"/>
        <rFont val="標楷體"/>
        <family val="4"/>
        <charset val="136"/>
      </rPr>
      <t>應</t>
    </r>
    <r>
      <rPr>
        <sz val="12"/>
        <color theme="1"/>
        <rFont val="Times New Roman"/>
        <family val="1"/>
      </rPr>
      <t>H/M</t>
    </r>
    <r>
      <rPr>
        <sz val="12"/>
        <color theme="1"/>
        <rFont val="標楷體"/>
        <family val="4"/>
        <charset val="136"/>
      </rPr>
      <t>金銀咭系列產品需入膠袋的要求</t>
    </r>
    <r>
      <rPr>
        <sz val="12"/>
        <color theme="1"/>
        <rFont val="Times New Roman"/>
        <family val="1"/>
      </rPr>
      <t>,</t>
    </r>
    <r>
      <rPr>
        <sz val="12"/>
        <color theme="1"/>
        <rFont val="標楷體"/>
        <family val="4"/>
        <charset val="136"/>
      </rPr>
      <t>測試由日本提供的較低揮發性</t>
    </r>
    <r>
      <rPr>
        <sz val="12"/>
        <color theme="1"/>
        <rFont val="Times New Roman"/>
        <family val="1"/>
      </rPr>
      <t>(08</t>
    </r>
    <r>
      <rPr>
        <sz val="12"/>
        <color theme="1"/>
        <rFont val="標楷體"/>
        <family val="4"/>
        <charset val="136"/>
      </rPr>
      <t>系列</t>
    </r>
    <r>
      <rPr>
        <sz val="12"/>
        <color theme="1"/>
        <rFont val="Times New Roman"/>
        <family val="1"/>
      </rPr>
      <t>)</t>
    </r>
    <r>
      <rPr>
        <sz val="12"/>
        <color theme="1"/>
        <rFont val="標楷體"/>
        <family val="4"/>
        <charset val="136"/>
      </rPr>
      <t>金</t>
    </r>
    <r>
      <rPr>
        <sz val="12"/>
        <color theme="1"/>
        <rFont val="Times New Roman"/>
        <family val="1"/>
      </rPr>
      <t>(</t>
    </r>
    <r>
      <rPr>
        <sz val="12"/>
        <color theme="1"/>
        <rFont val="標楷體"/>
        <family val="4"/>
        <charset val="136"/>
      </rPr>
      <t>紅金</t>
    </r>
    <r>
      <rPr>
        <sz val="12"/>
        <color theme="1"/>
        <rFont val="Times New Roman"/>
        <family val="1"/>
      </rPr>
      <t>+</t>
    </r>
    <r>
      <rPr>
        <sz val="12"/>
        <color theme="1"/>
        <rFont val="標楷體"/>
        <family val="4"/>
        <charset val="136"/>
      </rPr>
      <t>青金</t>
    </r>
    <r>
      <rPr>
        <sz val="12"/>
        <color theme="1"/>
        <rFont val="Times New Roman"/>
        <family val="1"/>
      </rPr>
      <t>),</t>
    </r>
    <r>
      <rPr>
        <sz val="12"/>
        <color theme="1"/>
        <rFont val="標楷體"/>
        <family val="4"/>
        <charset val="136"/>
      </rPr>
      <t>配合本公司</t>
    </r>
    <r>
      <rPr>
        <sz val="12"/>
        <color theme="1"/>
        <rFont val="Times New Roman"/>
        <family val="1"/>
      </rPr>
      <t>L887</t>
    </r>
    <r>
      <rPr>
        <sz val="12"/>
        <color theme="1"/>
        <rFont val="標楷體"/>
        <family val="4"/>
        <charset val="136"/>
      </rPr>
      <t>銀</t>
    </r>
    <r>
      <rPr>
        <sz val="12"/>
        <color theme="1"/>
        <rFont val="Times New Roman"/>
        <family val="1"/>
      </rPr>
      <t>(</t>
    </r>
    <r>
      <rPr>
        <sz val="12"/>
        <color theme="1"/>
        <rFont val="標楷體"/>
        <family val="4"/>
        <charset val="136"/>
      </rPr>
      <t>因較低揮發性銀暫無貨</t>
    </r>
    <r>
      <rPr>
        <sz val="12"/>
        <color theme="1"/>
        <rFont val="Times New Roman"/>
        <family val="1"/>
      </rPr>
      <t>),</t>
    </r>
    <r>
      <rPr>
        <sz val="12"/>
        <color theme="1"/>
        <rFont val="標楷體"/>
        <family val="4"/>
        <charset val="136"/>
      </rPr>
      <t>及大豆黃印刷后入</t>
    </r>
    <r>
      <rPr>
        <sz val="12"/>
        <color theme="1"/>
        <rFont val="Times New Roman"/>
        <family val="1"/>
      </rPr>
      <t xml:space="preserve">BOPP </t>
    </r>
    <r>
      <rPr>
        <sz val="12"/>
        <color theme="1"/>
        <rFont val="標楷體"/>
        <family val="4"/>
        <charset val="136"/>
      </rPr>
      <t>袋后</t>
    </r>
    <r>
      <rPr>
        <sz val="12"/>
        <color theme="1"/>
        <rFont val="Times New Roman"/>
        <family val="1"/>
      </rPr>
      <t>,</t>
    </r>
    <r>
      <rPr>
        <sz val="12"/>
        <color theme="1"/>
        <rFont val="標楷體"/>
        <family val="4"/>
        <charset val="136"/>
      </rPr>
      <t>袋是否變皺</t>
    </r>
    <r>
      <rPr>
        <sz val="12"/>
        <color theme="1"/>
        <rFont val="Times New Roman"/>
        <family val="1"/>
      </rPr>
      <t>.</t>
    </r>
  </si>
  <si>
    <r>
      <rPr>
        <sz val="12"/>
        <color theme="1"/>
        <rFont val="標楷體"/>
        <family val="4"/>
        <charset val="136"/>
      </rPr>
      <t>測試茂</t>
    </r>
    <r>
      <rPr>
        <sz val="12"/>
        <color theme="1"/>
        <rFont val="Times New Roman"/>
        <family val="1"/>
      </rPr>
      <t xml:space="preserve"> </t>
    </r>
    <r>
      <rPr>
        <sz val="12"/>
        <color theme="1"/>
        <rFont val="標楷體"/>
        <family val="4"/>
        <charset val="136"/>
      </rPr>
      <t>森</t>
    </r>
    <r>
      <rPr>
        <sz val="12"/>
        <color theme="1"/>
        <rFont val="Times New Roman"/>
        <family val="1"/>
      </rPr>
      <t xml:space="preserve">HI-RUB 2 </t>
    </r>
    <r>
      <rPr>
        <sz val="12"/>
        <color theme="1"/>
        <rFont val="標楷體"/>
        <family val="4"/>
        <charset val="136"/>
      </rPr>
      <t>用於啞粉印刷方面</t>
    </r>
    <r>
      <rPr>
        <sz val="12"/>
        <color theme="1"/>
        <rFont val="Times New Roman"/>
        <family val="1"/>
      </rPr>
      <t xml:space="preserve">, </t>
    </r>
    <r>
      <rPr>
        <sz val="12"/>
        <color theme="1"/>
        <rFont val="標楷體"/>
        <family val="4"/>
        <charset val="136"/>
      </rPr>
      <t>以改善易磨花現像</t>
    </r>
  </si>
  <si>
    <r>
      <rPr>
        <sz val="12"/>
        <color theme="1"/>
        <rFont val="標楷體"/>
        <family val="4"/>
        <charset val="136"/>
      </rPr>
      <t>測試茂</t>
    </r>
    <r>
      <rPr>
        <sz val="12"/>
        <color theme="1"/>
        <rFont val="Times New Roman"/>
        <family val="1"/>
      </rPr>
      <t xml:space="preserve"> </t>
    </r>
    <r>
      <rPr>
        <sz val="12"/>
        <color theme="1"/>
        <rFont val="標楷體"/>
        <family val="4"/>
        <charset val="136"/>
      </rPr>
      <t>森</t>
    </r>
    <r>
      <rPr>
        <sz val="12"/>
        <color theme="1"/>
        <rFont val="Times New Roman"/>
        <family val="1"/>
      </rPr>
      <t xml:space="preserve">UV CARD </t>
    </r>
    <r>
      <rPr>
        <sz val="12"/>
        <color theme="1"/>
        <rFont val="標楷體"/>
        <family val="4"/>
        <charset val="136"/>
      </rPr>
      <t>油墨</t>
    </r>
    <r>
      <rPr>
        <sz val="12"/>
        <color theme="1"/>
        <rFont val="Times New Roman"/>
        <family val="1"/>
      </rPr>
      <t>(4C+</t>
    </r>
    <r>
      <rPr>
        <sz val="12"/>
        <color theme="1"/>
        <rFont val="標楷體"/>
        <family val="4"/>
        <charset val="136"/>
      </rPr>
      <t>白</t>
    </r>
    <r>
      <rPr>
        <sz val="12"/>
        <color theme="1"/>
        <rFont val="Times New Roman"/>
        <family val="1"/>
      </rPr>
      <t>)</t>
    </r>
  </si>
  <si>
    <r>
      <rPr>
        <sz val="12"/>
        <color theme="1"/>
        <rFont val="標楷體"/>
        <family val="4"/>
        <charset val="136"/>
      </rPr>
      <t>測試景達</t>
    </r>
    <r>
      <rPr>
        <sz val="12"/>
        <color theme="1"/>
        <rFont val="Times New Roman"/>
        <family val="1"/>
      </rPr>
      <t>GP-1233</t>
    </r>
    <r>
      <rPr>
        <sz val="12"/>
        <color theme="1"/>
        <rFont val="標楷體"/>
        <family val="4"/>
        <charset val="136"/>
      </rPr>
      <t>淺灰色絲印油墨是否適合在布紋紙上使用，由於客人有指定顏色</t>
    </r>
    <r>
      <rPr>
        <sz val="12"/>
        <color theme="1"/>
        <rFont val="Times New Roman"/>
        <family val="1"/>
      </rPr>
      <t>PMS12-0304TP</t>
    </r>
    <r>
      <rPr>
        <sz val="12"/>
        <color theme="1"/>
        <rFont val="標楷體"/>
        <family val="4"/>
        <charset val="136"/>
      </rPr>
      <t>作</t>
    </r>
    <r>
      <rPr>
        <sz val="12"/>
        <color theme="1"/>
        <rFont val="Times New Roman"/>
        <family val="1"/>
      </rPr>
      <t>HM</t>
    </r>
    <r>
      <rPr>
        <sz val="12"/>
        <color theme="1"/>
        <rFont val="標楷體"/>
        <family val="4"/>
        <charset val="136"/>
      </rPr>
      <t>皮殼封面用。</t>
    </r>
    <r>
      <rPr>
        <sz val="12"/>
        <color theme="1"/>
        <rFont val="Times New Roman"/>
        <family val="1"/>
      </rPr>
      <t>(</t>
    </r>
    <r>
      <rPr>
        <sz val="12"/>
        <color theme="1"/>
        <rFont val="標楷體"/>
        <family val="4"/>
        <charset val="136"/>
      </rPr>
      <t>書名</t>
    </r>
    <r>
      <rPr>
        <sz val="12"/>
        <color theme="1"/>
        <rFont val="Times New Roman"/>
        <family val="1"/>
      </rPr>
      <t>--</t>
    </r>
    <r>
      <rPr>
        <sz val="12"/>
        <color theme="1"/>
        <rFont val="標楷體"/>
        <family val="4"/>
        <charset val="136"/>
      </rPr>
      <t>愛連心</t>
    </r>
    <r>
      <rPr>
        <sz val="12"/>
        <color theme="1"/>
        <rFont val="Times New Roman"/>
        <family val="1"/>
      </rPr>
      <t>)</t>
    </r>
  </si>
  <si>
    <r>
      <rPr>
        <sz val="12"/>
        <color theme="1"/>
        <rFont val="標楷體"/>
        <family val="4"/>
        <charset val="136"/>
      </rPr>
      <t>測試景達</t>
    </r>
    <r>
      <rPr>
        <sz val="12"/>
        <color theme="1"/>
        <rFont val="Times New Roman"/>
        <family val="1"/>
      </rPr>
      <t>GP-1234</t>
    </r>
    <r>
      <rPr>
        <sz val="12"/>
        <color theme="1"/>
        <rFont val="標楷體"/>
        <family val="4"/>
        <charset val="136"/>
      </rPr>
      <t>深灰色絲印油墨是否適合在布紋紙上使用，由於客人有指定顏色</t>
    </r>
    <r>
      <rPr>
        <sz val="12"/>
        <color theme="1"/>
        <rFont val="Times New Roman"/>
        <family val="1"/>
      </rPr>
      <t>PMS16-1210</t>
    </r>
    <r>
      <rPr>
        <sz val="12"/>
        <color theme="1"/>
        <rFont val="標楷體"/>
        <family val="4"/>
        <charset val="136"/>
      </rPr>
      <t>作</t>
    </r>
    <r>
      <rPr>
        <sz val="12"/>
        <color theme="1"/>
        <rFont val="Times New Roman"/>
        <family val="1"/>
      </rPr>
      <t>HM</t>
    </r>
    <r>
      <rPr>
        <sz val="12"/>
        <color theme="1"/>
        <rFont val="標楷體"/>
        <family val="4"/>
        <charset val="136"/>
      </rPr>
      <t>皮殼封面用。</t>
    </r>
    <r>
      <rPr>
        <sz val="12"/>
        <color theme="1"/>
        <rFont val="Times New Roman"/>
        <family val="1"/>
      </rPr>
      <t>(</t>
    </r>
    <r>
      <rPr>
        <sz val="12"/>
        <color theme="1"/>
        <rFont val="標楷體"/>
        <family val="4"/>
        <charset val="136"/>
      </rPr>
      <t>書名</t>
    </r>
    <r>
      <rPr>
        <sz val="12"/>
        <color theme="1"/>
        <rFont val="Times New Roman"/>
        <family val="1"/>
      </rPr>
      <t>--</t>
    </r>
    <r>
      <rPr>
        <sz val="12"/>
        <color theme="1"/>
        <rFont val="標楷體"/>
        <family val="4"/>
        <charset val="136"/>
      </rPr>
      <t>愛連心</t>
    </r>
    <r>
      <rPr>
        <sz val="12"/>
        <color theme="1"/>
        <rFont val="Times New Roman"/>
        <family val="1"/>
      </rPr>
      <t>)</t>
    </r>
  </si>
  <si>
    <r>
      <rPr>
        <sz val="12"/>
        <color theme="1"/>
        <rFont val="標楷體"/>
        <family val="4"/>
        <charset val="136"/>
      </rPr>
      <t>測試景達</t>
    </r>
    <r>
      <rPr>
        <sz val="12"/>
        <color theme="1"/>
        <rFont val="Times New Roman"/>
        <family val="1"/>
      </rPr>
      <t>GP-1231</t>
    </r>
    <r>
      <rPr>
        <sz val="12"/>
        <color theme="1"/>
        <rFont val="標楷體"/>
        <family val="4"/>
        <charset val="136"/>
      </rPr>
      <t>淺灰色絲印油墨是否適合在</t>
    </r>
    <r>
      <rPr>
        <sz val="12"/>
        <color theme="1"/>
        <rFont val="Times New Roman"/>
        <family val="1"/>
      </rPr>
      <t>Toyo</t>
    </r>
    <r>
      <rPr>
        <sz val="12"/>
        <color theme="1"/>
        <rFont val="標楷體"/>
        <family val="4"/>
        <charset val="136"/>
      </rPr>
      <t>布</t>
    </r>
    <r>
      <rPr>
        <sz val="12"/>
        <color theme="1"/>
        <rFont val="Times New Roman"/>
        <family val="1"/>
      </rPr>
      <t>#212</t>
    </r>
    <r>
      <rPr>
        <sz val="12"/>
        <color theme="1"/>
        <rFont val="標楷體"/>
        <family val="4"/>
        <charset val="136"/>
      </rPr>
      <t>上使用，由於客人有指定顏色</t>
    </r>
    <r>
      <rPr>
        <sz val="12"/>
        <color theme="1"/>
        <rFont val="Times New Roman"/>
        <family val="1"/>
      </rPr>
      <t>PMS12-0304TP</t>
    </r>
    <r>
      <rPr>
        <sz val="12"/>
        <color theme="1"/>
        <rFont val="標楷體"/>
        <family val="4"/>
        <charset val="136"/>
      </rPr>
      <t>作</t>
    </r>
    <r>
      <rPr>
        <sz val="12"/>
        <color theme="1"/>
        <rFont val="Times New Roman"/>
        <family val="1"/>
      </rPr>
      <t>HM</t>
    </r>
    <r>
      <rPr>
        <sz val="12"/>
        <color theme="1"/>
        <rFont val="標楷體"/>
        <family val="4"/>
        <charset val="136"/>
      </rPr>
      <t>皮殼封面用。</t>
    </r>
    <r>
      <rPr>
        <sz val="12"/>
        <color theme="1"/>
        <rFont val="Times New Roman"/>
        <family val="1"/>
      </rPr>
      <t>(</t>
    </r>
    <r>
      <rPr>
        <sz val="12"/>
        <color theme="1"/>
        <rFont val="標楷體"/>
        <family val="4"/>
        <charset val="136"/>
      </rPr>
      <t>書名</t>
    </r>
    <r>
      <rPr>
        <sz val="12"/>
        <color theme="1"/>
        <rFont val="Times New Roman"/>
        <family val="1"/>
      </rPr>
      <t>--</t>
    </r>
    <r>
      <rPr>
        <sz val="12"/>
        <color theme="1"/>
        <rFont val="標楷體"/>
        <family val="4"/>
        <charset val="136"/>
      </rPr>
      <t>愛連心</t>
    </r>
    <r>
      <rPr>
        <sz val="12"/>
        <color theme="1"/>
        <rFont val="Times New Roman"/>
        <family val="1"/>
      </rPr>
      <t>)</t>
    </r>
  </si>
  <si>
    <r>
      <rPr>
        <sz val="12"/>
        <color theme="1"/>
        <rFont val="標楷體"/>
        <family val="4"/>
        <charset val="136"/>
      </rPr>
      <t>測試景達</t>
    </r>
    <r>
      <rPr>
        <sz val="12"/>
        <color theme="1"/>
        <rFont val="Times New Roman"/>
        <family val="1"/>
      </rPr>
      <t>GP-1232</t>
    </r>
    <r>
      <rPr>
        <sz val="12"/>
        <color theme="1"/>
        <rFont val="標楷體"/>
        <family val="4"/>
        <charset val="136"/>
      </rPr>
      <t>深灰色絲印油墨是否適合在</t>
    </r>
    <r>
      <rPr>
        <sz val="12"/>
        <color theme="1"/>
        <rFont val="Times New Roman"/>
        <family val="1"/>
      </rPr>
      <t>Toyo</t>
    </r>
    <r>
      <rPr>
        <sz val="12"/>
        <color theme="1"/>
        <rFont val="標楷體"/>
        <family val="4"/>
        <charset val="136"/>
      </rPr>
      <t>布</t>
    </r>
    <r>
      <rPr>
        <sz val="12"/>
        <color theme="1"/>
        <rFont val="Times New Roman"/>
        <family val="1"/>
      </rPr>
      <t>#212</t>
    </r>
    <r>
      <rPr>
        <sz val="12"/>
        <color theme="1"/>
        <rFont val="標楷體"/>
        <family val="4"/>
        <charset val="136"/>
      </rPr>
      <t>上使用，由於客人有指定顏色</t>
    </r>
    <r>
      <rPr>
        <sz val="12"/>
        <color theme="1"/>
        <rFont val="Times New Roman"/>
        <family val="1"/>
      </rPr>
      <t>PMS16-1210HM</t>
    </r>
    <r>
      <rPr>
        <sz val="12"/>
        <color theme="1"/>
        <rFont val="標楷體"/>
        <family val="4"/>
        <charset val="136"/>
      </rPr>
      <t>皮殼封面用。</t>
    </r>
    <r>
      <rPr>
        <sz val="12"/>
        <color theme="1"/>
        <rFont val="Times New Roman"/>
        <family val="1"/>
      </rPr>
      <t>(</t>
    </r>
    <r>
      <rPr>
        <sz val="12"/>
        <color theme="1"/>
        <rFont val="標楷體"/>
        <family val="4"/>
        <charset val="136"/>
      </rPr>
      <t>書名</t>
    </r>
    <r>
      <rPr>
        <sz val="12"/>
        <color theme="1"/>
        <rFont val="Times New Roman"/>
        <family val="1"/>
      </rPr>
      <t>--</t>
    </r>
    <r>
      <rPr>
        <sz val="12"/>
        <color theme="1"/>
        <rFont val="標楷體"/>
        <family val="4"/>
        <charset val="136"/>
      </rPr>
      <t>愛連心</t>
    </r>
    <r>
      <rPr>
        <sz val="12"/>
        <color theme="1"/>
        <rFont val="Times New Roman"/>
        <family val="1"/>
      </rPr>
      <t>)</t>
    </r>
  </si>
  <si>
    <r>
      <rPr>
        <sz val="12"/>
        <color theme="1"/>
        <rFont val="標楷體"/>
        <family val="4"/>
        <charset val="136"/>
      </rPr>
      <t>測試茂森提供的</t>
    </r>
    <r>
      <rPr>
        <sz val="12"/>
        <color theme="1"/>
        <rFont val="Times New Roman"/>
        <family val="1"/>
      </rPr>
      <t>G UV Card (Medium)</t>
    </r>
    <r>
      <rPr>
        <sz val="12"/>
        <color theme="1"/>
        <rFont val="標楷體"/>
        <family val="4"/>
        <charset val="136"/>
      </rPr>
      <t>透明油墨</t>
    </r>
    <r>
      <rPr>
        <sz val="12"/>
        <color theme="1"/>
        <rFont val="Times New Roman"/>
        <family val="1"/>
      </rPr>
      <t xml:space="preserve">, </t>
    </r>
    <r>
      <rPr>
        <sz val="12"/>
        <color theme="1"/>
        <rFont val="標楷體"/>
        <family val="4"/>
        <charset val="136"/>
      </rPr>
      <t>確認是否適用</t>
    </r>
    <r>
      <rPr>
        <sz val="12"/>
        <color theme="1"/>
        <rFont val="Times New Roman"/>
        <family val="1"/>
      </rPr>
      <t xml:space="preserve">, </t>
    </r>
    <r>
      <rPr>
        <sz val="12"/>
        <color theme="1"/>
        <rFont val="標楷體"/>
        <family val="4"/>
        <charset val="136"/>
      </rPr>
      <t>減低油墨黏性。</t>
    </r>
  </si>
  <si>
    <r>
      <rPr>
        <sz val="12"/>
        <color theme="1"/>
        <rFont val="標楷體"/>
        <family val="4"/>
        <charset val="136"/>
      </rPr>
      <t>測試茂森提供的</t>
    </r>
    <r>
      <rPr>
        <sz val="12"/>
        <color theme="1"/>
        <rFont val="Times New Roman"/>
        <family val="1"/>
      </rPr>
      <t>UV Carton Medium (</t>
    </r>
    <r>
      <rPr>
        <sz val="12"/>
        <color theme="1"/>
        <rFont val="標楷體"/>
        <family val="4"/>
        <charset val="136"/>
      </rPr>
      <t>透明</t>
    </r>
    <r>
      <rPr>
        <sz val="12"/>
        <color theme="1"/>
        <rFont val="Times New Roman"/>
        <family val="1"/>
      </rPr>
      <t>)</t>
    </r>
    <r>
      <rPr>
        <sz val="12"/>
        <color theme="1"/>
        <rFont val="標楷體"/>
        <family val="4"/>
        <charset val="136"/>
      </rPr>
      <t>油墨</t>
    </r>
    <r>
      <rPr>
        <sz val="12"/>
        <color theme="1"/>
        <rFont val="Times New Roman"/>
        <family val="1"/>
      </rPr>
      <t xml:space="preserve">, </t>
    </r>
    <r>
      <rPr>
        <sz val="12"/>
        <color theme="1"/>
        <rFont val="標楷體"/>
        <family val="4"/>
        <charset val="136"/>
      </rPr>
      <t>確認是否適用。</t>
    </r>
  </si>
  <si>
    <r>
      <rPr>
        <sz val="12"/>
        <color theme="1"/>
        <rFont val="標楷體"/>
        <family val="4"/>
        <charset val="136"/>
      </rPr>
      <t>測試景達</t>
    </r>
    <r>
      <rPr>
        <sz val="12"/>
        <color theme="1"/>
        <rFont val="Times New Roman"/>
        <family val="1"/>
      </rPr>
      <t>#GP</t>
    </r>
    <r>
      <rPr>
        <sz val="12"/>
        <color theme="1"/>
        <rFont val="標楷體"/>
        <family val="4"/>
        <charset val="136"/>
      </rPr>
      <t>－</t>
    </r>
    <r>
      <rPr>
        <sz val="12"/>
        <color theme="1"/>
        <rFont val="Times New Roman"/>
        <family val="1"/>
      </rPr>
      <t>1241</t>
    </r>
    <r>
      <rPr>
        <sz val="12"/>
        <color theme="1"/>
        <rFont val="標楷體"/>
        <family val="4"/>
        <charset val="136"/>
      </rPr>
      <t>白色真珠絲印油墨是否適合使用。</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要求做白樣</t>
    </r>
    <r>
      <rPr>
        <sz val="12"/>
        <color theme="1"/>
        <rFont val="Times New Roman"/>
        <family val="1"/>
      </rPr>
      <t>—</t>
    </r>
    <r>
      <rPr>
        <sz val="12"/>
        <color theme="1"/>
        <rFont val="標楷體"/>
        <family val="4"/>
        <charset val="136"/>
      </rPr>
      <t>咭</t>
    </r>
    <r>
      <rPr>
        <sz val="12"/>
        <color theme="1"/>
        <rFont val="Times New Roman"/>
        <family val="1"/>
      </rPr>
      <t>(American Girl-Notes From The Heart Metal Box 1ACG3701)</t>
    </r>
    <r>
      <rPr>
        <sz val="12"/>
        <color theme="1"/>
        <rFont val="標楷體"/>
        <family val="4"/>
        <charset val="136"/>
      </rPr>
      <t>指定顏色調墨而用。</t>
    </r>
  </si>
  <si>
    <r>
      <rPr>
        <sz val="12"/>
        <color theme="1"/>
        <rFont val="標楷體"/>
        <family val="4"/>
        <charset val="136"/>
      </rPr>
      <t>測試廣州高仕提供的</t>
    </r>
    <r>
      <rPr>
        <sz val="12"/>
        <color theme="1"/>
        <rFont val="Times New Roman"/>
        <family val="1"/>
      </rPr>
      <t>3</t>
    </r>
    <r>
      <rPr>
        <sz val="12"/>
        <color theme="1"/>
        <rFont val="標楷體"/>
        <family val="4"/>
        <charset val="136"/>
      </rPr>
      <t>款</t>
    </r>
    <r>
      <rPr>
        <sz val="12"/>
        <color theme="1"/>
        <rFont val="Times New Roman"/>
        <family val="1"/>
      </rPr>
      <t>UV</t>
    </r>
    <r>
      <rPr>
        <sz val="12"/>
        <color theme="1"/>
        <rFont val="標楷體"/>
        <family val="4"/>
        <charset val="136"/>
      </rPr>
      <t>專色油墨作吊色用</t>
    </r>
    <r>
      <rPr>
        <sz val="12"/>
        <color theme="1"/>
        <rFont val="Times New Roman"/>
        <family val="1"/>
      </rPr>
      <t xml:space="preserve">, </t>
    </r>
    <r>
      <rPr>
        <sz val="12"/>
        <color theme="1"/>
        <rFont val="標楷體"/>
        <family val="4"/>
        <charset val="136"/>
      </rPr>
      <t>因為現時</t>
    </r>
    <r>
      <rPr>
        <sz val="12"/>
        <color theme="1"/>
        <rFont val="Times New Roman"/>
        <family val="1"/>
      </rPr>
      <t>UV</t>
    </r>
    <r>
      <rPr>
        <sz val="12"/>
        <color theme="1"/>
        <rFont val="標楷體"/>
        <family val="4"/>
        <charset val="136"/>
      </rPr>
      <t>印件較多</t>
    </r>
    <r>
      <rPr>
        <sz val="12"/>
        <color theme="1"/>
        <rFont val="Times New Roman"/>
        <family val="1"/>
      </rPr>
      <t xml:space="preserve">, </t>
    </r>
    <r>
      <rPr>
        <sz val="12"/>
        <color theme="1"/>
        <rFont val="標楷體"/>
        <family val="4"/>
        <charset val="136"/>
      </rPr>
      <t>供應商調專色亦有偏差。</t>
    </r>
  </si>
  <si>
    <r>
      <rPr>
        <sz val="12"/>
        <color theme="1"/>
        <rFont val="標楷體"/>
        <family val="4"/>
        <charset val="136"/>
      </rPr>
      <t>測試廣州高仕</t>
    </r>
    <r>
      <rPr>
        <sz val="12"/>
        <color theme="1"/>
        <rFont val="Times New Roman"/>
        <family val="1"/>
      </rPr>
      <t>UV</t>
    </r>
    <r>
      <rPr>
        <sz val="12"/>
        <color theme="1"/>
        <rFont val="標楷體"/>
        <family val="4"/>
        <charset val="136"/>
      </rPr>
      <t>用的</t>
    </r>
    <r>
      <rPr>
        <sz val="12"/>
        <color theme="1"/>
        <rFont val="Times New Roman"/>
        <family val="1"/>
      </rPr>
      <t>#ML140</t>
    </r>
    <r>
      <rPr>
        <sz val="12"/>
        <color theme="1"/>
        <rFont val="標楷體"/>
        <family val="4"/>
        <charset val="136"/>
      </rPr>
      <t>青金─</t>
    </r>
    <r>
      <rPr>
        <sz val="12"/>
        <color theme="1"/>
        <rFont val="Times New Roman"/>
        <family val="1"/>
      </rPr>
      <t>#ML142</t>
    </r>
    <r>
      <rPr>
        <sz val="12"/>
        <color theme="1"/>
        <rFont val="標楷體"/>
        <family val="4"/>
        <charset val="136"/>
      </rPr>
      <t>紅金及配套</t>
    </r>
    <r>
      <rPr>
        <sz val="12"/>
        <color theme="1"/>
        <rFont val="Times New Roman"/>
        <family val="1"/>
      </rPr>
      <t>#U1083</t>
    </r>
    <r>
      <rPr>
        <sz val="12"/>
        <color theme="1"/>
        <rFont val="標楷體"/>
        <family val="4"/>
        <charset val="136"/>
      </rPr>
      <t>調墨油</t>
    </r>
    <r>
      <rPr>
        <sz val="12"/>
        <color theme="1"/>
        <rFont val="Times New Roman"/>
        <family val="1"/>
      </rPr>
      <t xml:space="preserve">, </t>
    </r>
    <r>
      <rPr>
        <sz val="12"/>
        <color theme="1"/>
        <rFont val="標楷體"/>
        <family val="4"/>
        <charset val="136"/>
      </rPr>
      <t>是否合使用於</t>
    </r>
    <r>
      <rPr>
        <sz val="12"/>
        <color theme="1"/>
        <rFont val="Times New Roman"/>
        <family val="1"/>
      </rPr>
      <t>UV</t>
    </r>
    <r>
      <rPr>
        <sz val="12"/>
        <color theme="1"/>
        <rFont val="標楷體"/>
        <family val="4"/>
        <charset val="136"/>
      </rPr>
      <t>印件。</t>
    </r>
  </si>
  <si>
    <r>
      <rPr>
        <sz val="12"/>
        <color theme="1"/>
        <rFont val="標楷體"/>
        <family val="4"/>
        <charset val="136"/>
      </rPr>
      <t>測試景達</t>
    </r>
    <r>
      <rPr>
        <sz val="12"/>
        <color theme="1"/>
        <rFont val="Times New Roman"/>
        <family val="1"/>
      </rPr>
      <t>#GP</t>
    </r>
    <r>
      <rPr>
        <sz val="12"/>
        <color theme="1"/>
        <rFont val="標楷體"/>
        <family val="4"/>
        <charset val="136"/>
      </rPr>
      <t>－</t>
    </r>
    <r>
      <rPr>
        <sz val="12"/>
        <color theme="1"/>
        <rFont val="Times New Roman"/>
        <family val="1"/>
      </rPr>
      <t>1242</t>
    </r>
    <r>
      <rPr>
        <sz val="12"/>
        <color theme="1"/>
        <rFont val="標楷體"/>
        <family val="4"/>
        <charset val="136"/>
      </rPr>
      <t>銀白色絲印油墨是否適合使用。</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要求做樣指定顏色調墨而用。</t>
    </r>
  </si>
  <si>
    <r>
      <rPr>
        <sz val="12"/>
        <color theme="1"/>
        <rFont val="標楷體"/>
        <family val="4"/>
        <charset val="136"/>
      </rPr>
      <t>測試景達</t>
    </r>
    <r>
      <rPr>
        <sz val="12"/>
        <color theme="1"/>
        <rFont val="Times New Roman"/>
        <family val="1"/>
      </rPr>
      <t>#GP</t>
    </r>
    <r>
      <rPr>
        <sz val="12"/>
        <color theme="1"/>
        <rFont val="標楷體"/>
        <family val="4"/>
        <charset val="136"/>
      </rPr>
      <t>－</t>
    </r>
    <r>
      <rPr>
        <sz val="12"/>
        <color theme="1"/>
        <rFont val="Times New Roman"/>
        <family val="1"/>
      </rPr>
      <t>1243</t>
    </r>
    <r>
      <rPr>
        <sz val="12"/>
        <color theme="1"/>
        <rFont val="標楷體"/>
        <family val="4"/>
        <charset val="136"/>
      </rPr>
      <t>金色絲印油墨是否適合使用。</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要求做樣指定顏色調墨而用。</t>
    </r>
  </si>
  <si>
    <r>
      <rPr>
        <sz val="12"/>
        <color theme="1"/>
        <rFont val="標楷體"/>
        <family val="4"/>
        <charset val="136"/>
      </rPr>
      <t>測試景達</t>
    </r>
    <r>
      <rPr>
        <sz val="12"/>
        <color theme="1"/>
        <rFont val="Times New Roman"/>
        <family val="1"/>
      </rPr>
      <t>#GP</t>
    </r>
    <r>
      <rPr>
        <sz val="12"/>
        <color theme="1"/>
        <rFont val="標楷體"/>
        <family val="4"/>
        <charset val="136"/>
      </rPr>
      <t>－</t>
    </r>
    <r>
      <rPr>
        <sz val="12"/>
        <color theme="1"/>
        <rFont val="Times New Roman"/>
        <family val="1"/>
      </rPr>
      <t>1239</t>
    </r>
    <r>
      <rPr>
        <sz val="12"/>
        <color theme="1"/>
        <rFont val="標楷體"/>
        <family val="4"/>
        <charset val="136"/>
      </rPr>
      <t>啞光油是否適合使用。</t>
    </r>
    <r>
      <rPr>
        <sz val="12"/>
        <color theme="1"/>
        <rFont val="Times New Roman"/>
        <family val="1"/>
      </rPr>
      <t xml:space="preserve"> </t>
    </r>
    <r>
      <rPr>
        <sz val="12"/>
        <color theme="1"/>
        <rFont val="標楷體"/>
        <family val="4"/>
        <charset val="136"/>
      </rPr>
      <t>由於客戶</t>
    </r>
    <r>
      <rPr>
        <sz val="12"/>
        <color theme="1"/>
        <rFont val="Times New Roman"/>
        <family val="1"/>
      </rPr>
      <t>Pleasant Company</t>
    </r>
    <r>
      <rPr>
        <sz val="12"/>
        <color theme="1"/>
        <rFont val="標楷體"/>
        <family val="4"/>
        <charset val="136"/>
      </rPr>
      <t>要求此油墨面上可用粉筆畫出粉筆字的效果出來。</t>
    </r>
  </si>
  <si>
    <r>
      <rPr>
        <sz val="12"/>
        <color theme="1"/>
        <rFont val="標楷體"/>
        <family val="4"/>
        <charset val="136"/>
      </rPr>
      <t>測試茂森提供的</t>
    </r>
    <r>
      <rPr>
        <sz val="12"/>
        <color theme="1"/>
        <rFont val="Times New Roman"/>
        <family val="1"/>
      </rPr>
      <t>INCTEC UV Offset Ink # UV Card White(HA)</t>
    </r>
    <r>
      <rPr>
        <sz val="12"/>
        <color theme="1"/>
        <rFont val="標楷體"/>
        <family val="4"/>
        <charset val="136"/>
      </rPr>
      <t>白墨</t>
    </r>
    <r>
      <rPr>
        <sz val="12"/>
        <color theme="1"/>
        <rFont val="Times New Roman"/>
        <family val="1"/>
      </rPr>
      <t xml:space="preserve">, </t>
    </r>
    <r>
      <rPr>
        <sz val="12"/>
        <color theme="1"/>
        <rFont val="標楷體"/>
        <family val="4"/>
        <charset val="136"/>
      </rPr>
      <t>跟現用愛麗絲</t>
    </r>
    <r>
      <rPr>
        <sz val="12"/>
        <color theme="1"/>
        <rFont val="Times New Roman"/>
        <family val="1"/>
      </rPr>
      <t>UV</t>
    </r>
    <r>
      <rPr>
        <sz val="12"/>
        <color theme="1"/>
        <rFont val="標楷體"/>
        <family val="4"/>
        <charset val="136"/>
      </rPr>
      <t>白墨比較附著力</t>
    </r>
    <r>
      <rPr>
        <sz val="12"/>
        <color theme="1"/>
        <rFont val="Times New Roman"/>
        <family val="1"/>
      </rPr>
      <t xml:space="preserve">, </t>
    </r>
    <r>
      <rPr>
        <sz val="12"/>
        <color theme="1"/>
        <rFont val="標楷體"/>
        <family val="4"/>
        <charset val="136"/>
      </rPr>
      <t>改善。</t>
    </r>
  </si>
  <si>
    <r>
      <rPr>
        <sz val="12"/>
        <color theme="1"/>
        <rFont val="標楷體"/>
        <family val="4"/>
        <charset val="136"/>
      </rPr>
      <t>測試</t>
    </r>
    <r>
      <rPr>
        <sz val="12"/>
        <color theme="1"/>
        <rFont val="Times New Roman"/>
        <family val="1"/>
      </rPr>
      <t>Prinpack</t>
    </r>
    <r>
      <rPr>
        <sz val="12"/>
        <color theme="1"/>
        <rFont val="標楷體"/>
        <family val="4"/>
        <charset val="136"/>
      </rPr>
      <t>提供的</t>
    </r>
    <r>
      <rPr>
        <sz val="12"/>
        <color theme="1"/>
        <rFont val="Times New Roman"/>
        <family val="1"/>
      </rPr>
      <t>TOP</t>
    </r>
    <r>
      <rPr>
        <sz val="12"/>
        <color theme="1"/>
        <rFont val="標楷體"/>
        <family val="4"/>
        <charset val="136"/>
      </rPr>
      <t>耐曬金紅</t>
    </r>
    <r>
      <rPr>
        <sz val="12"/>
        <color theme="1"/>
        <rFont val="Times New Roman"/>
        <family val="1"/>
      </rPr>
      <t xml:space="preserve">(T-17 Bronze Red) </t>
    </r>
    <r>
      <rPr>
        <sz val="12"/>
        <color theme="1"/>
        <rFont val="標楷體"/>
        <family val="4"/>
        <charset val="136"/>
      </rPr>
      <t>及耐曬黃</t>
    </r>
    <r>
      <rPr>
        <sz val="12"/>
        <color theme="1"/>
        <rFont val="Times New Roman"/>
        <family val="1"/>
      </rPr>
      <t>(T-3 Yellow)</t>
    </r>
    <r>
      <rPr>
        <sz val="12"/>
        <color theme="1"/>
        <rFont val="標楷體"/>
        <family val="4"/>
        <charset val="136"/>
      </rPr>
      <t>柯式油墨</t>
    </r>
    <r>
      <rPr>
        <sz val="12"/>
        <color theme="1"/>
        <rFont val="Times New Roman"/>
        <family val="1"/>
      </rPr>
      <t xml:space="preserve">, </t>
    </r>
    <r>
      <rPr>
        <sz val="12"/>
        <color theme="1"/>
        <rFont val="標楷體"/>
        <family val="4"/>
        <charset val="136"/>
      </rPr>
      <t>跟現用</t>
    </r>
    <r>
      <rPr>
        <sz val="12"/>
        <color theme="1"/>
        <rFont val="Times New Roman"/>
        <family val="1"/>
      </rPr>
      <t>TOP</t>
    </r>
    <r>
      <rPr>
        <sz val="12"/>
        <color theme="1"/>
        <rFont val="標楷體"/>
        <family val="4"/>
        <charset val="136"/>
      </rPr>
      <t>黃</t>
    </r>
    <r>
      <rPr>
        <sz val="12"/>
        <color theme="1"/>
        <rFont val="Times New Roman"/>
        <family val="1"/>
      </rPr>
      <t>T-3</t>
    </r>
    <r>
      <rPr>
        <sz val="12"/>
        <color theme="1"/>
        <rFont val="標楷體"/>
        <family val="4"/>
        <charset val="136"/>
      </rPr>
      <t>和</t>
    </r>
    <r>
      <rPr>
        <sz val="12"/>
        <color theme="1"/>
        <rFont val="Times New Roman"/>
        <family val="1"/>
      </rPr>
      <t>T-17</t>
    </r>
    <r>
      <rPr>
        <sz val="12"/>
        <color theme="1"/>
        <rFont val="標楷體"/>
        <family val="4"/>
        <charset val="136"/>
      </rPr>
      <t>比較</t>
    </r>
    <r>
      <rPr>
        <sz val="12"/>
        <color theme="1"/>
        <rFont val="Times New Roman"/>
        <family val="1"/>
      </rPr>
      <t xml:space="preserve">, </t>
    </r>
    <r>
      <rPr>
        <sz val="12"/>
        <color theme="1"/>
        <rFont val="標楷體"/>
        <family val="4"/>
        <charset val="136"/>
      </rPr>
      <t>確認品質</t>
    </r>
    <r>
      <rPr>
        <sz val="12"/>
        <color theme="1"/>
        <rFont val="Times New Roman"/>
        <family val="1"/>
      </rPr>
      <t>.</t>
    </r>
  </si>
  <si>
    <r>
      <rPr>
        <sz val="12"/>
        <color theme="1"/>
        <rFont val="標楷體"/>
        <family val="4"/>
        <charset val="136"/>
      </rPr>
      <t>測試</t>
    </r>
    <r>
      <rPr>
        <sz val="12"/>
        <color theme="1"/>
        <rFont val="Times New Roman"/>
        <family val="1"/>
      </rPr>
      <t>Prinpack</t>
    </r>
    <r>
      <rPr>
        <sz val="12"/>
        <color theme="1"/>
        <rFont val="標楷體"/>
        <family val="4"/>
        <charset val="136"/>
      </rPr>
      <t>提供的</t>
    </r>
    <r>
      <rPr>
        <sz val="12"/>
        <color theme="1"/>
        <rFont val="Times New Roman"/>
        <family val="1"/>
      </rPr>
      <t xml:space="preserve">ARONON-T(S/W)Process Ink, </t>
    </r>
    <r>
      <rPr>
        <sz val="12"/>
        <color theme="1"/>
        <rFont val="標楷體"/>
        <family val="4"/>
        <charset val="136"/>
      </rPr>
      <t>適合用於啞粉紙並有高耐磨效能</t>
    </r>
    <r>
      <rPr>
        <sz val="12"/>
        <color theme="1"/>
        <rFont val="Times New Roman"/>
        <family val="1"/>
      </rPr>
      <t xml:space="preserve">, </t>
    </r>
    <r>
      <rPr>
        <sz val="12"/>
        <color theme="1"/>
        <rFont val="標楷體"/>
        <family val="4"/>
        <charset val="136"/>
      </rPr>
      <t>跟茂森</t>
    </r>
    <r>
      <rPr>
        <sz val="12"/>
        <color theme="1"/>
        <rFont val="Times New Roman"/>
        <family val="1"/>
      </rPr>
      <t>Rub II</t>
    </r>
    <r>
      <rPr>
        <sz val="12"/>
        <color theme="1"/>
        <rFont val="標楷體"/>
        <family val="4"/>
        <charset val="136"/>
      </rPr>
      <t>耐磨油墨比較</t>
    </r>
    <r>
      <rPr>
        <sz val="12"/>
        <color theme="1"/>
        <rFont val="Times New Roman"/>
        <family val="1"/>
      </rPr>
      <t>.</t>
    </r>
  </si>
  <si>
    <r>
      <rPr>
        <sz val="12"/>
        <color theme="1"/>
        <rFont val="標楷體"/>
        <family val="4"/>
        <charset val="136"/>
      </rPr>
      <t>因為現時</t>
    </r>
    <r>
      <rPr>
        <sz val="12"/>
        <color theme="1"/>
        <rFont val="Times New Roman"/>
        <family val="1"/>
      </rPr>
      <t>UV</t>
    </r>
    <r>
      <rPr>
        <sz val="12"/>
        <color theme="1"/>
        <rFont val="標楷體"/>
        <family val="4"/>
        <charset val="136"/>
      </rPr>
      <t>印件較多，供應商調專色亦有偏差，測試廣州高仕提供的</t>
    </r>
    <r>
      <rPr>
        <sz val="12"/>
        <color theme="1"/>
        <rFont val="Times New Roman"/>
        <family val="1"/>
      </rPr>
      <t>UV</t>
    </r>
    <r>
      <rPr>
        <sz val="12"/>
        <color theme="1"/>
        <rFont val="標楷體"/>
        <family val="4"/>
        <charset val="136"/>
      </rPr>
      <t>專色油墨</t>
    </r>
    <r>
      <rPr>
        <sz val="12"/>
        <color theme="1"/>
        <rFont val="Times New Roman"/>
        <family val="1"/>
      </rPr>
      <t>Ultracure-Plast #4771 UV(</t>
    </r>
    <r>
      <rPr>
        <sz val="12"/>
        <color theme="1"/>
        <rFont val="標楷體"/>
        <family val="4"/>
        <charset val="136"/>
      </rPr>
      <t>綠色</t>
    </r>
    <r>
      <rPr>
        <sz val="12"/>
        <color theme="1"/>
        <rFont val="Times New Roman"/>
        <family val="1"/>
      </rPr>
      <t>)</t>
    </r>
    <r>
      <rPr>
        <sz val="12"/>
        <color theme="1"/>
        <rFont val="標楷體"/>
        <family val="4"/>
        <charset val="136"/>
      </rPr>
      <t>及</t>
    </r>
    <r>
      <rPr>
        <sz val="12"/>
        <color theme="1"/>
        <rFont val="Times New Roman"/>
        <family val="1"/>
      </rPr>
      <t>#4762 UV(</t>
    </r>
    <r>
      <rPr>
        <sz val="12"/>
        <color theme="1"/>
        <rFont val="標楷體"/>
        <family val="4"/>
        <charset val="136"/>
      </rPr>
      <t>射光藍</t>
    </r>
    <r>
      <rPr>
        <sz val="12"/>
        <color theme="1"/>
        <rFont val="Times New Roman"/>
        <family val="1"/>
      </rPr>
      <t>)</t>
    </r>
    <r>
      <rPr>
        <sz val="12"/>
        <color theme="1"/>
        <rFont val="標楷體"/>
        <family val="4"/>
        <charset val="136"/>
      </rPr>
      <t>油墨作吊色用。</t>
    </r>
  </si>
  <si>
    <r>
      <rPr>
        <sz val="12"/>
        <color theme="1"/>
        <rFont val="標楷體"/>
        <family val="4"/>
        <charset val="136"/>
      </rPr>
      <t>德國絲印金墨</t>
    </r>
    <r>
      <rPr>
        <sz val="12"/>
        <color theme="1"/>
        <rFont val="Times New Roman"/>
        <family val="1"/>
      </rPr>
      <t xml:space="preserve">     </t>
    </r>
    <r>
      <rPr>
        <sz val="12"/>
        <color theme="1"/>
        <rFont val="標楷體"/>
        <family val="4"/>
        <charset val="136"/>
      </rPr>
      <t>欠測試單</t>
    </r>
  </si>
  <si>
    <r>
      <rPr>
        <sz val="12"/>
        <color theme="1"/>
        <rFont val="標楷體"/>
        <family val="4"/>
        <charset val="136"/>
      </rPr>
      <t>測試</t>
    </r>
    <r>
      <rPr>
        <sz val="12"/>
        <color theme="1"/>
        <rFont val="Times New Roman"/>
        <family val="1"/>
      </rPr>
      <t>Eckart</t>
    </r>
    <r>
      <rPr>
        <sz val="12"/>
        <color theme="1"/>
        <rFont val="標楷體"/>
        <family val="4"/>
        <charset val="136"/>
      </rPr>
      <t>的</t>
    </r>
    <r>
      <rPr>
        <sz val="12"/>
        <color theme="1"/>
        <rFont val="Times New Roman"/>
        <family val="1"/>
      </rPr>
      <t>Rotostar #300 251</t>
    </r>
    <r>
      <rPr>
        <sz val="12"/>
        <color theme="1"/>
        <rFont val="標楷體"/>
        <family val="4"/>
        <charset val="136"/>
      </rPr>
      <t>（青金）</t>
    </r>
    <r>
      <rPr>
        <sz val="12"/>
        <color theme="1"/>
        <rFont val="Times New Roman"/>
        <family val="1"/>
      </rPr>
      <t>/#300 253</t>
    </r>
    <r>
      <rPr>
        <sz val="12"/>
        <color theme="1"/>
        <rFont val="標楷體"/>
        <family val="4"/>
        <charset val="136"/>
      </rPr>
      <t>（紅金）</t>
    </r>
    <r>
      <rPr>
        <sz val="12"/>
        <color theme="1"/>
        <rFont val="Times New Roman"/>
        <family val="1"/>
      </rPr>
      <t>/#300 250</t>
    </r>
    <r>
      <rPr>
        <sz val="12"/>
        <color theme="1"/>
        <rFont val="標楷體"/>
        <family val="4"/>
        <charset val="136"/>
      </rPr>
      <t>（透明油）</t>
    </r>
    <r>
      <rPr>
        <sz val="12"/>
        <color theme="1"/>
        <rFont val="Times New Roman"/>
        <family val="1"/>
      </rPr>
      <t>/</t>
    </r>
    <r>
      <rPr>
        <sz val="12"/>
        <color theme="1"/>
        <rFont val="標楷體"/>
        <family val="4"/>
        <charset val="136"/>
      </rPr>
      <t>配合</t>
    </r>
    <r>
      <rPr>
        <sz val="12"/>
        <color theme="1"/>
        <rFont val="Times New Roman"/>
        <family val="1"/>
      </rPr>
      <t>#300 252</t>
    </r>
    <r>
      <rPr>
        <sz val="12"/>
        <color theme="1"/>
        <rFont val="標楷體"/>
        <family val="4"/>
        <charset val="136"/>
      </rPr>
      <t>金墨調色﹐看顏色是否可用於</t>
    </r>
    <r>
      <rPr>
        <sz val="12"/>
        <color theme="1"/>
        <rFont val="Times New Roman"/>
        <family val="1"/>
      </rPr>
      <t>HM</t>
    </r>
    <r>
      <rPr>
        <sz val="12"/>
        <color theme="1"/>
        <rFont val="標楷體"/>
        <family val="4"/>
        <charset val="136"/>
      </rPr>
      <t>金墨袋。</t>
    </r>
  </si>
  <si>
    <r>
      <rPr>
        <sz val="12"/>
        <color theme="1"/>
        <rFont val="標楷體"/>
        <family val="4"/>
        <charset val="136"/>
      </rPr>
      <t>客人</t>
    </r>
    <r>
      <rPr>
        <sz val="12"/>
        <color theme="1"/>
        <rFont val="Times New Roman"/>
        <family val="1"/>
      </rPr>
      <t>H/M</t>
    </r>
    <r>
      <rPr>
        <sz val="12"/>
        <color theme="1"/>
        <rFont val="標楷體"/>
        <family val="4"/>
        <charset val="136"/>
      </rPr>
      <t>要求測試</t>
    </r>
    <r>
      <rPr>
        <sz val="12"/>
        <color theme="1"/>
        <rFont val="Times New Roman"/>
        <family val="1"/>
      </rPr>
      <t>Sun Chemical</t>
    </r>
    <r>
      <rPr>
        <sz val="12"/>
        <color theme="1"/>
        <rFont val="標楷體"/>
        <family val="4"/>
        <charset val="136"/>
      </rPr>
      <t>油墨</t>
    </r>
    <r>
      <rPr>
        <sz val="12"/>
        <color theme="1"/>
        <rFont val="Times New Roman"/>
        <family val="1"/>
      </rPr>
      <t>#Toplith 10 4C(#P-6110</t>
    </r>
    <r>
      <rPr>
        <sz val="12"/>
        <color theme="1"/>
        <rFont val="標楷體"/>
        <family val="4"/>
        <charset val="136"/>
      </rPr>
      <t>紅</t>
    </r>
    <r>
      <rPr>
        <sz val="12"/>
        <color theme="1"/>
        <rFont val="Times New Roman"/>
        <family val="1"/>
      </rPr>
      <t xml:space="preserve">, </t>
    </r>
    <r>
      <rPr>
        <sz val="12"/>
        <color theme="1"/>
        <rFont val="標楷體"/>
        <family val="4"/>
        <charset val="136"/>
      </rPr>
      <t>豆</t>
    </r>
    <r>
      <rPr>
        <sz val="12"/>
        <color theme="1"/>
        <rFont val="Times New Roman"/>
        <family val="1"/>
      </rPr>
      <t>G6110</t>
    </r>
    <r>
      <rPr>
        <sz val="12"/>
        <color theme="1"/>
        <rFont val="標楷體"/>
        <family val="4"/>
        <charset val="136"/>
      </rPr>
      <t>黃</t>
    </r>
    <r>
      <rPr>
        <sz val="12"/>
        <color theme="1"/>
        <rFont val="Times New Roman"/>
        <family val="1"/>
      </rPr>
      <t xml:space="preserve">, </t>
    </r>
    <r>
      <rPr>
        <sz val="12"/>
        <color theme="1"/>
        <rFont val="標楷體"/>
        <family val="4"/>
        <charset val="136"/>
      </rPr>
      <t>色</t>
    </r>
    <r>
      <rPr>
        <sz val="12"/>
        <color theme="1"/>
        <rFont val="Times New Roman"/>
        <family val="1"/>
      </rPr>
      <t>B6210</t>
    </r>
    <r>
      <rPr>
        <sz val="12"/>
        <color theme="1"/>
        <rFont val="標楷體"/>
        <family val="4"/>
        <charset val="136"/>
      </rPr>
      <t>藍田種玉</t>
    </r>
    <r>
      <rPr>
        <sz val="12"/>
        <color theme="1"/>
        <rFont val="Times New Roman"/>
        <family val="1"/>
      </rPr>
      <t>#8910</t>
    </r>
    <r>
      <rPr>
        <sz val="12"/>
        <color theme="1"/>
        <rFont val="標楷體"/>
        <family val="4"/>
        <charset val="136"/>
      </rPr>
      <t>黑</t>
    </r>
    <r>
      <rPr>
        <sz val="12"/>
        <color theme="1"/>
        <rFont val="Times New Roman"/>
        <family val="1"/>
      </rPr>
      <t>)</t>
    </r>
    <r>
      <rPr>
        <sz val="12"/>
        <color theme="1"/>
        <rFont val="標楷體"/>
        <family val="4"/>
        <charset val="136"/>
      </rPr>
      <t>印刷</t>
    </r>
    <r>
      <rPr>
        <sz val="12"/>
        <color theme="1"/>
        <rFont val="Times New Roman"/>
        <family val="1"/>
      </rPr>
      <t xml:space="preserve">, </t>
    </r>
    <r>
      <rPr>
        <sz val="12"/>
        <color theme="1"/>
        <rFont val="標楷體"/>
        <family val="4"/>
        <charset val="136"/>
      </rPr>
      <t>確認是否可接受。</t>
    </r>
  </si>
  <si>
    <r>
      <rPr>
        <sz val="12"/>
        <color theme="1"/>
        <rFont val="標楷體"/>
        <family val="4"/>
        <charset val="136"/>
      </rPr>
      <t>不確定</t>
    </r>
  </si>
  <si>
    <r>
      <rPr>
        <sz val="12"/>
        <color theme="1"/>
        <rFont val="標楷體"/>
        <family val="4"/>
        <charset val="136"/>
      </rPr>
      <t>測試三和國際提供的黑色</t>
    </r>
    <r>
      <rPr>
        <sz val="12"/>
        <color theme="1"/>
        <rFont val="Times New Roman"/>
        <family val="1"/>
      </rPr>
      <t>UV(</t>
    </r>
    <r>
      <rPr>
        <sz val="12"/>
        <color theme="1"/>
        <rFont val="標楷體"/>
        <family val="4"/>
        <charset val="136"/>
      </rPr>
      <t>＃</t>
    </r>
    <r>
      <rPr>
        <sz val="12"/>
        <color theme="1"/>
        <rFont val="Times New Roman"/>
        <family val="1"/>
      </rPr>
      <t>80-005KG)</t>
    </r>
    <r>
      <rPr>
        <sz val="12"/>
        <color theme="1"/>
        <rFont val="標楷體"/>
        <family val="4"/>
        <charset val="136"/>
      </rPr>
      <t>油墨是否可絲印在</t>
    </r>
    <r>
      <rPr>
        <sz val="12"/>
        <color theme="1"/>
        <rFont val="Times New Roman"/>
        <family val="1"/>
      </rPr>
      <t>PP</t>
    </r>
    <r>
      <rPr>
        <sz val="12"/>
        <color theme="1"/>
        <rFont val="標楷體"/>
        <family val="4"/>
        <charset val="136"/>
      </rPr>
      <t>膠片面上。</t>
    </r>
  </si>
  <si>
    <r>
      <rPr>
        <sz val="12"/>
        <color theme="1"/>
        <rFont val="標楷體"/>
        <family val="4"/>
        <charset val="136"/>
      </rPr>
      <t>測試</t>
    </r>
    <r>
      <rPr>
        <sz val="12"/>
        <color theme="1"/>
        <rFont val="Times New Roman"/>
        <family val="1"/>
      </rPr>
      <t xml:space="preserve"> </t>
    </r>
    <r>
      <rPr>
        <sz val="12"/>
        <color theme="1"/>
        <rFont val="標楷體"/>
        <family val="4"/>
        <charset val="136"/>
      </rPr>
      <t>景達</t>
    </r>
    <r>
      <rPr>
        <sz val="12"/>
        <color theme="1"/>
        <rFont val="Times New Roman"/>
        <family val="1"/>
      </rPr>
      <t>#GP-1254</t>
    </r>
    <r>
      <rPr>
        <sz val="12"/>
        <color theme="1"/>
        <rFont val="標楷體"/>
        <family val="4"/>
        <charset val="136"/>
      </rPr>
      <t>黑色絲印油墨是否適合使用</t>
    </r>
    <r>
      <rPr>
        <sz val="12"/>
        <color theme="1"/>
        <rFont val="Times New Roman"/>
        <family val="1"/>
      </rPr>
      <t>PP</t>
    </r>
    <r>
      <rPr>
        <sz val="12"/>
        <color theme="1"/>
        <rFont val="標楷體"/>
        <family val="4"/>
        <charset val="136"/>
      </rPr>
      <t>膠片面上。</t>
    </r>
    <r>
      <rPr>
        <sz val="12"/>
        <color theme="1"/>
        <rFont val="Times New Roman"/>
        <family val="1"/>
      </rPr>
      <t xml:space="preserve"> </t>
    </r>
    <r>
      <rPr>
        <sz val="12"/>
        <color theme="1"/>
        <rFont val="標楷體"/>
        <family val="4"/>
        <charset val="136"/>
      </rPr>
      <t>由</t>
    </r>
    <r>
      <rPr>
        <sz val="12"/>
        <color theme="1"/>
        <rFont val="Times New Roman"/>
        <family val="1"/>
      </rPr>
      <t xml:space="preserve"> </t>
    </r>
    <r>
      <rPr>
        <sz val="12"/>
        <color theme="1"/>
        <rFont val="標楷體"/>
        <family val="4"/>
        <charset val="136"/>
      </rPr>
      <t>於</t>
    </r>
    <r>
      <rPr>
        <sz val="12"/>
        <color theme="1"/>
        <rFont val="Times New Roman"/>
        <family val="1"/>
      </rPr>
      <t xml:space="preserve"> </t>
    </r>
    <r>
      <rPr>
        <sz val="12"/>
        <color theme="1"/>
        <rFont val="標楷體"/>
        <family val="4"/>
        <charset val="136"/>
      </rPr>
      <t>之前大貨是外發加工生產﹐故研究自行生產以減低成本。</t>
    </r>
    <r>
      <rPr>
        <sz val="12"/>
        <color theme="1"/>
        <rFont val="Times New Roman"/>
        <family val="1"/>
      </rPr>
      <t>(Job No-44996)</t>
    </r>
  </si>
  <si>
    <r>
      <rPr>
        <sz val="12"/>
        <color theme="1"/>
        <rFont val="標楷體"/>
        <family val="4"/>
        <charset val="136"/>
      </rPr>
      <t>測試</t>
    </r>
    <r>
      <rPr>
        <sz val="12"/>
        <color theme="1"/>
        <rFont val="Times New Roman"/>
        <family val="1"/>
      </rPr>
      <t>Eckart</t>
    </r>
    <r>
      <rPr>
        <sz val="12"/>
        <color theme="1"/>
        <rFont val="標楷體"/>
        <family val="4"/>
        <charset val="136"/>
      </rPr>
      <t>的</t>
    </r>
    <r>
      <rPr>
        <sz val="12"/>
        <color theme="1"/>
        <rFont val="Times New Roman"/>
        <family val="1"/>
      </rPr>
      <t>Rotostar#300 255 (</t>
    </r>
    <r>
      <rPr>
        <sz val="12"/>
        <color theme="1"/>
        <rFont val="標楷體"/>
        <family val="4"/>
        <charset val="136"/>
      </rPr>
      <t>青金</t>
    </r>
    <r>
      <rPr>
        <sz val="12"/>
        <color theme="1"/>
        <rFont val="Times New Roman"/>
        <family val="1"/>
      </rPr>
      <t>)</t>
    </r>
    <r>
      <rPr>
        <sz val="12"/>
        <color theme="1"/>
        <rFont val="標楷體"/>
        <family val="4"/>
        <charset val="136"/>
      </rPr>
      <t>是否可用於</t>
    </r>
    <r>
      <rPr>
        <sz val="12"/>
        <color theme="1"/>
        <rFont val="Times New Roman"/>
        <family val="1"/>
      </rPr>
      <t>HM</t>
    </r>
    <r>
      <rPr>
        <sz val="12"/>
        <color theme="1"/>
        <rFont val="標楷體"/>
        <family val="4"/>
        <charset val="136"/>
      </rPr>
      <t>金墨袋。由於今次的油墨針對金墨袋燙金後出現斑點問題。</t>
    </r>
  </si>
  <si>
    <r>
      <rPr>
        <sz val="12"/>
        <color theme="1"/>
        <rFont val="標楷體"/>
        <family val="4"/>
        <charset val="136"/>
      </rPr>
      <t>測試創熹</t>
    </r>
    <r>
      <rPr>
        <sz val="12"/>
        <color theme="1"/>
        <rFont val="Times New Roman"/>
        <family val="1"/>
      </rPr>
      <t xml:space="preserve">Bright ink </t>
    </r>
    <r>
      <rPr>
        <sz val="12"/>
        <color theme="1"/>
        <rFont val="標楷體"/>
        <family val="4"/>
        <charset val="136"/>
      </rPr>
      <t>感溫變色絲印油墨</t>
    </r>
    <r>
      <rPr>
        <sz val="12"/>
        <color theme="1"/>
        <rFont val="Times New Roman"/>
        <family val="1"/>
      </rPr>
      <t>#OB-49003(</t>
    </r>
    <r>
      <rPr>
        <sz val="12"/>
        <color theme="1"/>
        <rFont val="標楷體"/>
        <family val="4"/>
        <charset val="136"/>
      </rPr>
      <t>黑色轉透明</t>
    </r>
    <r>
      <rPr>
        <sz val="12"/>
        <color theme="1"/>
        <rFont val="Times New Roman"/>
        <family val="1"/>
      </rPr>
      <t>)</t>
    </r>
    <r>
      <rPr>
        <sz val="12"/>
        <color theme="1"/>
        <rFont val="標楷體"/>
        <family val="4"/>
        <charset val="136"/>
      </rPr>
      <t>是否可</t>
    </r>
    <r>
      <rPr>
        <sz val="12"/>
        <color theme="1"/>
        <rFont val="Times New Roman"/>
        <family val="1"/>
      </rPr>
      <t xml:space="preserve">                </t>
    </r>
    <r>
      <rPr>
        <sz val="12"/>
        <color theme="1"/>
        <rFont val="標楷體"/>
        <family val="4"/>
        <charset val="136"/>
      </rPr>
      <t>以用於包皮殼書。</t>
    </r>
    <r>
      <rPr>
        <sz val="12"/>
        <color theme="1"/>
        <rFont val="Times New Roman"/>
        <family val="1"/>
      </rPr>
      <t xml:space="preserve"> </t>
    </r>
    <r>
      <rPr>
        <sz val="12"/>
        <color theme="1"/>
        <rFont val="標楷體"/>
        <family val="4"/>
        <charset val="136"/>
      </rPr>
      <t>由於客戶</t>
    </r>
    <r>
      <rPr>
        <sz val="12"/>
        <color theme="1"/>
        <rFont val="Times New Roman"/>
        <family val="1"/>
      </rPr>
      <t>CHRONICLE</t>
    </r>
    <r>
      <rPr>
        <sz val="12"/>
        <color theme="1"/>
        <rFont val="標楷體"/>
        <family val="4"/>
        <charset val="136"/>
      </rPr>
      <t>、書名</t>
    </r>
    <r>
      <rPr>
        <sz val="12"/>
        <color theme="1"/>
        <rFont val="Times New Roman"/>
        <family val="1"/>
      </rPr>
      <t>SANDMAN</t>
    </r>
    <r>
      <rPr>
        <sz val="12"/>
        <color theme="1"/>
        <rFont val="標楷體"/>
        <family val="4"/>
        <charset val="136"/>
      </rPr>
      <t>安排試用。</t>
    </r>
  </si>
  <si>
    <r>
      <t>*</t>
    </r>
    <r>
      <rPr>
        <sz val="12"/>
        <color theme="1"/>
        <rFont val="標楷體"/>
        <family val="4"/>
        <charset val="136"/>
      </rPr>
      <t>客人</t>
    </r>
    <r>
      <rPr>
        <sz val="12"/>
        <color theme="1"/>
        <rFont val="Times New Roman"/>
        <family val="1"/>
      </rPr>
      <t>H/M</t>
    </r>
    <r>
      <rPr>
        <sz val="12"/>
        <color theme="1"/>
        <rFont val="標楷體"/>
        <family val="4"/>
        <charset val="136"/>
      </rPr>
      <t>要求</t>
    </r>
    <r>
      <rPr>
        <sz val="12"/>
        <color theme="1"/>
        <rFont val="Times New Roman"/>
        <family val="1"/>
      </rPr>
      <t>4th</t>
    </r>
    <r>
      <rPr>
        <sz val="12"/>
        <color theme="1"/>
        <rFont val="標楷體"/>
        <family val="4"/>
        <charset val="136"/>
      </rPr>
      <t>測試</t>
    </r>
    <r>
      <rPr>
        <sz val="12"/>
        <color theme="1"/>
        <rFont val="Times New Roman"/>
        <family val="1"/>
      </rPr>
      <t>Sun Chemical</t>
    </r>
    <r>
      <rPr>
        <sz val="12"/>
        <color theme="1"/>
        <rFont val="標楷體"/>
        <family val="4"/>
        <charset val="136"/>
      </rPr>
      <t>油墨</t>
    </r>
    <r>
      <rPr>
        <sz val="12"/>
        <color theme="1"/>
        <rFont val="Times New Roman"/>
        <family val="1"/>
      </rPr>
      <t xml:space="preserve">#Toplith 88 4C </t>
    </r>
    <r>
      <rPr>
        <sz val="12"/>
        <color theme="1"/>
        <rFont val="標楷體"/>
        <family val="4"/>
        <charset val="136"/>
      </rPr>
      <t>印刷，確認是否可接受。</t>
    </r>
  </si>
  <si>
    <r>
      <rPr>
        <sz val="12"/>
        <color theme="1"/>
        <rFont val="標楷體"/>
        <family val="4"/>
        <charset val="136"/>
      </rPr>
      <t>測試景達</t>
    </r>
    <r>
      <rPr>
        <sz val="12"/>
        <color theme="1"/>
        <rFont val="Times New Roman"/>
        <family val="1"/>
      </rPr>
      <t>GP-1249</t>
    </r>
    <r>
      <rPr>
        <sz val="12"/>
        <color theme="1"/>
        <rFont val="標楷體"/>
        <family val="4"/>
        <charset val="136"/>
      </rPr>
      <t>絲印油墨是否適合使用，由於</t>
    </r>
    <r>
      <rPr>
        <sz val="12"/>
        <color theme="1"/>
        <rFont val="Times New Roman"/>
        <family val="1"/>
      </rPr>
      <t>HM</t>
    </r>
    <r>
      <rPr>
        <sz val="12"/>
        <color theme="1"/>
        <rFont val="標楷體"/>
        <family val="4"/>
        <charset val="136"/>
      </rPr>
      <t>指定的顏色調墨用</t>
    </r>
    <r>
      <rPr>
        <sz val="12"/>
        <color theme="1"/>
        <rFont val="Times New Roman"/>
        <family val="1"/>
      </rPr>
      <t xml:space="preserve">                 </t>
    </r>
    <r>
      <rPr>
        <sz val="12"/>
        <color theme="1"/>
        <rFont val="標楷體"/>
        <family val="4"/>
        <charset val="136"/>
      </rPr>
      <t>作紙袋用。</t>
    </r>
    <r>
      <rPr>
        <sz val="12"/>
        <color theme="1"/>
        <rFont val="Times New Roman"/>
        <family val="1"/>
      </rPr>
      <t>(</t>
    </r>
    <r>
      <rPr>
        <sz val="12"/>
        <color theme="1"/>
        <rFont val="標楷體"/>
        <family val="4"/>
        <charset val="136"/>
      </rPr>
      <t>工程單號</t>
    </r>
    <r>
      <rPr>
        <sz val="12"/>
        <color theme="1"/>
        <rFont val="Times New Roman"/>
        <family val="1"/>
      </rPr>
      <t>101891</t>
    </r>
    <r>
      <rPr>
        <sz val="12"/>
        <color theme="1"/>
        <rFont val="標楷體"/>
        <family val="4"/>
        <charset val="136"/>
      </rPr>
      <t>，紙袋</t>
    </r>
    <r>
      <rPr>
        <sz val="12"/>
        <color theme="1"/>
        <rFont val="Times New Roman"/>
        <family val="1"/>
      </rPr>
      <t>:249XGB3439)</t>
    </r>
  </si>
  <si>
    <r>
      <rPr>
        <sz val="12"/>
        <color theme="1"/>
        <rFont val="標楷體"/>
        <family val="4"/>
        <charset val="136"/>
      </rPr>
      <t>測試景達</t>
    </r>
    <r>
      <rPr>
        <sz val="12"/>
        <color theme="1"/>
        <rFont val="Times New Roman"/>
        <family val="1"/>
      </rPr>
      <t xml:space="preserve">GP-1264 </t>
    </r>
    <r>
      <rPr>
        <sz val="12"/>
        <color theme="1"/>
        <rFont val="標楷體"/>
        <family val="4"/>
        <charset val="136"/>
      </rPr>
      <t>紅色</t>
    </r>
    <r>
      <rPr>
        <sz val="12"/>
        <color theme="1"/>
        <rFont val="Times New Roman"/>
        <family val="1"/>
      </rPr>
      <t>(PMS185C)</t>
    </r>
    <r>
      <rPr>
        <sz val="12"/>
        <color theme="1"/>
        <rFont val="標楷體"/>
        <family val="4"/>
        <charset val="136"/>
      </rPr>
      <t>絲印油墨是否適合使用，由於</t>
    </r>
    <r>
      <rPr>
        <sz val="12"/>
        <color theme="1"/>
        <rFont val="Times New Roman"/>
        <family val="1"/>
      </rPr>
      <t xml:space="preserve">Leousa                 </t>
    </r>
    <r>
      <rPr>
        <sz val="12"/>
        <color theme="1"/>
        <rFont val="標楷體"/>
        <family val="4"/>
        <charset val="136"/>
      </rPr>
      <t>指定的顏色調墨用。</t>
    </r>
    <r>
      <rPr>
        <sz val="12"/>
        <color theme="1"/>
        <rFont val="Times New Roman"/>
        <family val="1"/>
      </rPr>
      <t>(</t>
    </r>
    <r>
      <rPr>
        <sz val="12"/>
        <color theme="1"/>
        <rFont val="標楷體"/>
        <family val="4"/>
        <charset val="136"/>
      </rPr>
      <t>書名</t>
    </r>
    <r>
      <rPr>
        <sz val="12"/>
        <color theme="1"/>
        <rFont val="Times New Roman"/>
        <family val="1"/>
      </rPr>
      <t xml:space="preserve">: </t>
    </r>
    <r>
      <rPr>
        <sz val="12"/>
        <color theme="1"/>
        <rFont val="標楷體"/>
        <family val="4"/>
        <charset val="136"/>
      </rPr>
      <t>生命的孕育</t>
    </r>
    <r>
      <rPr>
        <sz val="12"/>
        <color theme="1"/>
        <rFont val="Times New Roman"/>
        <family val="1"/>
      </rPr>
      <t>#44885</t>
    </r>
    <r>
      <rPr>
        <sz val="12"/>
        <color theme="1"/>
        <rFont val="標楷體"/>
        <family val="4"/>
        <charset val="136"/>
      </rPr>
      <t>、挪威版、</t>
    </r>
    <r>
      <rPr>
        <sz val="12"/>
        <color theme="1"/>
        <rFont val="Times New Roman"/>
        <family val="1"/>
      </rPr>
      <t>JOB NO: 89441</t>
    </r>
    <r>
      <rPr>
        <sz val="12"/>
        <color theme="1"/>
        <rFont val="標楷體"/>
        <family val="4"/>
        <charset val="136"/>
      </rPr>
      <t>。</t>
    </r>
    <r>
      <rPr>
        <sz val="12"/>
        <color theme="1"/>
        <rFont val="Times New Roman"/>
        <family val="1"/>
      </rPr>
      <t xml:space="preserve">                 </t>
    </r>
    <r>
      <rPr>
        <sz val="12"/>
        <color theme="1"/>
        <rFont val="標楷體"/>
        <family val="4"/>
        <charset val="136"/>
      </rPr>
      <t>數量</t>
    </r>
    <r>
      <rPr>
        <sz val="12"/>
        <color theme="1"/>
        <rFont val="Times New Roman"/>
        <family val="1"/>
      </rPr>
      <t>33,000</t>
    </r>
    <r>
      <rPr>
        <sz val="12"/>
        <color theme="1"/>
        <rFont val="標楷體"/>
        <family val="4"/>
        <charset val="136"/>
      </rPr>
      <t>本</t>
    </r>
    <r>
      <rPr>
        <sz val="12"/>
        <color theme="1"/>
        <rFont val="Times New Roman"/>
        <family val="1"/>
      </rPr>
      <t xml:space="preserve">) </t>
    </r>
  </si>
  <si>
    <r>
      <rPr>
        <sz val="12"/>
        <color theme="1"/>
        <rFont val="標楷體"/>
        <family val="4"/>
        <charset val="136"/>
      </rPr>
      <t>測試景達</t>
    </r>
    <r>
      <rPr>
        <sz val="12"/>
        <color theme="1"/>
        <rFont val="Times New Roman"/>
        <family val="1"/>
      </rPr>
      <t>GP-1263</t>
    </r>
    <r>
      <rPr>
        <sz val="12"/>
        <color theme="1"/>
        <rFont val="標楷體"/>
        <family val="4"/>
        <charset val="136"/>
      </rPr>
      <t>真珍光油絲印油墨刮印在</t>
    </r>
    <r>
      <rPr>
        <sz val="12"/>
        <color theme="1"/>
        <rFont val="Times New Roman"/>
        <family val="1"/>
      </rPr>
      <t>OFFSET</t>
    </r>
    <r>
      <rPr>
        <sz val="12"/>
        <color theme="1"/>
        <rFont val="標楷體"/>
        <family val="4"/>
        <charset val="136"/>
      </rPr>
      <t>印刷粉紅色底上的效果。由於較早前試用粉紅珍珠絲印油墨</t>
    </r>
    <r>
      <rPr>
        <sz val="12"/>
        <color theme="1"/>
        <rFont val="Times New Roman"/>
        <family val="1"/>
      </rPr>
      <t>(GP-1174)</t>
    </r>
    <r>
      <rPr>
        <sz val="12"/>
        <color theme="1"/>
        <rFont val="標楷體"/>
        <family val="4"/>
        <charset val="136"/>
      </rPr>
      <t>但於大貨時蓋上印刷色底，便出現色差，故作出補救方法追回出樣時的顏色。</t>
    </r>
  </si>
  <si>
    <r>
      <rPr>
        <sz val="12"/>
        <color theme="1"/>
        <rFont val="標楷體"/>
        <family val="4"/>
        <charset val="136"/>
      </rPr>
      <t>測試景達</t>
    </r>
    <r>
      <rPr>
        <sz val="12"/>
        <color theme="1"/>
        <rFont val="Times New Roman"/>
        <family val="1"/>
      </rPr>
      <t>GP-1257</t>
    </r>
    <r>
      <rPr>
        <sz val="12"/>
        <color theme="1"/>
        <rFont val="標楷體"/>
        <family val="4"/>
        <charset val="136"/>
      </rPr>
      <t>真珍紅色絲印油墨是否適合使用。</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指定色咭配</t>
    </r>
    <r>
      <rPr>
        <sz val="12"/>
        <color theme="1"/>
        <rFont val="Times New Roman"/>
        <family val="1"/>
      </rPr>
      <t xml:space="preserve">                       </t>
    </r>
    <r>
      <rPr>
        <sz val="12"/>
        <color theme="1"/>
        <rFont val="標楷體"/>
        <family val="4"/>
        <charset val="136"/>
      </rPr>
      <t>用於母親節產品系列。</t>
    </r>
    <r>
      <rPr>
        <sz val="12"/>
        <color theme="1"/>
        <rFont val="Times New Roman"/>
        <family val="1"/>
      </rPr>
      <t xml:space="preserve"> </t>
    </r>
    <r>
      <rPr>
        <sz val="12"/>
        <color theme="1"/>
        <rFont val="標楷體"/>
        <family val="4"/>
        <charset val="136"/>
      </rPr>
      <t>書名</t>
    </r>
    <r>
      <rPr>
        <sz val="12"/>
        <color theme="1"/>
        <rFont val="Times New Roman"/>
        <family val="1"/>
      </rPr>
      <t>:</t>
    </r>
    <r>
      <rPr>
        <sz val="12"/>
        <color theme="1"/>
        <rFont val="標楷體"/>
        <family val="4"/>
        <charset val="136"/>
      </rPr>
      <t>石頭咭書。</t>
    </r>
    <r>
      <rPr>
        <sz val="12"/>
        <color theme="1"/>
        <rFont val="Times New Roman"/>
        <family val="1"/>
      </rPr>
      <t xml:space="preserve">        </t>
    </r>
  </si>
  <si>
    <r>
      <rPr>
        <sz val="12"/>
        <color theme="1"/>
        <rFont val="標楷體"/>
        <family val="4"/>
        <charset val="136"/>
      </rPr>
      <t>測試景達</t>
    </r>
    <r>
      <rPr>
        <sz val="12"/>
        <color theme="1"/>
        <rFont val="Times New Roman"/>
        <family val="1"/>
      </rPr>
      <t>GP-1258</t>
    </r>
    <r>
      <rPr>
        <sz val="12"/>
        <color theme="1"/>
        <rFont val="標楷體"/>
        <family val="4"/>
        <charset val="136"/>
      </rPr>
      <t>真珍藍色絲印油墨是否適合使用。</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指定色咭配</t>
    </r>
    <r>
      <rPr>
        <sz val="12"/>
        <color theme="1"/>
        <rFont val="Times New Roman"/>
        <family val="1"/>
      </rPr>
      <t xml:space="preserve">                       </t>
    </r>
    <r>
      <rPr>
        <sz val="12"/>
        <color theme="1"/>
        <rFont val="標楷體"/>
        <family val="4"/>
        <charset val="136"/>
      </rPr>
      <t>用於母親節產品系列。</t>
    </r>
    <r>
      <rPr>
        <sz val="12"/>
        <color theme="1"/>
        <rFont val="Times New Roman"/>
        <family val="1"/>
      </rPr>
      <t xml:space="preserve"> </t>
    </r>
    <r>
      <rPr>
        <sz val="12"/>
        <color theme="1"/>
        <rFont val="標楷體"/>
        <family val="4"/>
        <charset val="136"/>
      </rPr>
      <t>咕名</t>
    </r>
    <r>
      <rPr>
        <sz val="12"/>
        <color theme="1"/>
        <rFont val="Times New Roman"/>
        <family val="1"/>
      </rPr>
      <t>:</t>
    </r>
    <r>
      <rPr>
        <sz val="12"/>
        <color theme="1"/>
        <rFont val="標楷體"/>
        <family val="4"/>
        <charset val="136"/>
      </rPr>
      <t>母親節咭</t>
    </r>
    <r>
      <rPr>
        <sz val="12"/>
        <color theme="1"/>
        <rFont val="Times New Roman"/>
        <family val="1"/>
      </rPr>
      <t>—</t>
    </r>
    <r>
      <rPr>
        <sz val="12"/>
        <color theme="1"/>
        <rFont val="標楷體"/>
        <family val="4"/>
        <charset val="136"/>
      </rPr>
      <t>女人頭鍊鏈摺咭。白樣單號</t>
    </r>
    <r>
      <rPr>
        <sz val="12"/>
        <color theme="1"/>
        <rFont val="Times New Roman"/>
        <family val="1"/>
      </rPr>
      <t>: (HM-0211253(1))</t>
    </r>
    <r>
      <rPr>
        <sz val="12"/>
        <color theme="1"/>
        <rFont val="標楷體"/>
        <family val="4"/>
        <charset val="136"/>
      </rPr>
      <t>。</t>
    </r>
    <r>
      <rPr>
        <sz val="12"/>
        <color theme="1"/>
        <rFont val="Times New Roman"/>
        <family val="1"/>
      </rPr>
      <t xml:space="preserve">  </t>
    </r>
  </si>
  <si>
    <r>
      <rPr>
        <sz val="12"/>
        <color theme="1"/>
        <rFont val="標楷體"/>
        <family val="4"/>
        <charset val="136"/>
      </rPr>
      <t>測試景達</t>
    </r>
    <r>
      <rPr>
        <sz val="12"/>
        <color theme="1"/>
        <rFont val="Times New Roman"/>
        <family val="1"/>
      </rPr>
      <t>GP-1267</t>
    </r>
    <r>
      <rPr>
        <sz val="12"/>
        <color theme="1"/>
        <rFont val="標楷體"/>
        <family val="4"/>
        <charset val="136"/>
      </rPr>
      <t>真珍黃金絲印油墨是否適合使用。</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指定色咭配</t>
    </r>
    <r>
      <rPr>
        <sz val="12"/>
        <color theme="1"/>
        <rFont val="Times New Roman"/>
        <family val="1"/>
      </rPr>
      <t xml:space="preserve">                       </t>
    </r>
    <r>
      <rPr>
        <sz val="12"/>
        <color theme="1"/>
        <rFont val="標楷體"/>
        <family val="4"/>
        <charset val="136"/>
      </rPr>
      <t>用於母親節產品系列。</t>
    </r>
    <r>
      <rPr>
        <sz val="12"/>
        <color theme="1"/>
        <rFont val="Times New Roman"/>
        <family val="1"/>
      </rPr>
      <t xml:space="preserve"> </t>
    </r>
    <r>
      <rPr>
        <sz val="12"/>
        <color theme="1"/>
        <rFont val="標楷體"/>
        <family val="4"/>
        <charset val="136"/>
      </rPr>
      <t>咕名</t>
    </r>
    <r>
      <rPr>
        <sz val="12"/>
        <color theme="1"/>
        <rFont val="Times New Roman"/>
        <family val="1"/>
      </rPr>
      <t>:</t>
    </r>
    <r>
      <rPr>
        <sz val="12"/>
        <color theme="1"/>
        <rFont val="標楷體"/>
        <family val="4"/>
        <charset val="136"/>
      </rPr>
      <t>金色絲印花。</t>
    </r>
    <r>
      <rPr>
        <sz val="12"/>
        <color theme="1"/>
        <rFont val="Times New Roman"/>
        <family val="1"/>
      </rPr>
      <t xml:space="preserve">     </t>
    </r>
  </si>
  <si>
    <r>
      <rPr>
        <sz val="12"/>
        <color theme="1"/>
        <rFont val="標楷體"/>
        <family val="4"/>
        <charset val="136"/>
      </rPr>
      <t>日本女神牌銀墨，取締現用的三星銀墨</t>
    </r>
  </si>
  <si>
    <r>
      <rPr>
        <sz val="12"/>
        <color theme="1"/>
        <rFont val="標楷體"/>
        <family val="4"/>
        <charset val="136"/>
      </rPr>
      <t>日本</t>
    </r>
    <r>
      <rPr>
        <sz val="12"/>
        <color theme="1"/>
        <rFont val="Times New Roman"/>
        <family val="1"/>
      </rPr>
      <t>Comma 8800</t>
    </r>
    <r>
      <rPr>
        <sz val="12"/>
        <color theme="1"/>
        <rFont val="標楷體"/>
        <family val="4"/>
        <charset val="136"/>
      </rPr>
      <t>四色油墨，取締現用</t>
    </r>
    <r>
      <rPr>
        <sz val="12"/>
        <color theme="1"/>
        <rFont val="Times New Roman"/>
        <family val="1"/>
      </rPr>
      <t>Iris Van</t>
    </r>
    <r>
      <rPr>
        <sz val="12"/>
        <color theme="1"/>
        <rFont val="標楷體"/>
        <family val="4"/>
        <charset val="136"/>
      </rPr>
      <t>油墨</t>
    </r>
  </si>
  <si>
    <r>
      <t>Prinpack</t>
    </r>
    <r>
      <rPr>
        <sz val="12"/>
        <color theme="1"/>
        <rFont val="標楷體"/>
        <family val="4"/>
        <charset val="136"/>
      </rPr>
      <t>韓國</t>
    </r>
    <r>
      <rPr>
        <sz val="12"/>
        <color theme="1"/>
        <rFont val="Times New Roman"/>
        <family val="1"/>
      </rPr>
      <t>TOP</t>
    </r>
    <r>
      <rPr>
        <sz val="12"/>
        <color theme="1"/>
        <rFont val="標楷體"/>
        <family val="4"/>
        <charset val="136"/>
      </rPr>
      <t>快乾墨與新迪千葉墨比較</t>
    </r>
  </si>
  <si>
    <r>
      <rPr>
        <sz val="12"/>
        <color theme="1"/>
        <rFont val="標楷體"/>
        <family val="4"/>
        <charset val="136"/>
      </rPr>
      <t>東華日本</t>
    </r>
    <r>
      <rPr>
        <sz val="12"/>
        <color theme="1"/>
        <rFont val="Times New Roman"/>
        <family val="1"/>
      </rPr>
      <t>"Roller Tiger"UV No. 3 SS Clean</t>
    </r>
  </si>
  <si>
    <r>
      <rPr>
        <sz val="12"/>
        <color theme="1"/>
        <rFont val="標楷體"/>
        <family val="4"/>
        <charset val="136"/>
      </rPr>
      <t>東華日本</t>
    </r>
    <r>
      <rPr>
        <sz val="12"/>
        <color theme="1"/>
        <rFont val="Times New Roman"/>
        <family val="1"/>
      </rPr>
      <t>"Roller Tiger"UV STP White W-3</t>
    </r>
    <r>
      <rPr>
        <sz val="12"/>
        <color theme="1"/>
        <rFont val="標楷體"/>
        <family val="4"/>
        <charset val="136"/>
      </rPr>
      <t>和</t>
    </r>
    <r>
      <rPr>
        <sz val="12"/>
        <color theme="1"/>
        <rFont val="Times New Roman"/>
        <family val="1"/>
      </rPr>
      <t>UV161 White S</t>
    </r>
  </si>
  <si>
    <r>
      <rPr>
        <sz val="12"/>
        <color theme="1"/>
        <rFont val="標楷體"/>
        <family val="4"/>
        <charset val="136"/>
      </rPr>
      <t>東華日本</t>
    </r>
    <r>
      <rPr>
        <sz val="12"/>
        <color theme="1"/>
        <rFont val="Times New Roman"/>
        <family val="1"/>
      </rPr>
      <t>"Roller Tiger"UV Roll Coat VPC-O</t>
    </r>
  </si>
  <si>
    <r>
      <rPr>
        <sz val="12"/>
        <color theme="1"/>
        <rFont val="標楷體"/>
        <family val="4"/>
        <charset val="136"/>
      </rPr>
      <t>東華日本</t>
    </r>
    <r>
      <rPr>
        <sz val="12"/>
        <color theme="1"/>
        <rFont val="Times New Roman"/>
        <family val="1"/>
      </rPr>
      <t>"Roller Tiger"UV161</t>
    </r>
    <r>
      <rPr>
        <sz val="12"/>
        <color theme="1"/>
        <rFont val="標楷體"/>
        <family val="4"/>
        <charset val="136"/>
      </rPr>
      <t>四色油墨</t>
    </r>
  </si>
  <si>
    <r>
      <rPr>
        <sz val="12"/>
        <color theme="1"/>
        <rFont val="標楷體"/>
        <family val="4"/>
        <charset val="136"/>
      </rPr>
      <t>東華日本</t>
    </r>
    <r>
      <rPr>
        <sz val="12"/>
        <color theme="1"/>
        <rFont val="Times New Roman"/>
        <family val="1"/>
      </rPr>
      <t>"Bestack"</t>
    </r>
    <r>
      <rPr>
        <sz val="12"/>
        <color theme="1"/>
        <rFont val="標楷體"/>
        <family val="4"/>
        <charset val="136"/>
      </rPr>
      <t>四色油墨</t>
    </r>
  </si>
  <si>
    <r>
      <rPr>
        <sz val="12"/>
        <color theme="1"/>
        <rFont val="標楷體"/>
        <family val="4"/>
        <charset val="136"/>
      </rPr>
      <t>試印</t>
    </r>
    <r>
      <rPr>
        <sz val="12"/>
        <color theme="1"/>
        <rFont val="Times New Roman"/>
        <family val="1"/>
      </rPr>
      <t>Magnetic ink</t>
    </r>
    <r>
      <rPr>
        <sz val="12"/>
        <color theme="1"/>
        <rFont val="標楷體"/>
        <family val="4"/>
        <charset val="136"/>
      </rPr>
      <t>做拼圖咭書</t>
    </r>
  </si>
  <si>
    <r>
      <rPr>
        <sz val="12"/>
        <color theme="1"/>
        <rFont val="標楷體"/>
        <family val="4"/>
        <charset val="136"/>
      </rPr>
      <t>大日精四色油墨，大貨使用以降低成本</t>
    </r>
  </si>
  <si>
    <r>
      <rPr>
        <sz val="12"/>
        <color theme="1"/>
        <rFont val="標楷體"/>
        <family val="4"/>
        <charset val="136"/>
      </rPr>
      <t>大日本</t>
    </r>
    <r>
      <rPr>
        <sz val="12"/>
        <color theme="1"/>
        <rFont val="Times New Roman"/>
        <family val="1"/>
      </rPr>
      <t>FDA</t>
    </r>
    <r>
      <rPr>
        <sz val="12"/>
        <color theme="1"/>
        <rFont val="標楷體"/>
        <family val="4"/>
        <charset val="136"/>
      </rPr>
      <t>四色油墨及</t>
    </r>
    <r>
      <rPr>
        <sz val="12"/>
        <color theme="1"/>
        <rFont val="Times New Roman"/>
        <family val="1"/>
      </rPr>
      <t>varnish</t>
    </r>
    <r>
      <rPr>
        <sz val="12"/>
        <color theme="1"/>
        <rFont val="標楷體"/>
        <family val="4"/>
        <charset val="136"/>
      </rPr>
      <t>，應客人要求</t>
    </r>
  </si>
  <si>
    <r>
      <rPr>
        <sz val="12"/>
        <color theme="1"/>
        <rFont val="標楷體"/>
        <family val="4"/>
        <charset val="136"/>
      </rPr>
      <t>韓國</t>
    </r>
    <r>
      <rPr>
        <sz val="12"/>
        <color theme="1"/>
        <rFont val="Times New Roman"/>
        <family val="1"/>
      </rPr>
      <t>Tobe International</t>
    </r>
    <r>
      <rPr>
        <sz val="12"/>
        <color theme="1"/>
        <rFont val="標楷體"/>
        <family val="4"/>
        <charset val="136"/>
      </rPr>
      <t>四色油墨與現用茂森</t>
    </r>
    <r>
      <rPr>
        <sz val="12"/>
        <color theme="1"/>
        <rFont val="Times New Roman"/>
        <family val="1"/>
      </rPr>
      <t>Iris Van</t>
    </r>
    <r>
      <rPr>
        <sz val="12"/>
        <color theme="1"/>
        <rFont val="標楷體"/>
        <family val="4"/>
        <charset val="136"/>
      </rPr>
      <t>四色油墨比較</t>
    </r>
  </si>
  <si>
    <r>
      <rPr>
        <sz val="12"/>
        <color theme="1"/>
        <rFont val="標楷體"/>
        <family val="4"/>
        <charset val="136"/>
      </rPr>
      <t>用通利的瑞士科麗絲印油墨</t>
    </r>
    <r>
      <rPr>
        <sz val="12"/>
        <color theme="1"/>
        <rFont val="Times New Roman"/>
        <family val="1"/>
      </rPr>
      <t>#88-200</t>
    </r>
    <r>
      <rPr>
        <sz val="12"/>
        <color theme="1"/>
        <rFont val="標楷體"/>
        <family val="4"/>
        <charset val="136"/>
      </rPr>
      <t>及慢乾劑</t>
    </r>
    <r>
      <rPr>
        <sz val="12"/>
        <color theme="1"/>
        <rFont val="Times New Roman"/>
        <family val="1"/>
      </rPr>
      <t>#88-01099</t>
    </r>
    <r>
      <rPr>
        <sz val="12"/>
        <color theme="1"/>
        <rFont val="標楷體"/>
        <family val="4"/>
        <charset val="136"/>
      </rPr>
      <t>做珍珠色效果用於</t>
    </r>
    <r>
      <rPr>
        <sz val="12"/>
        <color theme="1"/>
        <rFont val="Times New Roman"/>
        <family val="1"/>
      </rPr>
      <t>Hallmark</t>
    </r>
    <r>
      <rPr>
        <sz val="12"/>
        <color theme="1"/>
        <rFont val="標楷體"/>
        <family val="4"/>
        <charset val="136"/>
      </rPr>
      <t>皮殼上</t>
    </r>
  </si>
  <si>
    <r>
      <rPr>
        <sz val="12"/>
        <color theme="1"/>
        <rFont val="標楷體"/>
        <family val="4"/>
        <charset val="136"/>
      </rPr>
      <t>用</t>
    </r>
    <r>
      <rPr>
        <sz val="12"/>
        <color theme="1"/>
        <rFont val="Times New Roman"/>
        <family val="1"/>
      </rPr>
      <t>Engelhard Mearlite Ultra Fine OFS</t>
    </r>
    <r>
      <rPr>
        <sz val="12"/>
        <color theme="1"/>
        <rFont val="標楷體"/>
        <family val="4"/>
        <charset val="136"/>
      </rPr>
      <t>珍珠色顏料於柯式印刷油墨中，做</t>
    </r>
    <r>
      <rPr>
        <sz val="12"/>
        <color theme="1"/>
        <rFont val="Times New Roman"/>
        <family val="1"/>
      </rPr>
      <t>Hallmark</t>
    </r>
    <r>
      <rPr>
        <sz val="12"/>
        <color theme="1"/>
        <rFont val="標楷體"/>
        <family val="4"/>
        <charset val="136"/>
      </rPr>
      <t>產品</t>
    </r>
  </si>
  <si>
    <r>
      <rPr>
        <sz val="12"/>
        <color theme="1"/>
        <rFont val="標楷體"/>
        <family val="4"/>
        <charset val="136"/>
      </rPr>
      <t>用綜合韓國</t>
    </r>
    <r>
      <rPr>
        <sz val="12"/>
        <color theme="1"/>
        <rFont val="Times New Roman"/>
        <family val="1"/>
      </rPr>
      <t>Kleentec</t>
    </r>
    <r>
      <rPr>
        <sz val="12"/>
        <color theme="1"/>
        <rFont val="標楷體"/>
        <family val="4"/>
        <charset val="136"/>
      </rPr>
      <t>四色油墨與現用茂森</t>
    </r>
    <r>
      <rPr>
        <sz val="12"/>
        <color theme="1"/>
        <rFont val="Times New Roman"/>
        <family val="1"/>
      </rPr>
      <t>Iris Van</t>
    </r>
    <r>
      <rPr>
        <sz val="12"/>
        <color theme="1"/>
        <rFont val="標楷體"/>
        <family val="4"/>
        <charset val="136"/>
      </rPr>
      <t>四色油墨比較</t>
    </r>
  </si>
  <si>
    <r>
      <rPr>
        <sz val="12"/>
        <color theme="1"/>
        <rFont val="標楷體"/>
        <family val="4"/>
        <charset val="136"/>
      </rPr>
      <t>試印高仕柯式珍珠色油墨，做</t>
    </r>
    <r>
      <rPr>
        <sz val="12"/>
        <color theme="1"/>
        <rFont val="Times New Roman"/>
        <family val="1"/>
      </rPr>
      <t>Hallmark</t>
    </r>
    <r>
      <rPr>
        <sz val="12"/>
        <color theme="1"/>
        <rFont val="標楷體"/>
        <family val="4"/>
        <charset val="136"/>
      </rPr>
      <t>產品</t>
    </r>
  </si>
  <si>
    <r>
      <rPr>
        <sz val="12"/>
        <color theme="1"/>
        <rFont val="標楷體"/>
        <family val="4"/>
        <charset val="136"/>
      </rPr>
      <t>增加</t>
    </r>
    <r>
      <rPr>
        <sz val="12"/>
        <color theme="1"/>
        <rFont val="Times New Roman"/>
        <family val="1"/>
      </rPr>
      <t>Engelhard Mearlite Ultra Fine OFS</t>
    </r>
    <r>
      <rPr>
        <sz val="12"/>
        <color theme="1"/>
        <rFont val="標楷體"/>
        <family val="4"/>
        <charset val="136"/>
      </rPr>
      <t>珍珠色顏料份量於柯式印刷油墨中，加強珍珠色效果</t>
    </r>
  </si>
  <si>
    <r>
      <rPr>
        <sz val="12"/>
        <color theme="1"/>
        <rFont val="標楷體"/>
        <family val="4"/>
        <charset val="136"/>
      </rPr>
      <t>用</t>
    </r>
    <r>
      <rPr>
        <sz val="12"/>
        <color theme="1"/>
        <rFont val="Times New Roman"/>
        <family val="1"/>
      </rPr>
      <t>Coates Lorilleux</t>
    </r>
    <r>
      <rPr>
        <sz val="12"/>
        <color theme="1"/>
        <rFont val="標楷體"/>
        <family val="4"/>
        <charset val="136"/>
      </rPr>
      <t>英國四色</t>
    </r>
    <r>
      <rPr>
        <sz val="12"/>
        <color theme="1"/>
        <rFont val="Times New Roman"/>
        <family val="1"/>
      </rPr>
      <t>UV</t>
    </r>
    <r>
      <rPr>
        <sz val="12"/>
        <color theme="1"/>
        <rFont val="標楷體"/>
        <family val="4"/>
        <charset val="136"/>
      </rPr>
      <t>油墨及</t>
    </r>
    <r>
      <rPr>
        <sz val="12"/>
        <color theme="1"/>
        <rFont val="Times New Roman"/>
        <family val="1"/>
      </rPr>
      <t xml:space="preserve">UV varnish </t>
    </r>
    <r>
      <rPr>
        <sz val="12"/>
        <color theme="1"/>
        <rFont val="標楷體"/>
        <family val="4"/>
        <charset val="136"/>
      </rPr>
      <t>配合</t>
    </r>
    <r>
      <rPr>
        <sz val="12"/>
        <color theme="1"/>
        <rFont val="Times New Roman"/>
        <family val="1"/>
      </rPr>
      <t>1</t>
    </r>
    <r>
      <rPr>
        <sz val="12"/>
        <color theme="1"/>
        <rFont val="標楷體"/>
        <family val="4"/>
        <charset val="136"/>
      </rPr>
      <t>號印刷機印刷膠片，解決未能於膠片上印刷四色的問題</t>
    </r>
    <r>
      <rPr>
        <sz val="12"/>
        <color theme="1"/>
        <rFont val="Times New Roman"/>
        <family val="1"/>
      </rPr>
      <t>(</t>
    </r>
    <r>
      <rPr>
        <sz val="12"/>
        <color theme="1"/>
        <rFont val="標楷體"/>
        <family val="4"/>
        <charset val="136"/>
      </rPr>
      <t>油漆未能快速乾固</t>
    </r>
    <r>
      <rPr>
        <sz val="12"/>
        <color theme="1"/>
        <rFont val="Times New Roman"/>
        <family val="1"/>
      </rPr>
      <t>)</t>
    </r>
  </si>
  <si>
    <r>
      <rPr>
        <sz val="12"/>
        <color theme="1"/>
        <rFont val="標楷體"/>
        <family val="4"/>
        <charset val="136"/>
      </rPr>
      <t>試印景達柯式珍珠油墨</t>
    </r>
    <r>
      <rPr>
        <sz val="12"/>
        <color theme="1"/>
        <rFont val="Times New Roman"/>
        <family val="1"/>
      </rPr>
      <t>O/S Lux Pearlescent White KK1953</t>
    </r>
    <r>
      <rPr>
        <sz val="12"/>
        <color theme="1"/>
        <rFont val="標楷體"/>
        <family val="4"/>
        <charset val="136"/>
      </rPr>
      <t>與高仕柯式珍珠油墨比較效果，以降低成本</t>
    </r>
  </si>
  <si>
    <r>
      <rPr>
        <sz val="12"/>
        <color theme="1"/>
        <rFont val="標楷體"/>
        <family val="4"/>
        <charset val="136"/>
      </rPr>
      <t>試用</t>
    </r>
    <r>
      <rPr>
        <sz val="12"/>
        <color theme="1"/>
        <rFont val="Times New Roman"/>
        <family val="1"/>
      </rPr>
      <t>Sakata Ink Series 6</t>
    </r>
    <r>
      <rPr>
        <sz val="12"/>
        <color theme="1"/>
        <rFont val="標楷體"/>
        <family val="4"/>
        <charset val="136"/>
      </rPr>
      <t>油墨配合</t>
    </r>
    <r>
      <rPr>
        <sz val="12"/>
        <color theme="1"/>
        <rFont val="Times New Roman"/>
        <family val="1"/>
      </rPr>
      <t>Hyflex-7</t>
    </r>
    <r>
      <rPr>
        <sz val="12"/>
        <color theme="1"/>
        <rFont val="標楷體"/>
        <family val="4"/>
        <charset val="136"/>
      </rPr>
      <t>紙</t>
    </r>
    <r>
      <rPr>
        <sz val="12"/>
        <color theme="1"/>
        <rFont val="Times New Roman"/>
        <family val="1"/>
      </rPr>
      <t>(P-MIS-90703</t>
    </r>
    <r>
      <rPr>
        <sz val="12"/>
        <color theme="1"/>
        <rFont val="標楷體"/>
        <family val="4"/>
        <charset val="136"/>
      </rPr>
      <t>已試印茂森啞粉墨</t>
    </r>
    <r>
      <rPr>
        <sz val="12"/>
        <color theme="1"/>
        <rFont val="Times New Roman"/>
        <family val="1"/>
      </rPr>
      <t>)</t>
    </r>
  </si>
  <si>
    <r>
      <rPr>
        <sz val="12"/>
        <color theme="1"/>
        <rFont val="標楷體"/>
        <family val="4"/>
        <charset val="136"/>
      </rPr>
      <t>試用創熹</t>
    </r>
    <r>
      <rPr>
        <sz val="12"/>
        <color theme="1"/>
        <rFont val="Times New Roman"/>
        <family val="1"/>
      </rPr>
      <t>L-F1-2C</t>
    </r>
    <r>
      <rPr>
        <sz val="12"/>
        <color theme="1"/>
        <rFont val="標楷體"/>
        <family val="4"/>
        <charset val="136"/>
      </rPr>
      <t>耐曬黃墨與現用高仕比較</t>
    </r>
  </si>
  <si>
    <r>
      <rPr>
        <sz val="12"/>
        <color theme="1"/>
        <rFont val="標楷體"/>
        <family val="4"/>
        <charset val="136"/>
      </rPr>
      <t>高仕耐曬粉紅</t>
    </r>
    <r>
      <rPr>
        <sz val="12"/>
        <color theme="1"/>
        <rFont val="Times New Roman"/>
        <family val="1"/>
      </rPr>
      <t xml:space="preserve">HK-11134 Lightfast Pink PMS236 </t>
    </r>
  </si>
  <si>
    <r>
      <rPr>
        <sz val="12"/>
        <color theme="1"/>
        <rFont val="標楷體"/>
        <family val="4"/>
        <charset val="136"/>
      </rPr>
      <t>試用東華日本</t>
    </r>
    <r>
      <rPr>
        <sz val="12"/>
        <color theme="1"/>
        <rFont val="Times New Roman"/>
        <family val="1"/>
      </rPr>
      <t>UV161</t>
    </r>
    <r>
      <rPr>
        <sz val="12"/>
        <color theme="1"/>
        <rFont val="標楷體"/>
        <family val="4"/>
        <charset val="136"/>
      </rPr>
      <t>四色油墨配合</t>
    </r>
    <r>
      <rPr>
        <sz val="12"/>
        <color theme="1"/>
        <rFont val="Times New Roman"/>
        <family val="1"/>
      </rPr>
      <t>UV Anchor #7</t>
    </r>
    <r>
      <rPr>
        <sz val="12"/>
        <color theme="1"/>
        <rFont val="標楷體"/>
        <family val="4"/>
        <charset val="136"/>
      </rPr>
      <t>用於一號印刷機以解決油墨未能快速乾固問題</t>
    </r>
  </si>
  <si>
    <r>
      <rPr>
        <sz val="12"/>
        <color theme="1"/>
        <rFont val="標楷體"/>
        <family val="4"/>
        <charset val="136"/>
      </rPr>
      <t>試用臻興絲印磨砂油墨在金咭，銀咭上做仿金屬蝕到效果</t>
    </r>
  </si>
  <si>
    <r>
      <rPr>
        <sz val="12"/>
        <color theme="1"/>
        <rFont val="標楷體"/>
        <family val="4"/>
        <charset val="136"/>
      </rPr>
      <t>試用東華日本</t>
    </r>
    <r>
      <rPr>
        <sz val="12"/>
        <color theme="1"/>
        <rFont val="Times New Roman"/>
        <family val="1"/>
      </rPr>
      <t>VNL</t>
    </r>
    <r>
      <rPr>
        <sz val="12"/>
        <color theme="1"/>
        <rFont val="標楷體"/>
        <family val="4"/>
        <charset val="136"/>
      </rPr>
      <t>系列油墨配合一號印刷機印刷膠片，解決油墨快速乾固問題</t>
    </r>
  </si>
  <si>
    <r>
      <rPr>
        <sz val="12"/>
        <color theme="1"/>
        <rFont val="標楷體"/>
        <family val="4"/>
        <charset val="136"/>
      </rPr>
      <t>試用</t>
    </r>
    <r>
      <rPr>
        <sz val="12"/>
        <color theme="1"/>
        <rFont val="Times New Roman"/>
        <family val="1"/>
      </rPr>
      <t>Fundmax</t>
    </r>
    <r>
      <rPr>
        <sz val="12"/>
        <color theme="1"/>
        <rFont val="標楷體"/>
        <family val="4"/>
        <charset val="136"/>
      </rPr>
      <t>的德國</t>
    </r>
    <r>
      <rPr>
        <sz val="12"/>
        <color theme="1"/>
        <rFont val="Times New Roman"/>
        <family val="1"/>
      </rPr>
      <t>Hostmann</t>
    </r>
    <r>
      <rPr>
        <sz val="12"/>
        <color theme="1"/>
        <rFont val="標楷體"/>
        <family val="4"/>
        <charset val="136"/>
      </rPr>
      <t>四色油墨，與現用</t>
    </r>
    <r>
      <rPr>
        <sz val="12"/>
        <color theme="1"/>
        <rFont val="Times New Roman"/>
        <family val="1"/>
      </rPr>
      <t>Iris Van</t>
    </r>
    <r>
      <rPr>
        <sz val="12"/>
        <color theme="1"/>
        <rFont val="標楷體"/>
        <family val="4"/>
        <charset val="136"/>
      </rPr>
      <t>比較</t>
    </r>
  </si>
  <si>
    <r>
      <rPr>
        <sz val="12"/>
        <color theme="1"/>
        <rFont val="標楷體"/>
        <family val="4"/>
        <charset val="136"/>
      </rPr>
      <t>試用谷口</t>
    </r>
    <r>
      <rPr>
        <sz val="12"/>
        <color theme="1"/>
        <rFont val="Times New Roman"/>
        <family val="1"/>
      </rPr>
      <t>Techno-color 1)</t>
    </r>
    <r>
      <rPr>
        <sz val="12"/>
        <color theme="1"/>
        <rFont val="標楷體"/>
        <family val="4"/>
        <charset val="136"/>
      </rPr>
      <t>啞粉四色油墨；</t>
    </r>
    <r>
      <rPr>
        <sz val="12"/>
        <color theme="1"/>
        <rFont val="Times New Roman"/>
        <family val="1"/>
      </rPr>
      <t>2)THE 2000</t>
    </r>
    <r>
      <rPr>
        <sz val="12"/>
        <color theme="1"/>
        <rFont val="標楷體"/>
        <family val="4"/>
        <charset val="136"/>
      </rPr>
      <t>四色油墨及</t>
    </r>
    <r>
      <rPr>
        <sz val="12"/>
        <color theme="1"/>
        <rFont val="Times New Roman"/>
        <family val="1"/>
      </rPr>
      <t>Tinting Medium</t>
    </r>
  </si>
  <si>
    <r>
      <rPr>
        <sz val="12"/>
        <color theme="1"/>
        <rFont val="標楷體"/>
        <family val="4"/>
        <charset val="136"/>
      </rPr>
      <t>試用大日精化的</t>
    </r>
    <r>
      <rPr>
        <sz val="12"/>
        <color theme="1"/>
        <rFont val="Times New Roman"/>
        <family val="1"/>
      </rPr>
      <t>Lithorex Leo</t>
    </r>
    <r>
      <rPr>
        <sz val="12"/>
        <color theme="1"/>
        <rFont val="標楷體"/>
        <family val="4"/>
        <charset val="136"/>
      </rPr>
      <t>四色油墨，與現用</t>
    </r>
    <r>
      <rPr>
        <sz val="12"/>
        <color theme="1"/>
        <rFont val="Times New Roman"/>
        <family val="1"/>
      </rPr>
      <t>Iris Van</t>
    </r>
    <r>
      <rPr>
        <sz val="12"/>
        <color theme="1"/>
        <rFont val="標楷體"/>
        <family val="4"/>
        <charset val="136"/>
      </rPr>
      <t>比較</t>
    </r>
  </si>
  <si>
    <r>
      <rPr>
        <sz val="12"/>
        <color theme="1"/>
        <rFont val="標楷體"/>
        <family val="4"/>
        <charset val="136"/>
      </rPr>
      <t>試用谷口</t>
    </r>
    <r>
      <rPr>
        <sz val="12"/>
        <color theme="1"/>
        <rFont val="Times New Roman"/>
        <family val="1"/>
      </rPr>
      <t>PMS 806C F. PINK</t>
    </r>
    <r>
      <rPr>
        <sz val="12"/>
        <color theme="1"/>
        <rFont val="標楷體"/>
        <family val="4"/>
        <charset val="136"/>
      </rPr>
      <t>代替現用開南</t>
    </r>
    <r>
      <rPr>
        <sz val="12"/>
        <color theme="1"/>
        <rFont val="Times New Roman"/>
        <family val="1"/>
      </rPr>
      <t>806 Pink</t>
    </r>
    <r>
      <rPr>
        <sz val="12"/>
        <color theme="1"/>
        <rFont val="標楷體"/>
        <family val="4"/>
        <charset val="136"/>
      </rPr>
      <t>，因價錢較平</t>
    </r>
  </si>
  <si>
    <r>
      <rPr>
        <sz val="12"/>
        <color theme="1"/>
        <rFont val="標楷體"/>
        <family val="4"/>
        <charset val="136"/>
      </rPr>
      <t>試用</t>
    </r>
    <r>
      <rPr>
        <sz val="12"/>
        <color theme="1"/>
        <rFont val="Times New Roman"/>
        <family val="1"/>
      </rPr>
      <t>Fundmax</t>
    </r>
    <r>
      <rPr>
        <sz val="12"/>
        <color theme="1"/>
        <rFont val="標楷體"/>
        <family val="4"/>
        <charset val="136"/>
      </rPr>
      <t>的德國</t>
    </r>
    <r>
      <rPr>
        <sz val="12"/>
        <color theme="1"/>
        <rFont val="Times New Roman"/>
        <family val="1"/>
      </rPr>
      <t>HostmannWS6</t>
    </r>
    <r>
      <rPr>
        <sz val="12"/>
        <color theme="1"/>
        <rFont val="標楷體"/>
        <family val="4"/>
        <charset val="136"/>
      </rPr>
      <t>耐晒黃墨，與測試合格的創熹耐晒黃比較</t>
    </r>
  </si>
  <si>
    <r>
      <rPr>
        <sz val="12"/>
        <color theme="1"/>
        <rFont val="標楷體"/>
        <family val="4"/>
        <charset val="136"/>
      </rPr>
      <t>試用茂森</t>
    </r>
    <r>
      <rPr>
        <sz val="12"/>
        <color theme="1"/>
        <rFont val="Times New Roman"/>
        <family val="1"/>
      </rPr>
      <t>CROMA INK #8005</t>
    </r>
    <r>
      <rPr>
        <sz val="12"/>
        <color theme="1"/>
        <rFont val="標楷體"/>
        <family val="4"/>
        <charset val="136"/>
      </rPr>
      <t>四色墨，取締現用</t>
    </r>
    <r>
      <rPr>
        <sz val="12"/>
        <color theme="1"/>
        <rFont val="Times New Roman"/>
        <family val="1"/>
      </rPr>
      <t>IRIS VAN</t>
    </r>
    <r>
      <rPr>
        <sz val="12"/>
        <color theme="1"/>
        <rFont val="標楷體"/>
        <family val="4"/>
        <charset val="136"/>
      </rPr>
      <t>以降低成本</t>
    </r>
  </si>
  <si>
    <r>
      <rPr>
        <sz val="12"/>
        <color theme="1"/>
        <rFont val="標楷體"/>
        <family val="4"/>
        <charset val="136"/>
      </rPr>
      <t>試用谷口日本</t>
    </r>
    <r>
      <rPr>
        <sz val="12"/>
        <color theme="1"/>
        <rFont val="Times New Roman"/>
        <family val="1"/>
      </rPr>
      <t>PMS 804C F.Orange</t>
    </r>
    <r>
      <rPr>
        <sz val="12"/>
        <color theme="1"/>
        <rFont val="標楷體"/>
        <family val="4"/>
        <charset val="136"/>
      </rPr>
      <t>螢光橙及</t>
    </r>
    <r>
      <rPr>
        <sz val="12"/>
        <color theme="1"/>
        <rFont val="Times New Roman"/>
        <family val="1"/>
      </rPr>
      <t>PMS 805. Red</t>
    </r>
    <r>
      <rPr>
        <sz val="12"/>
        <color theme="1"/>
        <rFont val="標楷體"/>
        <family val="4"/>
        <charset val="136"/>
      </rPr>
      <t>螢光紅代替現用開南，以降低成本</t>
    </r>
  </si>
  <si>
    <r>
      <rPr>
        <sz val="12"/>
        <color theme="1"/>
        <rFont val="標楷體"/>
        <family val="4"/>
        <charset val="136"/>
      </rPr>
      <t>測試茂森</t>
    </r>
    <r>
      <rPr>
        <sz val="12"/>
        <color theme="1"/>
        <rFont val="Times New Roman"/>
        <family val="1"/>
      </rPr>
      <t>PVF</t>
    </r>
    <r>
      <rPr>
        <sz val="12"/>
        <color theme="1"/>
        <rFont val="標楷體"/>
        <family val="4"/>
        <charset val="136"/>
      </rPr>
      <t>低揮發大豆油墨，以代替現用的因某種原料短缺而停產的</t>
    </r>
    <r>
      <rPr>
        <sz val="12"/>
        <color theme="1"/>
        <rFont val="Times New Roman"/>
        <family val="1"/>
      </rPr>
      <t>VF</t>
    </r>
    <r>
      <rPr>
        <sz val="12"/>
        <color theme="1"/>
        <rFont val="標楷體"/>
        <family val="4"/>
        <charset val="136"/>
      </rPr>
      <t>低揮發大豆油墨，看其是否可達到</t>
    </r>
    <r>
      <rPr>
        <sz val="12"/>
        <color theme="1"/>
        <rFont val="Times New Roman"/>
        <family val="1"/>
      </rPr>
      <t>VF</t>
    </r>
    <r>
      <rPr>
        <sz val="12"/>
        <color theme="1"/>
        <rFont val="標楷體"/>
        <family val="4"/>
        <charset val="136"/>
      </rPr>
      <t>大豆油墨的效果。</t>
    </r>
  </si>
  <si>
    <r>
      <rPr>
        <sz val="12"/>
        <color theme="1"/>
        <rFont val="標楷體"/>
        <family val="4"/>
        <charset val="136"/>
      </rPr>
      <t>測試茂森</t>
    </r>
    <r>
      <rPr>
        <sz val="12"/>
        <color theme="1"/>
        <rFont val="Times New Roman"/>
        <family val="1"/>
      </rPr>
      <t>CROMA INK(</t>
    </r>
    <r>
      <rPr>
        <sz val="12"/>
        <color theme="1"/>
        <rFont val="標楷體"/>
        <family val="4"/>
        <charset val="136"/>
      </rPr>
      <t>普通</t>
    </r>
    <r>
      <rPr>
        <sz val="12"/>
        <color theme="1"/>
        <rFont val="Times New Roman"/>
        <family val="1"/>
      </rPr>
      <t>4C)</t>
    </r>
    <r>
      <rPr>
        <sz val="12"/>
        <color theme="1"/>
        <rFont val="標楷體"/>
        <family val="4"/>
        <charset val="136"/>
      </rPr>
      <t>，其品質是否可達到我司現用普通</t>
    </r>
    <r>
      <rPr>
        <sz val="12"/>
        <color theme="1"/>
        <rFont val="Times New Roman"/>
        <family val="1"/>
      </rPr>
      <t>4C</t>
    </r>
    <r>
      <rPr>
        <sz val="12"/>
        <color theme="1"/>
        <rFont val="標楷體"/>
        <family val="4"/>
        <charset val="136"/>
      </rPr>
      <t>油墨的效果，以降低生產成本。</t>
    </r>
  </si>
  <si>
    <r>
      <rPr>
        <sz val="12"/>
        <color theme="1"/>
        <rFont val="標楷體"/>
        <family val="4"/>
        <charset val="136"/>
      </rPr>
      <t>測試喜明四色油墨﹐希望測試能夠上柯式印刷機印膠片之四色油墨（</t>
    </r>
    <r>
      <rPr>
        <sz val="12"/>
        <color theme="1"/>
        <rFont val="Times New Roman"/>
        <family val="1"/>
      </rPr>
      <t>1~3</t>
    </r>
    <r>
      <rPr>
        <sz val="12"/>
        <color theme="1"/>
        <rFont val="標楷體"/>
        <family val="4"/>
        <charset val="136"/>
      </rPr>
      <t>號取消原因：價錢太貴，未有出相關測試報告。）</t>
    </r>
  </si>
  <si>
    <r>
      <rPr>
        <sz val="12"/>
        <color theme="1"/>
        <rFont val="標楷體"/>
        <family val="4"/>
        <charset val="136"/>
      </rPr>
      <t>測試東洋四色油墨﹐希望測試能夠上柯式印刷機印膠片之四色油墨</t>
    </r>
  </si>
  <si>
    <r>
      <rPr>
        <sz val="12"/>
        <color theme="1"/>
        <rFont val="標楷體"/>
        <family val="4"/>
        <charset val="136"/>
      </rPr>
      <t>測試喜明四色油墨﹐與現時茂森之四色油墨作比較</t>
    </r>
    <r>
      <rPr>
        <sz val="12"/>
        <color theme="1"/>
        <rFont val="Times New Roman"/>
        <family val="1"/>
      </rPr>
      <t>.</t>
    </r>
  </si>
  <si>
    <r>
      <rPr>
        <sz val="12"/>
        <color theme="1"/>
        <rFont val="標楷體"/>
        <family val="4"/>
        <charset val="136"/>
      </rPr>
      <t>已往一直採用之啤牌四色油墨微粒大於</t>
    </r>
    <r>
      <rPr>
        <sz val="12"/>
        <color theme="1"/>
        <rFont val="Times New Roman"/>
        <family val="1"/>
      </rPr>
      <t>5,</t>
    </r>
    <r>
      <rPr>
        <sz val="12"/>
        <color theme="1"/>
        <rFont val="標楷體"/>
        <family val="4"/>
        <charset val="136"/>
      </rPr>
      <t>所以客人</t>
    </r>
    <r>
      <rPr>
        <sz val="12"/>
        <color theme="1"/>
        <rFont val="Times New Roman"/>
        <family val="1"/>
      </rPr>
      <t>Patch</t>
    </r>
    <r>
      <rPr>
        <sz val="12"/>
        <color theme="1"/>
        <rFont val="標楷體"/>
        <family val="4"/>
        <charset val="136"/>
      </rPr>
      <t>再提供</t>
    </r>
    <r>
      <rPr>
        <sz val="12"/>
        <color theme="1"/>
        <rFont val="Times New Roman"/>
        <family val="1"/>
      </rPr>
      <t>K&amp;M American Greetings Special 4/C Process. Series</t>
    </r>
    <r>
      <rPr>
        <sz val="12"/>
        <color theme="1"/>
        <rFont val="標楷體"/>
        <family val="4"/>
        <charset val="136"/>
      </rPr>
      <t>油墨測試</t>
    </r>
    <r>
      <rPr>
        <sz val="12"/>
        <color theme="1"/>
        <rFont val="Times New Roman"/>
        <family val="1"/>
      </rPr>
      <t>.</t>
    </r>
  </si>
  <si>
    <r>
      <rPr>
        <sz val="12"/>
        <color theme="1"/>
        <rFont val="標楷體"/>
        <family val="4"/>
        <charset val="136"/>
      </rPr>
      <t>測試太陽化工</t>
    </r>
    <r>
      <rPr>
        <sz val="12"/>
        <color theme="1"/>
        <rFont val="Times New Roman"/>
        <family val="1"/>
      </rPr>
      <t>Poloce Eco Plus</t>
    </r>
    <r>
      <rPr>
        <sz val="12"/>
        <color theme="1"/>
        <rFont val="標楷體"/>
        <family val="4"/>
        <charset val="136"/>
      </rPr>
      <t>四色油墨上機印刷，其品質是否可達到我司現用茂森</t>
    </r>
    <r>
      <rPr>
        <sz val="12"/>
        <color theme="1"/>
        <rFont val="Times New Roman"/>
        <family val="1"/>
      </rPr>
      <t>Iris Van 4C</t>
    </r>
    <r>
      <rPr>
        <sz val="12"/>
        <color theme="1"/>
        <rFont val="標楷體"/>
        <family val="4"/>
        <charset val="136"/>
      </rPr>
      <t>油墨的效果，以降低生產成本</t>
    </r>
  </si>
  <si>
    <r>
      <rPr>
        <sz val="12"/>
        <color theme="1"/>
        <rFont val="標楷體"/>
        <family val="4"/>
        <charset val="136"/>
      </rPr>
      <t>測試</t>
    </r>
    <r>
      <rPr>
        <sz val="12"/>
        <color theme="1"/>
        <rFont val="Times New Roman"/>
        <family val="1"/>
      </rPr>
      <t>Hallmark Series 4 Ink – 4C</t>
    </r>
    <r>
      <rPr>
        <sz val="12"/>
        <color theme="1"/>
        <rFont val="標楷體"/>
        <family val="4"/>
        <charset val="136"/>
      </rPr>
      <t>油墨上機印刷做</t>
    </r>
    <r>
      <rPr>
        <sz val="12"/>
        <color theme="1"/>
        <rFont val="Times New Roman"/>
        <family val="1"/>
      </rPr>
      <t xml:space="preserve">Hallmark - Keepsake #53707 Keepsake </t>
    </r>
    <r>
      <rPr>
        <sz val="12"/>
        <color theme="1"/>
        <rFont val="標楷體"/>
        <family val="4"/>
        <charset val="136"/>
      </rPr>
      <t>摺盒產品，確認其品質是否可滿足客人</t>
    </r>
    <r>
      <rPr>
        <sz val="12"/>
        <color theme="1"/>
        <rFont val="Times New Roman"/>
        <family val="1"/>
      </rPr>
      <t>Hallmark</t>
    </r>
    <r>
      <rPr>
        <sz val="12"/>
        <color theme="1"/>
        <rFont val="標楷體"/>
        <family val="4"/>
        <charset val="136"/>
      </rPr>
      <t>要求</t>
    </r>
    <r>
      <rPr>
        <sz val="12"/>
        <color theme="1"/>
        <rFont val="Times New Roman"/>
        <family val="1"/>
      </rPr>
      <t xml:space="preserve"> </t>
    </r>
  </si>
  <si>
    <r>
      <rPr>
        <sz val="12"/>
        <color theme="1"/>
        <rFont val="標楷體"/>
        <family val="4"/>
        <charset val="136"/>
      </rPr>
      <t>測試大鵬青金油墨，針對公司將大量生產的</t>
    </r>
    <r>
      <rPr>
        <sz val="12"/>
        <color theme="1"/>
        <rFont val="Times New Roman"/>
        <family val="1"/>
      </rPr>
      <t>Cracker</t>
    </r>
    <r>
      <rPr>
        <sz val="12"/>
        <color theme="1"/>
        <rFont val="標楷體"/>
        <family val="4"/>
        <charset val="136"/>
      </rPr>
      <t>，確認其品質是否可代替現用</t>
    </r>
    <r>
      <rPr>
        <sz val="12"/>
        <color theme="1"/>
        <rFont val="Times New Roman"/>
        <family val="1"/>
      </rPr>
      <t>Eckart07</t>
    </r>
    <r>
      <rPr>
        <sz val="12"/>
        <color theme="1"/>
        <rFont val="標楷體"/>
        <family val="4"/>
        <charset val="136"/>
      </rPr>
      <t>、</t>
    </r>
    <r>
      <rPr>
        <sz val="12"/>
        <color theme="1"/>
        <rFont val="Times New Roman"/>
        <family val="1"/>
      </rPr>
      <t>08</t>
    </r>
    <r>
      <rPr>
        <sz val="12"/>
        <color theme="1"/>
        <rFont val="標楷體"/>
        <family val="4"/>
        <charset val="136"/>
      </rPr>
      <t>青金油墨，以降低成本</t>
    </r>
  </si>
  <si>
    <r>
      <rPr>
        <sz val="12"/>
        <color theme="1"/>
        <rFont val="標楷體"/>
        <family val="4"/>
        <charset val="136"/>
      </rPr>
      <t>測試太陽化工青金油墨，針對公司將大量生產的</t>
    </r>
    <r>
      <rPr>
        <sz val="12"/>
        <color theme="1"/>
        <rFont val="Times New Roman"/>
        <family val="1"/>
      </rPr>
      <t>Cracker</t>
    </r>
    <r>
      <rPr>
        <sz val="12"/>
        <color theme="1"/>
        <rFont val="標楷體"/>
        <family val="4"/>
        <charset val="136"/>
      </rPr>
      <t>，確認其品質是否可代替現用</t>
    </r>
    <r>
      <rPr>
        <sz val="12"/>
        <color theme="1"/>
        <rFont val="Times New Roman"/>
        <family val="1"/>
      </rPr>
      <t>Eckart07</t>
    </r>
    <r>
      <rPr>
        <sz val="12"/>
        <color theme="1"/>
        <rFont val="標楷體"/>
        <family val="4"/>
        <charset val="136"/>
      </rPr>
      <t>、</t>
    </r>
    <r>
      <rPr>
        <sz val="12"/>
        <color theme="1"/>
        <rFont val="Times New Roman"/>
        <family val="1"/>
      </rPr>
      <t>08</t>
    </r>
    <r>
      <rPr>
        <sz val="12"/>
        <color theme="1"/>
        <rFont val="標楷體"/>
        <family val="4"/>
        <charset val="136"/>
      </rPr>
      <t>青金油墨，以降低成本</t>
    </r>
  </si>
  <si>
    <r>
      <rPr>
        <sz val="12"/>
        <color theme="1"/>
        <rFont val="標楷體"/>
        <family val="4"/>
        <charset val="136"/>
      </rPr>
      <t>測試神戶三星牌青金油墨，針對公司將大量生產的</t>
    </r>
    <r>
      <rPr>
        <sz val="12"/>
        <color theme="1"/>
        <rFont val="Times New Roman"/>
        <family val="1"/>
      </rPr>
      <t>Cracker</t>
    </r>
    <r>
      <rPr>
        <sz val="12"/>
        <color theme="1"/>
        <rFont val="標楷體"/>
        <family val="4"/>
        <charset val="136"/>
      </rPr>
      <t>，確認其品質是否可代替現用</t>
    </r>
    <r>
      <rPr>
        <sz val="12"/>
        <color theme="1"/>
        <rFont val="Times New Roman"/>
        <family val="1"/>
      </rPr>
      <t>Eckart07</t>
    </r>
    <r>
      <rPr>
        <sz val="12"/>
        <color theme="1"/>
        <rFont val="標楷體"/>
        <family val="4"/>
        <charset val="136"/>
      </rPr>
      <t>、</t>
    </r>
    <r>
      <rPr>
        <sz val="12"/>
        <color theme="1"/>
        <rFont val="Times New Roman"/>
        <family val="1"/>
      </rPr>
      <t>08</t>
    </r>
    <r>
      <rPr>
        <sz val="12"/>
        <color theme="1"/>
        <rFont val="標楷體"/>
        <family val="4"/>
        <charset val="136"/>
      </rPr>
      <t>油墨，以降低成本</t>
    </r>
  </si>
  <si>
    <r>
      <rPr>
        <sz val="12"/>
        <color theme="1"/>
        <rFont val="標楷體"/>
        <family val="4"/>
        <charset val="136"/>
      </rPr>
      <t>測試東洋青金油墨，針對公司將大量生產的</t>
    </r>
    <r>
      <rPr>
        <sz val="12"/>
        <color theme="1"/>
        <rFont val="Times New Roman"/>
        <family val="1"/>
      </rPr>
      <t>Cracker</t>
    </r>
    <r>
      <rPr>
        <sz val="12"/>
        <color theme="1"/>
        <rFont val="標楷體"/>
        <family val="4"/>
        <charset val="136"/>
      </rPr>
      <t>，確認其品質是否可代替現用</t>
    </r>
    <r>
      <rPr>
        <sz val="12"/>
        <color theme="1"/>
        <rFont val="Times New Roman"/>
        <family val="1"/>
      </rPr>
      <t>Eckart07</t>
    </r>
    <r>
      <rPr>
        <sz val="12"/>
        <color theme="1"/>
        <rFont val="標楷體"/>
        <family val="4"/>
        <charset val="136"/>
      </rPr>
      <t>、</t>
    </r>
    <r>
      <rPr>
        <sz val="12"/>
        <color theme="1"/>
        <rFont val="Times New Roman"/>
        <family val="1"/>
      </rPr>
      <t>08</t>
    </r>
    <r>
      <rPr>
        <sz val="12"/>
        <color theme="1"/>
        <rFont val="標楷體"/>
        <family val="4"/>
        <charset val="136"/>
      </rPr>
      <t>青金油墨，以降低成本</t>
    </r>
  </si>
  <si>
    <r>
      <rPr>
        <sz val="12"/>
        <color theme="1"/>
        <rFont val="標楷體"/>
        <family val="4"/>
        <charset val="136"/>
      </rPr>
      <t>測試茂森青金油墨，針對公司將大量生產的</t>
    </r>
    <r>
      <rPr>
        <sz val="12"/>
        <color theme="1"/>
        <rFont val="Times New Roman"/>
        <family val="1"/>
      </rPr>
      <t>Cracker</t>
    </r>
    <r>
      <rPr>
        <sz val="12"/>
        <color theme="1"/>
        <rFont val="標楷體"/>
        <family val="4"/>
        <charset val="136"/>
      </rPr>
      <t>，確認其品質是否可代替現用</t>
    </r>
    <r>
      <rPr>
        <sz val="12"/>
        <color theme="1"/>
        <rFont val="Times New Roman"/>
        <family val="1"/>
      </rPr>
      <t>Eckart07</t>
    </r>
    <r>
      <rPr>
        <sz val="12"/>
        <color theme="1"/>
        <rFont val="標楷體"/>
        <family val="4"/>
        <charset val="136"/>
      </rPr>
      <t>、</t>
    </r>
    <r>
      <rPr>
        <sz val="12"/>
        <color theme="1"/>
        <rFont val="Times New Roman"/>
        <family val="1"/>
      </rPr>
      <t>08</t>
    </r>
    <r>
      <rPr>
        <sz val="12"/>
        <color theme="1"/>
        <rFont val="標楷體"/>
        <family val="4"/>
        <charset val="136"/>
      </rPr>
      <t>青金油墨，以降低成本</t>
    </r>
  </si>
  <si>
    <r>
      <rPr>
        <sz val="12"/>
        <color theme="1"/>
        <rFont val="標楷體"/>
        <family val="4"/>
        <charset val="136"/>
      </rPr>
      <t>測試大鵬</t>
    </r>
    <r>
      <rPr>
        <sz val="12"/>
        <color theme="1"/>
        <rFont val="Times New Roman"/>
        <family val="1"/>
      </rPr>
      <t>MetalStar MFX 07 5000</t>
    </r>
    <r>
      <rPr>
        <sz val="12"/>
        <color theme="1"/>
        <rFont val="標楷體"/>
        <family val="4"/>
        <charset val="136"/>
      </rPr>
      <t>特亮銀墨配合普通</t>
    </r>
    <r>
      <rPr>
        <sz val="12"/>
        <color theme="1"/>
        <rFont val="Times New Roman"/>
        <family val="1"/>
      </rPr>
      <t>4</t>
    </r>
    <r>
      <rPr>
        <sz val="12"/>
        <color theme="1"/>
        <rFont val="標楷體"/>
        <family val="4"/>
        <charset val="136"/>
      </rPr>
      <t>色油墨，利用</t>
    </r>
    <r>
      <rPr>
        <sz val="12"/>
        <color theme="1"/>
        <rFont val="Times New Roman"/>
        <family val="1"/>
      </rPr>
      <t>MetalFX</t>
    </r>
    <r>
      <rPr>
        <sz val="12"/>
        <color theme="1"/>
        <rFont val="標楷體"/>
        <family val="4"/>
        <charset val="136"/>
      </rPr>
      <t>分色軟件，其印刷出來的金屬色效果是否可達到我司的印色要求</t>
    </r>
  </si>
  <si>
    <r>
      <rPr>
        <sz val="12"/>
        <color theme="1"/>
        <rFont val="標楷體"/>
        <family val="4"/>
        <charset val="136"/>
      </rPr>
      <t>溫少文</t>
    </r>
    <r>
      <rPr>
        <sz val="12"/>
        <color theme="1"/>
        <rFont val="Times New Roman"/>
        <family val="1"/>
      </rPr>
      <t>/ LRG</t>
    </r>
  </si>
  <si>
    <r>
      <rPr>
        <sz val="12"/>
        <color theme="1"/>
        <rFont val="標楷體"/>
        <family val="4"/>
        <charset val="136"/>
      </rPr>
      <t>測試盈信</t>
    </r>
    <r>
      <rPr>
        <sz val="12"/>
        <color theme="1"/>
        <rFont val="Times New Roman"/>
        <family val="1"/>
      </rPr>
      <t>UV Excure</t>
    </r>
    <r>
      <rPr>
        <sz val="12"/>
        <color theme="1"/>
        <rFont val="標楷體"/>
        <family val="4"/>
        <charset val="136"/>
      </rPr>
      <t>四色油墨，確認其品質是否可達到我司現用茂森</t>
    </r>
    <r>
      <rPr>
        <sz val="12"/>
        <color theme="1"/>
        <rFont val="Times New Roman"/>
        <family val="1"/>
      </rPr>
      <t>UV Card</t>
    </r>
    <r>
      <rPr>
        <sz val="12"/>
        <color theme="1"/>
        <rFont val="標楷體"/>
        <family val="4"/>
        <charset val="136"/>
      </rPr>
      <t>四色油墨的效果，以降低生產成本</t>
    </r>
  </si>
  <si>
    <r>
      <rPr>
        <sz val="12"/>
        <color theme="1"/>
        <rFont val="標楷體"/>
        <family val="4"/>
        <charset val="136"/>
      </rPr>
      <t>測試愛麗絲</t>
    </r>
    <r>
      <rPr>
        <sz val="12"/>
        <color theme="1"/>
        <rFont val="Times New Roman"/>
        <family val="1"/>
      </rPr>
      <t>817</t>
    </r>
    <r>
      <rPr>
        <sz val="12"/>
        <color theme="1"/>
        <rFont val="標楷體"/>
        <family val="4"/>
        <charset val="136"/>
      </rPr>
      <t>桃紅（</t>
    </r>
    <r>
      <rPr>
        <sz val="12"/>
        <color theme="1"/>
        <rFont val="Times New Roman"/>
        <family val="1"/>
      </rPr>
      <t>H</t>
    </r>
    <r>
      <rPr>
        <sz val="12"/>
        <color theme="1"/>
        <rFont val="標楷體"/>
        <family val="4"/>
        <charset val="136"/>
      </rPr>
      <t>型），確認其效果是否能改善現用愛麗絲</t>
    </r>
    <r>
      <rPr>
        <sz val="12"/>
        <color theme="1"/>
        <rFont val="Times New Roman"/>
        <family val="1"/>
      </rPr>
      <t>817</t>
    </r>
    <r>
      <rPr>
        <sz val="12"/>
        <color theme="1"/>
        <rFont val="標楷體"/>
        <family val="4"/>
        <charset val="136"/>
      </rPr>
      <t>桃紅於疊印時有不良效果（發霉，疊印不良）。</t>
    </r>
  </si>
  <si>
    <r>
      <rPr>
        <sz val="12"/>
        <color theme="1"/>
        <rFont val="標楷體"/>
        <family val="4"/>
        <charset val="136"/>
      </rPr>
      <t>測試高仕專色油墨</t>
    </r>
    <r>
      <rPr>
        <sz val="12"/>
        <color theme="1"/>
        <rFont val="Times New Roman"/>
        <family val="1"/>
      </rPr>
      <t>HK14934(</t>
    </r>
    <r>
      <rPr>
        <sz val="12"/>
        <color theme="1"/>
        <rFont val="標楷體"/>
        <family val="4"/>
        <charset val="136"/>
      </rPr>
      <t>紅</t>
    </r>
    <r>
      <rPr>
        <sz val="12"/>
        <color theme="1"/>
        <rFont val="Times New Roman"/>
        <family val="1"/>
      </rPr>
      <t>)</t>
    </r>
    <r>
      <rPr>
        <sz val="12"/>
        <color theme="1"/>
        <rFont val="標楷體"/>
        <family val="4"/>
        <charset val="136"/>
      </rPr>
      <t>上機印刷做</t>
    </r>
    <r>
      <rPr>
        <sz val="12"/>
        <color theme="1"/>
        <rFont val="Times New Roman"/>
        <family val="1"/>
      </rPr>
      <t>H/M</t>
    </r>
    <r>
      <rPr>
        <sz val="12"/>
        <color theme="1"/>
        <rFont val="標楷體"/>
        <family val="4"/>
        <charset val="136"/>
      </rPr>
      <t>摺盒產品，確認其品質是否可代替現用</t>
    </r>
    <r>
      <rPr>
        <sz val="12"/>
        <color theme="1"/>
        <rFont val="Times New Roman"/>
        <family val="1"/>
      </rPr>
      <t>HKO32416(</t>
    </r>
    <r>
      <rPr>
        <sz val="12"/>
        <color theme="1"/>
        <rFont val="標楷體"/>
        <family val="4"/>
        <charset val="136"/>
      </rPr>
      <t>紅</t>
    </r>
    <r>
      <rPr>
        <sz val="12"/>
        <color theme="1"/>
        <rFont val="Times New Roman"/>
        <family val="1"/>
      </rPr>
      <t>)</t>
    </r>
    <r>
      <rPr>
        <sz val="12"/>
        <color theme="1"/>
        <rFont val="標楷體"/>
        <family val="4"/>
        <charset val="136"/>
      </rPr>
      <t>以滿足</t>
    </r>
    <r>
      <rPr>
        <sz val="12"/>
        <color theme="1"/>
        <rFont val="Times New Roman"/>
        <family val="1"/>
      </rPr>
      <t>Hallmark</t>
    </r>
    <r>
      <rPr>
        <sz val="12"/>
        <color theme="1"/>
        <rFont val="標楷體"/>
        <family val="4"/>
        <charset val="136"/>
      </rPr>
      <t>要求</t>
    </r>
  </si>
  <si>
    <r>
      <rPr>
        <sz val="12"/>
        <color theme="1"/>
        <rFont val="標楷體"/>
        <family val="4"/>
        <charset val="136"/>
      </rPr>
      <t>測試高仕專色油墨</t>
    </r>
    <r>
      <rPr>
        <sz val="12"/>
        <color theme="1"/>
        <rFont val="Times New Roman"/>
        <family val="1"/>
      </rPr>
      <t>HK14937(</t>
    </r>
    <r>
      <rPr>
        <sz val="12"/>
        <color theme="1"/>
        <rFont val="標楷體"/>
        <family val="4"/>
        <charset val="136"/>
      </rPr>
      <t>綠</t>
    </r>
    <r>
      <rPr>
        <sz val="12"/>
        <color theme="1"/>
        <rFont val="Times New Roman"/>
        <family val="1"/>
      </rPr>
      <t>)</t>
    </r>
    <r>
      <rPr>
        <sz val="12"/>
        <color theme="1"/>
        <rFont val="標楷體"/>
        <family val="4"/>
        <charset val="136"/>
      </rPr>
      <t>上機印刷做</t>
    </r>
    <r>
      <rPr>
        <sz val="12"/>
        <color theme="1"/>
        <rFont val="Times New Roman"/>
        <family val="1"/>
      </rPr>
      <t>H/M</t>
    </r>
    <r>
      <rPr>
        <sz val="12"/>
        <color theme="1"/>
        <rFont val="標楷體"/>
        <family val="4"/>
        <charset val="136"/>
      </rPr>
      <t>摺盒產品，確認其品質是否可代替現用</t>
    </r>
    <r>
      <rPr>
        <sz val="12"/>
        <color theme="1"/>
        <rFont val="Times New Roman"/>
        <family val="1"/>
      </rPr>
      <t>HKO-034291</t>
    </r>
    <r>
      <rPr>
        <sz val="12"/>
        <color theme="1"/>
        <rFont val="標楷體"/>
        <family val="4"/>
        <charset val="136"/>
      </rPr>
      <t>（綠）以滿足</t>
    </r>
    <r>
      <rPr>
        <sz val="12"/>
        <color theme="1"/>
        <rFont val="Times New Roman"/>
        <family val="1"/>
      </rPr>
      <t>Hallmark</t>
    </r>
    <r>
      <rPr>
        <sz val="12"/>
        <color theme="1"/>
        <rFont val="標楷體"/>
        <family val="4"/>
        <charset val="136"/>
      </rPr>
      <t>要求</t>
    </r>
  </si>
  <si>
    <r>
      <rPr>
        <sz val="12"/>
        <color theme="1"/>
        <rFont val="標楷體"/>
        <family val="4"/>
        <charset val="136"/>
      </rPr>
      <t>測試高仕專色油墨</t>
    </r>
    <r>
      <rPr>
        <sz val="12"/>
        <color theme="1"/>
        <rFont val="Times New Roman"/>
        <family val="1"/>
      </rPr>
      <t>HK14945(</t>
    </r>
    <r>
      <rPr>
        <sz val="12"/>
        <color theme="1"/>
        <rFont val="標楷體"/>
        <family val="4"/>
        <charset val="136"/>
      </rPr>
      <t>藍</t>
    </r>
    <r>
      <rPr>
        <sz val="12"/>
        <color theme="1"/>
        <rFont val="Times New Roman"/>
        <family val="1"/>
      </rPr>
      <t>)</t>
    </r>
    <r>
      <rPr>
        <sz val="12"/>
        <color theme="1"/>
        <rFont val="標楷體"/>
        <family val="4"/>
        <charset val="136"/>
      </rPr>
      <t>上機印刷做</t>
    </r>
    <r>
      <rPr>
        <sz val="12"/>
        <color theme="1"/>
        <rFont val="Times New Roman"/>
        <family val="1"/>
      </rPr>
      <t>H/M</t>
    </r>
    <r>
      <rPr>
        <sz val="12"/>
        <color theme="1"/>
        <rFont val="標楷體"/>
        <family val="4"/>
        <charset val="136"/>
      </rPr>
      <t>摺盒產品，確認其品質是否可代替現用</t>
    </r>
    <r>
      <rPr>
        <sz val="12"/>
        <color theme="1"/>
        <rFont val="Times New Roman"/>
        <family val="1"/>
      </rPr>
      <t xml:space="preserve"> HKO34292(</t>
    </r>
    <r>
      <rPr>
        <sz val="12"/>
        <color theme="1"/>
        <rFont val="標楷體"/>
        <family val="4"/>
        <charset val="136"/>
      </rPr>
      <t>藍</t>
    </r>
    <r>
      <rPr>
        <sz val="12"/>
        <color theme="1"/>
        <rFont val="Times New Roman"/>
        <family val="1"/>
      </rPr>
      <t>)</t>
    </r>
    <r>
      <rPr>
        <sz val="12"/>
        <color theme="1"/>
        <rFont val="標楷體"/>
        <family val="4"/>
        <charset val="136"/>
      </rPr>
      <t>以達到客人</t>
    </r>
    <r>
      <rPr>
        <sz val="12"/>
        <color theme="1"/>
        <rFont val="Times New Roman"/>
        <family val="1"/>
      </rPr>
      <t>Hallmark</t>
    </r>
    <r>
      <rPr>
        <sz val="12"/>
        <color theme="1"/>
        <rFont val="標楷體"/>
        <family val="4"/>
        <charset val="136"/>
      </rPr>
      <t>要求。</t>
    </r>
  </si>
  <si>
    <r>
      <rPr>
        <sz val="12"/>
        <color theme="1"/>
        <rFont val="標楷體"/>
        <family val="4"/>
        <charset val="136"/>
      </rPr>
      <t>測試東華</t>
    </r>
    <r>
      <rPr>
        <sz val="12"/>
        <color theme="1"/>
        <rFont val="Times New Roman"/>
        <family val="1"/>
      </rPr>
      <t>New Best SG(4C)</t>
    </r>
    <r>
      <rPr>
        <sz val="12"/>
        <color theme="1"/>
        <rFont val="標楷體"/>
        <family val="4"/>
        <charset val="136"/>
      </rPr>
      <t>油墨，確認其品質是否可達到我司現用茂森</t>
    </r>
    <r>
      <rPr>
        <sz val="12"/>
        <color theme="1"/>
        <rFont val="Times New Roman"/>
        <family val="1"/>
      </rPr>
      <t>Iris Van 4C</t>
    </r>
    <r>
      <rPr>
        <sz val="12"/>
        <color theme="1"/>
        <rFont val="標楷體"/>
        <family val="4"/>
        <charset val="136"/>
      </rPr>
      <t>油墨的效果，以縮短交貨期及降低成本。</t>
    </r>
  </si>
  <si>
    <r>
      <rPr>
        <sz val="12"/>
        <color theme="1"/>
        <rFont val="標楷體"/>
        <family val="4"/>
        <charset val="136"/>
      </rPr>
      <t>測試此</t>
    </r>
    <r>
      <rPr>
        <sz val="12"/>
        <color theme="1"/>
        <rFont val="Times New Roman"/>
        <family val="1"/>
      </rPr>
      <t>HK9215 INVISIBLE FLUORESCENT YELLOW</t>
    </r>
    <r>
      <rPr>
        <sz val="12"/>
        <color theme="1"/>
        <rFont val="標楷體"/>
        <family val="4"/>
        <charset val="136"/>
      </rPr>
      <t>紫外熒光油墨於打稿機上打稿，確認其品質是否可行。</t>
    </r>
  </si>
  <si>
    <r>
      <rPr>
        <sz val="12"/>
        <color theme="1"/>
        <rFont val="標楷體"/>
        <family val="4"/>
        <charset val="136"/>
      </rPr>
      <t>本廠現時用於膠片印刷的主廠</t>
    </r>
    <r>
      <rPr>
        <sz val="12"/>
        <color theme="1"/>
        <rFont val="Times New Roman"/>
        <family val="1"/>
      </rPr>
      <t>18</t>
    </r>
    <r>
      <rPr>
        <sz val="12"/>
        <color theme="1"/>
        <rFont val="標楷體"/>
        <family val="4"/>
        <charset val="136"/>
      </rPr>
      <t>號七色印刷機</t>
    </r>
    <r>
      <rPr>
        <sz val="12"/>
        <color theme="1"/>
        <rFont val="Times New Roman"/>
        <family val="1"/>
      </rPr>
      <t xml:space="preserve">, </t>
    </r>
    <r>
      <rPr>
        <sz val="12"/>
        <color theme="1"/>
        <rFont val="標楷體"/>
        <family val="4"/>
        <charset val="136"/>
      </rPr>
      <t>裝設有</t>
    </r>
    <r>
      <rPr>
        <sz val="12"/>
        <color theme="1"/>
        <rFont val="Times New Roman"/>
        <family val="1"/>
      </rPr>
      <t>UV</t>
    </r>
    <r>
      <rPr>
        <sz val="12"/>
        <color theme="1"/>
        <rFont val="標楷體"/>
        <family val="4"/>
        <charset val="136"/>
      </rPr>
      <t>乾固及</t>
    </r>
    <r>
      <rPr>
        <sz val="12"/>
        <color theme="1"/>
        <rFont val="Times New Roman"/>
        <family val="1"/>
      </rPr>
      <t>IR</t>
    </r>
    <r>
      <rPr>
        <sz val="12"/>
        <color theme="1"/>
        <rFont val="標楷體"/>
        <family val="4"/>
        <charset val="136"/>
      </rPr>
      <t>乾固設備</t>
    </r>
    <r>
      <rPr>
        <sz val="12"/>
        <color theme="1"/>
        <rFont val="Times New Roman"/>
        <family val="1"/>
      </rPr>
      <t xml:space="preserve">, </t>
    </r>
    <r>
      <rPr>
        <sz val="12"/>
        <color theme="1"/>
        <rFont val="標楷體"/>
        <family val="4"/>
        <charset val="136"/>
      </rPr>
      <t>但由於本廠用</t>
    </r>
    <r>
      <rPr>
        <sz val="12"/>
        <color theme="1"/>
        <rFont val="Times New Roman"/>
        <family val="1"/>
      </rPr>
      <t>UV</t>
    </r>
    <r>
      <rPr>
        <sz val="12"/>
        <color theme="1"/>
        <rFont val="標楷體"/>
        <family val="4"/>
        <charset val="136"/>
      </rPr>
      <t>墨印刷光柵片效果不理想</t>
    </r>
    <r>
      <rPr>
        <sz val="12"/>
        <color theme="1"/>
        <rFont val="Times New Roman"/>
        <family val="1"/>
      </rPr>
      <t xml:space="preserve">, </t>
    </r>
    <r>
      <rPr>
        <sz val="12"/>
        <color theme="1"/>
        <rFont val="標楷體"/>
        <family val="4"/>
        <charset val="136"/>
      </rPr>
      <t>因此轉用五廠</t>
    </r>
    <r>
      <rPr>
        <sz val="12"/>
        <color theme="1"/>
        <rFont val="Times New Roman"/>
        <family val="1"/>
      </rPr>
      <t>7</t>
    </r>
    <r>
      <rPr>
        <sz val="12"/>
        <color theme="1"/>
        <rFont val="標楷體"/>
        <family val="4"/>
        <charset val="136"/>
      </rPr>
      <t>號</t>
    </r>
    <r>
      <rPr>
        <sz val="12"/>
        <color theme="1"/>
        <rFont val="Times New Roman"/>
        <family val="1"/>
      </rPr>
      <t>5</t>
    </r>
    <r>
      <rPr>
        <sz val="12"/>
        <color theme="1"/>
        <rFont val="標楷體"/>
        <family val="4"/>
        <charset val="136"/>
      </rPr>
      <t>色機</t>
    </r>
    <r>
      <rPr>
        <sz val="12"/>
        <color theme="1"/>
        <rFont val="Times New Roman"/>
        <family val="1"/>
      </rPr>
      <t xml:space="preserve"> [Komori LS-540 “LITHRONE S40”], </t>
    </r>
    <r>
      <rPr>
        <sz val="12"/>
        <color theme="1"/>
        <rFont val="標楷體"/>
        <family val="4"/>
        <charset val="136"/>
      </rPr>
      <t>用快乾墨配合連線過水油直印</t>
    </r>
    <r>
      <rPr>
        <sz val="12"/>
        <color theme="1"/>
        <rFont val="Times New Roman"/>
        <family val="1"/>
      </rPr>
      <t xml:space="preserve">APET </t>
    </r>
    <r>
      <rPr>
        <sz val="12"/>
        <color theme="1"/>
        <rFont val="標楷體"/>
        <family val="4"/>
        <charset val="136"/>
      </rPr>
      <t>及</t>
    </r>
    <r>
      <rPr>
        <sz val="12"/>
        <color theme="1"/>
        <rFont val="Times New Roman"/>
        <family val="1"/>
      </rPr>
      <t xml:space="preserve"> Lenstar</t>
    </r>
    <r>
      <rPr>
        <sz val="12"/>
        <color theme="1"/>
        <rFont val="標楷體"/>
        <family val="4"/>
        <charset val="136"/>
      </rPr>
      <t>光柵片</t>
    </r>
    <r>
      <rPr>
        <sz val="12"/>
        <color theme="1"/>
        <rFont val="Times New Roman"/>
        <family val="1"/>
      </rPr>
      <t xml:space="preserve">, </t>
    </r>
    <r>
      <rPr>
        <sz val="12"/>
        <color theme="1"/>
        <rFont val="標楷體"/>
        <family val="4"/>
        <charset val="136"/>
      </rPr>
      <t>用</t>
    </r>
    <r>
      <rPr>
        <sz val="12"/>
        <color theme="1"/>
        <rFont val="Times New Roman"/>
        <family val="1"/>
      </rPr>
      <t>IR</t>
    </r>
    <r>
      <rPr>
        <sz val="12"/>
        <color theme="1"/>
        <rFont val="標楷體"/>
        <family val="4"/>
        <charset val="136"/>
      </rPr>
      <t>乾固</t>
    </r>
    <r>
      <rPr>
        <sz val="12"/>
        <color theme="1"/>
        <rFont val="Times New Roman"/>
        <family val="1"/>
      </rPr>
      <t xml:space="preserve">, </t>
    </r>
    <r>
      <rPr>
        <sz val="12"/>
        <color theme="1"/>
        <rFont val="標楷體"/>
        <family val="4"/>
        <charset val="136"/>
      </rPr>
      <t>以改善印刷光柵片品質及降低成本。</t>
    </r>
  </si>
  <si>
    <r>
      <rPr>
        <sz val="12"/>
        <color theme="1"/>
        <rFont val="標楷體"/>
        <family val="4"/>
        <charset val="136"/>
      </rPr>
      <t>測試國產</t>
    </r>
    <r>
      <rPr>
        <sz val="12"/>
        <color theme="1"/>
        <rFont val="Times New Roman"/>
        <family val="1"/>
      </rPr>
      <t xml:space="preserve">SUN M8 </t>
    </r>
    <r>
      <rPr>
        <sz val="12"/>
        <color theme="1"/>
        <rFont val="標楷體"/>
        <family val="4"/>
        <charset val="136"/>
      </rPr>
      <t>四色油墨，看其色相及印刷效果是否可達到現用愛麗絲光粉</t>
    </r>
    <r>
      <rPr>
        <sz val="12"/>
        <color theme="1"/>
        <rFont val="Times New Roman"/>
        <family val="1"/>
      </rPr>
      <t>4</t>
    </r>
    <r>
      <rPr>
        <sz val="12"/>
        <color theme="1"/>
        <rFont val="標楷體"/>
        <family val="4"/>
        <charset val="136"/>
      </rPr>
      <t>色油墨的效果，以降低成本及縮短交貨期。</t>
    </r>
  </si>
  <si>
    <r>
      <rPr>
        <sz val="12"/>
        <color theme="1"/>
        <rFont val="標楷體"/>
        <family val="4"/>
        <charset val="136"/>
      </rPr>
      <t>測試美亮專色油墨（綠色），看其品質是否可達到公司要求，以降低生產成本。</t>
    </r>
    <r>
      <rPr>
        <sz val="12"/>
        <color theme="1"/>
        <rFont val="Times New Roman"/>
        <family val="1"/>
      </rPr>
      <t xml:space="preserve"> </t>
    </r>
  </si>
  <si>
    <r>
      <rPr>
        <sz val="12"/>
        <color theme="1"/>
        <rFont val="標楷體"/>
        <family val="4"/>
        <charset val="136"/>
      </rPr>
      <t>測試美亮專色油墨（藍色），看其品質是否可達到公司要求，以降低生產成本。</t>
    </r>
    <r>
      <rPr>
        <sz val="12"/>
        <color theme="1"/>
        <rFont val="Times New Roman"/>
        <family val="1"/>
      </rPr>
      <t xml:space="preserve"> </t>
    </r>
  </si>
  <si>
    <r>
      <rPr>
        <sz val="12"/>
        <color theme="1"/>
        <rFont val="標楷體"/>
        <family val="4"/>
        <charset val="136"/>
      </rPr>
      <t>測試美亮專色油墨（射光藍），看其品質是否可達到公司要求，以降低生產成本。</t>
    </r>
    <r>
      <rPr>
        <sz val="12"/>
        <color theme="1"/>
        <rFont val="Times New Roman"/>
        <family val="1"/>
      </rPr>
      <t xml:space="preserve"> </t>
    </r>
  </si>
  <si>
    <r>
      <rPr>
        <sz val="12"/>
        <color theme="1"/>
        <rFont val="標楷體"/>
        <family val="4"/>
        <charset val="136"/>
      </rPr>
      <t>測試美亮專色油墨（深藍色），看其品質是否可達到公司要求，以降低生產成本。</t>
    </r>
    <r>
      <rPr>
        <sz val="12"/>
        <color theme="1"/>
        <rFont val="Times New Roman"/>
        <family val="1"/>
      </rPr>
      <t xml:space="preserve"> </t>
    </r>
  </si>
  <si>
    <r>
      <rPr>
        <sz val="12"/>
        <color theme="1"/>
        <rFont val="標楷體"/>
        <family val="4"/>
        <charset val="136"/>
      </rPr>
      <t>測試美亮專色油墨（青蓮），看其品質是否可達到公司要求，以降低生產成本。</t>
    </r>
    <r>
      <rPr>
        <sz val="12"/>
        <color theme="1"/>
        <rFont val="Times New Roman"/>
        <family val="1"/>
      </rPr>
      <t xml:space="preserve"> </t>
    </r>
  </si>
  <si>
    <r>
      <rPr>
        <sz val="12"/>
        <color theme="1"/>
        <rFont val="標楷體"/>
        <family val="4"/>
        <charset val="136"/>
      </rPr>
      <t>測試美亮專色油墨（紫色），看其品質是否可達到公司要求，以降低生產成本。</t>
    </r>
    <r>
      <rPr>
        <sz val="12"/>
        <color theme="1"/>
        <rFont val="Times New Roman"/>
        <family val="1"/>
      </rPr>
      <t xml:space="preserve"> </t>
    </r>
  </si>
  <si>
    <r>
      <rPr>
        <sz val="12"/>
        <color theme="1"/>
        <rFont val="標楷體"/>
        <family val="4"/>
        <charset val="136"/>
      </rPr>
      <t>測試美亮專色油墨（黃色），看其品質是否可達到公司要求，以降低生產成本。</t>
    </r>
    <r>
      <rPr>
        <sz val="12"/>
        <color theme="1"/>
        <rFont val="Times New Roman"/>
        <family val="1"/>
      </rPr>
      <t xml:space="preserve"> </t>
    </r>
  </si>
  <si>
    <r>
      <rPr>
        <sz val="12"/>
        <color theme="1"/>
        <rFont val="標楷體"/>
        <family val="4"/>
        <charset val="136"/>
      </rPr>
      <t>測試美亮專色油墨（中黃），看其品質是否可達到公司要求，以降低生產成本。</t>
    </r>
    <r>
      <rPr>
        <sz val="12"/>
        <color theme="1"/>
        <rFont val="Times New Roman"/>
        <family val="1"/>
      </rPr>
      <t xml:space="preserve"> </t>
    </r>
  </si>
  <si>
    <r>
      <rPr>
        <sz val="12"/>
        <color theme="1"/>
        <rFont val="標楷體"/>
        <family val="4"/>
        <charset val="136"/>
      </rPr>
      <t>測試美亮專色油墨（橙色），看其品質是否可達到公司要求，以降低生產成本。</t>
    </r>
    <r>
      <rPr>
        <sz val="12"/>
        <color theme="1"/>
        <rFont val="Times New Roman"/>
        <family val="1"/>
      </rPr>
      <t xml:space="preserve"> </t>
    </r>
  </si>
  <si>
    <r>
      <rPr>
        <sz val="12"/>
        <color theme="1"/>
        <rFont val="標楷體"/>
        <family val="4"/>
        <charset val="136"/>
      </rPr>
      <t>測試美亮專色油墨（金紅），看其品質是否可達到公司要求，以降低生產成本。</t>
    </r>
    <r>
      <rPr>
        <sz val="12"/>
        <color theme="1"/>
        <rFont val="Times New Roman"/>
        <family val="1"/>
      </rPr>
      <t xml:space="preserve"> </t>
    </r>
  </si>
  <si>
    <r>
      <rPr>
        <sz val="12"/>
        <color theme="1"/>
        <rFont val="標楷體"/>
        <family val="4"/>
        <charset val="136"/>
      </rPr>
      <t>測試美亮專色油墨（紅），看其品質是否可達到公司要求，以降低生產成本。</t>
    </r>
    <r>
      <rPr>
        <sz val="12"/>
        <color theme="1"/>
        <rFont val="Times New Roman"/>
        <family val="1"/>
      </rPr>
      <t xml:space="preserve"> </t>
    </r>
  </si>
  <si>
    <r>
      <rPr>
        <sz val="12"/>
        <color theme="1"/>
        <rFont val="標楷體"/>
        <family val="4"/>
        <charset val="136"/>
      </rPr>
      <t>測試美亮專色油墨（中紅），看其品質是否可達到公司要求，以降低生產成本。</t>
    </r>
    <r>
      <rPr>
        <sz val="12"/>
        <color theme="1"/>
        <rFont val="Times New Roman"/>
        <family val="1"/>
      </rPr>
      <t xml:space="preserve"> </t>
    </r>
  </si>
  <si>
    <r>
      <rPr>
        <sz val="12"/>
        <color theme="1"/>
        <rFont val="標楷體"/>
        <family val="4"/>
        <charset val="136"/>
      </rPr>
      <t>測試美亮專色油墨（杜鵑紅），看其品質是否可達到公司要求，以降低生產成本。</t>
    </r>
    <r>
      <rPr>
        <sz val="12"/>
        <color theme="1"/>
        <rFont val="Times New Roman"/>
        <family val="1"/>
      </rPr>
      <t xml:space="preserve"> </t>
    </r>
  </si>
  <si>
    <r>
      <rPr>
        <sz val="12"/>
        <color theme="1"/>
        <rFont val="標楷體"/>
        <family val="4"/>
        <charset val="136"/>
      </rPr>
      <t>測試美亮專色油墨（純黑），看其品質是否可達到公司要求，以降低生產成本。</t>
    </r>
    <r>
      <rPr>
        <sz val="12"/>
        <color theme="1"/>
        <rFont val="Times New Roman"/>
        <family val="1"/>
      </rPr>
      <t xml:space="preserve"> </t>
    </r>
  </si>
  <si>
    <r>
      <rPr>
        <sz val="12"/>
        <color theme="1"/>
        <rFont val="標楷體"/>
        <family val="4"/>
        <charset val="136"/>
      </rPr>
      <t>測試美亮專色油墨（透明），看其品質是否可達到公司要求，以降低生產成本。</t>
    </r>
    <r>
      <rPr>
        <sz val="12"/>
        <color theme="1"/>
        <rFont val="Times New Roman"/>
        <family val="1"/>
      </rPr>
      <t xml:space="preserve"> </t>
    </r>
  </si>
  <si>
    <r>
      <rPr>
        <sz val="12"/>
        <color theme="1"/>
        <rFont val="標楷體"/>
        <family val="4"/>
        <charset val="136"/>
      </rPr>
      <t>測試</t>
    </r>
    <r>
      <rPr>
        <sz val="12"/>
        <color theme="1"/>
        <rFont val="Times New Roman"/>
        <family val="1"/>
      </rPr>
      <t>RX</t>
    </r>
    <r>
      <rPr>
        <sz val="12"/>
        <color theme="1"/>
        <rFont val="標楷體"/>
        <family val="4"/>
        <charset val="136"/>
      </rPr>
      <t>羅莎芙爾四色油墨，看其是否可達到現用愛麗絲普通</t>
    </r>
    <r>
      <rPr>
        <sz val="12"/>
        <color theme="1"/>
        <rFont val="Times New Roman"/>
        <family val="1"/>
      </rPr>
      <t>4</t>
    </r>
    <r>
      <rPr>
        <sz val="12"/>
        <color theme="1"/>
        <rFont val="標楷體"/>
        <family val="4"/>
        <charset val="136"/>
      </rPr>
      <t>色油墨的效果，以降低生產成本。</t>
    </r>
    <r>
      <rPr>
        <sz val="12"/>
        <color theme="1"/>
        <rFont val="Times New Roman"/>
        <family val="1"/>
      </rPr>
      <t xml:space="preserve"> </t>
    </r>
  </si>
  <si>
    <r>
      <rPr>
        <sz val="12"/>
        <color theme="1"/>
        <rFont val="標楷體"/>
        <family val="4"/>
        <charset val="136"/>
      </rPr>
      <t>得公司高層同意</t>
    </r>
    <r>
      <rPr>
        <sz val="12"/>
        <color theme="1"/>
        <rFont val="Times New Roman"/>
        <family val="1"/>
      </rPr>
      <t xml:space="preserve">, </t>
    </r>
    <r>
      <rPr>
        <sz val="12"/>
        <color theme="1"/>
        <rFont val="標楷體"/>
        <family val="4"/>
        <charset val="136"/>
      </rPr>
      <t>開發本廠制作聖經</t>
    </r>
    <r>
      <rPr>
        <sz val="12"/>
        <color theme="1"/>
        <rFont val="Times New Roman"/>
        <family val="1"/>
      </rPr>
      <t xml:space="preserve">, </t>
    </r>
    <r>
      <rPr>
        <sz val="12"/>
        <color theme="1"/>
        <rFont val="標楷體"/>
        <family val="4"/>
        <charset val="136"/>
      </rPr>
      <t>為公司擴闊銷售市場。</t>
    </r>
  </si>
  <si>
    <r>
      <rPr>
        <sz val="12"/>
        <color theme="1"/>
        <rFont val="標楷體"/>
        <family val="4"/>
        <charset val="136"/>
      </rPr>
      <t>新客</t>
    </r>
    <r>
      <rPr>
        <sz val="12"/>
        <color theme="1"/>
        <rFont val="Times New Roman"/>
        <family val="1"/>
      </rPr>
      <t>Sandvik</t>
    </r>
    <r>
      <rPr>
        <sz val="12"/>
        <color theme="1"/>
        <rFont val="標楷體"/>
        <family val="4"/>
        <charset val="136"/>
      </rPr>
      <t>要求本公司開發熱昇華油墨做布書產品</t>
    </r>
    <r>
      <rPr>
        <sz val="12"/>
        <color theme="1"/>
        <rFont val="Times New Roman"/>
        <family val="1"/>
      </rPr>
      <t xml:space="preserve">, </t>
    </r>
    <r>
      <rPr>
        <sz val="12"/>
        <color theme="1"/>
        <rFont val="標楷體"/>
        <family val="4"/>
        <charset val="136"/>
      </rPr>
      <t>現測試用此油墨印刷是否可達到客人要求。</t>
    </r>
  </si>
  <si>
    <r>
      <rPr>
        <sz val="12"/>
        <color theme="1"/>
        <rFont val="標楷體"/>
        <family val="4"/>
        <charset val="136"/>
      </rPr>
      <t>測試供應商</t>
    </r>
    <r>
      <rPr>
        <sz val="12"/>
        <color theme="1"/>
        <rFont val="Times New Roman"/>
        <family val="1"/>
      </rPr>
      <t>INX</t>
    </r>
    <r>
      <rPr>
        <sz val="12"/>
        <color theme="1"/>
        <rFont val="標楷體"/>
        <family val="4"/>
        <charset val="136"/>
      </rPr>
      <t>的</t>
    </r>
    <r>
      <rPr>
        <sz val="12"/>
        <color theme="1"/>
        <rFont val="Times New Roman"/>
        <family val="1"/>
      </rPr>
      <t>Colormaster FM</t>
    </r>
    <r>
      <rPr>
        <sz val="12"/>
        <color theme="1"/>
        <rFont val="標楷體"/>
        <family val="4"/>
        <charset val="136"/>
      </rPr>
      <t>油墨用於</t>
    </r>
    <r>
      <rPr>
        <sz val="12"/>
        <color theme="1"/>
        <rFont val="Times New Roman"/>
        <family val="1"/>
      </rPr>
      <t>FM</t>
    </r>
    <r>
      <rPr>
        <sz val="12"/>
        <color theme="1"/>
        <rFont val="標楷體"/>
        <family val="4"/>
        <charset val="136"/>
      </rPr>
      <t>網點印刷是否符合</t>
    </r>
    <r>
      <rPr>
        <sz val="12"/>
        <color theme="1"/>
        <rFont val="Times New Roman"/>
        <family val="1"/>
      </rPr>
      <t>Hallmark</t>
    </r>
    <r>
      <rPr>
        <sz val="12"/>
        <color theme="1"/>
        <rFont val="標楷體"/>
        <family val="4"/>
        <charset val="136"/>
      </rPr>
      <t>客人的要求。</t>
    </r>
  </si>
  <si>
    <r>
      <rPr>
        <sz val="12"/>
        <color theme="1"/>
        <rFont val="標楷體"/>
        <family val="4"/>
        <charset val="136"/>
      </rPr>
      <t>開發</t>
    </r>
    <r>
      <rPr>
        <sz val="12"/>
        <color theme="1"/>
        <rFont val="Times New Roman"/>
        <family val="1"/>
      </rPr>
      <t xml:space="preserve">INX </t>
    </r>
    <r>
      <rPr>
        <sz val="12"/>
        <color theme="1"/>
        <rFont val="標楷體"/>
        <family val="4"/>
        <charset val="136"/>
      </rPr>
      <t>專紫色柯式墨</t>
    </r>
    <r>
      <rPr>
        <sz val="12"/>
        <color theme="1"/>
        <rFont val="Times New Roman"/>
        <family val="1"/>
      </rPr>
      <t xml:space="preserve"> (#1273560 OSF UVC 2X HSC7006 HF Purple)</t>
    </r>
    <r>
      <rPr>
        <sz val="12"/>
        <color theme="1"/>
        <rFont val="標楷體"/>
        <family val="4"/>
        <charset val="136"/>
      </rPr>
      <t>用於</t>
    </r>
    <r>
      <rPr>
        <sz val="12"/>
        <color theme="1"/>
        <rFont val="Times New Roman"/>
        <family val="1"/>
      </rPr>
      <t>H/M KC card</t>
    </r>
    <r>
      <rPr>
        <sz val="12"/>
        <color theme="1"/>
        <rFont val="標楷體"/>
        <family val="4"/>
        <charset val="136"/>
      </rPr>
      <t>無粉紙裱粉灰摺盒。</t>
    </r>
    <r>
      <rPr>
        <sz val="12"/>
        <color theme="1"/>
        <rFont val="Times New Roman"/>
        <family val="1"/>
      </rPr>
      <t xml:space="preserve"> Hallmark KC Stationery</t>
    </r>
    <r>
      <rPr>
        <sz val="12"/>
        <color theme="1"/>
        <rFont val="標楷體"/>
        <family val="4"/>
        <charset val="136"/>
      </rPr>
      <t>正計劃一系列新結構及用紙做的</t>
    </r>
    <r>
      <rPr>
        <sz val="12"/>
        <color theme="1"/>
        <rFont val="Times New Roman"/>
        <family val="1"/>
      </rPr>
      <t>Retail box (</t>
    </r>
    <r>
      <rPr>
        <sz val="12"/>
        <color theme="1"/>
        <rFont val="標楷體"/>
        <family val="4"/>
        <charset val="136"/>
      </rPr>
      <t>用來裝咭及信封走貨</t>
    </r>
    <r>
      <rPr>
        <sz val="12"/>
        <color theme="1"/>
        <rFont val="Times New Roman"/>
        <family val="1"/>
      </rPr>
      <t xml:space="preserve">). </t>
    </r>
    <r>
      <rPr>
        <sz val="12"/>
        <color theme="1"/>
        <rFont val="標楷體"/>
        <family val="4"/>
        <charset val="136"/>
      </rPr>
      <t>據客人來的資料告知</t>
    </r>
    <r>
      <rPr>
        <sz val="12"/>
        <color theme="1"/>
        <rFont val="Times New Roman"/>
        <family val="1"/>
      </rPr>
      <t>, 2005</t>
    </r>
    <r>
      <rPr>
        <sz val="12"/>
        <color theme="1"/>
        <rFont val="標楷體"/>
        <family val="4"/>
        <charset val="136"/>
      </rPr>
      <t>年年尾用此新結構走貨的</t>
    </r>
    <r>
      <rPr>
        <sz val="12"/>
        <color theme="1"/>
        <rFont val="Times New Roman"/>
        <family val="1"/>
      </rPr>
      <t xml:space="preserve">SKUs </t>
    </r>
    <r>
      <rPr>
        <sz val="12"/>
        <color theme="1"/>
        <rFont val="標楷體"/>
        <family val="4"/>
        <charset val="136"/>
      </rPr>
      <t>共有</t>
    </r>
    <r>
      <rPr>
        <sz val="12"/>
        <color theme="1"/>
        <rFont val="Times New Roman"/>
        <family val="1"/>
      </rPr>
      <t>17</t>
    </r>
    <r>
      <rPr>
        <sz val="12"/>
        <color theme="1"/>
        <rFont val="標楷體"/>
        <family val="4"/>
        <charset val="136"/>
      </rPr>
      <t>個</t>
    </r>
    <r>
      <rPr>
        <sz val="12"/>
        <color theme="1"/>
        <rFont val="Times New Roman"/>
        <family val="1"/>
      </rPr>
      <t xml:space="preserve">, </t>
    </r>
    <r>
      <rPr>
        <sz val="12"/>
        <color theme="1"/>
        <rFont val="標楷體"/>
        <family val="4"/>
        <charset val="136"/>
      </rPr>
      <t>共</t>
    </r>
    <r>
      <rPr>
        <sz val="12"/>
        <color theme="1"/>
        <rFont val="Times New Roman"/>
        <family val="1"/>
      </rPr>
      <t>180,000</t>
    </r>
    <r>
      <rPr>
        <sz val="12"/>
        <color theme="1"/>
        <rFont val="標楷體"/>
        <family val="4"/>
        <charset val="136"/>
      </rPr>
      <t>個盒</t>
    </r>
    <r>
      <rPr>
        <sz val="12"/>
        <color theme="1"/>
        <rFont val="Times New Roman"/>
        <family val="1"/>
      </rPr>
      <t xml:space="preserve">. </t>
    </r>
    <r>
      <rPr>
        <sz val="12"/>
        <color theme="1"/>
        <rFont val="標楷體"/>
        <family val="4"/>
        <charset val="136"/>
      </rPr>
      <t>由於客人會用到新的油墨及新的水油於此盒上</t>
    </r>
    <r>
      <rPr>
        <sz val="12"/>
        <color theme="1"/>
        <rFont val="Times New Roman"/>
        <family val="1"/>
      </rPr>
      <t xml:space="preserve">. </t>
    </r>
    <r>
      <rPr>
        <sz val="12"/>
        <color theme="1"/>
        <rFont val="標楷體"/>
        <family val="4"/>
        <charset val="136"/>
      </rPr>
      <t>故我廠急需安排訂購新的油墨及新的水油回廠來進行測試</t>
    </r>
    <r>
      <rPr>
        <sz val="12"/>
        <color theme="1"/>
        <rFont val="Times New Roman"/>
        <family val="1"/>
      </rPr>
      <t>.</t>
    </r>
  </si>
  <si>
    <r>
      <rPr>
        <sz val="12"/>
        <color theme="1"/>
        <rFont val="標楷體"/>
        <family val="4"/>
        <charset val="136"/>
      </rPr>
      <t>開發</t>
    </r>
    <r>
      <rPr>
        <sz val="12"/>
        <color theme="1"/>
        <rFont val="Times New Roman"/>
        <family val="1"/>
      </rPr>
      <t xml:space="preserve">INX </t>
    </r>
    <r>
      <rPr>
        <sz val="12"/>
        <color theme="1"/>
        <rFont val="標楷體"/>
        <family val="4"/>
        <charset val="136"/>
      </rPr>
      <t>專紫色柯式墨</t>
    </r>
    <r>
      <rPr>
        <sz val="12"/>
        <color theme="1"/>
        <rFont val="Times New Roman"/>
        <family val="1"/>
      </rPr>
      <t xml:space="preserve"> (#1273667-1310 OSF UVC HSC7006 CCNB Purple)</t>
    </r>
    <r>
      <rPr>
        <sz val="12"/>
        <color theme="1"/>
        <rFont val="標楷體"/>
        <family val="4"/>
        <charset val="136"/>
      </rPr>
      <t>用於</t>
    </r>
    <r>
      <rPr>
        <sz val="12"/>
        <color theme="1"/>
        <rFont val="Times New Roman"/>
        <family val="1"/>
      </rPr>
      <t>H/M KC card</t>
    </r>
    <r>
      <rPr>
        <sz val="12"/>
        <color theme="1"/>
        <rFont val="標楷體"/>
        <family val="4"/>
        <charset val="136"/>
      </rPr>
      <t>粉灰摺盒。</t>
    </r>
    <r>
      <rPr>
        <sz val="12"/>
        <color theme="1"/>
        <rFont val="Times New Roman"/>
        <family val="1"/>
      </rPr>
      <t xml:space="preserve"> Hallmark KC Stationery</t>
    </r>
    <r>
      <rPr>
        <sz val="12"/>
        <color theme="1"/>
        <rFont val="標楷體"/>
        <family val="4"/>
        <charset val="136"/>
      </rPr>
      <t>正計劃一系列新結構及用紙做的</t>
    </r>
    <r>
      <rPr>
        <sz val="12"/>
        <color theme="1"/>
        <rFont val="Times New Roman"/>
        <family val="1"/>
      </rPr>
      <t>Retail box (</t>
    </r>
    <r>
      <rPr>
        <sz val="12"/>
        <color theme="1"/>
        <rFont val="標楷體"/>
        <family val="4"/>
        <charset val="136"/>
      </rPr>
      <t>用來裝咭及信封走貨</t>
    </r>
    <r>
      <rPr>
        <sz val="12"/>
        <color theme="1"/>
        <rFont val="Times New Roman"/>
        <family val="1"/>
      </rPr>
      <t xml:space="preserve">). </t>
    </r>
    <r>
      <rPr>
        <sz val="12"/>
        <color theme="1"/>
        <rFont val="標楷體"/>
        <family val="4"/>
        <charset val="136"/>
      </rPr>
      <t>據客人來的資料告知</t>
    </r>
    <r>
      <rPr>
        <sz val="12"/>
        <color theme="1"/>
        <rFont val="Times New Roman"/>
        <family val="1"/>
      </rPr>
      <t>, 2005</t>
    </r>
    <r>
      <rPr>
        <sz val="12"/>
        <color theme="1"/>
        <rFont val="標楷體"/>
        <family val="4"/>
        <charset val="136"/>
      </rPr>
      <t>年年尾用此新結構走貨的</t>
    </r>
    <r>
      <rPr>
        <sz val="12"/>
        <color theme="1"/>
        <rFont val="Times New Roman"/>
        <family val="1"/>
      </rPr>
      <t xml:space="preserve">SKUs </t>
    </r>
    <r>
      <rPr>
        <sz val="12"/>
        <color theme="1"/>
        <rFont val="標楷體"/>
        <family val="4"/>
        <charset val="136"/>
      </rPr>
      <t>共有</t>
    </r>
    <r>
      <rPr>
        <sz val="12"/>
        <color theme="1"/>
        <rFont val="Times New Roman"/>
        <family val="1"/>
      </rPr>
      <t>17</t>
    </r>
    <r>
      <rPr>
        <sz val="12"/>
        <color theme="1"/>
        <rFont val="標楷體"/>
        <family val="4"/>
        <charset val="136"/>
      </rPr>
      <t>個</t>
    </r>
    <r>
      <rPr>
        <sz val="12"/>
        <color theme="1"/>
        <rFont val="Times New Roman"/>
        <family val="1"/>
      </rPr>
      <t xml:space="preserve">, </t>
    </r>
    <r>
      <rPr>
        <sz val="12"/>
        <color theme="1"/>
        <rFont val="標楷體"/>
        <family val="4"/>
        <charset val="136"/>
      </rPr>
      <t>共</t>
    </r>
    <r>
      <rPr>
        <sz val="12"/>
        <color theme="1"/>
        <rFont val="Times New Roman"/>
        <family val="1"/>
      </rPr>
      <t>180,000</t>
    </r>
    <r>
      <rPr>
        <sz val="12"/>
        <color theme="1"/>
        <rFont val="標楷體"/>
        <family val="4"/>
        <charset val="136"/>
      </rPr>
      <t>個盒</t>
    </r>
    <r>
      <rPr>
        <sz val="12"/>
        <color theme="1"/>
        <rFont val="Times New Roman"/>
        <family val="1"/>
      </rPr>
      <t xml:space="preserve">. </t>
    </r>
    <r>
      <rPr>
        <sz val="12"/>
        <color theme="1"/>
        <rFont val="標楷體"/>
        <family val="4"/>
        <charset val="136"/>
      </rPr>
      <t>由於客人會用到新的油墨及新的水油於此盒上</t>
    </r>
    <r>
      <rPr>
        <sz val="12"/>
        <color theme="1"/>
        <rFont val="Times New Roman"/>
        <family val="1"/>
      </rPr>
      <t xml:space="preserve">. </t>
    </r>
    <r>
      <rPr>
        <sz val="12"/>
        <color theme="1"/>
        <rFont val="標楷體"/>
        <family val="4"/>
        <charset val="136"/>
      </rPr>
      <t>故我廠急需安排訂購新的油墨及新的水油回廠來進行測試</t>
    </r>
    <r>
      <rPr>
        <sz val="12"/>
        <color theme="1"/>
        <rFont val="Times New Roman"/>
        <family val="1"/>
      </rPr>
      <t>.</t>
    </r>
  </si>
  <si>
    <r>
      <rPr>
        <sz val="12"/>
        <color theme="1"/>
        <rFont val="標楷體"/>
        <family val="4"/>
        <charset val="136"/>
      </rPr>
      <t>測試</t>
    </r>
    <r>
      <rPr>
        <sz val="12"/>
        <color theme="1"/>
        <rFont val="Times New Roman"/>
        <family val="1"/>
      </rPr>
      <t>INX</t>
    </r>
    <r>
      <rPr>
        <sz val="12"/>
        <color theme="1"/>
        <rFont val="標楷體"/>
        <family val="4"/>
        <charset val="136"/>
      </rPr>
      <t>供應商的</t>
    </r>
    <r>
      <rPr>
        <sz val="12"/>
        <color theme="1"/>
        <rFont val="Times New Roman"/>
        <family val="1"/>
      </rPr>
      <t>Hexachrome Ink 6C</t>
    </r>
    <r>
      <rPr>
        <sz val="12"/>
        <color theme="1"/>
        <rFont val="標楷體"/>
        <family val="4"/>
        <charset val="136"/>
      </rPr>
      <t>油墨，看其印刷效果是否可由</t>
    </r>
    <r>
      <rPr>
        <sz val="12"/>
        <color theme="1"/>
        <rFont val="Times New Roman"/>
        <family val="1"/>
      </rPr>
      <t>4C</t>
    </r>
    <r>
      <rPr>
        <sz val="12"/>
        <color theme="1"/>
        <rFont val="標楷體"/>
        <family val="4"/>
        <charset val="136"/>
      </rPr>
      <t>改為</t>
    </r>
    <r>
      <rPr>
        <sz val="12"/>
        <color theme="1"/>
        <rFont val="Times New Roman"/>
        <family val="1"/>
      </rPr>
      <t>6C ,</t>
    </r>
    <r>
      <rPr>
        <sz val="12"/>
        <color theme="1"/>
        <rFont val="標楷體"/>
        <family val="4"/>
        <charset val="136"/>
      </rPr>
      <t>而用於大貨</t>
    </r>
    <r>
      <rPr>
        <sz val="12"/>
        <color theme="1"/>
        <rFont val="Times New Roman"/>
        <family val="1"/>
      </rPr>
      <t>Teacher Guide Book</t>
    </r>
    <r>
      <rPr>
        <sz val="12"/>
        <color theme="1"/>
        <rFont val="標楷體"/>
        <family val="4"/>
        <charset val="136"/>
      </rPr>
      <t>上。</t>
    </r>
  </si>
  <si>
    <r>
      <rPr>
        <sz val="12"/>
        <color theme="1"/>
        <rFont val="標楷體"/>
        <family val="4"/>
        <charset val="136"/>
      </rPr>
      <t>測試</t>
    </r>
    <r>
      <rPr>
        <sz val="12"/>
        <color theme="1"/>
        <rFont val="Times New Roman"/>
        <family val="1"/>
      </rPr>
      <t>INX UV ink (4C + PMS355</t>
    </r>
    <r>
      <rPr>
        <sz val="12"/>
        <color theme="1"/>
        <rFont val="標楷體"/>
        <family val="4"/>
        <charset val="136"/>
      </rPr>
      <t>淺綠</t>
    </r>
    <r>
      <rPr>
        <sz val="12"/>
        <color theme="1"/>
        <rFont val="Times New Roman"/>
        <family val="1"/>
      </rPr>
      <t>+ PMS349</t>
    </r>
    <r>
      <rPr>
        <sz val="12"/>
        <color theme="1"/>
        <rFont val="標楷體"/>
        <family val="4"/>
        <charset val="136"/>
      </rPr>
      <t>深綠</t>
    </r>
    <r>
      <rPr>
        <sz val="12"/>
        <color theme="1"/>
        <rFont val="Times New Roman"/>
        <family val="1"/>
      </rPr>
      <t xml:space="preserve">) </t>
    </r>
    <r>
      <rPr>
        <sz val="12"/>
        <color theme="1"/>
        <rFont val="標楷體"/>
        <family val="4"/>
        <charset val="136"/>
      </rPr>
      <t>印刷於封面</t>
    </r>
    <r>
      <rPr>
        <sz val="12"/>
        <color theme="1"/>
        <rFont val="Times New Roman"/>
        <family val="1"/>
      </rPr>
      <t>(0.27mm,</t>
    </r>
    <r>
      <rPr>
        <sz val="12"/>
        <color theme="1"/>
        <rFont val="標楷體"/>
        <family val="4"/>
        <charset val="136"/>
      </rPr>
      <t>啞白色</t>
    </r>
    <r>
      <rPr>
        <sz val="12"/>
        <color theme="1"/>
        <rFont val="Times New Roman"/>
        <family val="1"/>
      </rPr>
      <t>PVC)</t>
    </r>
    <r>
      <rPr>
        <sz val="12"/>
        <color theme="1"/>
        <rFont val="標楷體"/>
        <family val="4"/>
        <charset val="136"/>
      </rPr>
      <t>及內文</t>
    </r>
    <r>
      <rPr>
        <sz val="12"/>
        <color theme="1"/>
        <rFont val="Times New Roman"/>
        <family val="1"/>
      </rPr>
      <t>(0.12mm,161g/m2</t>
    </r>
    <r>
      <rPr>
        <sz val="12"/>
        <color theme="1"/>
        <rFont val="標楷體"/>
        <family val="4"/>
        <charset val="136"/>
      </rPr>
      <t>台灣南亞合成紙</t>
    </r>
    <r>
      <rPr>
        <sz val="12"/>
        <color theme="1"/>
        <rFont val="Times New Roman"/>
        <family val="1"/>
      </rPr>
      <t>)</t>
    </r>
    <r>
      <rPr>
        <sz val="12"/>
        <color theme="1"/>
        <rFont val="標楷體"/>
        <family val="4"/>
        <charset val="136"/>
      </rPr>
      <t>作為客人</t>
    </r>
    <r>
      <rPr>
        <sz val="12"/>
        <color theme="1"/>
        <rFont val="Times New Roman"/>
        <family val="1"/>
      </rPr>
      <t>Meredith</t>
    </r>
    <r>
      <rPr>
        <sz val="12"/>
        <color theme="1"/>
        <rFont val="標楷體"/>
        <family val="4"/>
        <charset val="136"/>
      </rPr>
      <t>園藝套裝蛇仔書，看其品質是否符合客人耐磨，附著力及耐曬要求</t>
    </r>
    <r>
      <rPr>
        <sz val="12"/>
        <color theme="1"/>
        <rFont val="Times New Roman"/>
        <family val="1"/>
      </rPr>
      <t>(ASTM G155 500</t>
    </r>
    <r>
      <rPr>
        <sz val="12"/>
        <color theme="1"/>
        <rFont val="標楷體"/>
        <family val="4"/>
        <charset val="136"/>
      </rPr>
      <t>小時耐曬測試</t>
    </r>
    <r>
      <rPr>
        <sz val="12"/>
        <color theme="1"/>
        <rFont val="Times New Roman"/>
        <family val="1"/>
      </rPr>
      <t>)</t>
    </r>
    <r>
      <rPr>
        <sz val="12"/>
        <color theme="1"/>
        <rFont val="標楷體"/>
        <family val="4"/>
        <charset val="136"/>
      </rPr>
      <t>，以用於產品之上。</t>
    </r>
  </si>
  <si>
    <r>
      <rPr>
        <sz val="12"/>
        <color theme="1"/>
        <rFont val="標楷體"/>
        <family val="4"/>
        <charset val="136"/>
      </rPr>
      <t>測試</t>
    </r>
    <r>
      <rPr>
        <sz val="12"/>
        <color theme="1"/>
        <rFont val="Times New Roman"/>
        <family val="1"/>
      </rPr>
      <t>INX Hybrid ink(4C + PMS355</t>
    </r>
    <r>
      <rPr>
        <sz val="12"/>
        <color theme="1"/>
        <rFont val="標楷體"/>
        <family val="4"/>
        <charset val="136"/>
      </rPr>
      <t>淺綠</t>
    </r>
    <r>
      <rPr>
        <sz val="12"/>
        <color theme="1"/>
        <rFont val="Times New Roman"/>
        <family val="1"/>
      </rPr>
      <t>+ PMS349</t>
    </r>
    <r>
      <rPr>
        <sz val="12"/>
        <color theme="1"/>
        <rFont val="標楷體"/>
        <family val="4"/>
        <charset val="136"/>
      </rPr>
      <t>深綠</t>
    </r>
    <r>
      <rPr>
        <sz val="12"/>
        <color theme="1"/>
        <rFont val="Times New Roman"/>
        <family val="1"/>
      </rPr>
      <t xml:space="preserve">) </t>
    </r>
    <r>
      <rPr>
        <sz val="12"/>
        <color theme="1"/>
        <rFont val="標楷體"/>
        <family val="4"/>
        <charset val="136"/>
      </rPr>
      <t>印刷於封面</t>
    </r>
    <r>
      <rPr>
        <sz val="12"/>
        <color theme="1"/>
        <rFont val="Times New Roman"/>
        <family val="1"/>
      </rPr>
      <t>(0.27mm,</t>
    </r>
    <r>
      <rPr>
        <sz val="12"/>
        <color theme="1"/>
        <rFont val="標楷體"/>
        <family val="4"/>
        <charset val="136"/>
      </rPr>
      <t>啞白色</t>
    </r>
    <r>
      <rPr>
        <sz val="12"/>
        <color theme="1"/>
        <rFont val="Times New Roman"/>
        <family val="1"/>
      </rPr>
      <t>PVC)</t>
    </r>
    <r>
      <rPr>
        <sz val="12"/>
        <color theme="1"/>
        <rFont val="標楷體"/>
        <family val="4"/>
        <charset val="136"/>
      </rPr>
      <t>及內文</t>
    </r>
    <r>
      <rPr>
        <sz val="12"/>
        <color theme="1"/>
        <rFont val="Times New Roman"/>
        <family val="1"/>
      </rPr>
      <t>(0.12mm,161g/m2</t>
    </r>
    <r>
      <rPr>
        <sz val="12"/>
        <color theme="1"/>
        <rFont val="標楷體"/>
        <family val="4"/>
        <charset val="136"/>
      </rPr>
      <t>台灣南亞合成紙</t>
    </r>
    <r>
      <rPr>
        <sz val="12"/>
        <color theme="1"/>
        <rFont val="Times New Roman"/>
        <family val="1"/>
      </rPr>
      <t>)</t>
    </r>
    <r>
      <rPr>
        <sz val="12"/>
        <color theme="1"/>
        <rFont val="標楷體"/>
        <family val="4"/>
        <charset val="136"/>
      </rPr>
      <t>作為客人</t>
    </r>
    <r>
      <rPr>
        <sz val="12"/>
        <color theme="1"/>
        <rFont val="Times New Roman"/>
        <family val="1"/>
      </rPr>
      <t>Meredith</t>
    </r>
    <r>
      <rPr>
        <sz val="12"/>
        <color theme="1"/>
        <rFont val="標楷體"/>
        <family val="4"/>
        <charset val="136"/>
      </rPr>
      <t>園藝套裝蛇仔書，看其品質是否符合客人耐磨，附著力及耐曬要求</t>
    </r>
    <r>
      <rPr>
        <sz val="12"/>
        <color theme="1"/>
        <rFont val="Times New Roman"/>
        <family val="1"/>
      </rPr>
      <t>(ASTM G155 500</t>
    </r>
    <r>
      <rPr>
        <sz val="12"/>
        <color theme="1"/>
        <rFont val="標楷體"/>
        <family val="4"/>
        <charset val="136"/>
      </rPr>
      <t>小時耐曬測試</t>
    </r>
    <r>
      <rPr>
        <sz val="12"/>
        <color theme="1"/>
        <rFont val="Times New Roman"/>
        <family val="1"/>
      </rPr>
      <t>)</t>
    </r>
    <r>
      <rPr>
        <sz val="12"/>
        <color theme="1"/>
        <rFont val="標楷體"/>
        <family val="4"/>
        <charset val="136"/>
      </rPr>
      <t>，以用於產品之上。</t>
    </r>
  </si>
  <si>
    <r>
      <rPr>
        <sz val="12"/>
        <color theme="1"/>
        <rFont val="標楷體"/>
        <family val="4"/>
        <charset val="136"/>
      </rPr>
      <t>測試</t>
    </r>
    <r>
      <rPr>
        <sz val="12"/>
        <color theme="1"/>
        <rFont val="Times New Roman"/>
        <family val="1"/>
      </rPr>
      <t>Graphic-Tech</t>
    </r>
    <r>
      <rPr>
        <sz val="12"/>
        <color theme="1"/>
        <rFont val="標楷體"/>
        <family val="4"/>
        <charset val="136"/>
      </rPr>
      <t>大豆油墨，與現用大豆油墨作對比，看其品質是否符合公司生產要求，應用於公司產品</t>
    </r>
    <r>
      <rPr>
        <sz val="12"/>
        <color theme="1"/>
        <rFont val="Times New Roman"/>
        <family val="1"/>
      </rPr>
      <t xml:space="preserve"> </t>
    </r>
    <r>
      <rPr>
        <sz val="12"/>
        <color theme="1"/>
        <rFont val="標楷體"/>
        <family val="4"/>
        <charset val="136"/>
      </rPr>
      <t>之上。</t>
    </r>
  </si>
  <si>
    <r>
      <rPr>
        <sz val="12"/>
        <color theme="1"/>
        <rFont val="標楷體"/>
        <family val="4"/>
        <charset val="136"/>
      </rPr>
      <t>開發韓國茂森</t>
    </r>
    <r>
      <rPr>
        <sz val="12"/>
        <color theme="1"/>
        <rFont val="Times New Roman"/>
        <family val="1"/>
      </rPr>
      <t>INK</t>
    </r>
    <r>
      <rPr>
        <sz val="12"/>
        <color theme="1"/>
        <rFont val="標楷體"/>
        <family val="4"/>
        <charset val="136"/>
      </rPr>
      <t>與現用油墨做對比，看其品質可否符合公司生產要求，應用於公司產品之上，減低成本，提高效率。</t>
    </r>
  </si>
  <si>
    <r>
      <rPr>
        <sz val="12"/>
        <color theme="1"/>
        <rFont val="標楷體"/>
        <family val="4"/>
        <charset val="136"/>
      </rPr>
      <t>開發韓國茂森油墨與現用油墨做對比，看其品質可否符合公司生產要求，應用於公司產品之上，減低成本，提高效率。</t>
    </r>
  </si>
  <si>
    <r>
      <rPr>
        <sz val="12"/>
        <color theme="1"/>
        <rFont val="標楷體"/>
        <family val="4"/>
        <charset val="136"/>
      </rPr>
      <t>測試</t>
    </r>
    <r>
      <rPr>
        <sz val="12"/>
        <color theme="1"/>
        <rFont val="Times New Roman"/>
        <family val="1"/>
      </rPr>
      <t>LITHO REX</t>
    </r>
    <r>
      <rPr>
        <sz val="12"/>
        <color theme="1"/>
        <rFont val="標楷體"/>
        <family val="4"/>
        <charset val="136"/>
      </rPr>
      <t>四色油墨</t>
    </r>
    <r>
      <rPr>
        <sz val="12"/>
        <color theme="1"/>
        <rFont val="Times New Roman"/>
        <family val="1"/>
      </rPr>
      <t>(C</t>
    </r>
    <r>
      <rPr>
        <sz val="12"/>
        <color theme="1"/>
        <rFont val="標楷體"/>
        <family val="4"/>
        <charset val="136"/>
      </rPr>
      <t>、</t>
    </r>
    <r>
      <rPr>
        <sz val="12"/>
        <color theme="1"/>
        <rFont val="Times New Roman"/>
        <family val="1"/>
      </rPr>
      <t>M</t>
    </r>
    <r>
      <rPr>
        <sz val="12"/>
        <color theme="1"/>
        <rFont val="標楷體"/>
        <family val="4"/>
        <charset val="136"/>
      </rPr>
      <t>、</t>
    </r>
    <r>
      <rPr>
        <sz val="12"/>
        <color theme="1"/>
        <rFont val="Times New Roman"/>
        <family val="1"/>
      </rPr>
      <t>Y</t>
    </r>
    <r>
      <rPr>
        <sz val="12"/>
        <color theme="1"/>
        <rFont val="標楷體"/>
        <family val="4"/>
        <charset val="136"/>
      </rPr>
      <t>、</t>
    </r>
    <r>
      <rPr>
        <sz val="12"/>
        <color theme="1"/>
        <rFont val="Times New Roman"/>
        <family val="1"/>
      </rPr>
      <t>K)</t>
    </r>
    <r>
      <rPr>
        <sz val="12"/>
        <color theme="1"/>
        <rFont val="標楷體"/>
        <family val="4"/>
        <charset val="136"/>
      </rPr>
      <t>，與現用普通油墨作比較，看其品質是否符合公司要求用於公司產品之上，以降低生產成本。</t>
    </r>
  </si>
  <si>
    <r>
      <rPr>
        <sz val="12"/>
        <color theme="1"/>
        <rFont val="標楷體"/>
        <family val="4"/>
        <charset val="136"/>
      </rPr>
      <t>測試</t>
    </r>
    <r>
      <rPr>
        <sz val="12"/>
        <color theme="1"/>
        <rFont val="Times New Roman"/>
        <family val="1"/>
      </rPr>
      <t>DIC HK14575</t>
    </r>
    <r>
      <rPr>
        <sz val="12"/>
        <color theme="1"/>
        <rFont val="標楷體"/>
        <family val="4"/>
        <charset val="136"/>
      </rPr>
      <t>大荳透明油墨，與現用</t>
    </r>
    <r>
      <rPr>
        <sz val="12"/>
        <color theme="1"/>
        <rFont val="Times New Roman"/>
        <family val="1"/>
      </rPr>
      <t>Inctec PVF</t>
    </r>
    <r>
      <rPr>
        <sz val="12"/>
        <color theme="1"/>
        <rFont val="標楷體"/>
        <family val="4"/>
        <charset val="136"/>
      </rPr>
      <t>大荳油墨作比較，看其質量是否符合公司生產要求，代替現用透明墨用於公司產品之上。</t>
    </r>
  </si>
  <si>
    <r>
      <rPr>
        <sz val="12"/>
        <color theme="1"/>
        <rFont val="標楷體"/>
        <family val="4"/>
        <charset val="136"/>
      </rPr>
      <t>測試</t>
    </r>
    <r>
      <rPr>
        <sz val="12"/>
        <color theme="1"/>
        <rFont val="Times New Roman"/>
        <family val="1"/>
      </rPr>
      <t>Prima Gold HP</t>
    </r>
    <r>
      <rPr>
        <sz val="12"/>
        <color theme="1"/>
        <rFont val="標楷體"/>
        <family val="4"/>
        <charset val="136"/>
      </rPr>
      <t>環保油墨與現用茂森</t>
    </r>
    <r>
      <rPr>
        <sz val="12"/>
        <color theme="1"/>
        <rFont val="Times New Roman"/>
        <family val="1"/>
      </rPr>
      <t>PVF</t>
    </r>
    <r>
      <rPr>
        <sz val="12"/>
        <color theme="1"/>
        <rFont val="標楷體"/>
        <family val="4"/>
        <charset val="136"/>
      </rPr>
      <t>油墨作比較，看其品質是否符合公司要求，應用於公司產品之上。</t>
    </r>
  </si>
  <si>
    <r>
      <rPr>
        <sz val="12"/>
        <color theme="1"/>
        <rFont val="標楷體"/>
        <family val="4"/>
        <charset val="136"/>
      </rPr>
      <t>測試</t>
    </r>
    <r>
      <rPr>
        <sz val="12"/>
        <color theme="1"/>
        <rFont val="Times New Roman"/>
        <family val="1"/>
      </rPr>
      <t>Prima Gold AP</t>
    </r>
    <r>
      <rPr>
        <sz val="12"/>
        <color theme="1"/>
        <rFont val="標楷體"/>
        <family val="4"/>
        <charset val="136"/>
      </rPr>
      <t>環保油墨與現用茂森</t>
    </r>
    <r>
      <rPr>
        <sz val="12"/>
        <color theme="1"/>
        <rFont val="Times New Roman"/>
        <family val="1"/>
      </rPr>
      <t>PVF</t>
    </r>
    <r>
      <rPr>
        <sz val="12"/>
        <color theme="1"/>
        <rFont val="標楷體"/>
        <family val="4"/>
        <charset val="136"/>
      </rPr>
      <t>油墨作比較，看其品質是否符合公司要求，應用於公司產品之上。</t>
    </r>
  </si>
  <si>
    <r>
      <rPr>
        <sz val="12"/>
        <color theme="1"/>
        <rFont val="標楷體"/>
        <family val="4"/>
        <charset val="136"/>
      </rPr>
      <t>測試畈田環保型</t>
    </r>
    <r>
      <rPr>
        <sz val="12"/>
        <color theme="1"/>
        <rFont val="Times New Roman"/>
        <family val="1"/>
      </rPr>
      <t>HP</t>
    </r>
    <r>
      <rPr>
        <sz val="12"/>
        <color theme="1"/>
        <rFont val="標楷體"/>
        <family val="4"/>
        <charset val="136"/>
      </rPr>
      <t>膠印油墨，與現用茂森</t>
    </r>
    <r>
      <rPr>
        <sz val="12"/>
        <color theme="1"/>
        <rFont val="Times New Roman"/>
        <family val="1"/>
      </rPr>
      <t>PVF</t>
    </r>
    <r>
      <rPr>
        <sz val="12"/>
        <color theme="1"/>
        <rFont val="標楷體"/>
        <family val="4"/>
        <charset val="136"/>
      </rPr>
      <t>油墨作比較，看其品質是否符合公司要求用於公司產品之上，以降低生產成本。</t>
    </r>
  </si>
  <si>
    <r>
      <rPr>
        <sz val="12"/>
        <color theme="1"/>
        <rFont val="標楷體"/>
        <family val="4"/>
        <charset val="136"/>
      </rPr>
      <t>測試畈田大荳透明油墨，與現用茂森大荳透明油墨作比較，看其品質是否符合公司要求用於公司產品之上，以降低生產成本。</t>
    </r>
  </si>
  <si>
    <r>
      <rPr>
        <sz val="12"/>
        <color theme="1"/>
        <rFont val="標楷體"/>
        <family val="4"/>
        <charset val="136"/>
      </rPr>
      <t>測試茂森</t>
    </r>
    <r>
      <rPr>
        <sz val="12"/>
        <color theme="1"/>
        <rFont val="Times New Roman"/>
        <family val="1"/>
      </rPr>
      <t>PVF</t>
    </r>
    <r>
      <rPr>
        <sz val="12"/>
        <color theme="1"/>
        <rFont val="標楷體"/>
        <family val="4"/>
        <charset val="136"/>
      </rPr>
      <t>光油，看其品質是否可解決現用光油於底面印刷後，正面過膠時出現起泡現象的問題，及代替水油印於紙袋底面以提高生產效率。</t>
    </r>
  </si>
  <si>
    <r>
      <rPr>
        <sz val="12"/>
        <color theme="1"/>
        <rFont val="標楷體"/>
        <family val="4"/>
        <charset val="136"/>
      </rPr>
      <t>測試茂森</t>
    </r>
    <r>
      <rPr>
        <sz val="12"/>
        <color theme="1"/>
        <rFont val="Times New Roman"/>
        <family val="1"/>
      </rPr>
      <t>X88</t>
    </r>
    <r>
      <rPr>
        <sz val="12"/>
        <color theme="1"/>
        <rFont val="標楷體"/>
        <family val="4"/>
        <charset val="136"/>
      </rPr>
      <t>普通四色油墨，與現用茂森光粉四色作比較，看其品質是否符合公司生產要求，用於公司產品之上，以降低生產成本。</t>
    </r>
  </si>
  <si>
    <r>
      <rPr>
        <sz val="12"/>
        <color theme="1"/>
        <rFont val="標楷體"/>
        <family val="4"/>
        <charset val="136"/>
      </rPr>
      <t>測試畈田大荳透明油墨</t>
    </r>
    <r>
      <rPr>
        <sz val="12"/>
        <color theme="1"/>
        <rFont val="Times New Roman"/>
        <family val="1"/>
      </rPr>
      <t>(</t>
    </r>
    <r>
      <rPr>
        <sz val="12"/>
        <color theme="1"/>
        <rFont val="標楷體"/>
        <family val="4"/>
        <charset val="136"/>
      </rPr>
      <t>改良版</t>
    </r>
    <r>
      <rPr>
        <sz val="12"/>
        <color theme="1"/>
        <rFont val="Times New Roman"/>
        <family val="1"/>
      </rPr>
      <t>)</t>
    </r>
    <r>
      <rPr>
        <sz val="12"/>
        <color theme="1"/>
        <rFont val="標楷體"/>
        <family val="4"/>
        <charset val="136"/>
      </rPr>
      <t>，與現用茂森大荳透明油墨作比較，看其品質是否符合公司要求用於公司產品之上，以降低生產成本。</t>
    </r>
  </si>
  <si>
    <r>
      <rPr>
        <sz val="12"/>
        <color theme="1"/>
        <rFont val="標楷體"/>
        <family val="4"/>
        <charset val="136"/>
      </rPr>
      <t>測試富林特耐磨光油</t>
    </r>
    <r>
      <rPr>
        <sz val="12"/>
        <color theme="1"/>
        <rFont val="Times New Roman"/>
        <family val="1"/>
      </rPr>
      <t>J6W2000048(SF-11A1405)</t>
    </r>
    <r>
      <rPr>
        <sz val="12"/>
        <color theme="1"/>
        <rFont val="標楷體"/>
        <family val="4"/>
        <charset val="136"/>
      </rPr>
      <t>，看其品質是否符合公司生產要求，用於公司產品上。</t>
    </r>
  </si>
  <si>
    <r>
      <rPr>
        <sz val="12"/>
        <color theme="1"/>
        <rFont val="標楷體"/>
        <family val="4"/>
        <charset val="136"/>
      </rPr>
      <t>開發無水印刷技術，測試茂森大荳無水印刷油墨，看其是否符合要求，應用於新技術無水印刷上。</t>
    </r>
  </si>
  <si>
    <r>
      <rPr>
        <sz val="12"/>
        <color theme="1"/>
        <rFont val="標楷體"/>
        <family val="4"/>
        <charset val="136"/>
      </rPr>
      <t>測試大日精化四色油墨</t>
    </r>
    <r>
      <rPr>
        <sz val="12"/>
        <color theme="1"/>
        <rFont val="Times New Roman"/>
        <family val="1"/>
      </rPr>
      <t>(</t>
    </r>
    <r>
      <rPr>
        <sz val="12"/>
        <color theme="1"/>
        <rFont val="標楷體"/>
        <family val="4"/>
        <charset val="136"/>
      </rPr>
      <t>改良版</t>
    </r>
    <r>
      <rPr>
        <sz val="12"/>
        <color theme="1"/>
        <rFont val="Times New Roman"/>
        <family val="1"/>
      </rPr>
      <t>)</t>
    </r>
    <r>
      <rPr>
        <sz val="12"/>
        <color theme="1"/>
        <rFont val="標楷體"/>
        <family val="4"/>
        <charset val="136"/>
      </rPr>
      <t>，與現用茂森愛麗絲四色作對比，看其質量是否符合公司要求，用於公司大貨生產上。</t>
    </r>
  </si>
  <si>
    <r>
      <rPr>
        <sz val="12"/>
        <color theme="1"/>
        <rFont val="標楷體"/>
        <family val="4"/>
        <charset val="136"/>
      </rPr>
      <t>測試</t>
    </r>
    <r>
      <rPr>
        <sz val="12"/>
        <color theme="1"/>
        <rFont val="Times New Roman"/>
        <family val="1"/>
      </rPr>
      <t>Schuber JASMINE 60311</t>
    </r>
    <r>
      <rPr>
        <sz val="12"/>
        <color theme="1"/>
        <rFont val="標楷體"/>
        <family val="4"/>
        <charset val="136"/>
      </rPr>
      <t>香味油墨，看其是否符合客人要求，用於客人產品生產上，同時初步評估此德國油墨公司之香味油墨系列產品的可印性能，以確定其適用性。</t>
    </r>
  </si>
  <si>
    <r>
      <rPr>
        <sz val="12"/>
        <color theme="1"/>
        <rFont val="標楷體"/>
        <family val="4"/>
        <charset val="136"/>
      </rPr>
      <t>測試升暉</t>
    </r>
    <r>
      <rPr>
        <sz val="12"/>
        <color theme="1"/>
        <rFont val="Times New Roman"/>
        <family val="1"/>
      </rPr>
      <t>SH-7916V UV</t>
    </r>
    <r>
      <rPr>
        <sz val="12"/>
        <color theme="1"/>
        <rFont val="標楷體"/>
        <family val="4"/>
        <charset val="136"/>
      </rPr>
      <t>底油，與現用</t>
    </r>
    <r>
      <rPr>
        <sz val="12"/>
        <color theme="1"/>
        <rFont val="Times New Roman"/>
        <family val="1"/>
      </rPr>
      <t>#8501</t>
    </r>
    <r>
      <rPr>
        <sz val="12"/>
        <color theme="1"/>
        <rFont val="標楷體"/>
        <family val="4"/>
        <charset val="136"/>
      </rPr>
      <t>作比較，看其品質是否符合公司生產要求，用於大貨生產中，以降低生產成本。初步測試不合格，已於早前取消測試申請，由恆昌底油代替。</t>
    </r>
    <r>
      <rPr>
        <sz val="12"/>
        <color theme="1"/>
        <rFont val="Times New Roman"/>
        <family val="1"/>
      </rPr>
      <t>--2008/10/22</t>
    </r>
  </si>
  <si>
    <r>
      <rPr>
        <sz val="12"/>
        <color theme="1"/>
        <rFont val="標楷體"/>
        <family val="4"/>
        <charset val="136"/>
      </rPr>
      <t>測試畈田</t>
    </r>
    <r>
      <rPr>
        <sz val="12"/>
        <color theme="1"/>
        <rFont val="Times New Roman"/>
        <family val="1"/>
      </rPr>
      <t>NV-3</t>
    </r>
    <r>
      <rPr>
        <sz val="12"/>
        <color theme="1"/>
        <rFont val="標楷體"/>
        <family val="4"/>
        <charset val="136"/>
      </rPr>
      <t>環保型大荳油墨，看其質量是否符合公司生產要求，用於公司大貨生產上，改善影響膠料起皺變彎問題。因初步數據測試不符合公司要求取消</t>
    </r>
  </si>
  <si>
    <r>
      <rPr>
        <sz val="12"/>
        <color theme="1"/>
        <rFont val="標楷體"/>
        <family val="4"/>
        <charset val="136"/>
      </rPr>
      <t>測試大鵬</t>
    </r>
    <r>
      <rPr>
        <sz val="12"/>
        <color theme="1"/>
        <rFont val="Times New Roman"/>
        <family val="1"/>
      </rPr>
      <t>075000 Metalstar</t>
    </r>
    <r>
      <rPr>
        <sz val="12"/>
        <color theme="1"/>
        <rFont val="標楷體"/>
        <family val="4"/>
        <charset val="136"/>
      </rPr>
      <t>密度法專銀油墨，使用</t>
    </r>
    <r>
      <rPr>
        <sz val="12"/>
        <color theme="1"/>
        <rFont val="Times New Roman"/>
        <family val="1"/>
      </rPr>
      <t>MetalFX(</t>
    </r>
    <r>
      <rPr>
        <sz val="12"/>
        <color theme="1"/>
        <rFont val="標楷體"/>
        <family val="4"/>
        <charset val="136"/>
      </rPr>
      <t>密度法</t>
    </r>
    <r>
      <rPr>
        <sz val="12"/>
        <color theme="1"/>
        <rFont val="Times New Roman"/>
        <family val="1"/>
      </rPr>
      <t>)</t>
    </r>
    <r>
      <rPr>
        <sz val="12"/>
        <color theme="1"/>
        <rFont val="標楷體"/>
        <family val="4"/>
        <charset val="136"/>
      </rPr>
      <t>設計軟件，看其是否可與公司啞粉二代配合印刷</t>
    </r>
    <r>
      <rPr>
        <sz val="12"/>
        <color theme="1"/>
        <rFont val="Times New Roman"/>
        <family val="1"/>
      </rPr>
      <t>(</t>
    </r>
    <r>
      <rPr>
        <sz val="12"/>
        <color theme="1"/>
        <rFont val="標楷體"/>
        <family val="4"/>
        <charset val="136"/>
      </rPr>
      <t>先印專銀後印四色</t>
    </r>
    <r>
      <rPr>
        <sz val="12"/>
        <color theme="1"/>
        <rFont val="Times New Roman"/>
        <family val="1"/>
      </rPr>
      <t>)</t>
    </r>
    <r>
      <rPr>
        <sz val="12"/>
        <color theme="1"/>
        <rFont val="標楷體"/>
        <family val="4"/>
        <charset val="136"/>
      </rPr>
      <t>達到理想效果，符合客人要求，用於公司大貨生產上。</t>
    </r>
  </si>
  <si>
    <r>
      <rPr>
        <sz val="12"/>
        <color theme="1"/>
        <rFont val="標楷體"/>
        <family val="4"/>
        <charset val="136"/>
      </rPr>
      <t>測試東華</t>
    </r>
    <r>
      <rPr>
        <sz val="12"/>
        <color theme="1"/>
        <rFont val="Times New Roman"/>
        <family val="1"/>
      </rPr>
      <t>B SG</t>
    </r>
    <r>
      <rPr>
        <sz val="12"/>
        <color theme="1"/>
        <rFont val="標楷體"/>
        <family val="4"/>
        <charset val="136"/>
      </rPr>
      <t>油墨</t>
    </r>
    <r>
      <rPr>
        <sz val="12"/>
        <color theme="1"/>
        <rFont val="Times New Roman"/>
        <family val="1"/>
      </rPr>
      <t>(</t>
    </r>
    <r>
      <rPr>
        <sz val="12"/>
        <color theme="1"/>
        <rFont val="標楷體"/>
        <family val="4"/>
        <charset val="136"/>
      </rPr>
      <t>桃紅</t>
    </r>
    <r>
      <rPr>
        <sz val="12"/>
        <color theme="1"/>
        <rFont val="Times New Roman"/>
        <family val="1"/>
      </rPr>
      <t>)</t>
    </r>
    <r>
      <rPr>
        <sz val="12"/>
        <color theme="1"/>
        <rFont val="標楷體"/>
        <family val="4"/>
        <charset val="136"/>
      </rPr>
      <t>，看其質量是否符合公司生產要求，用於公司大貨生產上。</t>
    </r>
  </si>
  <si>
    <r>
      <rPr>
        <sz val="12"/>
        <color theme="1"/>
        <rFont val="標楷體"/>
        <family val="4"/>
        <charset val="136"/>
      </rPr>
      <t>測試</t>
    </r>
    <r>
      <rPr>
        <sz val="12"/>
        <color theme="1"/>
        <rFont val="Times New Roman"/>
        <family val="1"/>
      </rPr>
      <t>DIC POP-K</t>
    </r>
    <r>
      <rPr>
        <sz val="12"/>
        <color theme="1"/>
        <rFont val="標楷體"/>
        <family val="4"/>
        <charset val="136"/>
      </rPr>
      <t>四色快干墨，看其質量是否符合客人要求，用於大貨產品生產上。</t>
    </r>
  </si>
  <si>
    <r>
      <rPr>
        <sz val="12"/>
        <color theme="1"/>
        <rFont val="標楷體"/>
        <family val="4"/>
        <charset val="136"/>
      </rPr>
      <t>測試創熹</t>
    </r>
    <r>
      <rPr>
        <sz val="12"/>
        <color theme="1"/>
        <rFont val="Times New Roman"/>
        <family val="1"/>
      </rPr>
      <t>OB 23024</t>
    </r>
    <r>
      <rPr>
        <sz val="12"/>
        <color theme="1"/>
        <rFont val="標楷體"/>
        <family val="4"/>
        <charset val="136"/>
      </rPr>
      <t>黑色導電油墨，看其質量是否符合客人要求，用於大貨生產上。</t>
    </r>
  </si>
  <si>
    <r>
      <rPr>
        <sz val="12"/>
        <color theme="1"/>
        <rFont val="標楷體"/>
        <family val="4"/>
        <charset val="136"/>
      </rPr>
      <t>測試高氏</t>
    </r>
    <r>
      <rPr>
        <sz val="12"/>
        <color theme="1"/>
        <rFont val="Times New Roman"/>
        <family val="1"/>
      </rPr>
      <t xml:space="preserve"> SA Offset inks</t>
    </r>
    <r>
      <rPr>
        <sz val="12"/>
        <color theme="1"/>
        <rFont val="標楷體"/>
        <family val="4"/>
        <charset val="136"/>
      </rPr>
      <t>與現用啞粉二代及大荳油墨作比較，看其質量是否符合公司生產要求及適用於啞紙紙印刷上，以減輕對塑料制品的影響。因初步數據測試不符合公司要求取消</t>
    </r>
  </si>
  <si>
    <r>
      <rPr>
        <sz val="12"/>
        <color theme="1"/>
        <rFont val="標楷體"/>
        <family val="4"/>
        <charset val="136"/>
      </rPr>
      <t>測試大日精化</t>
    </r>
    <r>
      <rPr>
        <sz val="12"/>
        <color theme="1"/>
        <rFont val="Times New Roman"/>
        <family val="1"/>
      </rPr>
      <t>AP</t>
    </r>
    <r>
      <rPr>
        <sz val="12"/>
        <color theme="1"/>
        <rFont val="標楷體"/>
        <family val="4"/>
        <charset val="136"/>
      </rPr>
      <t>系列四色油墨，看其是否可以在原大日精化四色油墨基礎上針對其色相及表面固化速度進行改良，使其可達到</t>
    </r>
    <r>
      <rPr>
        <sz val="12"/>
        <color theme="1"/>
        <rFont val="Times New Roman"/>
        <family val="1"/>
      </rPr>
      <t>ISO 12647-2</t>
    </r>
    <r>
      <rPr>
        <sz val="12"/>
        <color theme="1"/>
        <rFont val="標楷體"/>
        <family val="4"/>
        <charset val="136"/>
      </rPr>
      <t>標准色相要求及加強表面固化能力，用於公司大貨生產上，配合色彩管理系統，使印件色彩標准化，同時提高生產效率。因初步數據測試不符合公司要求取消</t>
    </r>
  </si>
  <si>
    <r>
      <rPr>
        <sz val="12"/>
        <color theme="1"/>
        <rFont val="標楷體"/>
        <family val="4"/>
        <charset val="136"/>
      </rPr>
      <t>測試東華</t>
    </r>
    <r>
      <rPr>
        <sz val="12"/>
        <color theme="1"/>
        <rFont val="Times New Roman"/>
        <family val="1"/>
      </rPr>
      <t xml:space="preserve">VP </t>
    </r>
    <r>
      <rPr>
        <sz val="12"/>
        <color theme="1"/>
        <rFont val="標楷體"/>
        <family val="4"/>
        <charset val="136"/>
      </rPr>
      <t>系列</t>
    </r>
    <r>
      <rPr>
        <sz val="12"/>
        <color theme="1"/>
        <rFont val="Times New Roman"/>
        <family val="1"/>
      </rPr>
      <t>UV</t>
    </r>
    <r>
      <rPr>
        <sz val="12"/>
        <color theme="1"/>
        <rFont val="標楷體"/>
        <family val="4"/>
        <charset val="136"/>
      </rPr>
      <t>墨，看其質量是否符合公司生產要求，用於公司大貨生產上。</t>
    </r>
  </si>
  <si>
    <r>
      <rPr>
        <sz val="12"/>
        <color theme="1"/>
        <rFont val="標楷體"/>
        <family val="4"/>
        <charset val="136"/>
      </rPr>
      <t>測試東華</t>
    </r>
    <r>
      <rPr>
        <sz val="12"/>
        <color theme="1"/>
        <rFont val="Times New Roman"/>
        <family val="1"/>
      </rPr>
      <t>HY-BD</t>
    </r>
    <r>
      <rPr>
        <sz val="12"/>
        <color theme="1"/>
        <rFont val="標楷體"/>
        <family val="4"/>
        <charset val="136"/>
      </rPr>
      <t>半</t>
    </r>
    <r>
      <rPr>
        <sz val="12"/>
        <color theme="1"/>
        <rFont val="Times New Roman"/>
        <family val="1"/>
      </rPr>
      <t>UV</t>
    </r>
    <r>
      <rPr>
        <sz val="12"/>
        <color theme="1"/>
        <rFont val="標楷體"/>
        <family val="4"/>
        <charset val="136"/>
      </rPr>
      <t>墨，看其質量是否符合公司生產要求，用於公司大貨生產上。</t>
    </r>
  </si>
  <si>
    <r>
      <rPr>
        <sz val="12"/>
        <color theme="1"/>
        <rFont val="標楷體"/>
        <family val="4"/>
        <charset val="136"/>
      </rPr>
      <t>測試東華</t>
    </r>
    <r>
      <rPr>
        <sz val="12"/>
        <color theme="1"/>
        <rFont val="Times New Roman"/>
        <family val="1"/>
      </rPr>
      <t>HY-BD</t>
    </r>
    <r>
      <rPr>
        <sz val="12"/>
        <color theme="1"/>
        <rFont val="標楷體"/>
        <family val="4"/>
        <charset val="136"/>
      </rPr>
      <t>半</t>
    </r>
    <r>
      <rPr>
        <sz val="12"/>
        <color theme="1"/>
        <rFont val="Times New Roman"/>
        <family val="1"/>
      </rPr>
      <t>UV</t>
    </r>
    <r>
      <rPr>
        <sz val="12"/>
        <color theme="1"/>
        <rFont val="標楷體"/>
        <family val="4"/>
        <charset val="136"/>
      </rPr>
      <t>白墨，看其質量是否符合公司生產要求，用於公司大貨生產上。</t>
    </r>
  </si>
  <si>
    <r>
      <rPr>
        <sz val="12"/>
        <color theme="1"/>
        <rFont val="標楷體"/>
        <family val="4"/>
        <charset val="136"/>
      </rPr>
      <t>測試東華</t>
    </r>
    <r>
      <rPr>
        <sz val="12"/>
        <color theme="1"/>
        <rFont val="Times New Roman"/>
        <family val="1"/>
      </rPr>
      <t>HY-BD</t>
    </r>
    <r>
      <rPr>
        <sz val="12"/>
        <color theme="1"/>
        <rFont val="標楷體"/>
        <family val="4"/>
        <charset val="136"/>
      </rPr>
      <t>金紅半</t>
    </r>
    <r>
      <rPr>
        <sz val="12"/>
        <color theme="1"/>
        <rFont val="Times New Roman"/>
        <family val="1"/>
      </rPr>
      <t>UV</t>
    </r>
    <r>
      <rPr>
        <sz val="12"/>
        <color theme="1"/>
        <rFont val="標楷體"/>
        <family val="4"/>
        <charset val="136"/>
      </rPr>
      <t>墨，看其質量是否符合公司生產要求，用於史提芬高的產品生產上，達到其透明度高的要求。</t>
    </r>
  </si>
  <si>
    <r>
      <rPr>
        <sz val="12"/>
        <color theme="1"/>
        <rFont val="標楷體"/>
        <family val="4"/>
        <charset val="136"/>
      </rPr>
      <t>測試東華</t>
    </r>
    <r>
      <rPr>
        <sz val="12"/>
        <color theme="1"/>
        <rFont val="Times New Roman"/>
        <family val="1"/>
      </rPr>
      <t>Tiger</t>
    </r>
    <r>
      <rPr>
        <sz val="12"/>
        <color theme="1"/>
        <rFont val="標楷體"/>
        <family val="4"/>
        <charset val="136"/>
      </rPr>
      <t>普通</t>
    </r>
    <r>
      <rPr>
        <sz val="12"/>
        <color theme="1"/>
        <rFont val="Times New Roman"/>
        <family val="1"/>
      </rPr>
      <t>4C</t>
    </r>
    <r>
      <rPr>
        <sz val="12"/>
        <color theme="1"/>
        <rFont val="標楷體"/>
        <family val="4"/>
        <charset val="136"/>
      </rPr>
      <t>墨，看其質量是否符合公司生產要求，用於公司大貨生產上，以降低生產成本。</t>
    </r>
  </si>
  <si>
    <r>
      <rPr>
        <sz val="12"/>
        <color theme="1"/>
        <rFont val="標楷體"/>
        <family val="4"/>
        <charset val="136"/>
      </rPr>
      <t>測試東華</t>
    </r>
    <r>
      <rPr>
        <sz val="12"/>
        <color theme="1"/>
        <rFont val="Times New Roman"/>
        <family val="1"/>
      </rPr>
      <t>161 UV</t>
    </r>
    <r>
      <rPr>
        <sz val="12"/>
        <color theme="1"/>
        <rFont val="標楷體"/>
        <family val="4"/>
        <charset val="136"/>
      </rPr>
      <t>系列之</t>
    </r>
    <r>
      <rPr>
        <sz val="12"/>
        <color theme="1"/>
        <rFont val="Times New Roman"/>
        <family val="1"/>
      </rPr>
      <t>195</t>
    </r>
    <r>
      <rPr>
        <sz val="12"/>
        <color theme="1"/>
        <rFont val="標楷體"/>
        <family val="4"/>
        <charset val="136"/>
      </rPr>
      <t>桃紅</t>
    </r>
    <r>
      <rPr>
        <sz val="12"/>
        <color theme="1"/>
        <rFont val="Times New Roman"/>
        <family val="1"/>
      </rPr>
      <t>UV</t>
    </r>
    <r>
      <rPr>
        <sz val="12"/>
        <color theme="1"/>
        <rFont val="標楷體"/>
        <family val="4"/>
        <charset val="136"/>
      </rPr>
      <t>墨，看其質量是否符合公司生產要求，用於公司大貨生產上。</t>
    </r>
  </si>
  <si>
    <r>
      <rPr>
        <sz val="12"/>
        <color theme="1"/>
        <rFont val="標楷體"/>
        <family val="4"/>
        <charset val="136"/>
      </rPr>
      <t>測試東華藍天無水印刷油墨，看其是否符合公司生產要求，用於公司大貨生產上，以降低生產成本。</t>
    </r>
  </si>
  <si>
    <r>
      <rPr>
        <sz val="12"/>
        <color theme="1"/>
        <rFont val="標楷體"/>
        <family val="4"/>
        <charset val="136"/>
      </rPr>
      <t>測試東華</t>
    </r>
    <r>
      <rPr>
        <sz val="12"/>
        <color theme="1"/>
        <rFont val="Times New Roman"/>
        <family val="1"/>
      </rPr>
      <t>SG3100</t>
    </r>
    <r>
      <rPr>
        <sz val="12"/>
        <color theme="1"/>
        <rFont val="標楷體"/>
        <family val="4"/>
        <charset val="136"/>
      </rPr>
      <t>青光金墨、</t>
    </r>
    <r>
      <rPr>
        <sz val="12"/>
        <color theme="1"/>
        <rFont val="Times New Roman"/>
        <family val="1"/>
      </rPr>
      <t>SG3300</t>
    </r>
    <r>
      <rPr>
        <sz val="12"/>
        <color theme="1"/>
        <rFont val="標楷體"/>
        <family val="4"/>
        <charset val="136"/>
      </rPr>
      <t>紅光金墨、</t>
    </r>
    <r>
      <rPr>
        <sz val="12"/>
        <color theme="1"/>
        <rFont val="Times New Roman"/>
        <family val="1"/>
      </rPr>
      <t>S-10</t>
    </r>
    <r>
      <rPr>
        <sz val="12"/>
        <color theme="1"/>
        <rFont val="標楷體"/>
        <family val="4"/>
        <charset val="136"/>
      </rPr>
      <t>銀墨，看其品質是否符合公司生產要求，用於公司產品之上。因印刷後金銀墨掉色，耐磨測試效果不</t>
    </r>
    <r>
      <rPr>
        <sz val="12"/>
        <color theme="1"/>
        <rFont val="Times New Roman"/>
        <family val="1"/>
      </rPr>
      <t>ok</t>
    </r>
    <r>
      <rPr>
        <sz val="12"/>
        <color theme="1"/>
        <rFont val="標楷體"/>
        <family val="4"/>
        <charset val="136"/>
      </rPr>
      <t>於</t>
    </r>
    <r>
      <rPr>
        <sz val="12"/>
        <color theme="1"/>
        <rFont val="Times New Roman"/>
        <family val="1"/>
      </rPr>
      <t>12/6/2009</t>
    </r>
    <r>
      <rPr>
        <sz val="12"/>
        <color theme="1"/>
        <rFont val="標楷體"/>
        <family val="4"/>
        <charset val="136"/>
      </rPr>
      <t>取消</t>
    </r>
  </si>
  <si>
    <r>
      <rPr>
        <sz val="12"/>
        <color theme="1"/>
        <rFont val="標楷體"/>
        <family val="4"/>
        <charset val="136"/>
      </rPr>
      <t>測試東華</t>
    </r>
    <r>
      <rPr>
        <sz val="12"/>
        <color theme="1"/>
        <rFont val="Times New Roman"/>
        <family val="1"/>
      </rPr>
      <t>Best SB</t>
    </r>
    <r>
      <rPr>
        <sz val="12"/>
        <color theme="1"/>
        <rFont val="標楷體"/>
        <family val="4"/>
        <charset val="136"/>
      </rPr>
      <t>消光油，與現用茂森啞油對比，看其質量是否符合公司生產要求，用於大貨生產上。</t>
    </r>
  </si>
  <si>
    <r>
      <rPr>
        <sz val="12"/>
        <color theme="1"/>
        <rFont val="標楷體"/>
        <family val="4"/>
        <charset val="136"/>
      </rPr>
      <t>測試東華</t>
    </r>
    <r>
      <rPr>
        <sz val="12"/>
        <color theme="1"/>
        <rFont val="Times New Roman"/>
        <family val="1"/>
      </rPr>
      <t>BEST SG TIGER 7700</t>
    </r>
    <r>
      <rPr>
        <sz val="12"/>
        <color theme="1"/>
        <rFont val="標楷體"/>
        <family val="4"/>
        <charset val="136"/>
      </rPr>
      <t>撤淡劑，看其質量是否符合公司生產要求，用於大貨生產上。</t>
    </r>
  </si>
  <si>
    <r>
      <rPr>
        <sz val="12"/>
        <color theme="1"/>
        <rFont val="標楷體"/>
        <family val="4"/>
        <charset val="136"/>
      </rPr>
      <t>測試東華</t>
    </r>
    <r>
      <rPr>
        <sz val="12"/>
        <color theme="1"/>
        <rFont val="Times New Roman"/>
        <family val="1"/>
      </rPr>
      <t>BEST SG W-862</t>
    </r>
    <r>
      <rPr>
        <sz val="12"/>
        <color theme="1"/>
        <rFont val="標楷體"/>
        <family val="4"/>
        <charset val="136"/>
      </rPr>
      <t>光油，與現用茂森光油對比，看其質量是否符合公司生產要求，用於大貨生產上。</t>
    </r>
  </si>
  <si>
    <r>
      <rPr>
        <sz val="12"/>
        <color theme="1"/>
        <rFont val="標楷體"/>
        <family val="4"/>
        <charset val="136"/>
      </rPr>
      <t>測試太原高氏</t>
    </r>
    <r>
      <rPr>
        <sz val="12"/>
        <color theme="1"/>
        <rFont val="Times New Roman"/>
        <family val="1"/>
      </rPr>
      <t>HD</t>
    </r>
    <r>
      <rPr>
        <sz val="12"/>
        <color theme="1"/>
        <rFont val="標楷體"/>
        <family val="4"/>
        <charset val="136"/>
      </rPr>
      <t>亮光快干膠印四色油墨，與現用</t>
    </r>
    <r>
      <rPr>
        <sz val="12"/>
        <color theme="1"/>
        <rFont val="Times New Roman"/>
        <family val="1"/>
      </rPr>
      <t>POP-K</t>
    </r>
    <r>
      <rPr>
        <sz val="12"/>
        <color theme="1"/>
        <rFont val="標楷體"/>
        <family val="4"/>
        <charset val="136"/>
      </rPr>
      <t>快干墨對比，看其質量是否符合生產要求，用於公司產品生產上，以便江西華奧購買印刷使用。因初步測試結果耐磨及耐曬不接受於</t>
    </r>
    <r>
      <rPr>
        <sz val="12"/>
        <color theme="1"/>
        <rFont val="Times New Roman"/>
        <family val="1"/>
      </rPr>
      <t>17Nov2008</t>
    </r>
    <r>
      <rPr>
        <sz val="12"/>
        <color theme="1"/>
        <rFont val="標楷體"/>
        <family val="4"/>
        <charset val="136"/>
      </rPr>
      <t>取消</t>
    </r>
  </si>
  <si>
    <r>
      <rPr>
        <sz val="12"/>
        <color theme="1"/>
        <rFont val="標楷體"/>
        <family val="4"/>
        <charset val="136"/>
      </rPr>
      <t>測試盛威科</t>
    </r>
    <r>
      <rPr>
        <sz val="12"/>
        <color theme="1"/>
        <rFont val="Times New Roman"/>
        <family val="1"/>
      </rPr>
      <t>110N</t>
    </r>
    <r>
      <rPr>
        <sz val="12"/>
        <color theme="1"/>
        <rFont val="標楷體"/>
        <family val="4"/>
        <charset val="136"/>
      </rPr>
      <t>無水</t>
    </r>
    <r>
      <rPr>
        <sz val="12"/>
        <color theme="1"/>
        <rFont val="Times New Roman"/>
        <family val="1"/>
      </rPr>
      <t>UV 4C</t>
    </r>
    <r>
      <rPr>
        <sz val="12"/>
        <color theme="1"/>
        <rFont val="標楷體"/>
        <family val="4"/>
        <charset val="136"/>
      </rPr>
      <t>墨，看其質量是否可符合公司生產要求，配合用於</t>
    </r>
    <r>
      <rPr>
        <sz val="12"/>
        <color theme="1"/>
        <rFont val="Times New Roman"/>
        <family val="1"/>
      </rPr>
      <t>KBA GENIUS52</t>
    </r>
    <r>
      <rPr>
        <sz val="12"/>
        <color theme="1"/>
        <rFont val="標楷體"/>
        <family val="4"/>
        <charset val="136"/>
      </rPr>
      <t>機台上進行光柵印刷生產。</t>
    </r>
  </si>
  <si>
    <r>
      <rPr>
        <sz val="12"/>
        <color theme="1"/>
        <rFont val="標楷體"/>
        <family val="4"/>
        <charset val="136"/>
      </rPr>
      <t>測試</t>
    </r>
    <r>
      <rPr>
        <sz val="12"/>
        <color theme="1"/>
        <rFont val="Times New Roman"/>
        <family val="1"/>
      </rPr>
      <t>MT</t>
    </r>
    <r>
      <rPr>
        <sz val="12"/>
        <color theme="1"/>
        <rFont val="標楷體"/>
        <family val="4"/>
        <charset val="136"/>
      </rPr>
      <t>客人指定供應商葉氏的洋紫荊</t>
    </r>
    <r>
      <rPr>
        <sz val="12"/>
        <color theme="1"/>
        <rFont val="Times New Roman"/>
        <family val="1"/>
      </rPr>
      <t>F</t>
    </r>
    <r>
      <rPr>
        <sz val="12"/>
        <color theme="1"/>
        <rFont val="標楷體"/>
        <family val="4"/>
        <charset val="136"/>
      </rPr>
      <t>系列</t>
    </r>
    <r>
      <rPr>
        <sz val="12"/>
        <color theme="1"/>
        <rFont val="Times New Roman"/>
        <family val="1"/>
      </rPr>
      <t>4C</t>
    </r>
    <r>
      <rPr>
        <sz val="12"/>
        <color theme="1"/>
        <rFont val="標楷體"/>
        <family val="4"/>
        <charset val="136"/>
      </rPr>
      <t>油墨，看其質量是否符合公司生產要求，用於客人產品生產上。</t>
    </r>
  </si>
  <si>
    <r>
      <rPr>
        <sz val="12"/>
        <color theme="1"/>
        <rFont val="標楷體"/>
        <family val="4"/>
        <charset val="136"/>
      </rPr>
      <t>測試東華</t>
    </r>
    <r>
      <rPr>
        <sz val="12"/>
        <color theme="1"/>
        <rFont val="Times New Roman"/>
        <family val="1"/>
      </rPr>
      <t>SOYA-E</t>
    </r>
    <r>
      <rPr>
        <sz val="12"/>
        <color theme="1"/>
        <rFont val="標楷體"/>
        <family val="4"/>
        <charset val="136"/>
      </rPr>
      <t>大荳</t>
    </r>
    <r>
      <rPr>
        <sz val="12"/>
        <color theme="1"/>
        <rFont val="Times New Roman"/>
        <family val="1"/>
      </rPr>
      <t>4C</t>
    </r>
    <r>
      <rPr>
        <sz val="12"/>
        <color theme="1"/>
        <rFont val="標楷體"/>
        <family val="4"/>
        <charset val="136"/>
      </rPr>
      <t>油墨，與現用茂森</t>
    </r>
    <r>
      <rPr>
        <sz val="12"/>
        <color theme="1"/>
        <rFont val="Times New Roman"/>
        <family val="1"/>
      </rPr>
      <t>PVF</t>
    </r>
    <r>
      <rPr>
        <sz val="12"/>
        <color theme="1"/>
        <rFont val="標楷體"/>
        <family val="4"/>
        <charset val="136"/>
      </rPr>
      <t>大荳油墨作對比，看其效果是否符合公司生產要求，用於大貨生產上，降低生產成本。</t>
    </r>
  </si>
  <si>
    <r>
      <rPr>
        <sz val="12"/>
        <color theme="1"/>
        <rFont val="標楷體"/>
        <family val="4"/>
        <charset val="136"/>
      </rPr>
      <t>測試茂森</t>
    </r>
    <r>
      <rPr>
        <sz val="12"/>
        <color theme="1"/>
        <rFont val="Times New Roman"/>
        <family val="1"/>
      </rPr>
      <t>Daihan SolFree</t>
    </r>
    <r>
      <rPr>
        <sz val="12"/>
        <color theme="1"/>
        <rFont val="標楷體"/>
        <family val="4"/>
        <charset val="136"/>
      </rPr>
      <t>大荳</t>
    </r>
    <r>
      <rPr>
        <sz val="12"/>
        <color theme="1"/>
        <rFont val="Times New Roman"/>
        <family val="1"/>
      </rPr>
      <t>4C</t>
    </r>
    <r>
      <rPr>
        <sz val="12"/>
        <color theme="1"/>
        <rFont val="標楷體"/>
        <family val="4"/>
        <charset val="136"/>
      </rPr>
      <t>油墨，與現用茂森</t>
    </r>
    <r>
      <rPr>
        <sz val="12"/>
        <color theme="1"/>
        <rFont val="Times New Roman"/>
        <family val="1"/>
      </rPr>
      <t>PVF</t>
    </r>
    <r>
      <rPr>
        <sz val="12"/>
        <color theme="1"/>
        <rFont val="標楷體"/>
        <family val="4"/>
        <charset val="136"/>
      </rPr>
      <t>大荳油墨作對比，看其效果是否符合公司生產要求，用於大貨生產上，降低生產成本。</t>
    </r>
  </si>
  <si>
    <r>
      <t>EP</t>
    </r>
    <r>
      <rPr>
        <sz val="12"/>
        <color theme="1"/>
        <rFont val="標楷體"/>
        <family val="4"/>
        <charset val="136"/>
      </rPr>
      <t>油墨</t>
    </r>
  </si>
  <si>
    <r>
      <rPr>
        <sz val="12"/>
        <color theme="1"/>
        <rFont val="標楷體"/>
        <family val="4"/>
        <charset val="136"/>
      </rPr>
      <t>測試茂森</t>
    </r>
    <r>
      <rPr>
        <sz val="12"/>
        <color theme="1"/>
        <rFont val="Times New Roman"/>
        <family val="1"/>
      </rPr>
      <t>801</t>
    </r>
    <r>
      <rPr>
        <sz val="12"/>
        <color theme="1"/>
        <rFont val="標楷體"/>
        <family val="4"/>
        <charset val="136"/>
      </rPr>
      <t>、</t>
    </r>
    <r>
      <rPr>
        <sz val="12"/>
        <color theme="1"/>
        <rFont val="Times New Roman"/>
        <family val="1"/>
      </rPr>
      <t>802</t>
    </r>
    <r>
      <rPr>
        <sz val="12"/>
        <color theme="1"/>
        <rFont val="標楷體"/>
        <family val="4"/>
        <charset val="136"/>
      </rPr>
      <t>、</t>
    </r>
    <r>
      <rPr>
        <sz val="12"/>
        <color theme="1"/>
        <rFont val="Times New Roman"/>
        <family val="1"/>
      </rPr>
      <t>803</t>
    </r>
    <r>
      <rPr>
        <sz val="12"/>
        <color theme="1"/>
        <rFont val="標楷體"/>
        <family val="4"/>
        <charset val="136"/>
      </rPr>
      <t>、</t>
    </r>
    <r>
      <rPr>
        <sz val="12"/>
        <color theme="1"/>
        <rFont val="Times New Roman"/>
        <family val="1"/>
      </rPr>
      <t>804</t>
    </r>
    <r>
      <rPr>
        <sz val="12"/>
        <color theme="1"/>
        <rFont val="標楷體"/>
        <family val="4"/>
        <charset val="136"/>
      </rPr>
      <t>、</t>
    </r>
    <r>
      <rPr>
        <sz val="12"/>
        <color theme="1"/>
        <rFont val="Times New Roman"/>
        <family val="1"/>
      </rPr>
      <t>805</t>
    </r>
    <r>
      <rPr>
        <sz val="12"/>
        <color theme="1"/>
        <rFont val="標楷體"/>
        <family val="4"/>
        <charset val="136"/>
      </rPr>
      <t>、</t>
    </r>
    <r>
      <rPr>
        <sz val="12"/>
        <color theme="1"/>
        <rFont val="Times New Roman"/>
        <family val="1"/>
      </rPr>
      <t>806</t>
    </r>
    <r>
      <rPr>
        <sz val="12"/>
        <color theme="1"/>
        <rFont val="標楷體"/>
        <family val="4"/>
        <charset val="136"/>
      </rPr>
      <t>、</t>
    </r>
    <r>
      <rPr>
        <sz val="12"/>
        <color theme="1"/>
        <rFont val="Times New Roman"/>
        <family val="1"/>
      </rPr>
      <t>807</t>
    </r>
    <r>
      <rPr>
        <sz val="12"/>
        <color theme="1"/>
        <rFont val="標楷體"/>
        <family val="4"/>
        <charset val="136"/>
      </rPr>
      <t>七色熒光墨，看其質量是否可符合公司生產要求，用於公司產品生產上。</t>
    </r>
  </si>
  <si>
    <r>
      <rPr>
        <sz val="12"/>
        <color theme="1"/>
        <rFont val="標楷體"/>
        <family val="4"/>
        <charset val="136"/>
      </rPr>
      <t>測試東華</t>
    </r>
    <r>
      <rPr>
        <sz val="12"/>
        <color theme="1"/>
        <rFont val="Times New Roman"/>
        <family val="1"/>
      </rPr>
      <t>MS-1145</t>
    </r>
    <r>
      <rPr>
        <sz val="12"/>
        <color theme="1"/>
        <rFont val="標楷體"/>
        <family val="4"/>
        <charset val="136"/>
      </rPr>
      <t>光油，看其質量是否符合公司生產要求，用於大貨生產上，以達到降低成本及找後備品之目的。</t>
    </r>
  </si>
  <si>
    <r>
      <rPr>
        <sz val="12"/>
        <color theme="1"/>
        <rFont val="標楷體"/>
        <family val="4"/>
        <charset val="136"/>
      </rPr>
      <t>測試東華</t>
    </r>
    <r>
      <rPr>
        <sz val="12"/>
        <color theme="1"/>
        <rFont val="Times New Roman"/>
        <family val="1"/>
      </rPr>
      <t>MS-1148</t>
    </r>
    <r>
      <rPr>
        <sz val="12"/>
        <color theme="1"/>
        <rFont val="標楷體"/>
        <family val="4"/>
        <charset val="136"/>
      </rPr>
      <t>啞油，看其質量是否符合公司生產要求，用於大貨生產上，以達到降低成本及找後備品之目的。</t>
    </r>
  </si>
  <si>
    <r>
      <rPr>
        <sz val="12"/>
        <color theme="1"/>
        <rFont val="標楷體"/>
        <family val="4"/>
        <charset val="136"/>
      </rPr>
      <t>測試東華</t>
    </r>
    <r>
      <rPr>
        <sz val="12"/>
        <color theme="1"/>
        <rFont val="Times New Roman"/>
        <family val="1"/>
      </rPr>
      <t>Tiger 7131</t>
    </r>
    <r>
      <rPr>
        <sz val="12"/>
        <color theme="1"/>
        <rFont val="標楷體"/>
        <family val="4"/>
        <charset val="136"/>
      </rPr>
      <t>桃紅墨，看其質量是否符合公司生產要求，代替現用</t>
    </r>
    <r>
      <rPr>
        <sz val="12"/>
        <color theme="1"/>
        <rFont val="Times New Roman"/>
        <family val="1"/>
      </rPr>
      <t>6500-40</t>
    </r>
    <r>
      <rPr>
        <sz val="12"/>
        <color theme="1"/>
        <rFont val="標楷體"/>
        <family val="4"/>
        <charset val="136"/>
      </rPr>
      <t>桃紅、</t>
    </r>
    <r>
      <rPr>
        <sz val="12"/>
        <color theme="1"/>
        <rFont val="Times New Roman"/>
        <family val="1"/>
      </rPr>
      <t>817</t>
    </r>
    <r>
      <rPr>
        <sz val="12"/>
        <color theme="1"/>
        <rFont val="標楷體"/>
        <family val="4"/>
        <charset val="136"/>
      </rPr>
      <t>紅用於大貨生產上。</t>
    </r>
  </si>
  <si>
    <r>
      <rPr>
        <sz val="12"/>
        <color theme="1"/>
        <rFont val="標楷體"/>
        <family val="4"/>
        <charset val="136"/>
      </rPr>
      <t>測試</t>
    </r>
    <r>
      <rPr>
        <sz val="12"/>
        <color theme="1"/>
        <rFont val="Times New Roman"/>
        <family val="1"/>
      </rPr>
      <t xml:space="preserve">Daihan SolFree </t>
    </r>
    <r>
      <rPr>
        <sz val="12"/>
        <color theme="1"/>
        <rFont val="標楷體"/>
        <family val="4"/>
        <charset val="136"/>
      </rPr>
      <t>專色油墨</t>
    </r>
    <r>
      <rPr>
        <sz val="12"/>
        <color theme="1"/>
        <rFont val="Times New Roman"/>
        <family val="1"/>
      </rPr>
      <t>(</t>
    </r>
    <r>
      <rPr>
        <sz val="12"/>
        <color theme="1"/>
        <rFont val="標楷體"/>
        <family val="4"/>
        <charset val="136"/>
      </rPr>
      <t>射光藍、洋紅、綠、梅紅、深藍、金紅、大紅</t>
    </r>
    <r>
      <rPr>
        <sz val="12"/>
        <color theme="1"/>
        <rFont val="Times New Roman"/>
        <family val="1"/>
      </rPr>
      <t>)</t>
    </r>
    <r>
      <rPr>
        <sz val="12"/>
        <color theme="1"/>
        <rFont val="標楷體"/>
        <family val="4"/>
        <charset val="136"/>
      </rPr>
      <t>，看其質量是否符合公司生產要求，用於公司接觸膠袋產品的生產上。</t>
    </r>
  </si>
  <si>
    <r>
      <rPr>
        <sz val="12"/>
        <color theme="1"/>
        <rFont val="標楷體"/>
        <family val="4"/>
        <charset val="136"/>
      </rPr>
      <t>因現用茂森</t>
    </r>
    <r>
      <rPr>
        <sz val="12"/>
        <color theme="1"/>
        <rFont val="Times New Roman"/>
        <family val="1"/>
      </rPr>
      <t>#1145</t>
    </r>
    <r>
      <rPr>
        <sz val="12"/>
        <color theme="1"/>
        <rFont val="標楷體"/>
        <family val="4"/>
        <charset val="136"/>
      </rPr>
      <t>光油出現快干問題，且用於紙張</t>
    </r>
    <r>
      <rPr>
        <sz val="12"/>
        <color theme="1"/>
        <rFont val="Times New Roman"/>
        <family val="1"/>
      </rPr>
      <t>WVC190g/m2</t>
    </r>
    <r>
      <rPr>
        <sz val="12"/>
        <color theme="1"/>
        <rFont val="標楷體"/>
        <family val="4"/>
        <charset val="136"/>
      </rPr>
      <t>白芯雙粉咭的印刷上出來消光及變黃現象，故開發新光油</t>
    </r>
    <r>
      <rPr>
        <sz val="12"/>
        <color theme="1"/>
        <rFont val="Times New Roman"/>
        <family val="1"/>
      </rPr>
      <t>--#861</t>
    </r>
    <r>
      <rPr>
        <sz val="12"/>
        <color theme="1"/>
        <rFont val="標楷體"/>
        <family val="4"/>
        <charset val="136"/>
      </rPr>
      <t>光油，看其是否可符合公司生產要求，用於產品生產上。</t>
    </r>
  </si>
  <si>
    <r>
      <rPr>
        <sz val="12"/>
        <color theme="1"/>
        <rFont val="標楷體"/>
        <family val="4"/>
        <charset val="136"/>
      </rPr>
      <t>測試</t>
    </r>
    <r>
      <rPr>
        <sz val="12"/>
        <color theme="1"/>
        <rFont val="Times New Roman"/>
        <family val="1"/>
      </rPr>
      <t>Daihan SolFree</t>
    </r>
    <r>
      <rPr>
        <sz val="12"/>
        <color theme="1"/>
        <rFont val="標楷體"/>
        <family val="4"/>
        <charset val="136"/>
      </rPr>
      <t>透明墨，看其質量是否符合公司生產要求，用於公司產品生產上。</t>
    </r>
  </si>
  <si>
    <r>
      <rPr>
        <sz val="12"/>
        <color theme="1"/>
        <rFont val="標楷體"/>
        <family val="4"/>
        <charset val="136"/>
      </rPr>
      <t>測試盛威科</t>
    </r>
    <r>
      <rPr>
        <sz val="12"/>
        <color theme="1"/>
        <rFont val="Times New Roman"/>
        <family val="1"/>
      </rPr>
      <t>41-WL</t>
    </r>
    <r>
      <rPr>
        <sz val="12"/>
        <color theme="1"/>
        <rFont val="標楷體"/>
        <family val="4"/>
        <charset val="136"/>
      </rPr>
      <t>油墨光柵印刷性能是否滿足生產要求。</t>
    </r>
  </si>
  <si>
    <r>
      <rPr>
        <sz val="12"/>
        <color theme="1"/>
        <rFont val="標楷體"/>
        <family val="4"/>
        <charset val="136"/>
      </rPr>
      <t>測試東華</t>
    </r>
    <r>
      <rPr>
        <sz val="12"/>
        <color theme="1"/>
        <rFont val="Times New Roman"/>
        <family val="1"/>
      </rPr>
      <t>UV</t>
    </r>
    <r>
      <rPr>
        <sz val="12"/>
        <color theme="1"/>
        <rFont val="標楷體"/>
        <family val="4"/>
        <charset val="136"/>
      </rPr>
      <t>光敏劑，看其質量是否符合公司印刷</t>
    </r>
    <r>
      <rPr>
        <sz val="12"/>
        <color theme="1"/>
        <rFont val="Times New Roman"/>
        <family val="1"/>
      </rPr>
      <t>UV</t>
    </r>
    <r>
      <rPr>
        <sz val="12"/>
        <color theme="1"/>
        <rFont val="標楷體"/>
        <family val="4"/>
        <charset val="136"/>
      </rPr>
      <t>油墨生產要求，改善油墨干燥性，提高</t>
    </r>
    <r>
      <rPr>
        <sz val="12"/>
        <color theme="1"/>
        <rFont val="Times New Roman"/>
        <family val="1"/>
      </rPr>
      <t>UV</t>
    </r>
    <r>
      <rPr>
        <sz val="12"/>
        <color theme="1"/>
        <rFont val="標楷體"/>
        <family val="4"/>
        <charset val="136"/>
      </rPr>
      <t>油墨固化能力，用於公司大貨生產上。</t>
    </r>
  </si>
  <si>
    <r>
      <rPr>
        <sz val="12"/>
        <color theme="1"/>
        <rFont val="標楷體"/>
        <family val="4"/>
        <charset val="136"/>
      </rPr>
      <t>洋紫荊</t>
    </r>
    <r>
      <rPr>
        <sz val="12"/>
        <color theme="1"/>
        <rFont val="Times New Roman"/>
        <family val="1"/>
      </rPr>
      <t>UV4</t>
    </r>
    <r>
      <rPr>
        <sz val="12"/>
        <color theme="1"/>
        <rFont val="標楷體"/>
        <family val="4"/>
        <charset val="136"/>
      </rPr>
      <t>色油墨</t>
    </r>
  </si>
  <si>
    <r>
      <rPr>
        <sz val="12"/>
        <color theme="1"/>
        <rFont val="標楷體"/>
        <family val="4"/>
        <charset val="136"/>
      </rPr>
      <t>測試東華</t>
    </r>
    <r>
      <rPr>
        <sz val="12"/>
        <color theme="1"/>
        <rFont val="Times New Roman"/>
        <family val="1"/>
      </rPr>
      <t>AP</t>
    </r>
    <r>
      <rPr>
        <sz val="12"/>
        <color theme="1"/>
        <rFont val="標楷體"/>
        <family val="4"/>
        <charset val="136"/>
      </rPr>
      <t>、</t>
    </r>
    <r>
      <rPr>
        <sz val="12"/>
        <color theme="1"/>
        <rFont val="Times New Roman"/>
        <family val="1"/>
      </rPr>
      <t>Sunchemical</t>
    </r>
    <r>
      <rPr>
        <sz val="12"/>
        <color theme="1"/>
        <rFont val="標楷體"/>
        <family val="4"/>
        <charset val="136"/>
      </rPr>
      <t>、</t>
    </r>
    <r>
      <rPr>
        <sz val="12"/>
        <color theme="1"/>
        <rFont val="Times New Roman"/>
        <family val="1"/>
      </rPr>
      <t xml:space="preserve">Huber </t>
    </r>
    <r>
      <rPr>
        <sz val="12"/>
        <color theme="1"/>
        <rFont val="標楷體"/>
        <family val="4"/>
        <charset val="136"/>
      </rPr>
      <t>三個牌子的</t>
    </r>
    <r>
      <rPr>
        <sz val="12"/>
        <color theme="1"/>
        <rFont val="Times New Roman"/>
        <family val="1"/>
      </rPr>
      <t>4</t>
    </r>
    <r>
      <rPr>
        <sz val="12"/>
        <color theme="1"/>
        <rFont val="標楷體"/>
        <family val="4"/>
        <charset val="136"/>
      </rPr>
      <t>色油墨，看其質量是否符合客人生產，用於金莎產品的大貨生產上。</t>
    </r>
  </si>
  <si>
    <r>
      <t xml:space="preserve">Lisa Shen
</t>
    </r>
    <r>
      <rPr>
        <sz val="12"/>
        <color theme="1"/>
        <rFont val="標楷體"/>
        <family val="4"/>
        <charset val="136"/>
      </rPr>
      <t>施宏勳</t>
    </r>
  </si>
  <si>
    <r>
      <rPr>
        <sz val="12"/>
        <color theme="1"/>
        <rFont val="標楷體"/>
        <family val="4"/>
        <charset val="136"/>
      </rPr>
      <t>測試</t>
    </r>
    <r>
      <rPr>
        <sz val="12"/>
        <color theme="1"/>
        <rFont val="Times New Roman"/>
        <family val="1"/>
      </rPr>
      <t>NIK</t>
    </r>
    <r>
      <rPr>
        <sz val="12"/>
        <color theme="1"/>
        <rFont val="標楷體"/>
        <family val="4"/>
        <charset val="136"/>
      </rPr>
      <t>無水低</t>
    </r>
    <r>
      <rPr>
        <sz val="12"/>
        <color theme="1"/>
        <rFont val="Times New Roman"/>
        <family val="1"/>
      </rPr>
      <t>VOC 4</t>
    </r>
    <r>
      <rPr>
        <sz val="12"/>
        <color theme="1"/>
        <rFont val="標楷體"/>
        <family val="4"/>
        <charset val="136"/>
      </rPr>
      <t>色油墨，觀其質量是否符合公司無水印刷生產上，用於大貨生產。</t>
    </r>
  </si>
  <si>
    <r>
      <rPr>
        <sz val="12"/>
        <color theme="1"/>
        <rFont val="標楷體"/>
        <family val="4"/>
        <charset val="136"/>
      </rPr>
      <t>測試供應商中維暢想的柯式印刷</t>
    </r>
    <r>
      <rPr>
        <sz val="12"/>
        <color theme="1"/>
        <rFont val="Times New Roman"/>
        <family val="1"/>
      </rPr>
      <t>C-I-002</t>
    </r>
    <r>
      <rPr>
        <sz val="12"/>
        <color theme="1"/>
        <rFont val="標楷體"/>
        <family val="4"/>
        <charset val="136"/>
      </rPr>
      <t>隐形荧光油墨</t>
    </r>
    <r>
      <rPr>
        <sz val="12"/>
        <color theme="1"/>
        <rFont val="Times New Roman"/>
        <family val="1"/>
      </rPr>
      <t xml:space="preserve"> (</t>
    </r>
    <r>
      <rPr>
        <sz val="12"/>
        <color theme="1"/>
        <rFont val="標楷體"/>
        <family val="4"/>
        <charset val="136"/>
      </rPr>
      <t>绿色），再配合後工序過啞</t>
    </r>
    <r>
      <rPr>
        <sz val="12"/>
        <color theme="1"/>
        <rFont val="Times New Roman"/>
        <family val="1"/>
      </rPr>
      <t>UV</t>
    </r>
    <r>
      <rPr>
        <sz val="12"/>
        <color theme="1"/>
        <rFont val="標楷體"/>
        <family val="4"/>
        <charset val="136"/>
      </rPr>
      <t>、啞水油、過膠是否可做到隱形的效果，並且符合我們的生產工藝要求。</t>
    </r>
  </si>
  <si>
    <r>
      <rPr>
        <sz val="12"/>
        <color theme="1"/>
        <rFont val="標楷體"/>
        <family val="4"/>
        <charset val="136"/>
      </rPr>
      <t>恆昌</t>
    </r>
    <r>
      <rPr>
        <sz val="12"/>
        <color theme="1"/>
        <rFont val="Times New Roman"/>
        <family val="1"/>
      </rPr>
      <t>UV</t>
    </r>
    <r>
      <rPr>
        <sz val="12"/>
        <color theme="1"/>
        <rFont val="標楷體"/>
        <family val="4"/>
        <charset val="136"/>
      </rPr>
      <t>四色油墨</t>
    </r>
  </si>
  <si>
    <r>
      <rPr>
        <sz val="12"/>
        <color theme="1"/>
        <rFont val="標楷體"/>
        <family val="4"/>
        <charset val="136"/>
      </rPr>
      <t>針對工程單</t>
    </r>
    <r>
      <rPr>
        <sz val="12"/>
        <color theme="1"/>
        <rFont val="Times New Roman"/>
        <family val="1"/>
      </rPr>
      <t>S1017740&lt;&lt;</t>
    </r>
    <r>
      <rPr>
        <sz val="12"/>
        <color theme="1"/>
        <rFont val="標楷體"/>
        <family val="4"/>
        <charset val="136"/>
      </rPr>
      <t>大型海綿寶寶</t>
    </r>
    <r>
      <rPr>
        <sz val="12"/>
        <color theme="1"/>
        <rFont val="Times New Roman"/>
        <family val="1"/>
      </rPr>
      <t>-</t>
    </r>
    <r>
      <rPr>
        <sz val="12"/>
        <color theme="1"/>
        <rFont val="標楷體"/>
        <family val="4"/>
        <charset val="136"/>
      </rPr>
      <t>顏色</t>
    </r>
    <r>
      <rPr>
        <sz val="12"/>
        <color theme="1"/>
        <rFont val="Times New Roman"/>
        <family val="1"/>
      </rPr>
      <t>&gt;&gt;</t>
    </r>
    <r>
      <rPr>
        <sz val="12"/>
        <color theme="1"/>
        <rFont val="標楷體"/>
        <family val="4"/>
        <charset val="136"/>
      </rPr>
      <t>過膠包皮殼變色問題，現開發一款耐酸鹼性、耐變色的敏感油墨</t>
    </r>
    <r>
      <rPr>
        <sz val="12"/>
        <color theme="1"/>
        <rFont val="Times New Roman"/>
        <family val="1"/>
      </rPr>
      <t>-</t>
    </r>
    <r>
      <rPr>
        <sz val="12"/>
        <color theme="1"/>
        <rFont val="標楷體"/>
        <family val="4"/>
        <charset val="136"/>
      </rPr>
      <t>『聯美</t>
    </r>
    <r>
      <rPr>
        <sz val="12"/>
        <color theme="1"/>
        <rFont val="Times New Roman"/>
        <family val="1"/>
      </rPr>
      <t>MAT308</t>
    </r>
    <r>
      <rPr>
        <sz val="12"/>
        <color theme="1"/>
        <rFont val="標楷體"/>
        <family val="4"/>
        <charset val="136"/>
      </rPr>
      <t>紫色油墨』，測試其是否符合我司生產此類產品要求，用於大貨生產上。</t>
    </r>
  </si>
  <si>
    <r>
      <rPr>
        <sz val="12"/>
        <color theme="1"/>
        <rFont val="標楷體"/>
        <family val="4"/>
        <charset val="136"/>
      </rPr>
      <t>因之前大貨工程單為</t>
    </r>
    <r>
      <rPr>
        <sz val="12"/>
        <color theme="1"/>
        <rFont val="Times New Roman"/>
        <family val="1"/>
      </rPr>
      <t>S1015117</t>
    </r>
    <r>
      <rPr>
        <sz val="12"/>
        <color theme="1"/>
        <rFont val="標楷體"/>
        <family val="4"/>
        <charset val="136"/>
      </rPr>
      <t>《體驗科技</t>
    </r>
    <r>
      <rPr>
        <sz val="12"/>
        <color theme="1"/>
        <rFont val="Times New Roman"/>
        <family val="1"/>
      </rPr>
      <t>-</t>
    </r>
    <r>
      <rPr>
        <sz val="12"/>
        <color theme="1"/>
        <rFont val="標楷體"/>
        <family val="4"/>
        <charset val="136"/>
      </rPr>
      <t>購物》用柯式印刷導電油墨不穩問題</t>
    </r>
    <r>
      <rPr>
        <sz val="12"/>
        <color theme="1"/>
        <rFont val="Times New Roman"/>
        <family val="1"/>
      </rPr>
      <t xml:space="preserve">, </t>
    </r>
    <r>
      <rPr>
        <sz val="12"/>
        <color theme="1"/>
        <rFont val="標楷體"/>
        <family val="4"/>
        <charset val="136"/>
      </rPr>
      <t>故</t>
    </r>
    <r>
      <rPr>
        <sz val="12"/>
        <color theme="1"/>
        <rFont val="Times New Roman"/>
        <family val="1"/>
      </rPr>
      <t xml:space="preserve"> </t>
    </r>
    <r>
      <rPr>
        <sz val="12"/>
        <color theme="1"/>
        <rFont val="標楷體"/>
        <family val="4"/>
        <charset val="136"/>
      </rPr>
      <t>需改用絲印機做絲印導電墨。現針對客人提供的柯式導電油墨－瑞士锡克拜</t>
    </r>
    <r>
      <rPr>
        <sz val="12"/>
        <color theme="1"/>
        <rFont val="Times New Roman"/>
        <family val="1"/>
      </rPr>
      <t>SICPA</t>
    </r>
    <r>
      <rPr>
        <sz val="12"/>
        <color theme="1"/>
        <rFont val="標楷體"/>
        <family val="4"/>
        <charset val="136"/>
      </rPr>
      <t>牌子，故測試其是否適合柯式印刷方式，用於新單工程為</t>
    </r>
    <r>
      <rPr>
        <sz val="12"/>
        <color theme="1"/>
        <rFont val="Times New Roman"/>
        <family val="1"/>
      </rPr>
      <t xml:space="preserve"> S1105706</t>
    </r>
    <r>
      <rPr>
        <sz val="12"/>
        <color theme="1"/>
        <rFont val="標楷體"/>
        <family val="4"/>
        <charset val="136"/>
      </rPr>
      <t>《魔法</t>
    </r>
    <r>
      <rPr>
        <sz val="12"/>
        <color theme="1"/>
        <rFont val="Times New Roman"/>
        <family val="1"/>
      </rPr>
      <t>X6T</t>
    </r>
    <r>
      <rPr>
        <sz val="12"/>
        <color theme="1"/>
        <rFont val="標楷體"/>
        <family val="4"/>
        <charset val="136"/>
      </rPr>
      <t>》生產上。</t>
    </r>
  </si>
  <si>
    <r>
      <rPr>
        <sz val="12"/>
        <color theme="1"/>
        <rFont val="標楷體"/>
        <family val="4"/>
        <charset val="136"/>
      </rPr>
      <t>『聯美</t>
    </r>
    <r>
      <rPr>
        <sz val="12"/>
        <color theme="1"/>
        <rFont val="Times New Roman"/>
        <family val="1"/>
      </rPr>
      <t>MAT308</t>
    </r>
    <r>
      <rPr>
        <sz val="12"/>
        <color theme="1"/>
        <rFont val="標楷體"/>
        <family val="4"/>
        <charset val="136"/>
      </rPr>
      <t>紫色油墨』第二輪測試</t>
    </r>
  </si>
  <si>
    <r>
      <rPr>
        <sz val="12"/>
        <color theme="1"/>
        <rFont val="標楷體"/>
        <family val="4"/>
        <charset val="136"/>
      </rPr>
      <t>改良版創熹</t>
    </r>
    <r>
      <rPr>
        <sz val="12"/>
        <color theme="1"/>
        <rFont val="Times New Roman"/>
        <family val="1"/>
      </rPr>
      <t>OB-23024</t>
    </r>
    <r>
      <rPr>
        <sz val="12"/>
        <color theme="1"/>
        <rFont val="標楷體"/>
        <family val="4"/>
        <charset val="136"/>
      </rPr>
      <t>導電油墨</t>
    </r>
  </si>
  <si>
    <r>
      <rPr>
        <sz val="12"/>
        <color theme="1"/>
        <rFont val="標楷體"/>
        <family val="4"/>
        <charset val="136"/>
      </rPr>
      <t>測試洋紫荊</t>
    </r>
    <r>
      <rPr>
        <sz val="12"/>
        <color theme="1"/>
        <rFont val="Times New Roman"/>
        <family val="1"/>
      </rPr>
      <t>D6A 4C</t>
    </r>
    <r>
      <rPr>
        <sz val="12"/>
        <color theme="1"/>
        <rFont val="標楷體"/>
        <family val="4"/>
        <charset val="136"/>
      </rPr>
      <t>油墨，看其是否符合公司要求，用於</t>
    </r>
    <r>
      <rPr>
        <sz val="12"/>
        <color theme="1"/>
        <rFont val="Times New Roman"/>
        <family val="1"/>
      </rPr>
      <t>MT</t>
    </r>
    <r>
      <rPr>
        <sz val="12"/>
        <color theme="1"/>
        <rFont val="標楷體"/>
        <family val="4"/>
        <charset val="136"/>
      </rPr>
      <t>客人產品上。</t>
    </r>
  </si>
  <si>
    <r>
      <rPr>
        <sz val="12"/>
        <color theme="1"/>
        <rFont val="標楷體"/>
        <family val="4"/>
        <charset val="136"/>
      </rPr>
      <t>測試廣州名博的紫外無色螢光系列油墨</t>
    </r>
    <r>
      <rPr>
        <sz val="12"/>
        <color theme="1"/>
        <rFont val="Times New Roman"/>
        <family val="1"/>
      </rPr>
      <t>UF-1246-A</t>
    </r>
    <r>
      <rPr>
        <sz val="12"/>
        <color theme="1"/>
        <rFont val="標楷體"/>
        <family val="4"/>
        <charset val="136"/>
      </rPr>
      <t>紫外無色熒光草綠，配合專用的紫外燈使用，看其照射後的螢光顯影效果是否達到要求，以便向客人推廣使用。</t>
    </r>
  </si>
  <si>
    <r>
      <rPr>
        <sz val="12"/>
        <color theme="1"/>
        <rFont val="標楷體"/>
        <family val="4"/>
        <charset val="136"/>
      </rPr>
      <t>測試廣州名博的紫外無色螢光系列油墨</t>
    </r>
    <r>
      <rPr>
        <sz val="12"/>
        <color theme="1"/>
        <rFont val="Times New Roman"/>
        <family val="1"/>
      </rPr>
      <t>UF-1216-A</t>
    </r>
    <r>
      <rPr>
        <sz val="12"/>
        <color theme="1"/>
        <rFont val="標楷體"/>
        <family val="4"/>
        <charset val="136"/>
      </rPr>
      <t>紫外無色熒光黃綠，配合專用的紫外燈使用，看其照射後的螢光顯影效果是否達到要求，以便向客人推廣使用。</t>
    </r>
  </si>
  <si>
    <r>
      <rPr>
        <sz val="12"/>
        <color theme="1"/>
        <rFont val="標楷體"/>
        <family val="4"/>
        <charset val="136"/>
      </rPr>
      <t>測試廣州名博的紫外無色螢光系列油墨</t>
    </r>
    <r>
      <rPr>
        <sz val="12"/>
        <color theme="1"/>
        <rFont val="Times New Roman"/>
        <family val="1"/>
      </rPr>
      <t>UF-1205-B</t>
    </r>
    <r>
      <rPr>
        <sz val="12"/>
        <color theme="1"/>
        <rFont val="標楷體"/>
        <family val="4"/>
        <charset val="136"/>
      </rPr>
      <t>紫外無色熒光紅，配合專用的紫外燈使用，看其照射後的螢光顯影效果是否達到要求，以便向客人推廣使用。</t>
    </r>
  </si>
  <si>
    <r>
      <rPr>
        <sz val="12"/>
        <color theme="1"/>
        <rFont val="標楷體"/>
        <family val="4"/>
        <charset val="136"/>
      </rPr>
      <t>測試廣州名博的紫外無色螢光系列油墨</t>
    </r>
    <r>
      <rPr>
        <sz val="12"/>
        <color theme="1"/>
        <rFont val="Times New Roman"/>
        <family val="1"/>
      </rPr>
      <t>UF-1207-B</t>
    </r>
    <r>
      <rPr>
        <sz val="12"/>
        <color theme="1"/>
        <rFont val="標楷體"/>
        <family val="4"/>
        <charset val="136"/>
      </rPr>
      <t>紫外無色熒光藍，配合專用的紫外燈使用，看其照射後的螢光顯影效果是否達到要求，以便向客人推廣使用。</t>
    </r>
  </si>
  <si>
    <r>
      <rPr>
        <sz val="12"/>
        <color theme="1"/>
        <rFont val="標楷體"/>
        <family val="4"/>
        <charset val="136"/>
      </rPr>
      <t>測試</t>
    </r>
    <r>
      <rPr>
        <sz val="12"/>
        <color theme="1"/>
        <rFont val="Times New Roman"/>
        <family val="1"/>
      </rPr>
      <t>DIC L.P.4C</t>
    </r>
    <r>
      <rPr>
        <sz val="12"/>
        <color theme="1"/>
        <rFont val="標楷體"/>
        <family val="4"/>
        <charset val="136"/>
      </rPr>
      <t>油墨，與現用</t>
    </r>
    <r>
      <rPr>
        <sz val="12"/>
        <color theme="1"/>
        <rFont val="Times New Roman"/>
        <family val="1"/>
      </rPr>
      <t>161 UV4C</t>
    </r>
    <r>
      <rPr>
        <sz val="12"/>
        <color theme="1"/>
        <rFont val="標楷體"/>
        <family val="4"/>
        <charset val="136"/>
      </rPr>
      <t>油墨對比，看其質量是否可符合我司公司要求，降低生產成本。</t>
    </r>
  </si>
  <si>
    <r>
      <t>PMS032U</t>
    </r>
    <r>
      <rPr>
        <sz val="12"/>
        <color theme="1"/>
        <rFont val="標楷體"/>
        <family val="4"/>
        <charset val="136"/>
      </rPr>
      <t>專紅油墨</t>
    </r>
  </si>
  <si>
    <r>
      <rPr>
        <sz val="12"/>
        <color theme="1"/>
        <rFont val="標楷體"/>
        <family val="4"/>
        <charset val="136"/>
      </rPr>
      <t>測試東華</t>
    </r>
    <r>
      <rPr>
        <sz val="12"/>
        <color theme="1"/>
        <rFont val="Times New Roman"/>
        <family val="1"/>
      </rPr>
      <t>JD</t>
    </r>
    <r>
      <rPr>
        <sz val="12"/>
        <color theme="1"/>
        <rFont val="標楷體"/>
        <family val="4"/>
        <charset val="136"/>
      </rPr>
      <t>耐磨金紅，與現用</t>
    </r>
    <r>
      <rPr>
        <sz val="12"/>
        <color theme="1"/>
        <rFont val="Times New Roman"/>
        <family val="1"/>
      </rPr>
      <t>260</t>
    </r>
    <r>
      <rPr>
        <sz val="12"/>
        <color theme="1"/>
        <rFont val="標楷體"/>
        <family val="4"/>
        <charset val="136"/>
      </rPr>
      <t>金紅對比，看其質量是否可符合我司公司要求，降低生產成本。</t>
    </r>
  </si>
  <si>
    <r>
      <rPr>
        <sz val="12"/>
        <color theme="1"/>
        <rFont val="標楷體"/>
        <family val="4"/>
        <charset val="136"/>
      </rPr>
      <t>測試泗聯</t>
    </r>
    <r>
      <rPr>
        <sz val="12"/>
        <color theme="1"/>
        <rFont val="Times New Roman"/>
        <family val="1"/>
      </rPr>
      <t>05-93</t>
    </r>
    <r>
      <rPr>
        <sz val="12"/>
        <color theme="1"/>
        <rFont val="標楷體"/>
        <family val="4"/>
        <charset val="136"/>
      </rPr>
      <t>沖淡墨，與現用東華撤淡墨對比，看其質量是否可符合我司公司要求，能否代替東華撤淡墨。</t>
    </r>
  </si>
  <si>
    <r>
      <rPr>
        <sz val="12"/>
        <color theme="1"/>
        <rFont val="標楷體"/>
        <family val="4"/>
        <charset val="136"/>
      </rPr>
      <t>測試</t>
    </r>
    <r>
      <rPr>
        <sz val="12"/>
        <color theme="1"/>
        <rFont val="Times New Roman"/>
        <family val="1"/>
      </rPr>
      <t>DIC ABILIO 21 ZERO 4C</t>
    </r>
    <r>
      <rPr>
        <sz val="12"/>
        <color theme="1"/>
        <rFont val="標楷體"/>
        <family val="4"/>
        <charset val="136"/>
      </rPr>
      <t>油墨，與現用</t>
    </r>
    <r>
      <rPr>
        <sz val="12"/>
        <color theme="1"/>
        <rFont val="Times New Roman"/>
        <family val="1"/>
      </rPr>
      <t>161 UV4C</t>
    </r>
    <r>
      <rPr>
        <sz val="12"/>
        <color theme="1"/>
        <rFont val="標楷體"/>
        <family val="4"/>
        <charset val="136"/>
      </rPr>
      <t>油墨對比，看其質量是否可符合我司公司要求，降低生產成本、降低能耗，提高生產效率。</t>
    </r>
  </si>
  <si>
    <r>
      <rPr>
        <sz val="12"/>
        <color theme="1"/>
        <rFont val="標楷體"/>
        <family val="4"/>
        <charset val="136"/>
      </rPr>
      <t>測試環保物料東華米糠油墨，與現用大韓大豆油墨對比，看其質量是否可符合我司要求，引進使用。</t>
    </r>
  </si>
  <si>
    <r>
      <rPr>
        <sz val="12"/>
        <color theme="1"/>
        <rFont val="標楷體"/>
        <family val="4"/>
        <charset val="136"/>
      </rPr>
      <t>測試東華</t>
    </r>
    <r>
      <rPr>
        <sz val="12"/>
        <color theme="1"/>
        <rFont val="Times New Roman"/>
        <family val="1"/>
      </rPr>
      <t>HUV</t>
    </r>
    <r>
      <rPr>
        <sz val="12"/>
        <color theme="1"/>
        <rFont val="標楷體"/>
        <family val="4"/>
        <charset val="136"/>
      </rPr>
      <t>油墨與公司常用紙配合使用的最佳適性（包括印刷、後加工）。</t>
    </r>
  </si>
  <si>
    <r>
      <rPr>
        <sz val="12"/>
        <color theme="1"/>
        <rFont val="標楷體"/>
        <family val="4"/>
        <charset val="136"/>
      </rPr>
      <t>配合冷燙技術開發，測試</t>
    </r>
    <r>
      <rPr>
        <sz val="12"/>
        <color theme="1"/>
        <rFont val="Times New Roman"/>
        <family val="1"/>
      </rPr>
      <t>O0830</t>
    </r>
    <r>
      <rPr>
        <sz val="12"/>
        <color theme="1"/>
        <rFont val="標楷體"/>
        <family val="4"/>
        <charset val="136"/>
      </rPr>
      <t>氧化乾燥型冷燙膠水是否適合于冷燙轉移。</t>
    </r>
  </si>
  <si>
    <r>
      <rPr>
        <sz val="12"/>
        <color theme="1"/>
        <rFont val="標楷體"/>
        <family val="4"/>
        <charset val="136"/>
      </rPr>
      <t>配合冷燙技術開發，測試</t>
    </r>
    <r>
      <rPr>
        <sz val="12"/>
        <color theme="1"/>
        <rFont val="Times New Roman"/>
        <family val="1"/>
      </rPr>
      <t>O0831</t>
    </r>
    <r>
      <rPr>
        <sz val="12"/>
        <color theme="1"/>
        <rFont val="標楷體"/>
        <family val="4"/>
        <charset val="136"/>
      </rPr>
      <t>氧化乾燥型冷燙膠水是否適合于冷燙轉移。</t>
    </r>
  </si>
  <si>
    <r>
      <rPr>
        <sz val="12"/>
        <color theme="1"/>
        <rFont val="標楷體"/>
        <family val="4"/>
        <charset val="136"/>
      </rPr>
      <t>配合冷燙技術開發，測試</t>
    </r>
    <r>
      <rPr>
        <sz val="12"/>
        <color theme="1"/>
        <rFont val="Times New Roman"/>
        <family val="1"/>
      </rPr>
      <t>SF CV1</t>
    </r>
    <r>
      <rPr>
        <sz val="12"/>
        <color theme="1"/>
        <rFont val="標楷體"/>
        <family val="4"/>
        <charset val="136"/>
      </rPr>
      <t>氧化乾燥型冷燙膠水是否適合于冷燙轉移。</t>
    </r>
  </si>
  <si>
    <r>
      <rPr>
        <sz val="12"/>
        <color theme="1"/>
        <rFont val="標楷體"/>
        <family val="4"/>
        <charset val="136"/>
      </rPr>
      <t>配合冷燙技術開發，測試</t>
    </r>
    <r>
      <rPr>
        <sz val="12"/>
        <color theme="1"/>
        <rFont val="Times New Roman"/>
        <family val="1"/>
      </rPr>
      <t>SPP BK MB UV</t>
    </r>
    <r>
      <rPr>
        <sz val="12"/>
        <color theme="1"/>
        <rFont val="標楷體"/>
        <family val="4"/>
        <charset val="136"/>
      </rPr>
      <t>型冷燙膠水是否適合于冷燙轉移。</t>
    </r>
  </si>
  <si>
    <r>
      <rPr>
        <sz val="12"/>
        <color theme="1"/>
        <rFont val="標楷體"/>
        <family val="4"/>
        <charset val="136"/>
      </rPr>
      <t>測試</t>
    </r>
    <r>
      <rPr>
        <sz val="12"/>
        <color theme="1"/>
        <rFont val="Times New Roman"/>
        <family val="1"/>
      </rPr>
      <t>DIC</t>
    </r>
    <r>
      <rPr>
        <sz val="12"/>
        <color theme="1"/>
        <rFont val="標楷體"/>
        <family val="4"/>
        <charset val="136"/>
      </rPr>
      <t>新金冠油墨是否可取代東華老虎油墨改善啞粉紙在精平裝甩色的情況。</t>
    </r>
  </si>
  <si>
    <r>
      <rPr>
        <sz val="12"/>
        <color theme="1"/>
        <rFont val="標楷體"/>
        <family val="4"/>
        <charset val="136"/>
      </rPr>
      <t>今次客人</t>
    </r>
    <r>
      <rPr>
        <sz val="12"/>
        <color theme="1"/>
        <rFont val="Times New Roman"/>
        <family val="1"/>
      </rPr>
      <t>”</t>
    </r>
    <r>
      <rPr>
        <sz val="12"/>
        <color theme="1"/>
        <rFont val="標楷體"/>
        <family val="4"/>
        <charset val="136"/>
      </rPr>
      <t>鎮泰</t>
    </r>
    <r>
      <rPr>
        <sz val="12"/>
        <color theme="1"/>
        <rFont val="Times New Roman"/>
        <family val="1"/>
      </rPr>
      <t>”</t>
    </r>
    <r>
      <rPr>
        <sz val="12"/>
        <color theme="1"/>
        <rFont val="標楷體"/>
        <family val="4"/>
        <charset val="136"/>
      </rPr>
      <t>特定指定用此油墨</t>
    </r>
    <r>
      <rPr>
        <sz val="12"/>
        <color theme="1"/>
        <rFont val="Times New Roman"/>
        <family val="1"/>
      </rPr>
      <t>,</t>
    </r>
    <r>
      <rPr>
        <sz val="12"/>
        <color theme="1"/>
        <rFont val="標楷體"/>
        <family val="4"/>
        <charset val="136"/>
      </rPr>
      <t>希望與現用的四色油墨作較取消原因：客人未提供更多資料，而現時資料經過多年己遺失，故未能完成報告。</t>
    </r>
  </si>
  <si>
    <r>
      <rPr>
        <sz val="12"/>
        <color theme="1"/>
        <rFont val="標楷體"/>
        <family val="4"/>
        <charset val="136"/>
      </rPr>
      <t>測試漢高＃</t>
    </r>
    <r>
      <rPr>
        <sz val="12"/>
        <color theme="1"/>
        <rFont val="Times New Roman"/>
        <family val="1"/>
      </rPr>
      <t>A 7362-21</t>
    </r>
    <r>
      <rPr>
        <sz val="12"/>
        <color theme="1"/>
        <rFont val="標楷體"/>
        <family val="4"/>
        <charset val="136"/>
      </rPr>
      <t>白膠漿，主要針對</t>
    </r>
    <r>
      <rPr>
        <sz val="12"/>
        <color theme="1"/>
        <rFont val="Times New Roman"/>
        <family val="1"/>
      </rPr>
      <t>UV</t>
    </r>
    <r>
      <rPr>
        <sz val="12"/>
        <color theme="1"/>
        <rFont val="標楷體"/>
        <family val="4"/>
        <charset val="136"/>
      </rPr>
      <t>面粘紙，其品質是否能夠改善現用</t>
    </r>
    <r>
      <rPr>
        <sz val="12"/>
        <color theme="1"/>
        <rFont val="Times New Roman"/>
        <family val="1"/>
      </rPr>
      <t xml:space="preserve">#A6115 </t>
    </r>
    <r>
      <rPr>
        <sz val="12"/>
        <color theme="1"/>
        <rFont val="標楷體"/>
        <family val="4"/>
        <charset val="136"/>
      </rPr>
      <t>膠水常出現品質不穩定情況，以改善大貨品質問題。</t>
    </r>
  </si>
  <si>
    <r>
      <rPr>
        <sz val="12"/>
        <color theme="1"/>
        <rFont val="標楷體"/>
        <family val="4"/>
        <charset val="136"/>
      </rPr>
      <t>測試國民＃</t>
    </r>
    <r>
      <rPr>
        <sz val="12"/>
        <color theme="1"/>
        <rFont val="Times New Roman"/>
        <family val="1"/>
      </rPr>
      <t>319</t>
    </r>
    <r>
      <rPr>
        <sz val="12"/>
        <color theme="1"/>
        <rFont val="標楷體"/>
        <family val="4"/>
        <charset val="136"/>
      </rPr>
      <t>白膠漿上復合機粘鋁箔紙，與現用＃</t>
    </r>
    <r>
      <rPr>
        <sz val="12"/>
        <color theme="1"/>
        <rFont val="Times New Roman"/>
        <family val="1"/>
      </rPr>
      <t>VADM</t>
    </r>
    <r>
      <rPr>
        <sz val="12"/>
        <color theme="1"/>
        <rFont val="標楷體"/>
        <family val="4"/>
        <charset val="136"/>
      </rPr>
      <t>膠漿相比較，其確認品</t>
    </r>
    <r>
      <rPr>
        <sz val="12"/>
        <color theme="1"/>
        <rFont val="Times New Roman"/>
        <family val="1"/>
      </rPr>
      <t xml:space="preserve"> </t>
    </r>
    <r>
      <rPr>
        <sz val="12"/>
        <color theme="1"/>
        <rFont val="標楷體"/>
        <family val="4"/>
        <charset val="136"/>
      </rPr>
      <t>質是否可達到本公司要求。</t>
    </r>
  </si>
  <si>
    <r>
      <rPr>
        <sz val="12"/>
        <color theme="1"/>
        <rFont val="標楷體"/>
        <family val="4"/>
        <charset val="136"/>
      </rPr>
      <t>測試</t>
    </r>
    <r>
      <rPr>
        <sz val="12"/>
        <color theme="1"/>
        <rFont val="Times New Roman"/>
        <family val="1"/>
      </rPr>
      <t>Prinpack Corporation # C505A</t>
    </r>
    <r>
      <rPr>
        <sz val="12"/>
        <color theme="1"/>
        <rFont val="標楷體"/>
        <family val="4"/>
        <charset val="136"/>
      </rPr>
      <t>膠水，主要針對</t>
    </r>
    <r>
      <rPr>
        <sz val="12"/>
        <color theme="1"/>
        <rFont val="Times New Roman"/>
        <family val="1"/>
      </rPr>
      <t>BOPP</t>
    </r>
    <r>
      <rPr>
        <sz val="12"/>
        <color theme="1"/>
        <rFont val="標楷體"/>
        <family val="4"/>
        <charset val="136"/>
      </rPr>
      <t>粘紙，其品質是否能夠改善</t>
    </r>
    <r>
      <rPr>
        <sz val="12"/>
        <color theme="1"/>
        <rFont val="Times New Roman"/>
        <family val="1"/>
      </rPr>
      <t xml:space="preserve"> </t>
    </r>
    <r>
      <rPr>
        <sz val="12"/>
        <color theme="1"/>
        <rFont val="標楷體"/>
        <family val="4"/>
        <charset val="136"/>
      </rPr>
      <t>現用國民</t>
    </r>
    <r>
      <rPr>
        <sz val="12"/>
        <color theme="1"/>
        <rFont val="Times New Roman"/>
        <family val="1"/>
      </rPr>
      <t>#5930MB</t>
    </r>
    <r>
      <rPr>
        <sz val="12"/>
        <color theme="1"/>
        <rFont val="標楷體"/>
        <family val="4"/>
        <charset val="136"/>
      </rPr>
      <t>膠水出現品質不穩定情況，以改善大貨品質問題。</t>
    </r>
  </si>
  <si>
    <r>
      <rPr>
        <sz val="12"/>
        <color theme="1"/>
        <rFont val="標楷體"/>
        <family val="4"/>
        <charset val="136"/>
      </rPr>
      <t>測試</t>
    </r>
    <r>
      <rPr>
        <sz val="12"/>
        <color theme="1"/>
        <rFont val="Times New Roman"/>
        <family val="1"/>
      </rPr>
      <t>Prinpack Corporation # C505B</t>
    </r>
    <r>
      <rPr>
        <sz val="12"/>
        <color theme="1"/>
        <rFont val="標楷體"/>
        <family val="4"/>
        <charset val="136"/>
      </rPr>
      <t>膠水，主要針對</t>
    </r>
    <r>
      <rPr>
        <sz val="12"/>
        <color theme="1"/>
        <rFont val="Times New Roman"/>
        <family val="1"/>
      </rPr>
      <t>BOPP</t>
    </r>
    <r>
      <rPr>
        <sz val="12"/>
        <color theme="1"/>
        <rFont val="標楷體"/>
        <family val="4"/>
        <charset val="136"/>
      </rPr>
      <t>粘紙，其品質是否能夠改善現用國民</t>
    </r>
    <r>
      <rPr>
        <sz val="12"/>
        <color theme="1"/>
        <rFont val="Times New Roman"/>
        <family val="1"/>
      </rPr>
      <t>#5930MB</t>
    </r>
    <r>
      <rPr>
        <sz val="12"/>
        <color theme="1"/>
        <rFont val="標楷體"/>
        <family val="4"/>
        <charset val="136"/>
      </rPr>
      <t>膠水出現品質不穩定情況，以改善大貨品質問題。</t>
    </r>
  </si>
  <si>
    <r>
      <rPr>
        <sz val="12"/>
        <color theme="1"/>
        <rFont val="標楷體"/>
        <family val="4"/>
        <charset val="136"/>
      </rPr>
      <t>測試國民改良版</t>
    </r>
    <r>
      <rPr>
        <sz val="12"/>
        <color theme="1"/>
        <rFont val="Times New Roman"/>
        <family val="1"/>
      </rPr>
      <t>#5930MB(8000cps)</t>
    </r>
    <r>
      <rPr>
        <sz val="12"/>
        <color theme="1"/>
        <rFont val="標楷體"/>
        <family val="4"/>
        <charset val="136"/>
      </rPr>
      <t>膠水，主要針對</t>
    </r>
    <r>
      <rPr>
        <sz val="12"/>
        <color theme="1"/>
        <rFont val="Times New Roman"/>
        <family val="1"/>
      </rPr>
      <t>BOPP</t>
    </r>
    <r>
      <rPr>
        <sz val="12"/>
        <color theme="1"/>
        <rFont val="標楷體"/>
        <family val="4"/>
        <charset val="136"/>
      </rPr>
      <t>粘紙，其品質是否能夠改善現用國民</t>
    </r>
    <r>
      <rPr>
        <sz val="12"/>
        <color theme="1"/>
        <rFont val="Times New Roman"/>
        <family val="1"/>
      </rPr>
      <t>#5930MB</t>
    </r>
    <r>
      <rPr>
        <sz val="12"/>
        <color theme="1"/>
        <rFont val="標楷體"/>
        <family val="4"/>
        <charset val="136"/>
      </rPr>
      <t>膠水出現品質不穩定情況，以改善大貸品質問題。</t>
    </r>
  </si>
  <si>
    <r>
      <rPr>
        <sz val="12"/>
        <color theme="1"/>
        <rFont val="標楷體"/>
        <family val="4"/>
        <charset val="136"/>
      </rPr>
      <t>測試</t>
    </r>
    <r>
      <rPr>
        <sz val="12"/>
        <color theme="1"/>
        <rFont val="Times New Roman"/>
        <family val="1"/>
      </rPr>
      <t>Jowat#10748.00</t>
    </r>
    <r>
      <rPr>
        <sz val="12"/>
        <color theme="1"/>
        <rFont val="標楷體"/>
        <family val="4"/>
        <charset val="136"/>
      </rPr>
      <t>白膠漿，主要針對</t>
    </r>
    <r>
      <rPr>
        <sz val="12"/>
        <color theme="1"/>
        <rFont val="Times New Roman"/>
        <family val="1"/>
      </rPr>
      <t>BOPP</t>
    </r>
    <r>
      <rPr>
        <sz val="12"/>
        <color theme="1"/>
        <rFont val="標楷體"/>
        <family val="4"/>
        <charset val="136"/>
      </rPr>
      <t>粘紙，是否能夠代替現用</t>
    </r>
    <r>
      <rPr>
        <sz val="12"/>
        <color theme="1"/>
        <rFont val="Times New Roman"/>
        <family val="1"/>
      </rPr>
      <t>#C505</t>
    </r>
    <r>
      <rPr>
        <sz val="12"/>
        <color theme="1"/>
        <rFont val="標楷體"/>
        <family val="4"/>
        <charset val="136"/>
      </rPr>
      <t>其品</t>
    </r>
    <r>
      <rPr>
        <sz val="12"/>
        <color theme="1"/>
        <rFont val="Times New Roman"/>
        <family val="1"/>
      </rPr>
      <t xml:space="preserve"> </t>
    </r>
    <r>
      <rPr>
        <sz val="12"/>
        <color theme="1"/>
        <rFont val="標楷體"/>
        <family val="4"/>
        <charset val="136"/>
      </rPr>
      <t>質是否能夠改善現用</t>
    </r>
    <r>
      <rPr>
        <sz val="12"/>
        <color theme="1"/>
        <rFont val="Times New Roman"/>
        <family val="1"/>
      </rPr>
      <t>PRINPACK#C505</t>
    </r>
    <r>
      <rPr>
        <sz val="12"/>
        <color theme="1"/>
        <rFont val="標楷體"/>
        <family val="4"/>
        <charset val="136"/>
      </rPr>
      <t>和國民</t>
    </r>
    <r>
      <rPr>
        <sz val="12"/>
        <color theme="1"/>
        <rFont val="Times New Roman"/>
        <family val="1"/>
      </rPr>
      <t>#5930MB</t>
    </r>
    <r>
      <rPr>
        <sz val="12"/>
        <color theme="1"/>
        <rFont val="標楷體"/>
        <family val="4"/>
        <charset val="136"/>
      </rPr>
      <t>膠水常出現品質不穩定情況，</t>
    </r>
    <r>
      <rPr>
        <sz val="12"/>
        <color theme="1"/>
        <rFont val="Times New Roman"/>
        <family val="1"/>
      </rPr>
      <t xml:space="preserve"> </t>
    </r>
    <r>
      <rPr>
        <sz val="12"/>
        <color theme="1"/>
        <rFont val="標楷體"/>
        <family val="4"/>
        <charset val="136"/>
      </rPr>
      <t>以改善大貨品質問題。</t>
    </r>
  </si>
  <si>
    <r>
      <rPr>
        <sz val="12"/>
        <color theme="1"/>
        <rFont val="標楷體"/>
        <family val="4"/>
        <charset val="136"/>
      </rPr>
      <t>測試改善後的歐美</t>
    </r>
    <r>
      <rPr>
        <sz val="12"/>
        <color theme="1"/>
        <rFont val="Times New Roman"/>
        <family val="1"/>
      </rPr>
      <t>#209</t>
    </r>
    <r>
      <rPr>
        <sz val="12"/>
        <color theme="1"/>
        <rFont val="標楷體"/>
        <family val="4"/>
        <charset val="136"/>
      </rPr>
      <t>植絨膠水﹐其品質是否可代替价格較貴之永安</t>
    </r>
    <r>
      <rPr>
        <sz val="12"/>
        <color theme="1"/>
        <rFont val="Times New Roman"/>
        <family val="1"/>
      </rPr>
      <t>#AD760HS</t>
    </r>
    <r>
      <rPr>
        <sz val="12"/>
        <color theme="1"/>
        <rFont val="標楷體"/>
        <family val="4"/>
        <charset val="136"/>
      </rPr>
      <t>植毛膠水</t>
    </r>
    <r>
      <rPr>
        <sz val="12"/>
        <color theme="1"/>
        <rFont val="Times New Roman"/>
        <family val="1"/>
      </rPr>
      <t xml:space="preserve">, </t>
    </r>
    <r>
      <rPr>
        <sz val="12"/>
        <color theme="1"/>
        <rFont val="標楷體"/>
        <family val="4"/>
        <charset val="136"/>
      </rPr>
      <t>以降低公司成本</t>
    </r>
    <r>
      <rPr>
        <sz val="12"/>
        <color theme="1"/>
        <rFont val="Times New Roman"/>
        <family val="1"/>
      </rPr>
      <t>.</t>
    </r>
  </si>
  <si>
    <r>
      <rPr>
        <sz val="12"/>
        <color theme="1"/>
        <rFont val="標楷體"/>
        <family val="4"/>
        <charset val="136"/>
      </rPr>
      <t>測試漢高改良版</t>
    </r>
    <r>
      <rPr>
        <sz val="12"/>
        <color theme="1"/>
        <rFont val="Times New Roman"/>
        <family val="1"/>
      </rPr>
      <t>#8065-1(TMD</t>
    </r>
    <r>
      <rPr>
        <sz val="12"/>
        <color theme="1"/>
        <rFont val="標楷體"/>
        <family val="4"/>
        <charset val="136"/>
      </rPr>
      <t>：</t>
    </r>
    <r>
      <rPr>
        <sz val="12"/>
        <color theme="1"/>
        <rFont val="Times New Roman"/>
        <family val="1"/>
      </rPr>
      <t>G-030614)</t>
    </r>
    <r>
      <rPr>
        <sz val="12"/>
        <color theme="1"/>
        <rFont val="標楷體"/>
        <family val="4"/>
        <charset val="136"/>
      </rPr>
      <t>膠水﹐針對于</t>
    </r>
    <r>
      <rPr>
        <sz val="12"/>
        <color theme="1"/>
        <rFont val="Times New Roman"/>
        <family val="1"/>
      </rPr>
      <t>PVC</t>
    </r>
    <r>
      <rPr>
        <sz val="12"/>
        <color theme="1"/>
        <rFont val="標楷體"/>
        <family val="4"/>
        <charset val="136"/>
      </rPr>
      <t>粘紙面﹑紙粘紙﹐以及對敏感性油墨之反應﹐其品質是否可以代替現用國民</t>
    </r>
    <r>
      <rPr>
        <sz val="12"/>
        <color theme="1"/>
        <rFont val="Times New Roman"/>
        <family val="1"/>
      </rPr>
      <t>#3275(TMD:G-021001)</t>
    </r>
    <r>
      <rPr>
        <sz val="12"/>
        <color theme="1"/>
        <rFont val="標楷體"/>
        <family val="4"/>
        <charset val="136"/>
      </rPr>
      <t>以作備用﹒</t>
    </r>
  </si>
  <si>
    <r>
      <rPr>
        <sz val="12"/>
        <color theme="1"/>
        <rFont val="標楷體"/>
        <family val="4"/>
        <charset val="136"/>
      </rPr>
      <t>測試漢高改良版＃</t>
    </r>
    <r>
      <rPr>
        <sz val="12"/>
        <color theme="1"/>
        <rFont val="Times New Roman"/>
        <family val="1"/>
      </rPr>
      <t>A 7371(#A 7362-21,TMD:G-OT-030901)</t>
    </r>
    <r>
      <rPr>
        <sz val="12"/>
        <color theme="1"/>
        <rFont val="標楷體"/>
        <family val="4"/>
        <charset val="136"/>
      </rPr>
      <t>白膠漿，主要針對</t>
    </r>
    <r>
      <rPr>
        <sz val="12"/>
        <color theme="1"/>
        <rFont val="Times New Roman"/>
        <family val="1"/>
      </rPr>
      <t>UV</t>
    </r>
    <r>
      <rPr>
        <sz val="12"/>
        <color theme="1"/>
        <rFont val="標楷體"/>
        <family val="4"/>
        <charset val="136"/>
      </rPr>
      <t>面</t>
    </r>
    <r>
      <rPr>
        <sz val="12"/>
        <color theme="1"/>
        <rFont val="Times New Roman"/>
        <family val="1"/>
      </rPr>
      <t xml:space="preserve">  </t>
    </r>
    <r>
      <rPr>
        <sz val="12"/>
        <color theme="1"/>
        <rFont val="標楷體"/>
        <family val="4"/>
        <charset val="136"/>
      </rPr>
      <t>粘紙，其品質是否能夠改善現用</t>
    </r>
    <r>
      <rPr>
        <sz val="12"/>
        <color theme="1"/>
        <rFont val="Times New Roman"/>
        <family val="1"/>
      </rPr>
      <t>#A6115</t>
    </r>
    <r>
      <rPr>
        <sz val="12"/>
        <color theme="1"/>
        <rFont val="標楷體"/>
        <family val="4"/>
        <charset val="136"/>
      </rPr>
      <t>膠水常出現品質不穩定情況，以改善大貨品質問題。</t>
    </r>
    <r>
      <rPr>
        <sz val="12"/>
        <color theme="1"/>
        <rFont val="Times New Roman"/>
        <family val="1"/>
      </rPr>
      <t xml:space="preserve"> </t>
    </r>
  </si>
  <si>
    <r>
      <rPr>
        <sz val="12"/>
        <color theme="1"/>
        <rFont val="標楷體"/>
        <family val="4"/>
        <charset val="136"/>
      </rPr>
      <t>測試</t>
    </r>
    <r>
      <rPr>
        <sz val="12"/>
        <color theme="1"/>
        <rFont val="Times New Roman"/>
        <family val="1"/>
      </rPr>
      <t>Greentree</t>
    </r>
    <r>
      <rPr>
        <sz val="12"/>
        <color theme="1"/>
        <rFont val="標楷體"/>
        <family val="4"/>
        <charset val="136"/>
      </rPr>
      <t>改良版＃</t>
    </r>
    <r>
      <rPr>
        <sz val="12"/>
        <color theme="1"/>
        <rFont val="Times New Roman"/>
        <family val="1"/>
      </rPr>
      <t>A09L</t>
    </r>
    <r>
      <rPr>
        <sz val="12"/>
        <color theme="1"/>
        <rFont val="標楷體"/>
        <family val="4"/>
        <charset val="136"/>
      </rPr>
      <t>膠水，是否能夠改善現用＃</t>
    </r>
    <r>
      <rPr>
        <sz val="12"/>
        <color theme="1"/>
        <rFont val="Times New Roman"/>
        <family val="1"/>
      </rPr>
      <t>A09D</t>
    </r>
    <r>
      <rPr>
        <sz val="12"/>
        <color theme="1"/>
        <rFont val="標楷體"/>
        <family val="4"/>
        <charset val="136"/>
      </rPr>
      <t>（</t>
    </r>
    <r>
      <rPr>
        <sz val="12"/>
        <color theme="1"/>
        <rFont val="Times New Roman"/>
        <family val="1"/>
      </rPr>
      <t>TMD</t>
    </r>
    <r>
      <rPr>
        <sz val="12"/>
        <color theme="1"/>
        <rFont val="標楷體"/>
        <family val="4"/>
        <charset val="136"/>
      </rPr>
      <t>：</t>
    </r>
    <r>
      <rPr>
        <sz val="12"/>
        <color theme="1"/>
        <rFont val="Times New Roman"/>
        <family val="1"/>
      </rPr>
      <t>G-030304</t>
    </r>
    <r>
      <rPr>
        <sz val="12"/>
        <color theme="1"/>
        <rFont val="標楷體"/>
        <family val="4"/>
        <charset val="136"/>
      </rPr>
      <t>）膠水開放時間較短而影響后加工的問題。</t>
    </r>
    <r>
      <rPr>
        <sz val="12"/>
        <color theme="1"/>
        <rFont val="Times New Roman"/>
        <family val="1"/>
      </rPr>
      <t xml:space="preserve"> </t>
    </r>
  </si>
  <si>
    <r>
      <rPr>
        <sz val="12"/>
        <color theme="1"/>
        <rFont val="標楷體"/>
        <family val="4"/>
        <charset val="136"/>
      </rPr>
      <t>測試漢高改良版</t>
    </r>
    <r>
      <rPr>
        <sz val="12"/>
        <color theme="1"/>
        <rFont val="Times New Roman"/>
        <family val="1"/>
      </rPr>
      <t>#A8060</t>
    </r>
    <r>
      <rPr>
        <sz val="12"/>
        <color theme="1"/>
        <rFont val="標楷體"/>
        <family val="4"/>
        <charset val="136"/>
      </rPr>
      <t>膠水﹐針對于</t>
    </r>
    <r>
      <rPr>
        <sz val="12"/>
        <color theme="1"/>
        <rFont val="Times New Roman"/>
        <family val="1"/>
      </rPr>
      <t>PVC</t>
    </r>
    <r>
      <rPr>
        <sz val="12"/>
        <color theme="1"/>
        <rFont val="標楷體"/>
        <family val="4"/>
        <charset val="136"/>
      </rPr>
      <t>粘紙面﹑紙粘紙﹐以及對敏感性油墨之反應﹐其品質是否可以代替現用國民</t>
    </r>
    <r>
      <rPr>
        <sz val="12"/>
        <color theme="1"/>
        <rFont val="Times New Roman"/>
        <family val="1"/>
      </rPr>
      <t>#3275(TMD: G-021001)</t>
    </r>
    <r>
      <rPr>
        <sz val="12"/>
        <color theme="1"/>
        <rFont val="標楷體"/>
        <family val="4"/>
        <charset val="136"/>
      </rPr>
      <t>以作備用﹒</t>
    </r>
  </si>
  <si>
    <r>
      <rPr>
        <sz val="12"/>
        <color theme="1"/>
        <rFont val="標楷體"/>
        <family val="4"/>
        <charset val="136"/>
      </rPr>
      <t>測試永安提供的平價</t>
    </r>
    <r>
      <rPr>
        <sz val="12"/>
        <color theme="1"/>
        <rFont val="Times New Roman"/>
        <family val="1"/>
      </rPr>
      <t>HVY-40</t>
    </r>
    <r>
      <rPr>
        <sz val="12"/>
        <color theme="1"/>
        <rFont val="標楷體"/>
        <family val="4"/>
        <charset val="136"/>
      </rPr>
      <t>植毛膠水其品質是否適合使用</t>
    </r>
    <r>
      <rPr>
        <sz val="12"/>
        <color theme="1"/>
        <rFont val="Times New Roman"/>
        <family val="1"/>
      </rPr>
      <t>,</t>
    </r>
    <r>
      <rPr>
        <sz val="12"/>
        <color theme="1"/>
        <rFont val="標楷體"/>
        <family val="4"/>
        <charset val="136"/>
      </rPr>
      <t>以達到降低成本目的。</t>
    </r>
  </si>
  <si>
    <r>
      <rPr>
        <sz val="12"/>
        <color theme="1"/>
        <rFont val="標楷體"/>
        <family val="4"/>
        <charset val="136"/>
      </rPr>
      <t>測試宏峰行</t>
    </r>
    <r>
      <rPr>
        <sz val="12"/>
        <color theme="1"/>
        <rFont val="Times New Roman"/>
        <family val="1"/>
      </rPr>
      <t>#H-320</t>
    </r>
    <r>
      <rPr>
        <sz val="12"/>
        <color theme="1"/>
        <rFont val="標楷體"/>
        <family val="4"/>
        <charset val="136"/>
      </rPr>
      <t>膠水﹐是否能夠代替現用歐美</t>
    </r>
    <r>
      <rPr>
        <sz val="12"/>
        <color theme="1"/>
        <rFont val="Times New Roman"/>
        <family val="1"/>
      </rPr>
      <t>#AM-275(TMD: G-030606)</t>
    </r>
    <r>
      <rPr>
        <sz val="12"/>
        <color theme="1"/>
        <rFont val="標楷體"/>
        <family val="4"/>
        <charset val="136"/>
      </rPr>
      <t>膠水做咭書所出現品質不穩定情況﹒</t>
    </r>
  </si>
  <si>
    <r>
      <rPr>
        <sz val="12"/>
        <color theme="1"/>
        <rFont val="標楷體"/>
        <family val="4"/>
        <charset val="136"/>
      </rPr>
      <t>測試宏峰行</t>
    </r>
    <r>
      <rPr>
        <sz val="12"/>
        <color theme="1"/>
        <rFont val="Times New Roman"/>
        <family val="1"/>
      </rPr>
      <t>#H-9830</t>
    </r>
    <r>
      <rPr>
        <sz val="12"/>
        <color theme="1"/>
        <rFont val="標楷體"/>
        <family val="4"/>
        <charset val="136"/>
      </rPr>
      <t>膠水﹐主要針對</t>
    </r>
    <r>
      <rPr>
        <sz val="12"/>
        <color theme="1"/>
        <rFont val="Times New Roman"/>
        <family val="1"/>
      </rPr>
      <t>BOPP</t>
    </r>
    <r>
      <rPr>
        <sz val="12"/>
        <color theme="1"/>
        <rFont val="標楷體"/>
        <family val="4"/>
        <charset val="136"/>
      </rPr>
      <t>粘紙</t>
    </r>
    <r>
      <rPr>
        <sz val="12"/>
        <color theme="1"/>
        <rFont val="Times New Roman"/>
        <family val="1"/>
      </rPr>
      <t>(</t>
    </r>
    <r>
      <rPr>
        <sz val="12"/>
        <color theme="1"/>
        <rFont val="標楷體"/>
        <family val="4"/>
        <charset val="136"/>
      </rPr>
      <t>手涂</t>
    </r>
    <r>
      <rPr>
        <sz val="12"/>
        <color theme="1"/>
        <rFont val="Times New Roman"/>
        <family val="1"/>
      </rPr>
      <t>)</t>
    </r>
    <r>
      <rPr>
        <sz val="12"/>
        <color theme="1"/>
        <rFont val="標楷體"/>
        <family val="4"/>
        <charset val="136"/>
      </rPr>
      <t>﹐因其价格較現用國民</t>
    </r>
    <r>
      <rPr>
        <sz val="12"/>
        <color theme="1"/>
        <rFont val="Times New Roman"/>
        <family val="1"/>
      </rPr>
      <t>#5930MB</t>
    </r>
    <r>
      <rPr>
        <sz val="12"/>
        <color theme="1"/>
        <rFont val="標楷體"/>
        <family val="4"/>
        <charset val="136"/>
      </rPr>
      <t>平﹐所以确認其品質是否達到本公司之要求﹒</t>
    </r>
  </si>
  <si>
    <r>
      <rPr>
        <sz val="12"/>
        <color theme="1"/>
        <rFont val="標楷體"/>
        <family val="4"/>
        <charset val="136"/>
      </rPr>
      <t>測試宏峰行</t>
    </r>
    <r>
      <rPr>
        <sz val="12"/>
        <color theme="1"/>
        <rFont val="Times New Roman"/>
        <family val="1"/>
      </rPr>
      <t>#H-9830M</t>
    </r>
    <r>
      <rPr>
        <sz val="12"/>
        <color theme="1"/>
        <rFont val="標楷體"/>
        <family val="4"/>
        <charset val="136"/>
      </rPr>
      <t>膠水﹐主要針對</t>
    </r>
    <r>
      <rPr>
        <sz val="12"/>
        <color theme="1"/>
        <rFont val="Times New Roman"/>
        <family val="1"/>
      </rPr>
      <t>BOPP</t>
    </r>
    <r>
      <rPr>
        <sz val="12"/>
        <color theme="1"/>
        <rFont val="標楷體"/>
        <family val="4"/>
        <charset val="136"/>
      </rPr>
      <t>粘紙﹐其品質是否能夠改善現用國民</t>
    </r>
    <r>
      <rPr>
        <sz val="12"/>
        <color theme="1"/>
        <rFont val="Times New Roman"/>
        <family val="1"/>
      </rPr>
      <t>#5930MB</t>
    </r>
    <r>
      <rPr>
        <sz val="12"/>
        <color theme="1"/>
        <rFont val="標楷體"/>
        <family val="4"/>
        <charset val="136"/>
      </rPr>
      <t>膠水出現不能上涂膠機之情況，以改善大貸品質問題。</t>
    </r>
  </si>
  <si>
    <r>
      <rPr>
        <sz val="12"/>
        <color theme="1"/>
        <rFont val="標楷體"/>
        <family val="4"/>
        <charset val="136"/>
      </rPr>
      <t>測試</t>
    </r>
    <r>
      <rPr>
        <sz val="12"/>
        <color theme="1"/>
        <rFont val="Times New Roman"/>
        <family val="1"/>
      </rPr>
      <t xml:space="preserve">Prinpack Corporation </t>
    </r>
    <r>
      <rPr>
        <sz val="12"/>
        <color theme="1"/>
        <rFont val="標楷體"/>
        <family val="4"/>
        <charset val="136"/>
      </rPr>
      <t>改良版</t>
    </r>
    <r>
      <rPr>
        <sz val="12"/>
        <color theme="1"/>
        <rFont val="Times New Roman"/>
        <family val="1"/>
      </rPr>
      <t># C505A-1</t>
    </r>
    <r>
      <rPr>
        <sz val="12"/>
        <color theme="1"/>
        <rFont val="標楷體"/>
        <family val="4"/>
        <charset val="136"/>
      </rPr>
      <t>膠水，主要針對</t>
    </r>
    <r>
      <rPr>
        <sz val="12"/>
        <color theme="1"/>
        <rFont val="Times New Roman"/>
        <family val="1"/>
      </rPr>
      <t>BOPP</t>
    </r>
    <r>
      <rPr>
        <sz val="12"/>
        <color theme="1"/>
        <rFont val="標楷體"/>
        <family val="4"/>
        <charset val="136"/>
      </rPr>
      <t>粘紙；另因</t>
    </r>
    <r>
      <rPr>
        <sz val="12"/>
        <color theme="1"/>
        <rFont val="Times New Roman"/>
        <family val="1"/>
      </rPr>
      <t>#C505</t>
    </r>
    <r>
      <rPr>
        <sz val="12"/>
        <color theme="1"/>
        <rFont val="標楷體"/>
        <family val="4"/>
        <charset val="136"/>
      </rPr>
      <t>舊的生產商轉手及其品質經常出現不穩定情況，及現用</t>
    </r>
    <r>
      <rPr>
        <sz val="12"/>
        <color theme="1"/>
        <rFont val="Times New Roman"/>
        <family val="1"/>
      </rPr>
      <t>5930MB</t>
    </r>
    <r>
      <rPr>
        <sz val="12"/>
        <color theme="1"/>
        <rFont val="標楷體"/>
        <family val="4"/>
        <charset val="136"/>
      </rPr>
      <t>亦遇到上機使用問題，需找其他代替品。</t>
    </r>
  </si>
  <si>
    <r>
      <rPr>
        <sz val="12"/>
        <color theme="1"/>
        <rFont val="標楷體"/>
        <family val="4"/>
        <charset val="136"/>
      </rPr>
      <t>測試</t>
    </r>
    <r>
      <rPr>
        <sz val="12"/>
        <color theme="1"/>
        <rFont val="Times New Roman"/>
        <family val="1"/>
      </rPr>
      <t xml:space="preserve">Prinpack Corporation </t>
    </r>
    <r>
      <rPr>
        <sz val="12"/>
        <color theme="1"/>
        <rFont val="標楷體"/>
        <family val="4"/>
        <charset val="136"/>
      </rPr>
      <t>改良版</t>
    </r>
    <r>
      <rPr>
        <sz val="12"/>
        <color theme="1"/>
        <rFont val="Times New Roman"/>
        <family val="1"/>
      </rPr>
      <t># C505B-1</t>
    </r>
    <r>
      <rPr>
        <sz val="12"/>
        <color theme="1"/>
        <rFont val="標楷體"/>
        <family val="4"/>
        <charset val="136"/>
      </rPr>
      <t>膠水，主要針對</t>
    </r>
    <r>
      <rPr>
        <sz val="12"/>
        <color theme="1"/>
        <rFont val="Times New Roman"/>
        <family val="1"/>
      </rPr>
      <t>BOPP</t>
    </r>
    <r>
      <rPr>
        <sz val="12"/>
        <color theme="1"/>
        <rFont val="標楷體"/>
        <family val="4"/>
        <charset val="136"/>
      </rPr>
      <t>粘紙；另因</t>
    </r>
    <r>
      <rPr>
        <sz val="12"/>
        <color theme="1"/>
        <rFont val="Times New Roman"/>
        <family val="1"/>
      </rPr>
      <t>#C505</t>
    </r>
    <r>
      <rPr>
        <sz val="12"/>
        <color theme="1"/>
        <rFont val="標楷體"/>
        <family val="4"/>
        <charset val="136"/>
      </rPr>
      <t>舊的生產商轉手及其品質經常出現不穩定情況，及現用</t>
    </r>
    <r>
      <rPr>
        <sz val="12"/>
        <color theme="1"/>
        <rFont val="Times New Roman"/>
        <family val="1"/>
      </rPr>
      <t>5930MB</t>
    </r>
    <r>
      <rPr>
        <sz val="12"/>
        <color theme="1"/>
        <rFont val="標楷體"/>
        <family val="4"/>
        <charset val="136"/>
      </rPr>
      <t>亦遇到上機使用問題，需找其他代替品。</t>
    </r>
  </si>
  <si>
    <r>
      <rPr>
        <sz val="12"/>
        <color theme="1"/>
        <rFont val="標楷體"/>
        <family val="4"/>
        <charset val="136"/>
      </rPr>
      <t>測試</t>
    </r>
    <r>
      <rPr>
        <sz val="12"/>
        <color theme="1"/>
        <rFont val="Times New Roman"/>
        <family val="1"/>
      </rPr>
      <t xml:space="preserve">Prinpack Corporation </t>
    </r>
    <r>
      <rPr>
        <sz val="12"/>
        <color theme="1"/>
        <rFont val="標楷體"/>
        <family val="4"/>
        <charset val="136"/>
      </rPr>
      <t>改良版</t>
    </r>
    <r>
      <rPr>
        <sz val="12"/>
        <color theme="1"/>
        <rFont val="Times New Roman"/>
        <family val="1"/>
      </rPr>
      <t># C505C</t>
    </r>
    <r>
      <rPr>
        <sz val="12"/>
        <color theme="1"/>
        <rFont val="標楷體"/>
        <family val="4"/>
        <charset val="136"/>
      </rPr>
      <t>膠水，主要針對</t>
    </r>
    <r>
      <rPr>
        <sz val="12"/>
        <color theme="1"/>
        <rFont val="Times New Roman"/>
        <family val="1"/>
      </rPr>
      <t>BOPP</t>
    </r>
    <r>
      <rPr>
        <sz val="12"/>
        <color theme="1"/>
        <rFont val="標楷體"/>
        <family val="4"/>
        <charset val="136"/>
      </rPr>
      <t>粘紙；另因</t>
    </r>
    <r>
      <rPr>
        <sz val="12"/>
        <color theme="1"/>
        <rFont val="Times New Roman"/>
        <family val="1"/>
      </rPr>
      <t>#C505</t>
    </r>
    <r>
      <rPr>
        <sz val="12"/>
        <color theme="1"/>
        <rFont val="標楷體"/>
        <family val="4"/>
        <charset val="136"/>
      </rPr>
      <t>舊的生產商轉手及其品質經常出現不穩定情況，及現用</t>
    </r>
    <r>
      <rPr>
        <sz val="12"/>
        <color theme="1"/>
        <rFont val="Times New Roman"/>
        <family val="1"/>
      </rPr>
      <t>5930MB</t>
    </r>
    <r>
      <rPr>
        <sz val="12"/>
        <color theme="1"/>
        <rFont val="標楷體"/>
        <family val="4"/>
        <charset val="136"/>
      </rPr>
      <t>亦遇到上機使用問題，需找其他代替品。</t>
    </r>
  </si>
  <si>
    <r>
      <rPr>
        <sz val="12"/>
        <color theme="1"/>
        <rFont val="標楷體"/>
        <family val="4"/>
        <charset val="136"/>
      </rPr>
      <t>測試國民</t>
    </r>
    <r>
      <rPr>
        <sz val="12"/>
        <color theme="1"/>
        <rFont val="Times New Roman"/>
        <family val="1"/>
      </rPr>
      <t>#435-0805</t>
    </r>
    <r>
      <rPr>
        <sz val="12"/>
        <color theme="1"/>
        <rFont val="標楷體"/>
        <family val="4"/>
        <charset val="136"/>
      </rPr>
      <t>自粘膠﹐用于</t>
    </r>
    <r>
      <rPr>
        <sz val="12"/>
        <color theme="1"/>
        <rFont val="Times New Roman"/>
        <family val="1"/>
      </rPr>
      <t>ZF120B</t>
    </r>
    <r>
      <rPr>
        <sz val="12"/>
        <color theme="1"/>
        <rFont val="標楷體"/>
        <family val="4"/>
        <charset val="136"/>
      </rPr>
      <t>型自動預涂膠利是封紅包机做信封封口膠﹐确認其效果是否可達到本公司之要求﹒</t>
    </r>
  </si>
  <si>
    <r>
      <rPr>
        <sz val="12"/>
        <color theme="1"/>
        <rFont val="標楷體"/>
        <family val="4"/>
        <charset val="136"/>
      </rPr>
      <t>測試萬潤來之</t>
    </r>
    <r>
      <rPr>
        <sz val="12"/>
        <color theme="1"/>
        <rFont val="Times New Roman"/>
        <family val="1"/>
      </rPr>
      <t>#1008</t>
    </r>
    <r>
      <rPr>
        <sz val="12"/>
        <color theme="1"/>
        <rFont val="標楷體"/>
        <family val="4"/>
        <charset val="136"/>
      </rPr>
      <t>自粘膠﹐用于</t>
    </r>
    <r>
      <rPr>
        <sz val="12"/>
        <color theme="1"/>
        <rFont val="Times New Roman"/>
        <family val="1"/>
      </rPr>
      <t>ZF120B</t>
    </r>
    <r>
      <rPr>
        <sz val="12"/>
        <color theme="1"/>
        <rFont val="標楷體"/>
        <family val="4"/>
        <charset val="136"/>
      </rPr>
      <t>型自動預涂膠利是封紅包机做信封封口膠﹐确認其效果是否可達到本公司之要求﹒</t>
    </r>
  </si>
  <si>
    <r>
      <rPr>
        <sz val="12"/>
        <color theme="1"/>
        <rFont val="標楷體"/>
        <family val="4"/>
        <charset val="136"/>
      </rPr>
      <t>測試萬潤來之</t>
    </r>
    <r>
      <rPr>
        <sz val="12"/>
        <color theme="1"/>
        <rFont val="Times New Roman"/>
        <family val="1"/>
      </rPr>
      <t>#1008LV</t>
    </r>
    <r>
      <rPr>
        <sz val="12"/>
        <color theme="1"/>
        <rFont val="標楷體"/>
        <family val="4"/>
        <charset val="136"/>
      </rPr>
      <t>自粘膠﹐用于</t>
    </r>
    <r>
      <rPr>
        <sz val="12"/>
        <color theme="1"/>
        <rFont val="Times New Roman"/>
        <family val="1"/>
      </rPr>
      <t>ZF120B</t>
    </r>
    <r>
      <rPr>
        <sz val="12"/>
        <color theme="1"/>
        <rFont val="標楷體"/>
        <family val="4"/>
        <charset val="136"/>
      </rPr>
      <t>型自動預涂膠利是封紅包机做信封封口膠﹐确認其效果是否可達到本公司之要求﹒</t>
    </r>
  </si>
  <si>
    <r>
      <rPr>
        <sz val="12"/>
        <color theme="1"/>
        <rFont val="標楷體"/>
        <family val="4"/>
        <charset val="136"/>
      </rPr>
      <t>測試國民</t>
    </r>
    <r>
      <rPr>
        <sz val="12"/>
        <color theme="1"/>
        <rFont val="Times New Roman"/>
        <family val="1"/>
      </rPr>
      <t>#LI-236</t>
    </r>
    <r>
      <rPr>
        <sz val="12"/>
        <color theme="1"/>
        <rFont val="標楷體"/>
        <family val="4"/>
        <charset val="136"/>
      </rPr>
      <t>熱熔膠</t>
    </r>
    <r>
      <rPr>
        <sz val="12"/>
        <color theme="1"/>
        <rFont val="Times New Roman"/>
        <family val="1"/>
      </rPr>
      <t>(</t>
    </r>
    <r>
      <rPr>
        <sz val="12"/>
        <color theme="1"/>
        <rFont val="標楷體"/>
        <family val="4"/>
        <charset val="136"/>
      </rPr>
      <t>脊膠</t>
    </r>
    <r>
      <rPr>
        <sz val="12"/>
        <color theme="1"/>
        <rFont val="Times New Roman"/>
        <family val="1"/>
      </rPr>
      <t>)</t>
    </r>
    <r>
      <rPr>
        <sz val="12"/>
        <color theme="1"/>
        <rFont val="標楷體"/>
        <family val="4"/>
        <charset val="136"/>
      </rPr>
      <t>﹐試用此脊膠上</t>
    </r>
    <r>
      <rPr>
        <sz val="12"/>
        <color theme="1"/>
        <rFont val="Times New Roman"/>
        <family val="1"/>
      </rPr>
      <t>Trendbinder(</t>
    </r>
    <r>
      <rPr>
        <sz val="12"/>
        <color theme="1"/>
        <rFont val="標楷體"/>
        <family val="4"/>
        <charset val="136"/>
      </rPr>
      <t>膠裝連動線</t>
    </r>
    <r>
      <rPr>
        <sz val="12"/>
        <color theme="1"/>
        <rFont val="Times New Roman"/>
        <family val="1"/>
      </rPr>
      <t>)</t>
    </r>
    <r>
      <rPr>
        <sz val="12"/>
        <color theme="1"/>
        <rFont val="標楷體"/>
        <family val="4"/>
        <charset val="136"/>
      </rPr>
      <t>及</t>
    </r>
    <r>
      <rPr>
        <sz val="12"/>
        <color theme="1"/>
        <rFont val="Times New Roman"/>
        <family val="1"/>
      </rPr>
      <t>Star Binder</t>
    </r>
    <r>
      <rPr>
        <sz val="12"/>
        <color theme="1"/>
        <rFont val="標楷體"/>
        <family val="4"/>
        <charset val="136"/>
      </rPr>
      <t>膠裝龍做平裝書﹐确認效果是否可代替現用國民</t>
    </r>
    <r>
      <rPr>
        <sz val="12"/>
        <color theme="1"/>
        <rFont val="Times New Roman"/>
        <family val="1"/>
      </rPr>
      <t>#IL216</t>
    </r>
    <r>
      <rPr>
        <sz val="12"/>
        <color theme="1"/>
        <rFont val="標楷體"/>
        <family val="4"/>
        <charset val="136"/>
      </rPr>
      <t>脊膠﹐出現膠水慢干而導致品質問題﹒以提高大貨質量要求﹒</t>
    </r>
  </si>
  <si>
    <r>
      <rPr>
        <sz val="12"/>
        <color theme="1"/>
        <rFont val="標楷體"/>
        <family val="4"/>
        <charset val="136"/>
      </rPr>
      <t>測試現時積壓物料</t>
    </r>
    <r>
      <rPr>
        <sz val="12"/>
        <color theme="1"/>
        <rFont val="Times New Roman"/>
        <family val="1"/>
      </rPr>
      <t>-</t>
    </r>
    <r>
      <rPr>
        <sz val="12"/>
        <color theme="1"/>
        <rFont val="標楷體"/>
        <family val="4"/>
        <charset val="136"/>
      </rPr>
      <t>建泰</t>
    </r>
    <r>
      <rPr>
        <sz val="12"/>
        <color theme="1"/>
        <rFont val="Times New Roman"/>
        <family val="1"/>
      </rPr>
      <t>#CP236</t>
    </r>
    <r>
      <rPr>
        <sz val="12"/>
        <color theme="1"/>
        <rFont val="標楷體"/>
        <family val="4"/>
        <charset val="136"/>
      </rPr>
      <t>熱熔膠﹐試做裱襯紙產品</t>
    </r>
    <r>
      <rPr>
        <sz val="12"/>
        <color theme="1"/>
        <rFont val="Times New Roman"/>
        <family val="1"/>
      </rPr>
      <t>(</t>
    </r>
    <r>
      <rPr>
        <sz val="12"/>
        <color theme="1"/>
        <rFont val="標楷體"/>
        <family val="4"/>
        <charset val="136"/>
      </rPr>
      <t>書紙与板紙對裱</t>
    </r>
    <r>
      <rPr>
        <sz val="12"/>
        <color theme="1"/>
        <rFont val="Times New Roman"/>
        <family val="1"/>
      </rPr>
      <t>)</t>
    </r>
    <r>
      <rPr>
        <sz val="12"/>
        <color theme="1"/>
        <rFont val="標楷體"/>
        <family val="4"/>
        <charset val="136"/>
      </rPr>
      <t>﹐确認其品質是否可行及消除庫存量﹒</t>
    </r>
  </si>
  <si>
    <r>
      <rPr>
        <sz val="12"/>
        <color theme="1"/>
        <rFont val="標楷體"/>
        <family val="4"/>
        <charset val="136"/>
      </rPr>
      <t>測試國民</t>
    </r>
    <r>
      <rPr>
        <sz val="12"/>
        <color theme="1"/>
        <rFont val="Times New Roman"/>
        <family val="1"/>
      </rPr>
      <t>#2001WG</t>
    </r>
    <r>
      <rPr>
        <sz val="12"/>
        <color theme="1"/>
        <rFont val="標楷體"/>
        <family val="4"/>
        <charset val="136"/>
      </rPr>
      <t>動物膠﹐試生產於圓脊精裝書﹐确認效果能否解決現時大貨圓精裝書的脊位出現松散現象﹒以改善大貨品質﹒</t>
    </r>
  </si>
  <si>
    <r>
      <rPr>
        <sz val="12"/>
        <color theme="1"/>
        <rFont val="標楷體"/>
        <family val="4"/>
        <charset val="136"/>
      </rPr>
      <t>測試</t>
    </r>
    <r>
      <rPr>
        <sz val="12"/>
        <color theme="1"/>
        <rFont val="Times New Roman"/>
        <family val="1"/>
      </rPr>
      <t>Davis LB448</t>
    </r>
    <r>
      <rPr>
        <sz val="12"/>
        <color theme="1"/>
        <rFont val="標楷體"/>
        <family val="4"/>
        <charset val="136"/>
      </rPr>
      <t>動物膠﹐因其生產線由比利時移到中國﹐所以确認其品質是否与現用的</t>
    </r>
    <r>
      <rPr>
        <sz val="12"/>
        <color theme="1"/>
        <rFont val="Times New Roman"/>
        <family val="1"/>
      </rPr>
      <t>LB448</t>
    </r>
    <r>
      <rPr>
        <sz val="12"/>
        <color theme="1"/>
        <rFont val="標楷體"/>
        <family val="4"/>
        <charset val="136"/>
      </rPr>
      <t>一致</t>
    </r>
  </si>
  <si>
    <r>
      <rPr>
        <sz val="12"/>
        <color theme="1"/>
        <rFont val="標楷體"/>
        <family val="4"/>
        <charset val="136"/>
      </rPr>
      <t xml:space="preserve">确認
</t>
    </r>
  </si>
  <si>
    <r>
      <rPr>
        <sz val="12"/>
        <color theme="1"/>
        <rFont val="標楷體"/>
        <family val="4"/>
        <charset val="136"/>
      </rPr>
      <t>Ｌ</t>
    </r>
    <r>
      <rPr>
        <sz val="12"/>
        <color theme="1"/>
        <rFont val="Times New Roman"/>
        <family val="1"/>
      </rPr>
      <t>in</t>
    </r>
  </si>
  <si>
    <r>
      <rPr>
        <sz val="12"/>
        <color theme="1"/>
        <rFont val="標楷體"/>
        <family val="4"/>
        <charset val="136"/>
      </rPr>
      <t>測試漢高</t>
    </r>
    <r>
      <rPr>
        <sz val="12"/>
        <color theme="1"/>
        <rFont val="Times New Roman"/>
        <family val="1"/>
      </rPr>
      <t>#BG6642</t>
    </r>
    <r>
      <rPr>
        <sz val="12"/>
        <color theme="1"/>
        <rFont val="標楷體"/>
        <family val="4"/>
        <charset val="136"/>
      </rPr>
      <t>動物膠﹐試上</t>
    </r>
    <r>
      <rPr>
        <sz val="12"/>
        <color theme="1"/>
        <rFont val="Times New Roman"/>
        <family val="1"/>
      </rPr>
      <t>BOM Universal</t>
    </r>
    <r>
      <rPr>
        <sz val="12"/>
        <color theme="1"/>
        <rFont val="標楷體"/>
        <family val="4"/>
        <charset val="136"/>
      </rPr>
      <t>皮殼机包皮殼﹐是否可代替現用建泰</t>
    </r>
    <r>
      <rPr>
        <sz val="12"/>
        <color theme="1"/>
        <rFont val="Times New Roman"/>
        <family val="1"/>
      </rPr>
      <t>#KT-CP1HL</t>
    </r>
    <r>
      <rPr>
        <sz val="12"/>
        <color theme="1"/>
        <rFont val="標楷體"/>
        <family val="4"/>
        <charset val="136"/>
      </rPr>
      <t>以降低成本</t>
    </r>
  </si>
  <si>
    <r>
      <rPr>
        <sz val="12"/>
        <color theme="1"/>
        <rFont val="標楷體"/>
        <family val="4"/>
        <charset val="136"/>
      </rPr>
      <t>測試漢高</t>
    </r>
    <r>
      <rPr>
        <sz val="12"/>
        <color theme="1"/>
        <rFont val="Times New Roman"/>
        <family val="1"/>
      </rPr>
      <t>#Lessoflex 1680</t>
    </r>
    <r>
      <rPr>
        <sz val="12"/>
        <color theme="1"/>
        <rFont val="標楷體"/>
        <family val="4"/>
        <charset val="136"/>
      </rPr>
      <t>動物膠﹐是否可代替現用百適</t>
    </r>
    <r>
      <rPr>
        <sz val="12"/>
        <color theme="1"/>
        <rFont val="Times New Roman"/>
        <family val="1"/>
      </rPr>
      <t>#2002</t>
    </r>
    <r>
      <rPr>
        <sz val="12"/>
        <color theme="1"/>
        <rFont val="標楷體"/>
        <family val="4"/>
        <charset val="136"/>
      </rPr>
      <t>做脊膠﹐以改善其做出書脊之硬度及顏色偏黃問題</t>
    </r>
  </si>
  <si>
    <r>
      <rPr>
        <sz val="12"/>
        <color theme="1"/>
        <rFont val="標楷體"/>
        <family val="4"/>
        <charset val="136"/>
      </rPr>
      <t>測試百適</t>
    </r>
    <r>
      <rPr>
        <sz val="12"/>
        <color theme="1"/>
        <rFont val="Times New Roman"/>
        <family val="1"/>
      </rPr>
      <t>#850</t>
    </r>
    <r>
      <rPr>
        <sz val="12"/>
        <color theme="1"/>
        <rFont val="標楷體"/>
        <family val="4"/>
        <charset val="136"/>
      </rPr>
      <t>動物膠﹐是否可代替現用百適</t>
    </r>
    <r>
      <rPr>
        <sz val="12"/>
        <color theme="1"/>
        <rFont val="Times New Roman"/>
        <family val="1"/>
      </rPr>
      <t>#2002</t>
    </r>
    <r>
      <rPr>
        <sz val="12"/>
        <color theme="1"/>
        <rFont val="標楷體"/>
        <family val="4"/>
        <charset val="136"/>
      </rPr>
      <t>做脊膠﹐以改善其做出書脊之硬度及顏色偏黃問題</t>
    </r>
  </si>
  <si>
    <r>
      <rPr>
        <sz val="12"/>
        <color theme="1"/>
        <rFont val="標楷體"/>
        <family val="4"/>
        <charset val="136"/>
      </rPr>
      <t>測試德邦</t>
    </r>
    <r>
      <rPr>
        <sz val="12"/>
        <color theme="1"/>
        <rFont val="Times New Roman"/>
        <family val="1"/>
      </rPr>
      <t>#stay tex 805N</t>
    </r>
    <r>
      <rPr>
        <sz val="12"/>
        <color theme="1"/>
        <rFont val="標楷體"/>
        <family val="4"/>
        <charset val="136"/>
      </rPr>
      <t>自貼膠﹐上信封机做</t>
    </r>
    <r>
      <rPr>
        <sz val="12"/>
        <color theme="1"/>
        <rFont val="Times New Roman"/>
        <family val="1"/>
      </rPr>
      <t>Tigerprint</t>
    </r>
    <r>
      <rPr>
        <sz val="12"/>
        <color theme="1"/>
        <rFont val="標楷體"/>
        <family val="4"/>
        <charset val="136"/>
      </rPr>
      <t>信封之自貼膠﹐确認其效果是否可達到本公司之要求</t>
    </r>
  </si>
  <si>
    <r>
      <rPr>
        <sz val="12"/>
        <color theme="1"/>
        <rFont val="標楷體"/>
        <family val="4"/>
        <charset val="136"/>
      </rPr>
      <t>測試萬潤來</t>
    </r>
    <r>
      <rPr>
        <sz val="12"/>
        <color theme="1"/>
        <rFont val="Times New Roman"/>
        <family val="1"/>
      </rPr>
      <t>#1096</t>
    </r>
    <r>
      <rPr>
        <sz val="12"/>
        <color theme="1"/>
        <rFont val="標楷體"/>
        <family val="4"/>
        <charset val="136"/>
      </rPr>
      <t>利仔膠﹐試上信封机做信封利仔膠﹐确認品質是否能夠代替現用國民</t>
    </r>
    <r>
      <rPr>
        <sz val="12"/>
        <color theme="1"/>
        <rFont val="Times New Roman"/>
        <family val="1"/>
      </rPr>
      <t>#333-3395</t>
    </r>
    <r>
      <rPr>
        <sz val="12"/>
        <color theme="1"/>
        <rFont val="標楷體"/>
        <family val="4"/>
        <charset val="136"/>
      </rPr>
      <t>﹐以降低成本</t>
    </r>
  </si>
  <si>
    <r>
      <rPr>
        <sz val="12"/>
        <color theme="1"/>
        <rFont val="標楷體"/>
        <family val="4"/>
        <charset val="136"/>
      </rPr>
      <t>測試國民</t>
    </r>
    <r>
      <rPr>
        <sz val="12"/>
        <color theme="1"/>
        <rFont val="Times New Roman"/>
        <family val="1"/>
      </rPr>
      <t>#33-2018</t>
    </r>
    <r>
      <rPr>
        <sz val="12"/>
        <color theme="1"/>
        <rFont val="標楷體"/>
        <family val="4"/>
        <charset val="136"/>
      </rPr>
      <t>利仔膠﹐針對</t>
    </r>
    <r>
      <rPr>
        <sz val="12"/>
        <color theme="1"/>
        <rFont val="Times New Roman"/>
        <family val="1"/>
      </rPr>
      <t>Hallmark</t>
    </r>
    <r>
      <rPr>
        <sz val="12"/>
        <color theme="1"/>
        <rFont val="標楷體"/>
        <family val="4"/>
        <charset val="136"/>
      </rPr>
      <t>客人之要求﹐試上信封机做信封利仔膠﹐确認其品質是否能夠代替現用國民</t>
    </r>
    <r>
      <rPr>
        <sz val="12"/>
        <color theme="1"/>
        <rFont val="Times New Roman"/>
        <family val="1"/>
      </rPr>
      <t>#333-3395</t>
    </r>
    <r>
      <rPr>
        <sz val="12"/>
        <color theme="1"/>
        <rFont val="標楷體"/>
        <family val="4"/>
        <charset val="136"/>
      </rPr>
      <t>利仔膠﹐以達到</t>
    </r>
    <r>
      <rPr>
        <sz val="12"/>
        <color theme="1"/>
        <rFont val="Times New Roman"/>
        <family val="1"/>
      </rPr>
      <t>Hallmark</t>
    </r>
    <r>
      <rPr>
        <sz val="12"/>
        <color theme="1"/>
        <rFont val="標楷體"/>
        <family val="4"/>
        <charset val="136"/>
      </rPr>
      <t>客人之要求</t>
    </r>
  </si>
  <si>
    <r>
      <rPr>
        <sz val="12"/>
        <color theme="1"/>
        <rFont val="標楷體"/>
        <family val="4"/>
        <charset val="136"/>
      </rPr>
      <t>測試百適</t>
    </r>
    <r>
      <rPr>
        <sz val="12"/>
        <color theme="1"/>
        <rFont val="Times New Roman"/>
        <family val="1"/>
      </rPr>
      <t>#2002S</t>
    </r>
    <r>
      <rPr>
        <sz val="12"/>
        <color theme="1"/>
        <rFont val="標楷體"/>
        <family val="4"/>
        <charset val="136"/>
      </rPr>
      <t>國產動物膠﹐确認其品質是否可代替現用德國產</t>
    </r>
    <r>
      <rPr>
        <sz val="12"/>
        <color theme="1"/>
        <rFont val="Times New Roman"/>
        <family val="1"/>
      </rPr>
      <t>#2002</t>
    </r>
    <r>
      <rPr>
        <sz val="12"/>
        <color theme="1"/>
        <rFont val="標楷體"/>
        <family val="4"/>
        <charset val="136"/>
      </rPr>
      <t>﹐以解決其交貨期長及价錢上升問題</t>
    </r>
  </si>
  <si>
    <r>
      <rPr>
        <sz val="12"/>
        <color theme="1"/>
        <rFont val="標楷體"/>
        <family val="4"/>
        <charset val="136"/>
      </rPr>
      <t>測試富樂＃</t>
    </r>
    <r>
      <rPr>
        <sz val="12"/>
        <color theme="1"/>
        <rFont val="Times New Roman"/>
        <family val="1"/>
      </rPr>
      <t>B208</t>
    </r>
    <r>
      <rPr>
        <sz val="12"/>
        <color theme="1"/>
        <rFont val="標楷體"/>
        <family val="4"/>
        <charset val="136"/>
      </rPr>
      <t>熱熔膠與富樂＃</t>
    </r>
    <r>
      <rPr>
        <sz val="12"/>
        <color theme="1"/>
        <rFont val="Times New Roman"/>
        <family val="1"/>
      </rPr>
      <t>WB1798</t>
    </r>
    <r>
      <rPr>
        <sz val="12"/>
        <color theme="1"/>
        <rFont val="標楷體"/>
        <family val="4"/>
        <charset val="136"/>
      </rPr>
      <t>白膠配套用於</t>
    </r>
    <r>
      <rPr>
        <sz val="12"/>
        <color theme="1"/>
        <rFont val="Times New Roman"/>
        <family val="1"/>
      </rPr>
      <t>“VBF</t>
    </r>
    <r>
      <rPr>
        <sz val="12"/>
        <color theme="1"/>
        <rFont val="標楷體"/>
        <family val="4"/>
        <charset val="136"/>
      </rPr>
      <t>精裝龍</t>
    </r>
    <r>
      <rPr>
        <sz val="12"/>
        <color theme="1"/>
        <rFont val="Times New Roman"/>
        <family val="1"/>
      </rPr>
      <t>”</t>
    </r>
    <r>
      <rPr>
        <sz val="12"/>
        <color theme="1"/>
        <rFont val="標楷體"/>
        <family val="4"/>
        <charset val="136"/>
      </rPr>
      <t>做圓脊精裝書，確認其品質是否接受</t>
    </r>
  </si>
  <si>
    <r>
      <rPr>
        <sz val="12"/>
        <color theme="1"/>
        <rFont val="標楷體"/>
        <family val="4"/>
        <charset val="136"/>
      </rPr>
      <t>測試富樂＃</t>
    </r>
    <r>
      <rPr>
        <sz val="12"/>
        <color theme="1"/>
        <rFont val="Times New Roman"/>
        <family val="1"/>
      </rPr>
      <t>WB1798</t>
    </r>
    <r>
      <rPr>
        <sz val="12"/>
        <color theme="1"/>
        <rFont val="標楷體"/>
        <family val="4"/>
        <charset val="136"/>
      </rPr>
      <t>白膠與富樂＃</t>
    </r>
    <r>
      <rPr>
        <sz val="12"/>
        <color theme="1"/>
        <rFont val="Times New Roman"/>
        <family val="1"/>
      </rPr>
      <t>B208</t>
    </r>
    <r>
      <rPr>
        <sz val="12"/>
        <color theme="1"/>
        <rFont val="標楷體"/>
        <family val="4"/>
        <charset val="136"/>
      </rPr>
      <t>熱熔膠配套用於</t>
    </r>
    <r>
      <rPr>
        <sz val="12"/>
        <color theme="1"/>
        <rFont val="Times New Roman"/>
        <family val="1"/>
      </rPr>
      <t>“VBF</t>
    </r>
    <r>
      <rPr>
        <sz val="12"/>
        <color theme="1"/>
        <rFont val="標楷體"/>
        <family val="4"/>
        <charset val="136"/>
      </rPr>
      <t>精裝龍</t>
    </r>
    <r>
      <rPr>
        <sz val="12"/>
        <color theme="1"/>
        <rFont val="Times New Roman"/>
        <family val="1"/>
      </rPr>
      <t>”</t>
    </r>
    <r>
      <rPr>
        <sz val="12"/>
        <color theme="1"/>
        <rFont val="標楷體"/>
        <family val="4"/>
        <charset val="136"/>
      </rPr>
      <t>做圓脊精裝書，確認其品質是否接受</t>
    </r>
  </si>
  <si>
    <r>
      <rPr>
        <sz val="12"/>
        <color theme="1"/>
        <rFont val="標楷體"/>
        <family val="4"/>
        <charset val="136"/>
      </rPr>
      <t>測試漢高＃</t>
    </r>
    <r>
      <rPr>
        <sz val="12"/>
        <color theme="1"/>
        <rFont val="Times New Roman"/>
        <family val="1"/>
      </rPr>
      <t>A7028</t>
    </r>
    <r>
      <rPr>
        <sz val="12"/>
        <color theme="1"/>
        <rFont val="標楷體"/>
        <family val="4"/>
        <charset val="136"/>
      </rPr>
      <t>白膠與漢高＃</t>
    </r>
    <r>
      <rPr>
        <sz val="12"/>
        <color theme="1"/>
        <rFont val="Times New Roman"/>
        <family val="1"/>
      </rPr>
      <t>F260</t>
    </r>
    <r>
      <rPr>
        <sz val="12"/>
        <color theme="1"/>
        <rFont val="標楷體"/>
        <family val="4"/>
        <charset val="136"/>
      </rPr>
      <t>熱熔膠配套用於</t>
    </r>
    <r>
      <rPr>
        <sz val="12"/>
        <color theme="1"/>
        <rFont val="Times New Roman"/>
        <family val="1"/>
      </rPr>
      <t>“VBF</t>
    </r>
    <r>
      <rPr>
        <sz val="12"/>
        <color theme="1"/>
        <rFont val="標楷體"/>
        <family val="4"/>
        <charset val="136"/>
      </rPr>
      <t>精裝龍</t>
    </r>
    <r>
      <rPr>
        <sz val="12"/>
        <color theme="1"/>
        <rFont val="Times New Roman"/>
        <family val="1"/>
      </rPr>
      <t>”</t>
    </r>
    <r>
      <rPr>
        <sz val="12"/>
        <color theme="1"/>
        <rFont val="標楷體"/>
        <family val="4"/>
        <charset val="136"/>
      </rPr>
      <t>做圓脊精裝書，確認其品質是否接受</t>
    </r>
  </si>
  <si>
    <r>
      <rPr>
        <sz val="12"/>
        <color theme="1"/>
        <rFont val="標楷體"/>
        <family val="4"/>
        <charset val="136"/>
      </rPr>
      <t>測試漢高＃</t>
    </r>
    <r>
      <rPr>
        <sz val="12"/>
        <color theme="1"/>
        <rFont val="Times New Roman"/>
        <family val="1"/>
      </rPr>
      <t>F260</t>
    </r>
    <r>
      <rPr>
        <sz val="12"/>
        <color theme="1"/>
        <rFont val="標楷體"/>
        <family val="4"/>
        <charset val="136"/>
      </rPr>
      <t>熱熔膠與漢高＃</t>
    </r>
    <r>
      <rPr>
        <sz val="12"/>
        <color theme="1"/>
        <rFont val="Times New Roman"/>
        <family val="1"/>
      </rPr>
      <t>A7028</t>
    </r>
    <r>
      <rPr>
        <sz val="12"/>
        <color theme="1"/>
        <rFont val="標楷體"/>
        <family val="4"/>
        <charset val="136"/>
      </rPr>
      <t>白膠配套用於</t>
    </r>
    <r>
      <rPr>
        <sz val="12"/>
        <color theme="1"/>
        <rFont val="Times New Roman"/>
        <family val="1"/>
      </rPr>
      <t>“VBF</t>
    </r>
    <r>
      <rPr>
        <sz val="12"/>
        <color theme="1"/>
        <rFont val="標楷體"/>
        <family val="4"/>
        <charset val="136"/>
      </rPr>
      <t>精裝龍</t>
    </r>
    <r>
      <rPr>
        <sz val="12"/>
        <color theme="1"/>
        <rFont val="Times New Roman"/>
        <family val="1"/>
      </rPr>
      <t>”</t>
    </r>
    <r>
      <rPr>
        <sz val="12"/>
        <color theme="1"/>
        <rFont val="標楷體"/>
        <family val="4"/>
        <charset val="136"/>
      </rPr>
      <t>做圓脊精裝書，確認其品質是否接受</t>
    </r>
  </si>
  <si>
    <r>
      <rPr>
        <sz val="12"/>
        <color theme="1"/>
        <rFont val="標楷體"/>
        <family val="4"/>
        <charset val="136"/>
      </rPr>
      <t>測試</t>
    </r>
    <r>
      <rPr>
        <sz val="12"/>
        <color theme="1"/>
        <rFont val="Times New Roman"/>
        <family val="1"/>
      </rPr>
      <t>Loctite #401</t>
    </r>
    <r>
      <rPr>
        <sz val="12"/>
        <color theme="1"/>
        <rFont val="標楷體"/>
        <family val="4"/>
        <charset val="136"/>
      </rPr>
      <t>快干膠﹐針對是次大貨﹕邀請咭</t>
    </r>
    <r>
      <rPr>
        <sz val="12"/>
        <color theme="1"/>
        <rFont val="Times New Roman"/>
        <family val="1"/>
      </rPr>
      <t>-</t>
    </r>
    <r>
      <rPr>
        <sz val="12"/>
        <color theme="1"/>
        <rFont val="標楷體"/>
        <family val="4"/>
        <charset val="136"/>
      </rPr>
      <t>紙尿片</t>
    </r>
    <r>
      <rPr>
        <sz val="12"/>
        <color theme="1"/>
        <rFont val="Times New Roman"/>
        <family val="1"/>
      </rPr>
      <t>(#54058)</t>
    </r>
    <r>
      <rPr>
        <sz val="12"/>
        <color theme="1"/>
        <rFont val="標楷體"/>
        <family val="4"/>
        <charset val="136"/>
      </rPr>
      <t>﹐用於粘扣針</t>
    </r>
    <r>
      <rPr>
        <sz val="12"/>
        <color theme="1"/>
        <rFont val="Times New Roman"/>
        <family val="1"/>
      </rPr>
      <t>(PP</t>
    </r>
    <r>
      <rPr>
        <sz val="12"/>
        <color theme="1"/>
        <rFont val="標楷體"/>
        <family val="4"/>
        <charset val="136"/>
      </rPr>
      <t>料</t>
    </r>
    <r>
      <rPr>
        <sz val="12"/>
        <color theme="1"/>
        <rFont val="Times New Roman"/>
        <family val="1"/>
      </rPr>
      <t>)</t>
    </r>
    <r>
      <rPr>
        <sz val="12"/>
        <color theme="1"/>
        <rFont val="標楷體"/>
        <family val="4"/>
        <charset val="136"/>
      </rPr>
      <t>﹐确認其效果是否符合產品要求</t>
    </r>
  </si>
  <si>
    <r>
      <rPr>
        <sz val="12"/>
        <color theme="1"/>
        <rFont val="標楷體"/>
        <family val="4"/>
        <charset val="136"/>
      </rPr>
      <t>測試歐美</t>
    </r>
    <r>
      <rPr>
        <sz val="12"/>
        <color theme="1"/>
        <rFont val="Times New Roman"/>
        <family val="1"/>
      </rPr>
      <t>#272</t>
    </r>
    <r>
      <rPr>
        <sz val="12"/>
        <color theme="1"/>
        <rFont val="標楷體"/>
        <family val="4"/>
        <charset val="136"/>
      </rPr>
      <t>膠水﹐确認其品質是否可改善現用</t>
    </r>
    <r>
      <rPr>
        <sz val="12"/>
        <color theme="1"/>
        <rFont val="Times New Roman"/>
        <family val="1"/>
      </rPr>
      <t>#275</t>
    </r>
    <r>
      <rPr>
        <sz val="12"/>
        <color theme="1"/>
        <rFont val="標楷體"/>
        <family val="4"/>
        <charset val="136"/>
      </rPr>
      <t>膠水</t>
    </r>
    <r>
      <rPr>
        <sz val="12"/>
        <color theme="1"/>
        <rFont val="Times New Roman"/>
        <family val="1"/>
      </rPr>
      <t>(G-030606)</t>
    </r>
    <r>
      <rPr>
        <sz val="12"/>
        <color theme="1"/>
        <rFont val="標楷體"/>
        <family val="4"/>
        <charset val="136"/>
      </rPr>
      <t>做咭書出現開放時間及粘力不夠之情況</t>
    </r>
  </si>
  <si>
    <r>
      <rPr>
        <sz val="12"/>
        <color theme="1"/>
        <rFont val="標楷體"/>
        <family val="4"/>
        <charset val="136"/>
      </rPr>
      <t>測試高邦</t>
    </r>
    <r>
      <rPr>
        <sz val="12"/>
        <color theme="1"/>
        <rFont val="Times New Roman"/>
        <family val="1"/>
      </rPr>
      <t>#474</t>
    </r>
    <r>
      <rPr>
        <sz val="12"/>
        <color theme="1"/>
        <rFont val="標楷體"/>
        <family val="4"/>
        <charset val="136"/>
      </rPr>
      <t>白膠漿﹐确認其品質是否可代替現用國民含有</t>
    </r>
    <r>
      <rPr>
        <sz val="12"/>
        <color theme="1"/>
        <rFont val="Times New Roman"/>
        <family val="1"/>
      </rPr>
      <t>Phthalate</t>
    </r>
    <r>
      <rPr>
        <sz val="12"/>
        <color theme="1"/>
        <rFont val="標楷體"/>
        <family val="4"/>
        <charset val="136"/>
      </rPr>
      <t>之</t>
    </r>
    <r>
      <rPr>
        <sz val="12"/>
        <color theme="1"/>
        <rFont val="Times New Roman"/>
        <family val="1"/>
      </rPr>
      <t>#305LV</t>
    </r>
    <r>
      <rPr>
        <sz val="12"/>
        <color theme="1"/>
        <rFont val="標楷體"/>
        <family val="4"/>
        <charset val="136"/>
      </rPr>
      <t>﹒</t>
    </r>
  </si>
  <si>
    <r>
      <rPr>
        <sz val="12"/>
        <color theme="1"/>
        <rFont val="標楷體"/>
        <family val="4"/>
        <charset val="136"/>
      </rPr>
      <t>測試高邦</t>
    </r>
    <r>
      <rPr>
        <sz val="12"/>
        <color theme="1"/>
        <rFont val="Times New Roman"/>
        <family val="1"/>
      </rPr>
      <t>#336</t>
    </r>
    <r>
      <rPr>
        <sz val="12"/>
        <color theme="1"/>
        <rFont val="標楷體"/>
        <family val="4"/>
        <charset val="136"/>
      </rPr>
      <t>白膠漿﹐确認其品質是否可代替現用國民</t>
    </r>
    <r>
      <rPr>
        <sz val="12"/>
        <color theme="1"/>
        <rFont val="Times New Roman"/>
        <family val="1"/>
      </rPr>
      <t>#3046A</t>
    </r>
    <r>
      <rPr>
        <sz val="12"/>
        <color theme="1"/>
        <rFont val="標楷體"/>
        <family val="4"/>
        <charset val="136"/>
      </rPr>
      <t>做咭書出現開放時間不夠之情況</t>
    </r>
  </si>
  <si>
    <r>
      <rPr>
        <sz val="12"/>
        <color theme="1"/>
        <rFont val="標楷體"/>
        <family val="4"/>
        <charset val="136"/>
      </rPr>
      <t>測試高邦</t>
    </r>
    <r>
      <rPr>
        <sz val="12"/>
        <color theme="1"/>
        <rFont val="Times New Roman"/>
        <family val="1"/>
      </rPr>
      <t>#400</t>
    </r>
    <r>
      <rPr>
        <sz val="12"/>
        <color theme="1"/>
        <rFont val="標楷體"/>
        <family val="4"/>
        <charset val="136"/>
      </rPr>
      <t>白膠漿﹐确認其品質是否可代替現用國民</t>
    </r>
    <r>
      <rPr>
        <sz val="12"/>
        <color theme="1"/>
        <rFont val="Times New Roman"/>
        <family val="1"/>
      </rPr>
      <t>#3046A</t>
    </r>
    <r>
      <rPr>
        <sz val="12"/>
        <color theme="1"/>
        <rFont val="標楷體"/>
        <family val="4"/>
        <charset val="136"/>
      </rPr>
      <t>做咭書出現開放時間不夠之情況</t>
    </r>
  </si>
  <si>
    <r>
      <rPr>
        <sz val="12"/>
        <color theme="1"/>
        <rFont val="標楷體"/>
        <family val="4"/>
        <charset val="136"/>
      </rPr>
      <t>測試歐美新改良的平價植毛膠是否適合使用，以取代現有</t>
    </r>
    <r>
      <rPr>
        <sz val="12"/>
        <color theme="1"/>
        <rFont val="Times New Roman"/>
        <family val="1"/>
      </rPr>
      <t>#AD760HS</t>
    </r>
    <r>
      <rPr>
        <sz val="12"/>
        <color theme="1"/>
        <rFont val="標楷體"/>
        <family val="4"/>
        <charset val="136"/>
      </rPr>
      <t>植毛膠水，減低公司成本</t>
    </r>
  </si>
  <si>
    <r>
      <rPr>
        <sz val="12"/>
        <color theme="1"/>
        <rFont val="標楷體"/>
        <family val="4"/>
        <charset val="136"/>
      </rPr>
      <t>測試鑫山</t>
    </r>
    <r>
      <rPr>
        <sz val="12"/>
        <color theme="1"/>
        <rFont val="Times New Roman"/>
        <family val="1"/>
      </rPr>
      <t>#8511</t>
    </r>
    <r>
      <rPr>
        <sz val="12"/>
        <color theme="1"/>
        <rFont val="標楷體"/>
        <family val="4"/>
        <charset val="136"/>
      </rPr>
      <t>裱</t>
    </r>
    <r>
      <rPr>
        <sz val="12"/>
        <color theme="1"/>
        <rFont val="Times New Roman"/>
        <family val="1"/>
      </rPr>
      <t>PET</t>
    </r>
    <r>
      <rPr>
        <sz val="12"/>
        <color theme="1"/>
        <rFont val="標楷體"/>
        <family val="4"/>
        <charset val="136"/>
      </rPr>
      <t>鍍鋁膜膠水，上</t>
    </r>
    <r>
      <rPr>
        <sz val="12"/>
        <color theme="1"/>
        <rFont val="Times New Roman"/>
        <family val="1"/>
      </rPr>
      <t>Comprint</t>
    </r>
    <r>
      <rPr>
        <sz val="12"/>
        <color theme="1"/>
        <rFont val="標楷體"/>
        <family val="4"/>
        <charset val="136"/>
      </rPr>
      <t>機試裱</t>
    </r>
    <r>
      <rPr>
        <sz val="12"/>
        <color theme="1"/>
        <rFont val="Times New Roman"/>
        <family val="1"/>
      </rPr>
      <t>PET</t>
    </r>
    <r>
      <rPr>
        <sz val="12"/>
        <color theme="1"/>
        <rFont val="標楷體"/>
        <family val="4"/>
        <charset val="136"/>
      </rPr>
      <t>鍍鋁膜，確認其效果是否可代替現用</t>
    </r>
    <r>
      <rPr>
        <sz val="12"/>
        <color theme="1"/>
        <rFont val="Times New Roman"/>
        <family val="1"/>
      </rPr>
      <t>PC-VADM-85</t>
    </r>
    <r>
      <rPr>
        <sz val="12"/>
        <color theme="1"/>
        <rFont val="標楷體"/>
        <family val="4"/>
        <charset val="136"/>
      </rPr>
      <t>白膠漿受天氣影響出現質量不穩定情況，以改善大貨品質</t>
    </r>
  </si>
  <si>
    <r>
      <rPr>
        <sz val="12"/>
        <color theme="1"/>
        <rFont val="標楷體"/>
        <family val="4"/>
        <charset val="136"/>
      </rPr>
      <t>測試漢高</t>
    </r>
    <r>
      <rPr>
        <sz val="12"/>
        <color theme="1"/>
        <rFont val="Times New Roman"/>
        <family val="1"/>
      </rPr>
      <t>#Q 2420CN</t>
    </r>
    <r>
      <rPr>
        <sz val="12"/>
        <color theme="1"/>
        <rFont val="標楷體"/>
        <family val="4"/>
        <charset val="136"/>
      </rPr>
      <t>熱熔膠﹐配合熱熔膠</t>
    </r>
    <r>
      <rPr>
        <sz val="12"/>
        <color theme="1"/>
        <rFont val="Times New Roman"/>
        <family val="1"/>
      </rPr>
      <t>-</t>
    </r>
    <r>
      <rPr>
        <sz val="12"/>
        <color theme="1"/>
        <rFont val="標楷體"/>
        <family val="4"/>
        <charset val="136"/>
      </rPr>
      <t>噴膠系統做</t>
    </r>
    <r>
      <rPr>
        <sz val="12"/>
        <color theme="1"/>
        <rFont val="Times New Roman"/>
        <family val="1"/>
      </rPr>
      <t>“</t>
    </r>
    <r>
      <rPr>
        <sz val="12"/>
        <color theme="1"/>
        <rFont val="標楷體"/>
        <family val="4"/>
        <charset val="136"/>
      </rPr>
      <t>禮品筒產品</t>
    </r>
    <r>
      <rPr>
        <sz val="12"/>
        <color theme="1"/>
        <rFont val="Times New Roman"/>
        <family val="1"/>
      </rPr>
      <t>”</t>
    </r>
    <r>
      <rPr>
        <sz val="12"/>
        <color theme="1"/>
        <rFont val="標楷體"/>
        <family val="4"/>
        <charset val="136"/>
      </rPr>
      <t>﹐确認其膠品質是否接受﹒</t>
    </r>
  </si>
  <si>
    <r>
      <rPr>
        <sz val="12"/>
        <color theme="1"/>
        <rFont val="標楷體"/>
        <family val="4"/>
        <charset val="136"/>
      </rPr>
      <t>測試國民</t>
    </r>
    <r>
      <rPr>
        <sz val="12"/>
        <color theme="1"/>
        <rFont val="Times New Roman"/>
        <family val="1"/>
      </rPr>
      <t>#WPD123</t>
    </r>
    <r>
      <rPr>
        <sz val="12"/>
        <color theme="1"/>
        <rFont val="標楷體"/>
        <family val="4"/>
        <charset val="136"/>
      </rPr>
      <t>白膠漿，針對</t>
    </r>
    <r>
      <rPr>
        <sz val="12"/>
        <color theme="1"/>
        <rFont val="Times New Roman"/>
        <family val="1"/>
      </rPr>
      <t>6’x6’</t>
    </r>
    <r>
      <rPr>
        <sz val="12"/>
        <color theme="1"/>
        <rFont val="標楷體"/>
        <family val="4"/>
        <charset val="136"/>
      </rPr>
      <t>咭書，確認其效果是否可接受，以降低成本。</t>
    </r>
  </si>
  <si>
    <r>
      <rPr>
        <sz val="12"/>
        <color theme="1"/>
        <rFont val="標楷體"/>
        <family val="4"/>
        <charset val="136"/>
      </rPr>
      <t>測試漢高</t>
    </r>
    <r>
      <rPr>
        <sz val="12"/>
        <color theme="1"/>
        <rFont val="Times New Roman"/>
        <family val="1"/>
      </rPr>
      <t>#6531M</t>
    </r>
    <r>
      <rPr>
        <sz val="12"/>
        <color theme="1"/>
        <rFont val="標楷體"/>
        <family val="4"/>
        <charset val="136"/>
      </rPr>
      <t>動物膠，上半自動包盒機試包盒，確認其效果是否可接受，以做後備。</t>
    </r>
  </si>
  <si>
    <r>
      <rPr>
        <sz val="12"/>
        <color theme="1"/>
        <rFont val="標楷體"/>
        <family val="4"/>
        <charset val="136"/>
      </rPr>
      <t>測試巴德富</t>
    </r>
    <r>
      <rPr>
        <sz val="12"/>
        <color theme="1"/>
        <rFont val="Times New Roman"/>
        <family val="1"/>
      </rPr>
      <t>#BATF-6880</t>
    </r>
    <r>
      <rPr>
        <sz val="12"/>
        <color theme="1"/>
        <rFont val="標楷體"/>
        <family val="4"/>
        <charset val="136"/>
      </rPr>
      <t>白膠漿，針對於塑膠公仔粘紙﹑</t>
    </r>
    <r>
      <rPr>
        <sz val="12"/>
        <color theme="1"/>
        <rFont val="Times New Roman"/>
        <family val="1"/>
      </rPr>
      <t>PVC</t>
    </r>
    <r>
      <rPr>
        <sz val="12"/>
        <color theme="1"/>
        <rFont val="標楷體"/>
        <family val="4"/>
        <charset val="136"/>
      </rPr>
      <t>粘紙﹑紙粘紙及對敏感性油墨之反應，確認其品質是否可代替現用國民</t>
    </r>
    <r>
      <rPr>
        <sz val="12"/>
        <color theme="1"/>
        <rFont val="Times New Roman"/>
        <family val="1"/>
      </rPr>
      <t xml:space="preserve">#3275(TMD:G-021001) </t>
    </r>
    <r>
      <rPr>
        <sz val="12"/>
        <color theme="1"/>
        <rFont val="標楷體"/>
        <family val="4"/>
        <charset val="136"/>
      </rPr>
      <t>，以做後備。</t>
    </r>
  </si>
  <si>
    <r>
      <rPr>
        <sz val="12"/>
        <color theme="1"/>
        <rFont val="標楷體"/>
        <family val="4"/>
        <charset val="136"/>
      </rPr>
      <t>測試建泰＃</t>
    </r>
    <r>
      <rPr>
        <sz val="12"/>
        <color theme="1"/>
        <rFont val="Times New Roman"/>
        <family val="1"/>
      </rPr>
      <t>2020</t>
    </r>
    <r>
      <rPr>
        <sz val="12"/>
        <color theme="1"/>
        <rFont val="標楷體"/>
        <family val="4"/>
        <charset val="136"/>
      </rPr>
      <t>牛膠粉，用於精裝龍做圓脊精裝書，確認其品質是否接受，以解決工場現時用宏澤明＃</t>
    </r>
    <r>
      <rPr>
        <sz val="12"/>
        <color theme="1"/>
        <rFont val="Times New Roman"/>
        <family val="1"/>
      </rPr>
      <t>700A</t>
    </r>
    <r>
      <rPr>
        <sz val="12"/>
        <color theme="1"/>
        <rFont val="標楷體"/>
        <family val="4"/>
        <charset val="136"/>
      </rPr>
      <t>牛膠粉貨源短缺的情況。</t>
    </r>
  </si>
  <si>
    <r>
      <rPr>
        <sz val="12"/>
        <color theme="1"/>
        <rFont val="標楷體"/>
        <family val="4"/>
        <charset val="136"/>
      </rPr>
      <t>測試國民</t>
    </r>
    <r>
      <rPr>
        <sz val="12"/>
        <color theme="1"/>
        <rFont val="Times New Roman"/>
        <family val="1"/>
      </rPr>
      <t>#34-475A PUR</t>
    </r>
    <r>
      <rPr>
        <sz val="12"/>
        <color theme="1"/>
        <rFont val="標楷體"/>
        <family val="4"/>
        <charset val="136"/>
      </rPr>
      <t>膠，上</t>
    </r>
    <r>
      <rPr>
        <sz val="12"/>
        <color theme="1"/>
        <rFont val="Times New Roman"/>
        <family val="1"/>
      </rPr>
      <t>GM-650P</t>
    </r>
    <r>
      <rPr>
        <sz val="12"/>
        <color theme="1"/>
        <rFont val="標楷體"/>
        <family val="4"/>
        <charset val="136"/>
      </rPr>
      <t>塑膠自動糊折盒机配合</t>
    </r>
    <r>
      <rPr>
        <sz val="12"/>
        <color theme="1"/>
        <rFont val="Times New Roman"/>
        <family val="1"/>
      </rPr>
      <t>Norson PUR</t>
    </r>
    <r>
      <rPr>
        <sz val="12"/>
        <color theme="1"/>
        <rFont val="標楷體"/>
        <family val="4"/>
        <charset val="136"/>
      </rPr>
      <t>噴膠系統使用於粘膠盒，確認其效果及品質是否符合本司要求。</t>
    </r>
  </si>
  <si>
    <r>
      <rPr>
        <sz val="12"/>
        <color theme="1"/>
        <rFont val="標楷體"/>
        <family val="4"/>
        <charset val="136"/>
      </rPr>
      <t>測試建泰＃</t>
    </r>
    <r>
      <rPr>
        <sz val="12"/>
        <color theme="1"/>
        <rFont val="Times New Roman"/>
        <family val="1"/>
      </rPr>
      <t>1080D</t>
    </r>
    <r>
      <rPr>
        <sz val="12"/>
        <color theme="1"/>
        <rFont val="標楷體"/>
        <family val="4"/>
        <charset val="136"/>
      </rPr>
      <t>牛膠粉，用於精裝龍做圓脊精裝書，確認其品質是否接受，以作後備之用。</t>
    </r>
  </si>
  <si>
    <r>
      <rPr>
        <sz val="12"/>
        <color theme="1"/>
        <rFont val="標楷體"/>
        <family val="4"/>
        <charset val="136"/>
      </rPr>
      <t>測試用可樂麗＃</t>
    </r>
    <r>
      <rPr>
        <sz val="12"/>
        <color theme="1"/>
        <rFont val="Times New Roman"/>
        <family val="1"/>
      </rPr>
      <t>217PVA</t>
    </r>
    <r>
      <rPr>
        <sz val="12"/>
        <color theme="1"/>
        <rFont val="標楷體"/>
        <family val="4"/>
        <charset val="136"/>
      </rPr>
      <t>（聚乙烯醇）制成</t>
    </r>
    <r>
      <rPr>
        <sz val="12"/>
        <color theme="1"/>
        <rFont val="Times New Roman"/>
        <family val="1"/>
      </rPr>
      <t>#JHL-01</t>
    </r>
    <r>
      <rPr>
        <sz val="12"/>
        <color theme="1"/>
        <rFont val="標楷體"/>
        <family val="4"/>
        <charset val="136"/>
      </rPr>
      <t>膠水，生產咭書、裱襯紙、包盒、灑（溝）閃金粉等產品，確認其品質是否接受。</t>
    </r>
  </si>
  <si>
    <r>
      <rPr>
        <sz val="12"/>
        <color theme="1"/>
        <rFont val="標楷體"/>
        <family val="4"/>
        <charset val="136"/>
      </rPr>
      <t>單號改為</t>
    </r>
    <r>
      <rPr>
        <sz val="12"/>
        <color theme="1"/>
        <rFont val="Times New Roman"/>
        <family val="1"/>
      </rPr>
      <t>MIS-040912</t>
    </r>
  </si>
  <si>
    <r>
      <rPr>
        <sz val="12"/>
        <color theme="1"/>
        <rFont val="標楷體"/>
        <family val="4"/>
        <charset val="136"/>
      </rPr>
      <t>測試超雄峰</t>
    </r>
    <r>
      <rPr>
        <sz val="12"/>
        <color theme="1"/>
        <rFont val="Times New Roman"/>
        <family val="1"/>
      </rPr>
      <t>#S-01</t>
    </r>
    <r>
      <rPr>
        <sz val="12"/>
        <color theme="1"/>
        <rFont val="標楷體"/>
        <family val="4"/>
        <charset val="136"/>
      </rPr>
      <t>膠水，上裱紙機試裱板紙，確認其品質是否符合本司要求，以做後備。</t>
    </r>
  </si>
  <si>
    <r>
      <rPr>
        <sz val="12"/>
        <color theme="1"/>
        <rFont val="標楷體"/>
        <family val="4"/>
        <charset val="136"/>
      </rPr>
      <t>研究以我司設備，並以我司自開發的＃</t>
    </r>
    <r>
      <rPr>
        <sz val="12"/>
        <color theme="1"/>
        <rFont val="Times New Roman"/>
        <family val="1"/>
      </rPr>
      <t>JHL-01</t>
    </r>
    <r>
      <rPr>
        <sz val="12"/>
        <color theme="1"/>
        <rFont val="標楷體"/>
        <family val="4"/>
        <charset val="136"/>
      </rPr>
      <t>膠水，生產咭書、裱襯紙、包盒、包皮殼等產品，確認其品質是否接受，以降低公司成本。</t>
    </r>
  </si>
  <si>
    <r>
      <rPr>
        <sz val="12"/>
        <color theme="1"/>
        <rFont val="標楷體"/>
        <family val="4"/>
        <charset val="136"/>
      </rPr>
      <t>測試</t>
    </r>
    <r>
      <rPr>
        <sz val="12"/>
        <color theme="1"/>
        <rFont val="Times New Roman"/>
        <family val="1"/>
      </rPr>
      <t>Flexcraft</t>
    </r>
    <r>
      <rPr>
        <sz val="12"/>
        <color theme="1"/>
        <rFont val="標楷體"/>
        <family val="4"/>
        <charset val="136"/>
      </rPr>
      <t>＃</t>
    </r>
    <r>
      <rPr>
        <sz val="12"/>
        <color theme="1"/>
        <rFont val="Times New Roman"/>
        <family val="1"/>
      </rPr>
      <t>763X</t>
    </r>
    <r>
      <rPr>
        <sz val="12"/>
        <color theme="1"/>
        <rFont val="標楷體"/>
        <family val="4"/>
        <charset val="136"/>
      </rPr>
      <t>溶劑性膠水，上</t>
    </r>
    <r>
      <rPr>
        <sz val="12"/>
        <color theme="1"/>
        <rFont val="Times New Roman"/>
        <family val="1"/>
      </rPr>
      <t>Crathern</t>
    </r>
    <r>
      <rPr>
        <sz val="12"/>
        <color theme="1"/>
        <rFont val="標楷體"/>
        <family val="4"/>
        <charset val="136"/>
      </rPr>
      <t>膠盒成型機操作，生產</t>
    </r>
    <r>
      <rPr>
        <sz val="12"/>
        <color theme="1"/>
        <rFont val="Times New Roman"/>
        <family val="1"/>
      </rPr>
      <t>PVC</t>
    </r>
    <r>
      <rPr>
        <sz val="12"/>
        <color theme="1"/>
        <rFont val="標楷體"/>
        <family val="4"/>
        <charset val="136"/>
      </rPr>
      <t>塑料膠盒產品，確認其品質是否接受。</t>
    </r>
  </si>
  <si>
    <r>
      <rPr>
        <sz val="12"/>
        <color theme="1"/>
        <rFont val="標楷體"/>
        <family val="4"/>
        <charset val="136"/>
      </rPr>
      <t>測試國民</t>
    </r>
    <r>
      <rPr>
        <sz val="12"/>
        <color theme="1"/>
        <rFont val="Times New Roman"/>
        <family val="1"/>
      </rPr>
      <t>#WPD123M3</t>
    </r>
    <r>
      <rPr>
        <sz val="12"/>
        <color theme="1"/>
        <rFont val="標楷體"/>
        <family val="4"/>
        <charset val="136"/>
      </rPr>
      <t>白膠漿，針對</t>
    </r>
    <r>
      <rPr>
        <sz val="12"/>
        <color theme="1"/>
        <rFont val="Times New Roman"/>
        <family val="1"/>
      </rPr>
      <t>6’x6’</t>
    </r>
    <r>
      <rPr>
        <sz val="12"/>
        <color theme="1"/>
        <rFont val="標楷體"/>
        <family val="4"/>
        <charset val="136"/>
      </rPr>
      <t>咭書，確認其效果是否可接受，以降低成本。</t>
    </r>
  </si>
  <si>
    <r>
      <rPr>
        <sz val="12"/>
        <color theme="1"/>
        <rFont val="標楷體"/>
        <family val="4"/>
        <charset val="136"/>
      </rPr>
      <t>測試國民＃</t>
    </r>
    <r>
      <rPr>
        <sz val="12"/>
        <color theme="1"/>
        <rFont val="Times New Roman"/>
        <family val="1"/>
      </rPr>
      <t>159S2</t>
    </r>
    <r>
      <rPr>
        <sz val="12"/>
        <color theme="1"/>
        <rFont val="標楷體"/>
        <family val="4"/>
        <charset val="136"/>
      </rPr>
      <t>熱熔膠（脊膠），針對做內文大墨位精裝書，確認其品質是否接受。以解決現時大貨</t>
    </r>
    <r>
      <rPr>
        <sz val="12"/>
        <color theme="1"/>
        <rFont val="Times New Roman"/>
        <family val="1"/>
      </rPr>
      <t>“</t>
    </r>
    <r>
      <rPr>
        <sz val="12"/>
        <color theme="1"/>
        <rFont val="標楷體"/>
        <family val="4"/>
        <charset val="136"/>
      </rPr>
      <t>鬧市徘徊</t>
    </r>
    <r>
      <rPr>
        <sz val="12"/>
        <color theme="1"/>
        <rFont val="Times New Roman"/>
        <family val="1"/>
      </rPr>
      <t>”</t>
    </r>
    <r>
      <rPr>
        <sz val="12"/>
        <color theme="1"/>
        <rFont val="標楷體"/>
        <family val="4"/>
        <charset val="136"/>
      </rPr>
      <t>（工程單號：＃</t>
    </r>
    <r>
      <rPr>
        <sz val="12"/>
        <color theme="1"/>
        <rFont val="Times New Roman"/>
        <family val="1"/>
      </rPr>
      <t>50418</t>
    </r>
    <r>
      <rPr>
        <sz val="12"/>
        <color theme="1"/>
        <rFont val="標楷體"/>
        <family val="4"/>
        <charset val="136"/>
      </rPr>
      <t>）脊膠離層的情況。</t>
    </r>
  </si>
  <si>
    <r>
      <rPr>
        <sz val="12"/>
        <color theme="1"/>
        <rFont val="標楷體"/>
        <family val="4"/>
        <charset val="136"/>
      </rPr>
      <t>測試芬得利＃</t>
    </r>
    <r>
      <rPr>
        <sz val="12"/>
        <color theme="1"/>
        <rFont val="Times New Roman"/>
        <family val="1"/>
      </rPr>
      <t>DT-58</t>
    </r>
    <r>
      <rPr>
        <sz val="12"/>
        <color theme="1"/>
        <rFont val="標楷體"/>
        <family val="4"/>
        <charset val="136"/>
      </rPr>
      <t>膠水，上塗膠機試裱布及裱襯紙，確認其使用效果是否能夠代替現用＃</t>
    </r>
    <r>
      <rPr>
        <sz val="12"/>
        <color theme="1"/>
        <rFont val="Times New Roman"/>
        <family val="1"/>
      </rPr>
      <t>A08</t>
    </r>
    <r>
      <rPr>
        <sz val="12"/>
        <color theme="1"/>
        <rFont val="標楷體"/>
        <family val="4"/>
        <charset val="136"/>
      </rPr>
      <t>（含</t>
    </r>
    <r>
      <rPr>
        <sz val="12"/>
        <color theme="1"/>
        <rFont val="Times New Roman"/>
        <family val="1"/>
      </rPr>
      <t>Phthalate</t>
    </r>
    <r>
      <rPr>
        <sz val="12"/>
        <color theme="1"/>
        <rFont val="標楷體"/>
        <family val="4"/>
        <charset val="136"/>
      </rPr>
      <t>）及＃</t>
    </r>
    <r>
      <rPr>
        <sz val="12"/>
        <color theme="1"/>
        <rFont val="Times New Roman"/>
        <family val="1"/>
      </rPr>
      <t>A09L</t>
    </r>
    <r>
      <rPr>
        <sz val="12"/>
        <color theme="1"/>
        <rFont val="標楷體"/>
        <family val="4"/>
        <charset val="136"/>
      </rPr>
      <t>（保質期短），以提高大貨品質。</t>
    </r>
  </si>
  <si>
    <r>
      <rPr>
        <sz val="12"/>
        <color theme="1"/>
        <rFont val="標楷體"/>
        <family val="4"/>
        <charset val="136"/>
      </rPr>
      <t>測試芬得利＃</t>
    </r>
    <r>
      <rPr>
        <sz val="12"/>
        <color theme="1"/>
        <rFont val="Times New Roman"/>
        <family val="1"/>
      </rPr>
      <t>DT-35</t>
    </r>
    <r>
      <rPr>
        <sz val="12"/>
        <color theme="1"/>
        <rFont val="標楷體"/>
        <family val="4"/>
        <charset val="136"/>
      </rPr>
      <t>膠水，與現用國民＃</t>
    </r>
    <r>
      <rPr>
        <sz val="12"/>
        <color theme="1"/>
        <rFont val="Times New Roman"/>
        <family val="1"/>
      </rPr>
      <t>3236</t>
    </r>
    <r>
      <rPr>
        <sz val="12"/>
        <color theme="1"/>
        <rFont val="標楷體"/>
        <family val="4"/>
        <charset val="136"/>
      </rPr>
      <t>作比較，確認其使用效果是否能夠符合本司產品要求，以做後備。</t>
    </r>
  </si>
  <si>
    <r>
      <rPr>
        <sz val="12"/>
        <color theme="1"/>
        <rFont val="標楷體"/>
        <family val="4"/>
        <charset val="136"/>
      </rPr>
      <t>測試芬得利＃</t>
    </r>
    <r>
      <rPr>
        <sz val="12"/>
        <color theme="1"/>
        <rFont val="Times New Roman"/>
        <family val="1"/>
      </rPr>
      <t>DT-308</t>
    </r>
    <r>
      <rPr>
        <sz val="12"/>
        <color theme="1"/>
        <rFont val="標楷體"/>
        <family val="4"/>
        <charset val="136"/>
      </rPr>
      <t>膠水，主要針對</t>
    </r>
    <r>
      <rPr>
        <sz val="12"/>
        <color theme="1"/>
        <rFont val="Times New Roman"/>
        <family val="1"/>
      </rPr>
      <t>BOPP</t>
    </r>
    <r>
      <rPr>
        <sz val="12"/>
        <color theme="1"/>
        <rFont val="標楷體"/>
        <family val="4"/>
        <charset val="136"/>
      </rPr>
      <t>粘紙，因現用</t>
    </r>
    <r>
      <rPr>
        <sz val="12"/>
        <color theme="1"/>
        <rFont val="Times New Roman"/>
        <family val="1"/>
      </rPr>
      <t>#5930MB</t>
    </r>
    <r>
      <rPr>
        <sz val="12"/>
        <color theme="1"/>
        <rFont val="標楷體"/>
        <family val="4"/>
        <charset val="136"/>
      </rPr>
      <t>出現品質不穩定情況，故需找代替品。</t>
    </r>
  </si>
  <si>
    <r>
      <rPr>
        <sz val="12"/>
        <color theme="1"/>
        <rFont val="標楷體"/>
        <family val="4"/>
        <charset val="136"/>
      </rPr>
      <t>試源邦＃</t>
    </r>
    <r>
      <rPr>
        <sz val="12"/>
        <color theme="1"/>
        <rFont val="Times New Roman"/>
        <family val="1"/>
      </rPr>
      <t>200</t>
    </r>
    <r>
      <rPr>
        <sz val="12"/>
        <color theme="1"/>
        <rFont val="標楷體"/>
        <family val="4"/>
        <charset val="136"/>
      </rPr>
      <t>骨膠粉，用於精裝龍做圓脊精裝書，確認其品質是否接受，以降低成本及解決因建泰＃</t>
    </r>
    <r>
      <rPr>
        <sz val="12"/>
        <color theme="1"/>
        <rFont val="Times New Roman"/>
        <family val="1"/>
      </rPr>
      <t>1080D</t>
    </r>
    <r>
      <rPr>
        <sz val="12"/>
        <color theme="1"/>
        <rFont val="標楷體"/>
        <family val="4"/>
        <charset val="136"/>
      </rPr>
      <t>牛膠粉交貨期長而導致工場無貨可用的情況。</t>
    </r>
  </si>
  <si>
    <r>
      <rPr>
        <sz val="12"/>
        <color theme="1"/>
        <rFont val="標楷體"/>
        <family val="4"/>
        <charset val="136"/>
      </rPr>
      <t>測試漢高＃</t>
    </r>
    <r>
      <rPr>
        <sz val="12"/>
        <color theme="1"/>
        <rFont val="Times New Roman"/>
        <family val="1"/>
      </rPr>
      <t>A8065</t>
    </r>
    <r>
      <rPr>
        <sz val="12"/>
        <color theme="1"/>
        <rFont val="標楷體"/>
        <family val="4"/>
        <charset val="136"/>
      </rPr>
      <t>膠水用於做聖經書（脊位位置）產品，確認其品質是否接受。</t>
    </r>
  </si>
  <si>
    <r>
      <rPr>
        <sz val="12"/>
        <color theme="1"/>
        <rFont val="標楷體"/>
        <family val="4"/>
        <charset val="136"/>
      </rPr>
      <t>測試漢高＃</t>
    </r>
    <r>
      <rPr>
        <sz val="12"/>
        <color theme="1"/>
        <rFont val="Times New Roman"/>
        <family val="1"/>
      </rPr>
      <t>6669B</t>
    </r>
    <r>
      <rPr>
        <sz val="12"/>
        <color theme="1"/>
        <rFont val="標楷體"/>
        <family val="4"/>
        <charset val="136"/>
      </rPr>
      <t>動物膠，上半自動包盒機試包盒，確認其效果是否可接受，以做後備。</t>
    </r>
  </si>
  <si>
    <r>
      <rPr>
        <sz val="12"/>
        <color theme="1"/>
        <rFont val="標楷體"/>
        <family val="4"/>
        <charset val="136"/>
      </rPr>
      <t>測試</t>
    </r>
    <r>
      <rPr>
        <sz val="12"/>
        <color theme="1"/>
        <rFont val="Times New Roman"/>
        <family val="1"/>
      </rPr>
      <t xml:space="preserve">#129 </t>
    </r>
    <r>
      <rPr>
        <sz val="12"/>
        <color theme="1"/>
        <rFont val="標楷體"/>
        <family val="4"/>
        <charset val="136"/>
      </rPr>
      <t>膠水是否適合於我司光柵產品使用</t>
    </r>
  </si>
  <si>
    <r>
      <rPr>
        <sz val="12"/>
        <color theme="1"/>
        <rFont val="標楷體"/>
        <family val="4"/>
        <charset val="136"/>
      </rPr>
      <t>測試</t>
    </r>
    <r>
      <rPr>
        <sz val="12"/>
        <color theme="1"/>
        <rFont val="Times New Roman"/>
        <family val="1"/>
      </rPr>
      <t xml:space="preserve">#CC8509 </t>
    </r>
    <r>
      <rPr>
        <sz val="12"/>
        <color theme="1"/>
        <rFont val="標楷體"/>
        <family val="4"/>
        <charset val="136"/>
      </rPr>
      <t>膠水是否適合於我司光柵產品使用</t>
    </r>
  </si>
  <si>
    <r>
      <rPr>
        <sz val="12"/>
        <color theme="1"/>
        <rFont val="標楷體"/>
        <family val="4"/>
        <charset val="136"/>
      </rPr>
      <t>測試漢高</t>
    </r>
    <r>
      <rPr>
        <sz val="12"/>
        <color theme="1"/>
        <rFont val="Times New Roman"/>
        <family val="1"/>
      </rPr>
      <t>GH6612</t>
    </r>
    <r>
      <rPr>
        <sz val="12"/>
        <color theme="1"/>
        <rFont val="標楷體"/>
        <family val="4"/>
        <charset val="136"/>
      </rPr>
      <t>牛膠，用於精裝龍做圓脊精裝書，確認其品質是否接受，以作後備之用。</t>
    </r>
  </si>
  <si>
    <r>
      <rPr>
        <sz val="12"/>
        <color theme="1"/>
        <rFont val="標楷體"/>
        <family val="4"/>
        <charset val="136"/>
      </rPr>
      <t>測試</t>
    </r>
    <r>
      <rPr>
        <sz val="12"/>
        <color theme="1"/>
        <rFont val="Times New Roman"/>
        <family val="1"/>
      </rPr>
      <t>Eukalin #4360EH</t>
    </r>
    <r>
      <rPr>
        <sz val="12"/>
        <color theme="1"/>
        <rFont val="標楷體"/>
        <family val="4"/>
        <charset val="136"/>
      </rPr>
      <t>水性壓敏膠，應</t>
    </r>
    <r>
      <rPr>
        <sz val="12"/>
        <color theme="1"/>
        <rFont val="Times New Roman"/>
        <family val="1"/>
      </rPr>
      <t>Hallmark</t>
    </r>
    <r>
      <rPr>
        <sz val="12"/>
        <color theme="1"/>
        <rFont val="標楷體"/>
        <family val="4"/>
        <charset val="136"/>
      </rPr>
      <t>客人要求上信封機試塗信封利仔位，並於利仔位覆蓋離型紙，確認其效果是否達到客人要求。</t>
    </r>
  </si>
  <si>
    <r>
      <rPr>
        <sz val="12"/>
        <color theme="1"/>
        <rFont val="標楷體"/>
        <family val="4"/>
        <charset val="136"/>
      </rPr>
      <t>測試漢高＃</t>
    </r>
    <r>
      <rPr>
        <sz val="12"/>
        <color theme="1"/>
        <rFont val="Times New Roman"/>
        <family val="1"/>
      </rPr>
      <t>3231VL</t>
    </r>
    <r>
      <rPr>
        <sz val="12"/>
        <color theme="1"/>
        <rFont val="標楷體"/>
        <family val="4"/>
        <charset val="136"/>
      </rPr>
      <t>膠水，配合新精裝龍</t>
    </r>
    <r>
      <rPr>
        <sz val="12"/>
        <color theme="1"/>
        <rFont val="Times New Roman"/>
        <family val="1"/>
      </rPr>
      <t>2shot</t>
    </r>
    <r>
      <rPr>
        <sz val="12"/>
        <color theme="1"/>
        <rFont val="標楷體"/>
        <family val="4"/>
        <charset val="136"/>
      </rPr>
      <t>裝置使用，確認其效果是否可接受。</t>
    </r>
  </si>
  <si>
    <r>
      <rPr>
        <sz val="12"/>
        <color theme="1"/>
        <rFont val="標楷體"/>
        <family val="4"/>
        <charset val="136"/>
      </rPr>
      <t>測試漢高＃</t>
    </r>
    <r>
      <rPr>
        <sz val="12"/>
        <color theme="1"/>
        <rFont val="Times New Roman"/>
        <family val="1"/>
      </rPr>
      <t>3232HL</t>
    </r>
    <r>
      <rPr>
        <sz val="12"/>
        <color theme="1"/>
        <rFont val="標楷體"/>
        <family val="4"/>
        <charset val="136"/>
      </rPr>
      <t>膠水，配合新精裝龍</t>
    </r>
    <r>
      <rPr>
        <sz val="12"/>
        <color theme="1"/>
        <rFont val="Times New Roman"/>
        <family val="1"/>
      </rPr>
      <t>2shot</t>
    </r>
    <r>
      <rPr>
        <sz val="12"/>
        <color theme="1"/>
        <rFont val="標楷體"/>
        <family val="4"/>
        <charset val="136"/>
      </rPr>
      <t>裝置使用，確認其效果是否可接受。</t>
    </r>
  </si>
  <si>
    <r>
      <rPr>
        <sz val="12"/>
        <color theme="1"/>
        <rFont val="標楷體"/>
        <family val="4"/>
        <charset val="136"/>
      </rPr>
      <t>測試恆德風車牌玻璃膠用於粘玻璃珠（產品名稱：玻璃珠大相部，工程單號：＃</t>
    </r>
    <r>
      <rPr>
        <sz val="12"/>
        <color theme="1"/>
        <rFont val="Times New Roman"/>
        <family val="1"/>
      </rPr>
      <t>63584</t>
    </r>
    <r>
      <rPr>
        <sz val="12"/>
        <color theme="1"/>
        <rFont val="標楷體"/>
        <family val="4"/>
        <charset val="136"/>
      </rPr>
      <t>），確認其品質是否能夠接受使用，以解決現用南山牌玻璃膠停產問題。</t>
    </r>
  </si>
  <si>
    <r>
      <rPr>
        <sz val="12"/>
        <color theme="1"/>
        <rFont val="標楷體"/>
        <family val="4"/>
        <charset val="136"/>
      </rPr>
      <t>鐘藝玲</t>
    </r>
  </si>
  <si>
    <r>
      <rPr>
        <sz val="12"/>
        <color theme="1"/>
        <rFont val="標楷體"/>
        <family val="4"/>
        <charset val="136"/>
      </rPr>
      <t>測試</t>
    </r>
    <r>
      <rPr>
        <sz val="12"/>
        <color theme="1"/>
        <rFont val="Times New Roman"/>
        <family val="1"/>
      </rPr>
      <t>#Fanafol AZ solvent</t>
    </r>
    <r>
      <rPr>
        <sz val="12"/>
        <color theme="1"/>
        <rFont val="標楷體"/>
        <family val="4"/>
        <charset val="136"/>
      </rPr>
      <t>膠水，上</t>
    </r>
    <r>
      <rPr>
        <sz val="12"/>
        <color theme="1"/>
        <rFont val="Times New Roman"/>
        <family val="1"/>
      </rPr>
      <t>Crathern</t>
    </r>
    <r>
      <rPr>
        <sz val="12"/>
        <color theme="1"/>
        <rFont val="標楷體"/>
        <family val="4"/>
        <charset val="136"/>
      </rPr>
      <t>膠盒成型機操作，生產</t>
    </r>
    <r>
      <rPr>
        <sz val="12"/>
        <color theme="1"/>
        <rFont val="Times New Roman"/>
        <family val="1"/>
      </rPr>
      <t>PVC</t>
    </r>
    <r>
      <rPr>
        <sz val="12"/>
        <color theme="1"/>
        <rFont val="標楷體"/>
        <family val="4"/>
        <charset val="136"/>
      </rPr>
      <t>塑料膠盒產品，確認其品質是否接受。</t>
    </r>
  </si>
  <si>
    <r>
      <rPr>
        <sz val="12"/>
        <color theme="1"/>
        <rFont val="標楷體"/>
        <family val="4"/>
        <charset val="136"/>
      </rPr>
      <t>測試國民＃</t>
    </r>
    <r>
      <rPr>
        <sz val="12"/>
        <color theme="1"/>
        <rFont val="Times New Roman"/>
        <family val="1"/>
      </rPr>
      <t>34-770A PUR</t>
    </r>
    <r>
      <rPr>
        <sz val="12"/>
        <color theme="1"/>
        <rFont val="標楷體"/>
        <family val="4"/>
        <charset val="136"/>
      </rPr>
      <t>膠，使用於</t>
    </r>
    <r>
      <rPr>
        <sz val="12"/>
        <color theme="1"/>
        <rFont val="Times New Roman"/>
        <family val="1"/>
      </rPr>
      <t>Norson PUR</t>
    </r>
    <r>
      <rPr>
        <sz val="12"/>
        <color theme="1"/>
        <rFont val="標楷體"/>
        <family val="4"/>
        <charset val="136"/>
      </rPr>
      <t>噴膠系統，試生產</t>
    </r>
    <r>
      <rPr>
        <sz val="12"/>
        <color theme="1"/>
        <rFont val="Times New Roman"/>
        <family val="1"/>
      </rPr>
      <t>hallmark</t>
    </r>
    <r>
      <rPr>
        <sz val="12"/>
        <color theme="1"/>
        <rFont val="標楷體"/>
        <family val="4"/>
        <charset val="136"/>
      </rPr>
      <t>產品（錄音發聲器），確認其效果能否接受使用。</t>
    </r>
  </si>
  <si>
    <r>
      <rPr>
        <sz val="12"/>
        <color theme="1"/>
        <rFont val="標楷體"/>
        <family val="4"/>
        <charset val="136"/>
      </rPr>
      <t>測試國民</t>
    </r>
    <r>
      <rPr>
        <sz val="12"/>
        <color theme="1"/>
        <rFont val="Times New Roman"/>
        <family val="1"/>
      </rPr>
      <t>#34-770A PUR</t>
    </r>
    <r>
      <rPr>
        <sz val="12"/>
        <color theme="1"/>
        <rFont val="標楷體"/>
        <family val="4"/>
        <charset val="136"/>
      </rPr>
      <t>膠，上</t>
    </r>
    <r>
      <rPr>
        <sz val="12"/>
        <color theme="1"/>
        <rFont val="Times New Roman"/>
        <family val="1"/>
      </rPr>
      <t>GM-650P</t>
    </r>
    <r>
      <rPr>
        <sz val="12"/>
        <color theme="1"/>
        <rFont val="標楷體"/>
        <family val="4"/>
        <charset val="136"/>
      </rPr>
      <t>塑膠自動糊折盒机配合</t>
    </r>
    <r>
      <rPr>
        <sz val="12"/>
        <color theme="1"/>
        <rFont val="Times New Roman"/>
        <family val="1"/>
      </rPr>
      <t>Norson PUR</t>
    </r>
    <r>
      <rPr>
        <sz val="12"/>
        <color theme="1"/>
        <rFont val="標楷體"/>
        <family val="4"/>
        <charset val="136"/>
      </rPr>
      <t>噴膠系統使用於粘膠盒，確認其效果及品質是否符合本司要求。</t>
    </r>
  </si>
  <si>
    <r>
      <rPr>
        <sz val="12"/>
        <color theme="1"/>
        <rFont val="標楷體"/>
        <family val="4"/>
        <charset val="136"/>
      </rPr>
      <t>測試合裕＃</t>
    </r>
    <r>
      <rPr>
        <sz val="12"/>
        <color theme="1"/>
        <rFont val="Times New Roman"/>
        <family val="1"/>
      </rPr>
      <t>932H</t>
    </r>
    <r>
      <rPr>
        <sz val="12"/>
        <color theme="1"/>
        <rFont val="標楷體"/>
        <family val="4"/>
        <charset val="136"/>
      </rPr>
      <t>膠水，因現用漢高＃</t>
    </r>
    <r>
      <rPr>
        <sz val="12"/>
        <color theme="1"/>
        <rFont val="Times New Roman"/>
        <family val="1"/>
      </rPr>
      <t>A6115</t>
    </r>
    <r>
      <rPr>
        <sz val="12"/>
        <color theme="1"/>
        <rFont val="標楷體"/>
        <family val="4"/>
        <charset val="136"/>
      </rPr>
      <t>出現品質問題，故確認此膠效果是否能接受使用。</t>
    </r>
  </si>
  <si>
    <r>
      <rPr>
        <sz val="12"/>
        <color theme="1"/>
        <rFont val="標楷體"/>
        <family val="4"/>
        <charset val="136"/>
      </rPr>
      <t>測試國民＃</t>
    </r>
    <r>
      <rPr>
        <sz val="12"/>
        <color theme="1"/>
        <rFont val="Times New Roman"/>
        <family val="1"/>
      </rPr>
      <t>Instant Lok 0015</t>
    </r>
    <r>
      <rPr>
        <sz val="12"/>
        <color theme="1"/>
        <rFont val="標楷體"/>
        <family val="4"/>
        <charset val="136"/>
      </rPr>
      <t>熱熔膠，用於禮品筒成型機粘禮品筒外殼，確認其品質是否接受。</t>
    </r>
  </si>
  <si>
    <r>
      <rPr>
        <sz val="12"/>
        <color theme="1"/>
        <rFont val="標楷體"/>
        <family val="4"/>
        <charset val="136"/>
      </rPr>
      <t>測試有行＃</t>
    </r>
    <r>
      <rPr>
        <sz val="12"/>
        <color theme="1"/>
        <rFont val="Times New Roman"/>
        <family val="1"/>
      </rPr>
      <t>6688</t>
    </r>
    <r>
      <rPr>
        <sz val="12"/>
        <color theme="1"/>
        <rFont val="標楷體"/>
        <family val="4"/>
        <charset val="136"/>
      </rPr>
      <t>瞬間接著膠，用於粘角石配件，確認其效果能否接受使用。</t>
    </r>
  </si>
  <si>
    <r>
      <rPr>
        <sz val="12"/>
        <color theme="1"/>
        <rFont val="標楷體"/>
        <family val="4"/>
        <charset val="136"/>
      </rPr>
      <t>測試星宇＃</t>
    </r>
    <r>
      <rPr>
        <sz val="12"/>
        <color theme="1"/>
        <rFont val="Times New Roman"/>
        <family val="1"/>
      </rPr>
      <t>XY-603F</t>
    </r>
    <r>
      <rPr>
        <sz val="12"/>
        <color theme="1"/>
        <rFont val="標楷體"/>
        <family val="4"/>
        <charset val="136"/>
      </rPr>
      <t>白膠，針對於塑膠公仔粘紙﹑</t>
    </r>
    <r>
      <rPr>
        <sz val="12"/>
        <color theme="1"/>
        <rFont val="Times New Roman"/>
        <family val="1"/>
      </rPr>
      <t>PVC</t>
    </r>
    <r>
      <rPr>
        <sz val="12"/>
        <color theme="1"/>
        <rFont val="標楷體"/>
        <family val="4"/>
        <charset val="136"/>
      </rPr>
      <t>粘紙﹑紙粘紙及對敏感性油墨之反應，確認其品質是否可代替現用國民</t>
    </r>
    <r>
      <rPr>
        <sz val="12"/>
        <color theme="1"/>
        <rFont val="Times New Roman"/>
        <family val="1"/>
      </rPr>
      <t>#3275(TMD</t>
    </r>
    <r>
      <rPr>
        <sz val="12"/>
        <color theme="1"/>
        <rFont val="標楷體"/>
        <family val="4"/>
        <charset val="136"/>
      </rPr>
      <t>：</t>
    </r>
    <r>
      <rPr>
        <sz val="12"/>
        <color theme="1"/>
        <rFont val="Times New Roman"/>
        <family val="1"/>
      </rPr>
      <t xml:space="preserve">G-021001) </t>
    </r>
    <r>
      <rPr>
        <sz val="12"/>
        <color theme="1"/>
        <rFont val="標楷體"/>
        <family val="4"/>
        <charset val="136"/>
      </rPr>
      <t>，以做後備及減低成本。</t>
    </r>
  </si>
  <si>
    <r>
      <rPr>
        <sz val="12"/>
        <color theme="1"/>
        <rFont val="標楷體"/>
        <family val="4"/>
        <charset val="136"/>
      </rPr>
      <t>測試國民＃</t>
    </r>
    <r>
      <rPr>
        <sz val="12"/>
        <color theme="1"/>
        <rFont val="Times New Roman"/>
        <family val="1"/>
      </rPr>
      <t>3860</t>
    </r>
    <r>
      <rPr>
        <sz val="12"/>
        <color theme="1"/>
        <rFont val="標楷體"/>
        <family val="4"/>
        <charset val="136"/>
      </rPr>
      <t>白膠，配合現用的＃</t>
    </r>
    <r>
      <rPr>
        <sz val="12"/>
        <color theme="1"/>
        <rFont val="Times New Roman"/>
        <family val="1"/>
      </rPr>
      <t>159S2</t>
    </r>
    <r>
      <rPr>
        <sz val="12"/>
        <color theme="1"/>
        <rFont val="標楷體"/>
        <family val="4"/>
        <charset val="136"/>
      </rPr>
      <t>熱熔膠用於</t>
    </r>
    <r>
      <rPr>
        <sz val="12"/>
        <color theme="1"/>
        <rFont val="Times New Roman"/>
        <family val="1"/>
      </rPr>
      <t>2-Shot</t>
    </r>
    <r>
      <rPr>
        <sz val="12"/>
        <color theme="1"/>
        <rFont val="標楷體"/>
        <family val="4"/>
        <charset val="136"/>
      </rPr>
      <t>系統，試生產平裝書及精裝書產品，確認其效果能否接受使用。</t>
    </r>
  </si>
  <si>
    <r>
      <rPr>
        <sz val="12"/>
        <color theme="1"/>
        <rFont val="標楷體"/>
        <family val="4"/>
        <charset val="136"/>
      </rPr>
      <t>測試南寶</t>
    </r>
    <r>
      <rPr>
        <sz val="12"/>
        <color theme="1"/>
        <rFont val="Times New Roman"/>
        <family val="1"/>
      </rPr>
      <t>#DM-629VH</t>
    </r>
    <r>
      <rPr>
        <sz val="12"/>
        <color theme="1"/>
        <rFont val="標楷體"/>
        <family val="4"/>
        <charset val="136"/>
      </rPr>
      <t>高粘度膠水是否适合做紗网閃粉工藝使用，做推廣應用。</t>
    </r>
  </si>
  <si>
    <r>
      <rPr>
        <sz val="12"/>
        <color theme="1"/>
        <rFont val="標楷體"/>
        <family val="4"/>
        <charset val="136"/>
      </rPr>
      <t>測試國民＃</t>
    </r>
    <r>
      <rPr>
        <sz val="12"/>
        <color theme="1"/>
        <rFont val="Times New Roman"/>
        <family val="1"/>
      </rPr>
      <t>70-4685</t>
    </r>
    <r>
      <rPr>
        <sz val="12"/>
        <color theme="1"/>
        <rFont val="標楷體"/>
        <family val="4"/>
        <charset val="136"/>
      </rPr>
      <t>熱熔膠，應</t>
    </r>
    <r>
      <rPr>
        <sz val="12"/>
        <color theme="1"/>
        <rFont val="Times New Roman"/>
        <family val="1"/>
      </rPr>
      <t>Hallmark</t>
    </r>
    <r>
      <rPr>
        <sz val="12"/>
        <color theme="1"/>
        <rFont val="標楷體"/>
        <family val="4"/>
        <charset val="136"/>
      </rPr>
      <t>客人要求用於做教課書類（精裝書及平裝書）產品，確認其品質是否接受。</t>
    </r>
  </si>
  <si>
    <r>
      <rPr>
        <sz val="12"/>
        <color theme="1"/>
        <rFont val="標楷體"/>
        <family val="4"/>
        <charset val="136"/>
      </rPr>
      <t>測試</t>
    </r>
    <r>
      <rPr>
        <sz val="12"/>
        <color theme="1"/>
        <rFont val="Times New Roman"/>
        <family val="1"/>
      </rPr>
      <t>Eukalin #7164DD</t>
    </r>
    <r>
      <rPr>
        <sz val="12"/>
        <color theme="1"/>
        <rFont val="標楷體"/>
        <family val="4"/>
        <charset val="136"/>
      </rPr>
      <t>水性壓敏膠，用於做離型紙信封膠，確認其是否能解決現用＃</t>
    </r>
    <r>
      <rPr>
        <sz val="12"/>
        <color theme="1"/>
        <rFont val="Times New Roman"/>
        <family val="1"/>
      </rPr>
      <t>4360EH</t>
    </r>
    <r>
      <rPr>
        <sz val="12"/>
        <color theme="1"/>
        <rFont val="標楷體"/>
        <family val="4"/>
        <charset val="136"/>
      </rPr>
      <t>膠水變黃的問題。</t>
    </r>
  </si>
  <si>
    <r>
      <rPr>
        <sz val="12"/>
        <color theme="1"/>
        <rFont val="標楷體"/>
        <family val="4"/>
        <charset val="136"/>
      </rPr>
      <t>測試合裕</t>
    </r>
    <r>
      <rPr>
        <sz val="12"/>
        <color theme="1"/>
        <rFont val="Times New Roman"/>
        <family val="1"/>
      </rPr>
      <t>#318M</t>
    </r>
    <r>
      <rPr>
        <sz val="12"/>
        <color theme="1"/>
        <rFont val="標楷體"/>
        <family val="4"/>
        <charset val="136"/>
      </rPr>
      <t>動物膠，上半自動包盒機試包盒、包皮殼及裱襯紙，確認效果是否可代替現用</t>
    </r>
    <r>
      <rPr>
        <sz val="12"/>
        <color theme="1"/>
        <rFont val="Times New Roman"/>
        <family val="1"/>
      </rPr>
      <t>#LB448</t>
    </r>
    <r>
      <rPr>
        <sz val="12"/>
        <color theme="1"/>
        <rFont val="標楷體"/>
        <family val="4"/>
        <charset val="136"/>
      </rPr>
      <t>動物膠使用，以降低成本及解決大貨品質問題。</t>
    </r>
  </si>
  <si>
    <r>
      <rPr>
        <sz val="12"/>
        <color theme="1"/>
        <rFont val="標楷體"/>
        <family val="4"/>
        <charset val="136"/>
      </rPr>
      <t>測試高冠＃</t>
    </r>
    <r>
      <rPr>
        <sz val="12"/>
        <color theme="1"/>
        <rFont val="Times New Roman"/>
        <family val="1"/>
      </rPr>
      <t>AF-606A</t>
    </r>
    <r>
      <rPr>
        <sz val="12"/>
        <color theme="1"/>
        <rFont val="標楷體"/>
        <family val="4"/>
        <charset val="136"/>
      </rPr>
      <t>膠水，用於代替現用＃</t>
    </r>
    <r>
      <rPr>
        <sz val="12"/>
        <color theme="1"/>
        <rFont val="Times New Roman"/>
        <family val="1"/>
      </rPr>
      <t>5930MB</t>
    </r>
    <r>
      <rPr>
        <sz val="12"/>
        <color theme="1"/>
        <rFont val="標楷體"/>
        <family val="4"/>
        <charset val="136"/>
      </rPr>
      <t>及</t>
    </r>
    <r>
      <rPr>
        <sz val="12"/>
        <color theme="1"/>
        <rFont val="Times New Roman"/>
        <family val="1"/>
      </rPr>
      <t>C505</t>
    </r>
    <r>
      <rPr>
        <sz val="12"/>
        <color theme="1"/>
        <rFont val="標楷體"/>
        <family val="4"/>
        <charset val="136"/>
      </rPr>
      <t>膠水，以解決膠水質量經常不穩定之情況。</t>
    </r>
  </si>
  <si>
    <r>
      <rPr>
        <sz val="12"/>
        <color theme="1"/>
        <rFont val="標楷體"/>
        <family val="4"/>
        <charset val="136"/>
      </rPr>
      <t>測試星宇＃</t>
    </r>
    <r>
      <rPr>
        <sz val="12"/>
        <color theme="1"/>
        <rFont val="Times New Roman"/>
        <family val="1"/>
      </rPr>
      <t>XY-1046A</t>
    </r>
    <r>
      <rPr>
        <sz val="12"/>
        <color theme="1"/>
        <rFont val="標楷體"/>
        <family val="4"/>
        <charset val="136"/>
      </rPr>
      <t>膠水，確認其品質是否能夠代替現用國民＃</t>
    </r>
    <r>
      <rPr>
        <sz val="12"/>
        <color theme="1"/>
        <rFont val="Times New Roman"/>
        <family val="1"/>
      </rPr>
      <t>3046A</t>
    </r>
    <r>
      <rPr>
        <sz val="12"/>
        <color theme="1"/>
        <rFont val="標楷體"/>
        <family val="4"/>
        <charset val="136"/>
      </rPr>
      <t>及＃</t>
    </r>
    <r>
      <rPr>
        <sz val="12"/>
        <color theme="1"/>
        <rFont val="Times New Roman"/>
        <family val="1"/>
      </rPr>
      <t>3246</t>
    </r>
    <r>
      <rPr>
        <sz val="12"/>
        <color theme="1"/>
        <rFont val="標楷體"/>
        <family val="4"/>
        <charset val="136"/>
      </rPr>
      <t>膠水做咭書，以降低成本。取消原因：未能通過</t>
    </r>
    <r>
      <rPr>
        <sz val="12"/>
        <color theme="1"/>
        <rFont val="Times New Roman"/>
        <family val="1"/>
      </rPr>
      <t>TQA</t>
    </r>
    <r>
      <rPr>
        <sz val="12"/>
        <color theme="1"/>
        <rFont val="標楷體"/>
        <family val="4"/>
        <charset val="136"/>
      </rPr>
      <t>敏感油墨測試</t>
    </r>
  </si>
  <si>
    <r>
      <rPr>
        <sz val="12"/>
        <color theme="1"/>
        <rFont val="標楷體"/>
        <family val="4"/>
        <charset val="136"/>
      </rPr>
      <t>測試成銘＃</t>
    </r>
    <r>
      <rPr>
        <sz val="12"/>
        <color theme="1"/>
        <rFont val="Times New Roman"/>
        <family val="1"/>
      </rPr>
      <t>C-638A</t>
    </r>
    <r>
      <rPr>
        <sz val="12"/>
        <color theme="1"/>
        <rFont val="標楷體"/>
        <family val="4"/>
        <charset val="136"/>
      </rPr>
      <t>熱熔膠條，是否可用於代替現用＃</t>
    </r>
    <r>
      <rPr>
        <sz val="12"/>
        <color theme="1"/>
        <rFont val="Times New Roman"/>
        <family val="1"/>
      </rPr>
      <t>705HM2930</t>
    </r>
    <r>
      <rPr>
        <sz val="12"/>
        <color theme="1"/>
        <rFont val="標楷體"/>
        <family val="4"/>
        <charset val="136"/>
      </rPr>
      <t>熱熔膠條，以解決其品質經常不穩定及價格不斷上升之情況。</t>
    </r>
  </si>
  <si>
    <r>
      <rPr>
        <sz val="12"/>
        <color theme="1"/>
        <rFont val="標楷體"/>
        <family val="4"/>
        <charset val="136"/>
      </rPr>
      <t>測試遠東＃</t>
    </r>
    <r>
      <rPr>
        <sz val="12"/>
        <color theme="1"/>
        <rFont val="Times New Roman"/>
        <family val="1"/>
      </rPr>
      <t>3102</t>
    </r>
    <r>
      <rPr>
        <sz val="12"/>
        <color theme="1"/>
        <rFont val="標楷體"/>
        <family val="4"/>
        <charset val="136"/>
      </rPr>
      <t>熱熔膠條，是否可用於代替現用＃</t>
    </r>
    <r>
      <rPr>
        <sz val="12"/>
        <color theme="1"/>
        <rFont val="Times New Roman"/>
        <family val="1"/>
      </rPr>
      <t>705HM2930</t>
    </r>
    <r>
      <rPr>
        <sz val="12"/>
        <color theme="1"/>
        <rFont val="標楷體"/>
        <family val="4"/>
        <charset val="136"/>
      </rPr>
      <t>熱熔膠條，以解決其品質經常不穩定之情況。</t>
    </r>
  </si>
  <si>
    <r>
      <rPr>
        <sz val="12"/>
        <color theme="1"/>
        <rFont val="標楷體"/>
        <family val="4"/>
        <charset val="136"/>
      </rPr>
      <t>測試星宇＃</t>
    </r>
    <r>
      <rPr>
        <sz val="12"/>
        <color theme="1"/>
        <rFont val="Times New Roman"/>
        <family val="1"/>
      </rPr>
      <t>XY-1046A</t>
    </r>
    <r>
      <rPr>
        <sz val="12"/>
        <color theme="1"/>
        <rFont val="標楷體"/>
        <family val="4"/>
        <charset val="136"/>
      </rPr>
      <t>膠水，確認其品質是否能夠代替現用國民＃</t>
    </r>
    <r>
      <rPr>
        <sz val="12"/>
        <color theme="1"/>
        <rFont val="Times New Roman"/>
        <family val="1"/>
      </rPr>
      <t>3046A</t>
    </r>
    <r>
      <rPr>
        <sz val="12"/>
        <color theme="1"/>
        <rFont val="標楷體"/>
        <family val="4"/>
        <charset val="136"/>
      </rPr>
      <t>及＃</t>
    </r>
    <r>
      <rPr>
        <sz val="12"/>
        <color theme="1"/>
        <rFont val="Times New Roman"/>
        <family val="1"/>
      </rPr>
      <t>3246</t>
    </r>
    <r>
      <rPr>
        <sz val="12"/>
        <color theme="1"/>
        <rFont val="標楷體"/>
        <family val="4"/>
        <charset val="136"/>
      </rPr>
      <t>膠水做咭書，以降低成本。</t>
    </r>
  </si>
  <si>
    <r>
      <rPr>
        <sz val="12"/>
        <color theme="1"/>
        <rFont val="標楷體"/>
        <family val="4"/>
        <charset val="136"/>
      </rPr>
      <t>測試芬得利＃</t>
    </r>
    <r>
      <rPr>
        <sz val="12"/>
        <color theme="1"/>
        <rFont val="Times New Roman"/>
        <family val="1"/>
      </rPr>
      <t>DT-33A</t>
    </r>
    <r>
      <rPr>
        <sz val="12"/>
        <color theme="1"/>
        <rFont val="標楷體"/>
        <family val="4"/>
        <charset val="136"/>
      </rPr>
      <t>白膠，是否可用於代替現用國民＃</t>
    </r>
    <r>
      <rPr>
        <sz val="12"/>
        <color theme="1"/>
        <rFont val="Times New Roman"/>
        <family val="1"/>
      </rPr>
      <t>3236</t>
    </r>
    <r>
      <rPr>
        <sz val="12"/>
        <color theme="1"/>
        <rFont val="標楷體"/>
        <family val="4"/>
        <charset val="136"/>
      </rPr>
      <t>白膠，以達到降低成本及單一物料找後備之目的。</t>
    </r>
  </si>
  <si>
    <r>
      <rPr>
        <sz val="12"/>
        <color theme="1"/>
        <rFont val="標楷體"/>
        <family val="4"/>
        <charset val="136"/>
      </rPr>
      <t>測試</t>
    </r>
    <r>
      <rPr>
        <sz val="12"/>
        <color theme="1"/>
        <rFont val="Times New Roman"/>
        <family val="1"/>
      </rPr>
      <t>#3275A</t>
    </r>
    <r>
      <rPr>
        <sz val="12"/>
        <color theme="1"/>
        <rFont val="標楷體"/>
        <family val="4"/>
        <charset val="136"/>
      </rPr>
      <t>膠水，其品質是否能解決現時＃</t>
    </r>
    <r>
      <rPr>
        <sz val="12"/>
        <color theme="1"/>
        <rFont val="Times New Roman"/>
        <family val="1"/>
      </rPr>
      <t>3275</t>
    </r>
    <r>
      <rPr>
        <sz val="12"/>
        <color theme="1"/>
        <rFont val="標楷體"/>
        <family val="4"/>
        <charset val="136"/>
      </rPr>
      <t>白膠品質不稳定及不能通過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</si>
  <si>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3691B</t>
    </r>
    <r>
      <rPr>
        <sz val="12"/>
        <color theme="1"/>
        <rFont val="標楷體"/>
        <family val="4"/>
        <charset val="136"/>
      </rPr>
      <t>白膠，是否能解決現時</t>
    </r>
    <r>
      <rPr>
        <sz val="12"/>
        <color theme="1"/>
        <rFont val="Times New Roman"/>
        <family val="1"/>
      </rPr>
      <t>#5930MB</t>
    </r>
    <r>
      <rPr>
        <sz val="12"/>
        <color theme="1"/>
        <rFont val="標楷體"/>
        <family val="4"/>
        <charset val="136"/>
      </rPr>
      <t>及</t>
    </r>
    <r>
      <rPr>
        <sz val="12"/>
        <color theme="1"/>
        <rFont val="Times New Roman"/>
        <family val="1"/>
      </rPr>
      <t>#C505B-1</t>
    </r>
    <r>
      <rPr>
        <sz val="12"/>
        <color theme="1"/>
        <rFont val="標楷體"/>
        <family val="4"/>
        <charset val="136"/>
      </rPr>
      <t>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</si>
  <si>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WPF009-B</t>
    </r>
    <r>
      <rPr>
        <sz val="12"/>
        <color theme="1"/>
        <rFont val="標楷體"/>
        <family val="4"/>
        <charset val="136"/>
      </rPr>
      <t>白膠是否能解決現時</t>
    </r>
    <r>
      <rPr>
        <sz val="12"/>
        <color theme="1"/>
        <rFont val="Times New Roman"/>
        <family val="1"/>
      </rPr>
      <t>#5930MB</t>
    </r>
    <r>
      <rPr>
        <sz val="12"/>
        <color theme="1"/>
        <rFont val="標楷體"/>
        <family val="4"/>
        <charset val="136"/>
      </rPr>
      <t>及</t>
    </r>
    <r>
      <rPr>
        <sz val="12"/>
        <color theme="1"/>
        <rFont val="Times New Roman"/>
        <family val="1"/>
      </rPr>
      <t>#C505B-1</t>
    </r>
    <r>
      <rPr>
        <sz val="12"/>
        <color theme="1"/>
        <rFont val="標楷體"/>
        <family val="4"/>
        <charset val="136"/>
      </rPr>
      <t>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</si>
  <si>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#3275I</t>
    </r>
    <r>
      <rPr>
        <sz val="12"/>
        <color theme="1"/>
        <rFont val="標楷體"/>
        <family val="4"/>
        <charset val="136"/>
      </rPr>
      <t>膠水，其品質是否能解決現時＃</t>
    </r>
    <r>
      <rPr>
        <sz val="12"/>
        <color theme="1"/>
        <rFont val="Times New Roman"/>
        <family val="1"/>
      </rPr>
      <t>3275</t>
    </r>
    <r>
      <rPr>
        <sz val="12"/>
        <color theme="1"/>
        <rFont val="標楷體"/>
        <family val="4"/>
        <charset val="136"/>
      </rPr>
      <t>白膠品質不稳定及不能通過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</si>
  <si>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#3275P</t>
    </r>
    <r>
      <rPr>
        <sz val="12"/>
        <color theme="1"/>
        <rFont val="標楷體"/>
        <family val="4"/>
        <charset val="136"/>
      </rPr>
      <t>膠水，其品質是否能解決現時＃</t>
    </r>
    <r>
      <rPr>
        <sz val="12"/>
        <color theme="1"/>
        <rFont val="Times New Roman"/>
        <family val="1"/>
      </rPr>
      <t>3275</t>
    </r>
    <r>
      <rPr>
        <sz val="12"/>
        <color theme="1"/>
        <rFont val="標楷體"/>
        <family val="4"/>
        <charset val="136"/>
      </rPr>
      <t>白膠品質不稳定及不能通過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</si>
  <si>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#3275N</t>
    </r>
    <r>
      <rPr>
        <sz val="12"/>
        <color theme="1"/>
        <rFont val="標楷體"/>
        <family val="4"/>
        <charset val="136"/>
      </rPr>
      <t>膠水，其品質是否能解決現時＃</t>
    </r>
    <r>
      <rPr>
        <sz val="12"/>
        <color theme="1"/>
        <rFont val="Times New Roman"/>
        <family val="1"/>
      </rPr>
      <t>3275</t>
    </r>
    <r>
      <rPr>
        <sz val="12"/>
        <color theme="1"/>
        <rFont val="標楷體"/>
        <family val="4"/>
        <charset val="136"/>
      </rPr>
      <t>白膠品質不稳定及不能通過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</si>
  <si>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#BF3405</t>
    </r>
    <r>
      <rPr>
        <sz val="12"/>
        <color theme="1"/>
        <rFont val="標楷體"/>
        <family val="4"/>
        <charset val="136"/>
      </rPr>
      <t>膠水</t>
    </r>
    <r>
      <rPr>
        <sz val="12"/>
        <color theme="1"/>
        <rFont val="Times New Roman"/>
        <family val="1"/>
      </rPr>
      <t>(</t>
    </r>
    <r>
      <rPr>
        <sz val="12"/>
        <color theme="1"/>
        <rFont val="標楷體"/>
        <family val="4"/>
        <charset val="136"/>
      </rPr>
      <t>不含</t>
    </r>
    <r>
      <rPr>
        <sz val="12"/>
        <color theme="1"/>
        <rFont val="Times New Roman"/>
        <family val="1"/>
      </rPr>
      <t>phthalate)</t>
    </r>
    <r>
      <rPr>
        <sz val="12"/>
        <color theme="1"/>
        <rFont val="標楷體"/>
        <family val="4"/>
        <charset val="136"/>
      </rPr>
      <t>，其品質是否能解決現時＃</t>
    </r>
    <r>
      <rPr>
        <sz val="12"/>
        <color theme="1"/>
        <rFont val="Times New Roman"/>
        <family val="1"/>
      </rPr>
      <t>305LV</t>
    </r>
    <r>
      <rPr>
        <sz val="12"/>
        <color theme="1"/>
        <rFont val="標楷體"/>
        <family val="4"/>
        <charset val="136"/>
      </rPr>
      <t>白膠品質不稳定及不能通過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</si>
  <si>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t>
    </r>
    <r>
      <rPr>
        <sz val="12"/>
        <color theme="1"/>
        <rFont val="Times New Roman"/>
        <family val="1"/>
      </rPr>
      <t>#305LV</t>
    </r>
    <r>
      <rPr>
        <sz val="12"/>
        <color theme="1"/>
        <rFont val="標楷體"/>
        <family val="4"/>
        <charset val="136"/>
      </rPr>
      <t>膠水</t>
    </r>
    <r>
      <rPr>
        <sz val="12"/>
        <color theme="1"/>
        <rFont val="Times New Roman"/>
        <family val="1"/>
      </rPr>
      <t>(</t>
    </r>
    <r>
      <rPr>
        <sz val="12"/>
        <color theme="1"/>
        <rFont val="標楷體"/>
        <family val="4"/>
        <charset val="136"/>
      </rPr>
      <t>不含</t>
    </r>
    <r>
      <rPr>
        <sz val="12"/>
        <color theme="1"/>
        <rFont val="Times New Roman"/>
        <family val="1"/>
      </rPr>
      <t>phthalate)</t>
    </r>
    <r>
      <rPr>
        <sz val="12"/>
        <color theme="1"/>
        <rFont val="標楷體"/>
        <family val="4"/>
        <charset val="136"/>
      </rPr>
      <t>，其品質是否能解決現時＃</t>
    </r>
    <r>
      <rPr>
        <sz val="12"/>
        <color theme="1"/>
        <rFont val="Times New Roman"/>
        <family val="1"/>
      </rPr>
      <t>305LV</t>
    </r>
    <r>
      <rPr>
        <sz val="12"/>
        <color theme="1"/>
        <rFont val="標楷體"/>
        <family val="4"/>
        <charset val="136"/>
      </rPr>
      <t>白膠品質不稳定及不能通過</t>
    </r>
    <r>
      <rPr>
        <sz val="12"/>
        <color theme="1"/>
        <rFont val="Times New Roman"/>
        <family val="1"/>
      </rPr>
      <t>MAT</t>
    </r>
    <r>
      <rPr>
        <sz val="12"/>
        <color theme="1"/>
        <rFont val="標楷體"/>
        <family val="4"/>
        <charset val="136"/>
      </rPr>
      <t>測試之情況。</t>
    </r>
  </si>
  <si>
    <r>
      <rPr>
        <sz val="12"/>
        <color theme="1"/>
        <rFont val="標楷體"/>
        <family val="4"/>
        <charset val="136"/>
      </rPr>
      <t>測試國民</t>
    </r>
    <r>
      <rPr>
        <sz val="12"/>
        <color theme="1"/>
        <rFont val="Times New Roman"/>
        <family val="1"/>
      </rPr>
      <t>#305LV</t>
    </r>
    <r>
      <rPr>
        <sz val="12"/>
        <color theme="1"/>
        <rFont val="標楷體"/>
        <family val="4"/>
        <charset val="136"/>
      </rPr>
      <t>第二次改良版膠水，因現用</t>
    </r>
    <r>
      <rPr>
        <sz val="12"/>
        <color theme="1"/>
        <rFont val="Times New Roman"/>
        <family val="1"/>
      </rPr>
      <t>#305LV</t>
    </r>
    <r>
      <rPr>
        <sz val="12"/>
        <color theme="1"/>
        <rFont val="標楷體"/>
        <family val="4"/>
        <charset val="136"/>
      </rPr>
      <t>膠水含有</t>
    </r>
    <r>
      <rPr>
        <sz val="12"/>
        <color theme="1"/>
        <rFont val="Times New Roman"/>
        <family val="1"/>
      </rPr>
      <t>phthalate</t>
    </r>
    <r>
      <rPr>
        <sz val="12"/>
        <color theme="1"/>
        <rFont val="標楷體"/>
        <family val="4"/>
        <charset val="136"/>
      </rPr>
      <t>及品質不穩定，故確認其品質是否能接受使用。</t>
    </r>
  </si>
  <si>
    <r>
      <rPr>
        <sz val="12"/>
        <color theme="1"/>
        <rFont val="標楷體"/>
        <family val="4"/>
        <charset val="136"/>
      </rPr>
      <t>測試芬得利</t>
    </r>
    <r>
      <rPr>
        <sz val="12"/>
        <color theme="1"/>
        <rFont val="Times New Roman"/>
        <family val="1"/>
      </rPr>
      <t>#DT-85</t>
    </r>
    <r>
      <rPr>
        <sz val="12"/>
        <color theme="1"/>
        <rFont val="標楷體"/>
        <family val="4"/>
        <charset val="136"/>
      </rPr>
      <t>膠水，因現用</t>
    </r>
    <r>
      <rPr>
        <sz val="12"/>
        <color theme="1"/>
        <rFont val="Times New Roman"/>
        <family val="1"/>
      </rPr>
      <t>#305LV</t>
    </r>
    <r>
      <rPr>
        <sz val="12"/>
        <color theme="1"/>
        <rFont val="標楷體"/>
        <family val="4"/>
        <charset val="136"/>
      </rPr>
      <t>膠水含有</t>
    </r>
    <r>
      <rPr>
        <sz val="12"/>
        <color theme="1"/>
        <rFont val="Times New Roman"/>
        <family val="1"/>
      </rPr>
      <t>phthalate</t>
    </r>
    <r>
      <rPr>
        <sz val="12"/>
        <color theme="1"/>
        <rFont val="標楷體"/>
        <family val="4"/>
        <charset val="136"/>
      </rPr>
      <t>及品質不穩定，故確認其品質是否能接受使用。</t>
    </r>
  </si>
  <si>
    <r>
      <rPr>
        <sz val="12"/>
        <color theme="1"/>
        <rFont val="標楷體"/>
        <family val="4"/>
        <charset val="136"/>
      </rPr>
      <t>測試合裕</t>
    </r>
    <r>
      <rPr>
        <sz val="12"/>
        <color theme="1"/>
        <rFont val="Times New Roman"/>
        <family val="1"/>
      </rPr>
      <t>#2232LV</t>
    </r>
    <r>
      <rPr>
        <sz val="12"/>
        <color theme="1"/>
        <rFont val="標楷體"/>
        <family val="4"/>
        <charset val="136"/>
      </rPr>
      <t>膠水，因現用</t>
    </r>
    <r>
      <rPr>
        <sz val="12"/>
        <color theme="1"/>
        <rFont val="Times New Roman"/>
        <family val="1"/>
      </rPr>
      <t>#305LV</t>
    </r>
    <r>
      <rPr>
        <sz val="12"/>
        <color theme="1"/>
        <rFont val="標楷體"/>
        <family val="4"/>
        <charset val="136"/>
      </rPr>
      <t>膠水含有</t>
    </r>
    <r>
      <rPr>
        <sz val="12"/>
        <color theme="1"/>
        <rFont val="Times New Roman"/>
        <family val="1"/>
      </rPr>
      <t>phthalate</t>
    </r>
    <r>
      <rPr>
        <sz val="12"/>
        <color theme="1"/>
        <rFont val="標楷體"/>
        <family val="4"/>
        <charset val="136"/>
      </rPr>
      <t>及品質不穩定，故確認其品質是否能接受使用。</t>
    </r>
  </si>
  <si>
    <r>
      <rPr>
        <sz val="12"/>
        <color theme="1"/>
        <rFont val="標楷體"/>
        <family val="4"/>
        <charset val="136"/>
      </rPr>
      <t>測試建泰＃</t>
    </r>
    <r>
      <rPr>
        <sz val="12"/>
        <color theme="1"/>
        <rFont val="Times New Roman"/>
        <family val="1"/>
      </rPr>
      <t>LB448</t>
    </r>
    <r>
      <rPr>
        <sz val="12"/>
        <color theme="1"/>
        <rFont val="標楷體"/>
        <family val="4"/>
        <charset val="136"/>
      </rPr>
      <t>動物膠，用於代替現用＃</t>
    </r>
    <r>
      <rPr>
        <sz val="12"/>
        <color theme="1"/>
        <rFont val="Times New Roman"/>
        <family val="1"/>
      </rPr>
      <t>LB448</t>
    </r>
    <r>
      <rPr>
        <sz val="12"/>
        <color theme="1"/>
        <rFont val="標楷體"/>
        <family val="4"/>
        <charset val="136"/>
      </rPr>
      <t>動物膠，以達到降低成本、單一物料找後備、短縮交貨期的目的。</t>
    </r>
  </si>
  <si>
    <r>
      <rPr>
        <sz val="12"/>
        <color theme="1"/>
        <rFont val="標楷體"/>
        <family val="4"/>
        <charset val="136"/>
      </rPr>
      <t>測試國民改良版</t>
    </r>
    <r>
      <rPr>
        <sz val="12"/>
        <color theme="1"/>
        <rFont val="Times New Roman"/>
        <family val="1"/>
      </rPr>
      <t>#G3275AI</t>
    </r>
    <r>
      <rPr>
        <sz val="12"/>
        <color theme="1"/>
        <rFont val="標楷體"/>
        <family val="4"/>
        <charset val="136"/>
      </rPr>
      <t>膠水，確認其品質是否能代替現用未能通過大貨抽樣測試之</t>
    </r>
    <r>
      <rPr>
        <sz val="12"/>
        <color theme="1"/>
        <rFont val="Times New Roman"/>
        <family val="1"/>
      </rPr>
      <t>#3275</t>
    </r>
    <r>
      <rPr>
        <sz val="12"/>
        <color theme="1"/>
        <rFont val="標楷體"/>
        <family val="4"/>
        <charset val="136"/>
      </rPr>
      <t>，以保證大貨品質。</t>
    </r>
  </si>
  <si>
    <r>
      <rPr>
        <sz val="12"/>
        <color theme="1"/>
        <rFont val="標楷體"/>
        <family val="4"/>
        <charset val="136"/>
      </rPr>
      <t>測試</t>
    </r>
    <r>
      <rPr>
        <sz val="12"/>
        <color theme="1"/>
        <rFont val="Times New Roman"/>
        <family val="1"/>
      </rPr>
      <t>#Q-9101BA</t>
    </r>
    <r>
      <rPr>
        <sz val="12"/>
        <color theme="1"/>
        <rFont val="標楷體"/>
        <family val="4"/>
        <charset val="136"/>
      </rPr>
      <t>熱熔膠用於粘手挽袋袋繩，以確認其品質是否接受。</t>
    </r>
  </si>
  <si>
    <r>
      <rPr>
        <sz val="12"/>
        <color theme="1"/>
        <rFont val="標楷體"/>
        <family val="4"/>
        <charset val="136"/>
      </rPr>
      <t>測試周益</t>
    </r>
    <r>
      <rPr>
        <sz val="12"/>
        <color theme="1"/>
        <rFont val="Times New Roman"/>
        <family val="1"/>
      </rPr>
      <t>#ZY-91</t>
    </r>
    <r>
      <rPr>
        <sz val="12"/>
        <color theme="1"/>
        <rFont val="標楷體"/>
        <family val="4"/>
        <charset val="136"/>
      </rPr>
      <t>膠水，用於粘紙袋邊咭、底咭及紙袋駁邊位的粘貼，確認其品質是否適合本司使用，以作後備。</t>
    </r>
  </si>
  <si>
    <r>
      <rPr>
        <sz val="12"/>
        <color theme="1"/>
        <rFont val="標楷體"/>
        <family val="4"/>
        <charset val="136"/>
      </rPr>
      <t>測試周益</t>
    </r>
    <r>
      <rPr>
        <sz val="12"/>
        <color theme="1"/>
        <rFont val="Times New Roman"/>
        <family val="1"/>
      </rPr>
      <t>#ZY-935</t>
    </r>
    <r>
      <rPr>
        <sz val="12"/>
        <color theme="1"/>
        <rFont val="標楷體"/>
        <family val="4"/>
        <charset val="136"/>
      </rPr>
      <t>膠水，用於粘紙袋邊咭、底咭及紙袋駁邊位的粘貼，確認其品質是否適合本司使用，以作後備。</t>
    </r>
  </si>
  <si>
    <r>
      <rPr>
        <sz val="12"/>
        <color theme="1"/>
        <rFont val="標楷體"/>
        <family val="4"/>
        <charset val="136"/>
      </rPr>
      <t>測試寶利</t>
    </r>
    <r>
      <rPr>
        <sz val="12"/>
        <color theme="1"/>
        <rFont val="Times New Roman"/>
        <family val="1"/>
      </rPr>
      <t>#AF-505F</t>
    </r>
    <r>
      <rPr>
        <sz val="12"/>
        <color theme="1"/>
        <rFont val="標楷體"/>
        <family val="4"/>
        <charset val="136"/>
      </rPr>
      <t>膠水，確認其品質是否接受針對用於粘合機粘</t>
    </r>
    <r>
      <rPr>
        <sz val="12"/>
        <color theme="1"/>
        <rFont val="Times New Roman"/>
        <family val="1"/>
      </rPr>
      <t>OPP</t>
    </r>
    <r>
      <rPr>
        <sz val="12"/>
        <color theme="1"/>
        <rFont val="標楷體"/>
        <family val="4"/>
        <charset val="136"/>
      </rPr>
      <t>盒用，以解決其粘盒品質經常不穩定的情況。</t>
    </r>
  </si>
  <si>
    <r>
      <rPr>
        <sz val="12"/>
        <color theme="1"/>
        <rFont val="標楷體"/>
        <family val="4"/>
        <charset val="136"/>
      </rPr>
      <t>測試用＃</t>
    </r>
    <r>
      <rPr>
        <sz val="12"/>
        <color theme="1"/>
        <rFont val="Times New Roman"/>
        <family val="1"/>
      </rPr>
      <t>PRODUCER 305LV</t>
    </r>
    <r>
      <rPr>
        <sz val="12"/>
        <color theme="1"/>
        <rFont val="標楷體"/>
        <family val="4"/>
        <charset val="136"/>
      </rPr>
      <t>將</t>
    </r>
    <r>
      <rPr>
        <sz val="12"/>
        <color theme="1"/>
        <rFont val="Times New Roman"/>
        <family val="1"/>
      </rPr>
      <t>APET</t>
    </r>
    <r>
      <rPr>
        <sz val="12"/>
        <color theme="1"/>
        <rFont val="標楷體"/>
        <family val="4"/>
        <charset val="136"/>
      </rPr>
      <t>膠片裱於再生皮及</t>
    </r>
    <r>
      <rPr>
        <sz val="12"/>
        <color theme="1"/>
        <rFont val="Times New Roman"/>
        <family val="1"/>
      </rPr>
      <t>PU</t>
    </r>
    <r>
      <rPr>
        <sz val="12"/>
        <color theme="1"/>
        <rFont val="標楷體"/>
        <family val="4"/>
        <charset val="136"/>
      </rPr>
      <t>皮後做壓竹脊效果是否可行。</t>
    </r>
  </si>
  <si>
    <r>
      <rPr>
        <sz val="12"/>
        <color theme="1"/>
        <rFont val="標楷體"/>
        <family val="4"/>
        <charset val="136"/>
      </rPr>
      <t>針對＃</t>
    </r>
    <r>
      <rPr>
        <sz val="12"/>
        <color theme="1"/>
        <rFont val="Times New Roman"/>
        <family val="1"/>
      </rPr>
      <t>3275</t>
    </r>
    <r>
      <rPr>
        <sz val="12"/>
        <color theme="1"/>
        <rFont val="標楷體"/>
        <family val="4"/>
        <charset val="136"/>
      </rPr>
      <t>膠水質量不穩定而停用和現用</t>
    </r>
    <r>
      <rPr>
        <sz val="12"/>
        <color theme="1"/>
        <rFont val="Times New Roman"/>
        <family val="1"/>
      </rPr>
      <t>AD760HS</t>
    </r>
    <r>
      <rPr>
        <sz val="12"/>
        <color theme="1"/>
        <rFont val="標楷體"/>
        <family val="4"/>
        <charset val="136"/>
      </rPr>
      <t>植毛膠水粘玻璃珠附著力不足，故開發測試凱迪克</t>
    </r>
    <r>
      <rPr>
        <sz val="12"/>
        <color theme="1"/>
        <rFont val="Times New Roman"/>
        <family val="1"/>
      </rPr>
      <t>FS-6509</t>
    </r>
    <r>
      <rPr>
        <sz val="12"/>
        <color theme="1"/>
        <rFont val="標楷體"/>
        <family val="4"/>
        <charset val="136"/>
      </rPr>
      <t>水性絲印膠粘劑是否可以粘實玻璃珠並符合我司生產工藝要求。</t>
    </r>
  </si>
  <si>
    <r>
      <rPr>
        <sz val="12"/>
        <color theme="1"/>
        <rFont val="標楷體"/>
        <family val="4"/>
        <charset val="136"/>
      </rPr>
      <t>測試</t>
    </r>
    <r>
      <rPr>
        <sz val="12"/>
        <color theme="1"/>
        <rFont val="Times New Roman"/>
        <family val="1"/>
      </rPr>
      <t>#6042</t>
    </r>
    <r>
      <rPr>
        <sz val="12"/>
        <color theme="1"/>
        <rFont val="標楷體"/>
        <family val="4"/>
        <charset val="136"/>
      </rPr>
      <t>熱熔膠用於做魚皮相部圓弧脊位，確認其品質是否接受，以代替現用的</t>
    </r>
    <r>
      <rPr>
        <sz val="12"/>
        <color theme="1"/>
        <rFont val="Times New Roman"/>
        <family val="1"/>
      </rPr>
      <t>#Q2267+#278</t>
    </r>
    <r>
      <rPr>
        <sz val="12"/>
        <color theme="1"/>
        <rFont val="標楷體"/>
        <family val="4"/>
        <charset val="136"/>
      </rPr>
      <t>熱熔膠不能達到客人要求效果（脊位圓弧打開得更大而不爆膠）。</t>
    </r>
  </si>
  <si>
    <r>
      <rPr>
        <sz val="12"/>
        <color theme="1"/>
        <rFont val="標楷體"/>
        <family val="4"/>
        <charset val="136"/>
      </rPr>
      <t>測試用＃</t>
    </r>
    <r>
      <rPr>
        <sz val="12"/>
        <color theme="1"/>
        <rFont val="Times New Roman"/>
        <family val="1"/>
      </rPr>
      <t>LAMINATOR 3926</t>
    </r>
    <r>
      <rPr>
        <sz val="12"/>
        <color theme="1"/>
        <rFont val="標楷體"/>
        <family val="4"/>
        <charset val="136"/>
      </rPr>
      <t>是否可代替＃</t>
    </r>
    <r>
      <rPr>
        <sz val="12"/>
        <color theme="1"/>
        <rFont val="Times New Roman"/>
        <family val="1"/>
      </rPr>
      <t>814</t>
    </r>
    <r>
      <rPr>
        <sz val="12"/>
        <color theme="1"/>
        <rFont val="標楷體"/>
        <family val="4"/>
        <charset val="136"/>
      </rPr>
      <t>萬能膠做為竹脊脊芯膠水，以解決</t>
    </r>
    <r>
      <rPr>
        <sz val="12"/>
        <color theme="1"/>
        <rFont val="Times New Roman"/>
        <family val="1"/>
      </rPr>
      <t>CS-060802</t>
    </r>
    <r>
      <rPr>
        <sz val="12"/>
        <color theme="1"/>
        <rFont val="標楷體"/>
        <family val="4"/>
        <charset val="136"/>
      </rPr>
      <t>竹脊測試中使用＃</t>
    </r>
    <r>
      <rPr>
        <sz val="12"/>
        <color theme="1"/>
        <rFont val="Times New Roman"/>
        <family val="1"/>
      </rPr>
      <t>814</t>
    </r>
    <r>
      <rPr>
        <sz val="12"/>
        <color theme="1"/>
        <rFont val="標楷體"/>
        <family val="4"/>
        <charset val="136"/>
      </rPr>
      <t>萬能膠出現氣味大、乾燥速度過快、難以塗布均勻等問題。</t>
    </r>
  </si>
  <si>
    <r>
      <rPr>
        <sz val="12"/>
        <color theme="1"/>
        <rFont val="標楷體"/>
        <family val="4"/>
        <charset val="136"/>
      </rPr>
      <t>測試</t>
    </r>
    <r>
      <rPr>
        <sz val="12"/>
        <color theme="1"/>
        <rFont val="Times New Roman"/>
        <family val="1"/>
      </rPr>
      <t>#315F</t>
    </r>
    <r>
      <rPr>
        <sz val="12"/>
        <color theme="1"/>
        <rFont val="標楷體"/>
        <family val="4"/>
        <charset val="136"/>
      </rPr>
      <t>動物膠配合包皮殼機生產包皮殼﹐是否可代替現用</t>
    </r>
    <r>
      <rPr>
        <sz val="12"/>
        <color theme="1"/>
        <rFont val="Times New Roman"/>
        <family val="1"/>
      </rPr>
      <t>#BG6642</t>
    </r>
    <r>
      <rPr>
        <sz val="12"/>
        <color theme="1"/>
        <rFont val="標楷體"/>
        <family val="4"/>
        <charset val="136"/>
      </rPr>
      <t>及</t>
    </r>
    <r>
      <rPr>
        <sz val="12"/>
        <color theme="1"/>
        <rFont val="Times New Roman"/>
        <family val="1"/>
      </rPr>
      <t>#6668</t>
    </r>
    <r>
      <rPr>
        <sz val="12"/>
        <color theme="1"/>
        <rFont val="標楷體"/>
        <family val="4"/>
        <charset val="136"/>
      </rPr>
      <t>動物膠，以做後備及降低成本﹒</t>
    </r>
  </si>
  <si>
    <r>
      <t xml:space="preserve"> </t>
    </r>
    <r>
      <rPr>
        <sz val="12"/>
        <color theme="1"/>
        <rFont val="標楷體"/>
        <family val="4"/>
        <charset val="136"/>
      </rPr>
      <t>測試</t>
    </r>
    <r>
      <rPr>
        <sz val="12"/>
        <color theme="1"/>
        <rFont val="Times New Roman"/>
        <family val="1"/>
      </rPr>
      <t>#CM595</t>
    </r>
    <r>
      <rPr>
        <sz val="12"/>
        <color theme="1"/>
        <rFont val="標楷體"/>
        <family val="4"/>
        <charset val="136"/>
      </rPr>
      <t>動物膠配合包皮殼機生產包皮殼﹐是否可代替現用</t>
    </r>
    <r>
      <rPr>
        <sz val="12"/>
        <color theme="1"/>
        <rFont val="Times New Roman"/>
        <family val="1"/>
      </rPr>
      <t>#BG6642</t>
    </r>
    <r>
      <rPr>
        <sz val="12"/>
        <color theme="1"/>
        <rFont val="標楷體"/>
        <family val="4"/>
        <charset val="136"/>
      </rPr>
      <t>及</t>
    </r>
    <r>
      <rPr>
        <sz val="12"/>
        <color theme="1"/>
        <rFont val="Times New Roman"/>
        <family val="1"/>
      </rPr>
      <t>#6668</t>
    </r>
    <r>
      <rPr>
        <sz val="12"/>
        <color theme="1"/>
        <rFont val="標楷體"/>
        <family val="4"/>
        <charset val="136"/>
      </rPr>
      <t>動物膠，以做後備及降低成本﹒</t>
    </r>
  </si>
  <si>
    <r>
      <rPr>
        <sz val="12"/>
        <color theme="1"/>
        <rFont val="標楷體"/>
        <family val="4"/>
        <charset val="136"/>
      </rPr>
      <t>測試膠水</t>
    </r>
    <r>
      <rPr>
        <sz val="12"/>
        <color theme="1"/>
        <rFont val="Times New Roman"/>
        <family val="1"/>
      </rPr>
      <t>(#A150)</t>
    </r>
    <r>
      <rPr>
        <sz val="12"/>
        <color theme="1"/>
        <rFont val="標楷體"/>
        <family val="4"/>
        <charset val="136"/>
      </rPr>
      <t>粘</t>
    </r>
    <r>
      <rPr>
        <sz val="12"/>
        <color theme="1"/>
        <rFont val="Times New Roman"/>
        <family val="1"/>
      </rPr>
      <t>ABS</t>
    </r>
    <r>
      <rPr>
        <sz val="12"/>
        <color theme="1"/>
        <rFont val="標楷體"/>
        <family val="4"/>
        <charset val="136"/>
      </rPr>
      <t>配件，確認其品質是否接受，以解決現時的</t>
    </r>
    <r>
      <rPr>
        <sz val="12"/>
        <color theme="1"/>
        <rFont val="Times New Roman"/>
        <family val="1"/>
      </rPr>
      <t>#814</t>
    </r>
    <r>
      <rPr>
        <sz val="12"/>
        <color theme="1"/>
        <rFont val="標楷體"/>
        <family val="4"/>
        <charset val="136"/>
      </rPr>
      <t>膠水粘</t>
    </r>
    <r>
      <rPr>
        <sz val="12"/>
        <color theme="1"/>
        <rFont val="Times New Roman"/>
        <family val="1"/>
      </rPr>
      <t>ABS</t>
    </r>
    <r>
      <rPr>
        <sz val="12"/>
        <color theme="1"/>
        <rFont val="標楷體"/>
        <family val="4"/>
        <charset val="136"/>
      </rPr>
      <t>配件不能通過環境測試問題。</t>
    </r>
    <r>
      <rPr>
        <sz val="12"/>
        <color theme="1"/>
        <rFont val="Times New Roman"/>
        <family val="1"/>
      </rPr>
      <t xml:space="preserve"> </t>
    </r>
  </si>
  <si>
    <r>
      <rPr>
        <sz val="12"/>
        <color theme="1"/>
        <rFont val="標楷體"/>
        <family val="4"/>
        <charset val="136"/>
      </rPr>
      <t>測試</t>
    </r>
    <r>
      <rPr>
        <sz val="12"/>
        <color theme="1"/>
        <rFont val="Times New Roman"/>
        <family val="1"/>
      </rPr>
      <t># AF-505A</t>
    </r>
    <r>
      <rPr>
        <sz val="12"/>
        <color theme="1"/>
        <rFont val="標楷體"/>
        <family val="4"/>
        <charset val="136"/>
      </rPr>
      <t>白膠膠配合自動造袋機做造袋</t>
    </r>
    <r>
      <rPr>
        <sz val="12"/>
        <color theme="1"/>
        <rFont val="Times New Roman"/>
        <family val="1"/>
      </rPr>
      <t>(OPP</t>
    </r>
    <r>
      <rPr>
        <sz val="12"/>
        <color theme="1"/>
        <rFont val="標楷體"/>
        <family val="4"/>
        <charset val="136"/>
      </rPr>
      <t>袋</t>
    </r>
    <r>
      <rPr>
        <sz val="12"/>
        <color theme="1"/>
        <rFont val="Times New Roman"/>
        <family val="1"/>
      </rPr>
      <t>)</t>
    </r>
    <r>
      <rPr>
        <sz val="12"/>
        <color theme="1"/>
        <rFont val="標楷體"/>
        <family val="4"/>
        <charset val="136"/>
      </rPr>
      <t>埋底﹐確認其品質是否可接受使用，以達到降低成本及提高生產效率的目的。</t>
    </r>
  </si>
  <si>
    <r>
      <rPr>
        <sz val="12"/>
        <color theme="1"/>
        <rFont val="標楷體"/>
        <family val="4"/>
        <charset val="136"/>
      </rPr>
      <t>測試＃</t>
    </r>
    <r>
      <rPr>
        <sz val="12"/>
        <color theme="1"/>
        <rFont val="Times New Roman"/>
        <family val="1"/>
      </rPr>
      <t>AF</t>
    </r>
    <r>
      <rPr>
        <sz val="12"/>
        <color theme="1"/>
        <rFont val="標楷體"/>
        <family val="4"/>
        <charset val="136"/>
      </rPr>
      <t>－</t>
    </r>
    <r>
      <rPr>
        <sz val="12"/>
        <color theme="1"/>
        <rFont val="Times New Roman"/>
        <family val="1"/>
      </rPr>
      <t>205K</t>
    </r>
    <r>
      <rPr>
        <sz val="12"/>
        <color theme="1"/>
        <rFont val="標楷體"/>
        <family val="4"/>
        <charset val="136"/>
      </rPr>
      <t>膠水粘珠仔，確定是否能代替＃</t>
    </r>
    <r>
      <rPr>
        <sz val="12"/>
        <color theme="1"/>
        <rFont val="Times New Roman"/>
        <family val="1"/>
      </rPr>
      <t>DM</t>
    </r>
    <r>
      <rPr>
        <sz val="12"/>
        <color theme="1"/>
        <rFont val="標楷體"/>
        <family val="4"/>
        <charset val="136"/>
      </rPr>
      <t>－</t>
    </r>
    <r>
      <rPr>
        <sz val="12"/>
        <color theme="1"/>
        <rFont val="Times New Roman"/>
        <family val="1"/>
      </rPr>
      <t>629VH</t>
    </r>
    <r>
      <rPr>
        <sz val="12"/>
        <color theme="1"/>
        <rFont val="標楷體"/>
        <family val="4"/>
        <charset val="136"/>
      </rPr>
      <t>膠水，以達到客人關於</t>
    </r>
    <r>
      <rPr>
        <sz val="12"/>
        <color theme="1"/>
        <rFont val="Times New Roman"/>
        <family val="1"/>
      </rPr>
      <t>“</t>
    </r>
    <r>
      <rPr>
        <sz val="12"/>
        <color theme="1"/>
        <rFont val="標楷體"/>
        <family val="4"/>
        <charset val="136"/>
      </rPr>
      <t>珠仔麻布三環部</t>
    </r>
    <r>
      <rPr>
        <sz val="12"/>
        <color theme="1"/>
        <rFont val="Times New Roman"/>
        <family val="1"/>
      </rPr>
      <t>“</t>
    </r>
    <r>
      <rPr>
        <sz val="12"/>
        <color theme="1"/>
        <rFont val="標楷體"/>
        <family val="4"/>
        <charset val="136"/>
      </rPr>
      <t>的要求。</t>
    </r>
  </si>
  <si>
    <r>
      <rPr>
        <sz val="12"/>
        <color theme="1"/>
        <rFont val="標楷體"/>
        <family val="4"/>
        <charset val="136"/>
      </rPr>
      <t>測試＃</t>
    </r>
    <r>
      <rPr>
        <sz val="12"/>
        <color theme="1"/>
        <rFont val="Times New Roman"/>
        <family val="1"/>
      </rPr>
      <t>ST</t>
    </r>
    <r>
      <rPr>
        <sz val="12"/>
        <color theme="1"/>
        <rFont val="標楷體"/>
        <family val="4"/>
        <charset val="136"/>
      </rPr>
      <t>－</t>
    </r>
    <r>
      <rPr>
        <sz val="12"/>
        <color theme="1"/>
        <rFont val="Times New Roman"/>
        <family val="1"/>
      </rPr>
      <t>8331</t>
    </r>
    <r>
      <rPr>
        <sz val="12"/>
        <color theme="1"/>
        <rFont val="標楷體"/>
        <family val="4"/>
        <charset val="136"/>
      </rPr>
      <t>膠水粘珠仔，確定是否能代替＃</t>
    </r>
    <r>
      <rPr>
        <sz val="12"/>
        <color theme="1"/>
        <rFont val="Times New Roman"/>
        <family val="1"/>
      </rPr>
      <t>DM</t>
    </r>
    <r>
      <rPr>
        <sz val="12"/>
        <color theme="1"/>
        <rFont val="標楷體"/>
        <family val="4"/>
        <charset val="136"/>
      </rPr>
      <t>－</t>
    </r>
    <r>
      <rPr>
        <sz val="12"/>
        <color theme="1"/>
        <rFont val="Times New Roman"/>
        <family val="1"/>
      </rPr>
      <t>629VH</t>
    </r>
    <r>
      <rPr>
        <sz val="12"/>
        <color theme="1"/>
        <rFont val="標楷體"/>
        <family val="4"/>
        <charset val="136"/>
      </rPr>
      <t>膠水，以達到客人關於</t>
    </r>
    <r>
      <rPr>
        <sz val="12"/>
        <color theme="1"/>
        <rFont val="Times New Roman"/>
        <family val="1"/>
      </rPr>
      <t>“</t>
    </r>
    <r>
      <rPr>
        <sz val="12"/>
        <color theme="1"/>
        <rFont val="標楷體"/>
        <family val="4"/>
        <charset val="136"/>
      </rPr>
      <t>珠仔麻布三環部</t>
    </r>
    <r>
      <rPr>
        <sz val="12"/>
        <color theme="1"/>
        <rFont val="Times New Roman"/>
        <family val="1"/>
      </rPr>
      <t>“</t>
    </r>
    <r>
      <rPr>
        <sz val="12"/>
        <color theme="1"/>
        <rFont val="標楷體"/>
        <family val="4"/>
        <charset val="136"/>
      </rPr>
      <t>的要求。</t>
    </r>
  </si>
  <si>
    <r>
      <rPr>
        <sz val="12"/>
        <color theme="1"/>
        <rFont val="標楷體"/>
        <family val="4"/>
        <charset val="136"/>
      </rPr>
      <t>測試東莞凱迪克</t>
    </r>
    <r>
      <rPr>
        <sz val="12"/>
        <color theme="1"/>
        <rFont val="Times New Roman"/>
        <family val="1"/>
      </rPr>
      <t>FS-6402</t>
    </r>
    <r>
      <rPr>
        <sz val="12"/>
        <color theme="1"/>
        <rFont val="標楷體"/>
        <family val="4"/>
        <charset val="136"/>
      </rPr>
      <t>膠水用於過膠面植絨的品質及生產是否可行，用以代替之前用</t>
    </r>
    <r>
      <rPr>
        <sz val="12"/>
        <color theme="1"/>
        <rFont val="Times New Roman"/>
        <family val="1"/>
      </rPr>
      <t>#AD760+195.70</t>
    </r>
    <r>
      <rPr>
        <sz val="12"/>
        <color theme="1"/>
        <rFont val="標楷體"/>
        <family val="4"/>
        <charset val="136"/>
      </rPr>
      <t>的方法，解決單一供應商及生產成本、購入</t>
    </r>
    <r>
      <rPr>
        <sz val="12"/>
        <color theme="1"/>
        <rFont val="Times New Roman"/>
        <family val="1"/>
      </rPr>
      <t>195.70</t>
    </r>
    <r>
      <rPr>
        <sz val="12"/>
        <color theme="1"/>
        <rFont val="標楷體"/>
        <family val="4"/>
        <charset val="136"/>
      </rPr>
      <t>較麻煩的問題。</t>
    </r>
  </si>
  <si>
    <r>
      <rPr>
        <sz val="12"/>
        <color theme="1"/>
        <rFont val="標楷體"/>
        <family val="4"/>
        <charset val="136"/>
      </rPr>
      <t>測試先力</t>
    </r>
    <r>
      <rPr>
        <sz val="12"/>
        <color theme="1"/>
        <rFont val="Times New Roman"/>
        <family val="1"/>
      </rPr>
      <t>#UV-131</t>
    </r>
    <r>
      <rPr>
        <sz val="12"/>
        <color theme="1"/>
        <rFont val="標楷體"/>
        <family val="4"/>
        <charset val="136"/>
      </rPr>
      <t>粘接《仙女傳奇》配件，確認其品質是否可接受，以達到客人的要求。</t>
    </r>
  </si>
  <si>
    <r>
      <rPr>
        <sz val="12"/>
        <color theme="1"/>
        <rFont val="標楷體"/>
        <family val="4"/>
        <charset val="136"/>
      </rPr>
      <t>測試國民＃</t>
    </r>
    <r>
      <rPr>
        <sz val="12"/>
        <color theme="1"/>
        <rFont val="Times New Roman"/>
        <family val="1"/>
      </rPr>
      <t>907</t>
    </r>
    <r>
      <rPr>
        <sz val="12"/>
        <color theme="1"/>
        <rFont val="標楷體"/>
        <family val="4"/>
        <charset val="136"/>
      </rPr>
      <t>熱熔膠用於精裝書邊膠，確認其品質是否符合我司要求，以解決現用邊膠＃</t>
    </r>
    <r>
      <rPr>
        <sz val="12"/>
        <color theme="1"/>
        <rFont val="Times New Roman"/>
        <family val="1"/>
      </rPr>
      <t>294</t>
    </r>
    <r>
      <rPr>
        <sz val="12"/>
        <color theme="1"/>
        <rFont val="標楷體"/>
        <family val="4"/>
        <charset val="136"/>
      </rPr>
      <t>滲油問題。</t>
    </r>
  </si>
  <si>
    <r>
      <rPr>
        <sz val="12"/>
        <color theme="1"/>
        <rFont val="標楷體"/>
        <family val="4"/>
        <charset val="136"/>
      </rPr>
      <t>測試漢高＃</t>
    </r>
    <r>
      <rPr>
        <sz val="12"/>
        <color theme="1"/>
        <rFont val="Times New Roman"/>
        <family val="1"/>
      </rPr>
      <t>Q2416-21</t>
    </r>
    <r>
      <rPr>
        <sz val="12"/>
        <color theme="1"/>
        <rFont val="標楷體"/>
        <family val="4"/>
        <charset val="136"/>
      </rPr>
      <t>熱熔膠用於精裝書邊膠，確認其品質是否符合我司要求，以解決現用邊膠＃</t>
    </r>
    <r>
      <rPr>
        <sz val="12"/>
        <color theme="1"/>
        <rFont val="Times New Roman"/>
        <family val="1"/>
      </rPr>
      <t>294</t>
    </r>
    <r>
      <rPr>
        <sz val="12"/>
        <color theme="1"/>
        <rFont val="標楷體"/>
        <family val="4"/>
        <charset val="136"/>
      </rPr>
      <t>滲油問題。</t>
    </r>
  </si>
  <si>
    <r>
      <rPr>
        <sz val="12"/>
        <color theme="1"/>
        <rFont val="標楷體"/>
        <family val="4"/>
        <charset val="136"/>
      </rPr>
      <t>測試＃</t>
    </r>
    <r>
      <rPr>
        <sz val="12"/>
        <color theme="1"/>
        <rFont val="Times New Roman"/>
        <family val="1"/>
      </rPr>
      <t>AF-831</t>
    </r>
    <r>
      <rPr>
        <sz val="12"/>
        <color theme="1"/>
        <rFont val="標楷體"/>
        <family val="4"/>
        <charset val="136"/>
      </rPr>
      <t>瞬間膠粘動力咭配件，確認其品質是否符合公司要求，以解決＃</t>
    </r>
    <r>
      <rPr>
        <sz val="12"/>
        <color theme="1"/>
        <rFont val="Times New Roman"/>
        <family val="1"/>
      </rPr>
      <t>28630</t>
    </r>
    <r>
      <rPr>
        <sz val="12"/>
        <color theme="1"/>
        <rFont val="標楷體"/>
        <family val="4"/>
        <charset val="136"/>
      </rPr>
      <t>在某些界面不能粘接部分配件的問題。</t>
    </r>
  </si>
  <si>
    <r>
      <rPr>
        <sz val="12"/>
        <color theme="1"/>
        <rFont val="標楷體"/>
        <family val="4"/>
        <charset val="136"/>
      </rPr>
      <t>測試國民＃</t>
    </r>
    <r>
      <rPr>
        <sz val="12"/>
        <color theme="1"/>
        <rFont val="Times New Roman"/>
        <family val="1"/>
      </rPr>
      <t>282PUR</t>
    </r>
    <r>
      <rPr>
        <sz val="12"/>
        <color theme="1"/>
        <rFont val="標楷體"/>
        <family val="4"/>
        <charset val="136"/>
      </rPr>
      <t>膠水配合我司現有設備做平裝書，確認其品質是否接受。</t>
    </r>
  </si>
  <si>
    <r>
      <rPr>
        <sz val="12"/>
        <color theme="1"/>
        <rFont val="標楷體"/>
        <family val="4"/>
        <charset val="136"/>
      </rPr>
      <t>測試建泰</t>
    </r>
    <r>
      <rPr>
        <sz val="12"/>
        <color theme="1"/>
        <rFont val="Times New Roman"/>
        <family val="1"/>
      </rPr>
      <t>#BL555</t>
    </r>
    <r>
      <rPr>
        <sz val="12"/>
        <color theme="1"/>
        <rFont val="標楷體"/>
        <family val="4"/>
        <charset val="136"/>
      </rPr>
      <t>動物膠配合慢速＃</t>
    </r>
    <r>
      <rPr>
        <sz val="12"/>
        <color theme="1"/>
        <rFont val="Times New Roman"/>
        <family val="1"/>
      </rPr>
      <t>DM200</t>
    </r>
    <r>
      <rPr>
        <sz val="12"/>
        <color theme="1"/>
        <rFont val="標楷體"/>
        <family val="4"/>
        <charset val="136"/>
      </rPr>
      <t>皮殼機包皮殼產品，確認其品質是否接受，以達到降低成本及縮短交貨期的目的。</t>
    </r>
  </si>
  <si>
    <r>
      <rPr>
        <sz val="12"/>
        <color theme="1"/>
        <rFont val="標楷體"/>
        <family val="4"/>
        <charset val="136"/>
      </rPr>
      <t>測試新田＃</t>
    </r>
    <r>
      <rPr>
        <sz val="12"/>
        <color theme="1"/>
        <rFont val="Times New Roman"/>
        <family val="1"/>
      </rPr>
      <t>629A</t>
    </r>
    <r>
      <rPr>
        <sz val="12"/>
        <color theme="1"/>
        <rFont val="標楷體"/>
        <family val="4"/>
        <charset val="136"/>
      </rPr>
      <t>背膠，配合膠裝龍生產磨脊平裝書，確認其品質是否接受，以達到降低成本及縮短交貨期的目的。</t>
    </r>
  </si>
  <si>
    <r>
      <rPr>
        <sz val="12"/>
        <color theme="1"/>
        <rFont val="標楷體"/>
        <family val="4"/>
        <charset val="136"/>
      </rPr>
      <t>測試新田＃</t>
    </r>
    <r>
      <rPr>
        <sz val="12"/>
        <color theme="1"/>
        <rFont val="Times New Roman"/>
        <family val="1"/>
      </rPr>
      <t>693R</t>
    </r>
    <r>
      <rPr>
        <sz val="12"/>
        <color theme="1"/>
        <rFont val="標楷體"/>
        <family val="4"/>
        <charset val="136"/>
      </rPr>
      <t>邊膠，配合膠裝龍生產磨脊平裝書，確認其品質是否接受，以達到降低成本之目的。</t>
    </r>
  </si>
  <si>
    <r>
      <rPr>
        <sz val="12"/>
        <color theme="1"/>
        <rFont val="標楷體"/>
        <family val="4"/>
        <charset val="136"/>
      </rPr>
      <t>測試漢高國產＃</t>
    </r>
    <r>
      <rPr>
        <sz val="12"/>
        <color theme="1"/>
        <rFont val="Times New Roman"/>
        <family val="1"/>
      </rPr>
      <t>Q321CN</t>
    </r>
    <r>
      <rPr>
        <sz val="12"/>
        <color theme="1"/>
        <rFont val="標楷體"/>
        <family val="4"/>
        <charset val="136"/>
      </rPr>
      <t>背膠配合膠裝龍生產磨脊平裝書，確認其品質是否接受，以達到降低成本及縮短交貨期的目的。</t>
    </r>
  </si>
  <si>
    <r>
      <rPr>
        <sz val="12"/>
        <color theme="1"/>
        <rFont val="標楷體"/>
        <family val="4"/>
        <charset val="136"/>
      </rPr>
      <t>測試漢高國產＃</t>
    </r>
    <r>
      <rPr>
        <sz val="12"/>
        <color theme="1"/>
        <rFont val="Times New Roman"/>
        <family val="1"/>
      </rPr>
      <t>Q3218</t>
    </r>
    <r>
      <rPr>
        <sz val="12"/>
        <color theme="1"/>
        <rFont val="標楷體"/>
        <family val="4"/>
        <charset val="136"/>
      </rPr>
      <t>背膠配合膠裝龍生產磨脊平裝書，確認其品質是否接受，以達到降低成本及縮短交貨期的目的。</t>
    </r>
  </si>
  <si>
    <r>
      <rPr>
        <sz val="12"/>
        <color theme="1"/>
        <rFont val="標楷體"/>
        <family val="4"/>
        <charset val="136"/>
      </rPr>
      <t>研究建泰</t>
    </r>
    <r>
      <rPr>
        <sz val="12"/>
        <color theme="1"/>
        <rFont val="Times New Roman"/>
        <family val="1"/>
      </rPr>
      <t>#KT-907</t>
    </r>
    <r>
      <rPr>
        <sz val="12"/>
        <color theme="1"/>
        <rFont val="標楷體"/>
        <family val="4"/>
        <charset val="136"/>
      </rPr>
      <t>熱熔膠，分別將新、舊角石</t>
    </r>
    <r>
      <rPr>
        <sz val="12"/>
        <color theme="1"/>
        <rFont val="Times New Roman"/>
        <family val="1"/>
      </rPr>
      <t>(</t>
    </r>
    <r>
      <rPr>
        <sz val="12"/>
        <color theme="1"/>
        <rFont val="標楷體"/>
        <family val="4"/>
        <charset val="136"/>
      </rPr>
      <t>金、銀底</t>
    </r>
    <r>
      <rPr>
        <sz val="12"/>
        <color theme="1"/>
        <rFont val="Times New Roman"/>
        <family val="1"/>
      </rPr>
      <t>)</t>
    </r>
    <r>
      <rPr>
        <sz val="12"/>
        <color theme="1"/>
        <rFont val="標楷體"/>
        <family val="4"/>
        <charset val="136"/>
      </rPr>
      <t>，與光油面、</t>
    </r>
    <r>
      <rPr>
        <sz val="12"/>
        <color theme="1"/>
        <rFont val="Times New Roman"/>
        <family val="1"/>
      </rPr>
      <t>opp</t>
    </r>
    <r>
      <rPr>
        <sz val="12"/>
        <color theme="1"/>
        <rFont val="標楷體"/>
        <family val="4"/>
        <charset val="136"/>
      </rPr>
      <t>光膠面、</t>
    </r>
    <r>
      <rPr>
        <sz val="12"/>
        <color theme="1"/>
        <rFont val="Times New Roman"/>
        <family val="1"/>
      </rPr>
      <t>opp</t>
    </r>
    <r>
      <rPr>
        <sz val="12"/>
        <color theme="1"/>
        <rFont val="標楷體"/>
        <family val="4"/>
        <charset val="136"/>
      </rPr>
      <t>啞膠面對粘。以解決現用</t>
    </r>
    <r>
      <rPr>
        <sz val="12"/>
        <color theme="1"/>
        <rFont val="Times New Roman"/>
        <family val="1"/>
      </rPr>
      <t>#790</t>
    </r>
    <r>
      <rPr>
        <sz val="12"/>
        <color theme="1"/>
        <rFont val="標楷體"/>
        <family val="4"/>
        <charset val="136"/>
      </rPr>
      <t>熱熔膠粘配件</t>
    </r>
    <r>
      <rPr>
        <sz val="12"/>
        <color theme="1"/>
        <rFont val="Times New Roman"/>
        <family val="1"/>
      </rPr>
      <t>(</t>
    </r>
    <r>
      <rPr>
        <sz val="12"/>
        <color theme="1"/>
        <rFont val="標楷體"/>
        <family val="4"/>
        <charset val="136"/>
      </rPr>
      <t>包括角石</t>
    </r>
    <r>
      <rPr>
        <sz val="12"/>
        <color theme="1"/>
        <rFont val="Times New Roman"/>
        <family val="1"/>
      </rPr>
      <t>)</t>
    </r>
    <r>
      <rPr>
        <sz val="12"/>
        <color theme="1"/>
        <rFont val="標楷體"/>
        <family val="4"/>
        <charset val="136"/>
      </rPr>
      <t>不耐溫而導致移位，及</t>
    </r>
    <r>
      <rPr>
        <sz val="12"/>
        <color theme="1"/>
        <rFont val="Times New Roman"/>
        <family val="1"/>
      </rPr>
      <t>#28630</t>
    </r>
    <r>
      <rPr>
        <sz val="12"/>
        <color theme="1"/>
        <rFont val="標楷體"/>
        <family val="4"/>
        <charset val="136"/>
      </rPr>
      <t>溶劑性膠粘角石有腐蝕和易脫層</t>
    </r>
    <r>
      <rPr>
        <sz val="12"/>
        <color theme="1"/>
        <rFont val="Times New Roman"/>
        <family val="1"/>
      </rPr>
      <t>(</t>
    </r>
    <r>
      <rPr>
        <sz val="12"/>
        <color theme="1"/>
        <rFont val="標楷體"/>
        <family val="4"/>
        <charset val="136"/>
      </rPr>
      <t>角石底部鍍色層</t>
    </r>
    <r>
      <rPr>
        <sz val="12"/>
        <color theme="1"/>
        <rFont val="Times New Roman"/>
        <family val="1"/>
      </rPr>
      <t>)</t>
    </r>
    <r>
      <rPr>
        <sz val="12"/>
        <color theme="1"/>
        <rFont val="標楷體"/>
        <family val="4"/>
        <charset val="136"/>
      </rPr>
      <t>等品質問題。</t>
    </r>
  </si>
  <si>
    <r>
      <rPr>
        <sz val="12"/>
        <color theme="1"/>
        <rFont val="標楷體"/>
        <family val="4"/>
        <charset val="136"/>
      </rPr>
      <t>測試</t>
    </r>
    <r>
      <rPr>
        <sz val="12"/>
        <color theme="1"/>
        <rFont val="Times New Roman"/>
        <family val="1"/>
      </rPr>
      <t>#3101</t>
    </r>
    <r>
      <rPr>
        <sz val="12"/>
        <color theme="1"/>
        <rFont val="標楷體"/>
        <family val="4"/>
        <charset val="136"/>
      </rPr>
      <t>熱熔膠用於粘手挽袋袋繩，以確認其品質是否接受。</t>
    </r>
  </si>
  <si>
    <r>
      <rPr>
        <sz val="12"/>
        <color theme="1"/>
        <rFont val="標楷體"/>
        <family val="4"/>
        <charset val="136"/>
      </rPr>
      <t>測試建泰＃</t>
    </r>
    <r>
      <rPr>
        <sz val="12"/>
        <color theme="1"/>
        <rFont val="Times New Roman"/>
        <family val="1"/>
      </rPr>
      <t>LB200</t>
    </r>
    <r>
      <rPr>
        <sz val="12"/>
        <color theme="1"/>
        <rFont val="標楷體"/>
        <family val="4"/>
        <charset val="136"/>
      </rPr>
      <t>動物膠用於半自動機手工包盒、包皮殼生產，以確認其品質是否接受。因工場測試效果不接受於</t>
    </r>
    <r>
      <rPr>
        <sz val="12"/>
        <color theme="1"/>
        <rFont val="Times New Roman"/>
        <family val="1"/>
      </rPr>
      <t>10 Jun 2008</t>
    </r>
    <r>
      <rPr>
        <sz val="12"/>
        <color theme="1"/>
        <rFont val="標楷體"/>
        <family val="4"/>
        <charset val="136"/>
      </rPr>
      <t>取消</t>
    </r>
  </si>
  <si>
    <r>
      <rPr>
        <sz val="12"/>
        <color theme="1"/>
        <rFont val="標楷體"/>
        <family val="4"/>
        <charset val="136"/>
      </rPr>
      <t>測試寶利高固含量</t>
    </r>
    <r>
      <rPr>
        <sz val="12"/>
        <color theme="1"/>
        <rFont val="Times New Roman"/>
        <family val="1"/>
      </rPr>
      <t>#AF-608</t>
    </r>
    <r>
      <rPr>
        <sz val="12"/>
        <color theme="1"/>
        <rFont val="標楷體"/>
        <family val="4"/>
        <charset val="136"/>
      </rPr>
      <t>膠水，是針對現時做咭書產品（單粉咭、粉灰咭）內文彎曲問題，確認品質是否接受。因需進一步確認效果於</t>
    </r>
    <r>
      <rPr>
        <sz val="12"/>
        <color theme="1"/>
        <rFont val="Times New Roman"/>
        <family val="1"/>
      </rPr>
      <t>17Jun2008</t>
    </r>
    <r>
      <rPr>
        <sz val="12"/>
        <color theme="1"/>
        <rFont val="標楷體"/>
        <family val="4"/>
        <charset val="136"/>
      </rPr>
      <t>取消</t>
    </r>
  </si>
  <si>
    <r>
      <rPr>
        <sz val="12"/>
        <color theme="1"/>
        <rFont val="標楷體"/>
        <family val="4"/>
        <charset val="136"/>
      </rPr>
      <t>測試寶立得</t>
    </r>
    <r>
      <rPr>
        <sz val="12"/>
        <color theme="1"/>
        <rFont val="Times New Roman"/>
        <family val="1"/>
      </rPr>
      <t xml:space="preserve"> UV-369</t>
    </r>
    <r>
      <rPr>
        <sz val="12"/>
        <color theme="1"/>
        <rFont val="標楷體"/>
        <family val="4"/>
        <charset val="136"/>
      </rPr>
      <t>水晶膠點膠制作圓頭</t>
    </r>
    <r>
      <rPr>
        <sz val="12"/>
        <color theme="1"/>
        <rFont val="Times New Roman"/>
        <family val="1"/>
      </rPr>
      <t>Wiro-O</t>
    </r>
    <r>
      <rPr>
        <sz val="12"/>
        <color theme="1"/>
        <rFont val="標楷體"/>
        <family val="4"/>
        <charset val="136"/>
      </rPr>
      <t>，確認其粘接效果和品質是否可接受，並確定此方法可否推廣。</t>
    </r>
  </si>
  <si>
    <r>
      <rPr>
        <sz val="12"/>
        <color theme="1"/>
        <rFont val="標楷體"/>
        <family val="4"/>
        <charset val="136"/>
      </rPr>
      <t>測試＃</t>
    </r>
    <r>
      <rPr>
        <sz val="12"/>
        <color theme="1"/>
        <rFont val="Times New Roman"/>
        <family val="1"/>
      </rPr>
      <t>LB437</t>
    </r>
    <r>
      <rPr>
        <sz val="12"/>
        <color theme="1"/>
        <rFont val="標楷體"/>
        <family val="4"/>
        <charset val="136"/>
      </rPr>
      <t>動物膠用於半自動機手工包盒、包皮殼生產，以確認其品質是否接受。</t>
    </r>
  </si>
  <si>
    <r>
      <rPr>
        <sz val="12"/>
        <color theme="1"/>
        <rFont val="標楷體"/>
        <family val="4"/>
        <charset val="136"/>
      </rPr>
      <t>測試寶利高固含量及柔韌較好</t>
    </r>
    <r>
      <rPr>
        <sz val="12"/>
        <color theme="1"/>
        <rFont val="Times New Roman"/>
        <family val="1"/>
      </rPr>
      <t>#AF-608</t>
    </r>
    <r>
      <rPr>
        <sz val="12"/>
        <color theme="1"/>
        <rFont val="標楷體"/>
        <family val="4"/>
        <charset val="136"/>
      </rPr>
      <t>膠水，是針對現時做咭書產品（單粉咭、粉灰咭）內文彎曲問題，確認品質是否接受。</t>
    </r>
  </si>
  <si>
    <r>
      <rPr>
        <sz val="12"/>
        <color theme="1"/>
        <rFont val="標楷體"/>
        <family val="4"/>
        <charset val="136"/>
      </rPr>
      <t>測試寶利</t>
    </r>
    <r>
      <rPr>
        <sz val="12"/>
        <color theme="1"/>
        <rFont val="Times New Roman"/>
        <family val="1"/>
      </rPr>
      <t>#AF-610B</t>
    </r>
    <r>
      <rPr>
        <sz val="12"/>
        <color theme="1"/>
        <rFont val="標楷體"/>
        <family val="4"/>
        <charset val="136"/>
      </rPr>
      <t>膠水，是針對現時粘接重金屬、重油墨信封產品（骨邊位），縮短上下工序的生產期，提升生產效率及降低生產成本，確認整體品質是否接受。</t>
    </r>
  </si>
  <si>
    <r>
      <rPr>
        <sz val="12"/>
        <color theme="1"/>
        <rFont val="標楷體"/>
        <family val="4"/>
        <charset val="136"/>
      </rPr>
      <t>測試寶利</t>
    </r>
    <r>
      <rPr>
        <sz val="12"/>
        <color theme="1"/>
        <rFont val="Times New Roman"/>
        <family val="1"/>
      </rPr>
      <t>#AF-602K</t>
    </r>
    <r>
      <rPr>
        <sz val="12"/>
        <color theme="1"/>
        <rFont val="標楷體"/>
        <family val="4"/>
        <charset val="136"/>
      </rPr>
      <t>膠水，是針對現用</t>
    </r>
    <r>
      <rPr>
        <sz val="12"/>
        <color theme="1"/>
        <rFont val="Times New Roman"/>
        <family val="1"/>
      </rPr>
      <t>#AF-606A</t>
    </r>
    <r>
      <rPr>
        <sz val="12"/>
        <color theme="1"/>
        <rFont val="標楷體"/>
        <family val="4"/>
        <charset val="136"/>
      </rPr>
      <t>膠水做鐵粉書產品存在生產成本高問題，尋找價格平、效果相若膠水，以確認整體品質效果是否接受。</t>
    </r>
  </si>
  <si>
    <r>
      <rPr>
        <sz val="12"/>
        <color theme="1"/>
        <rFont val="標楷體"/>
        <family val="4"/>
        <charset val="136"/>
      </rPr>
      <t>測試星宇</t>
    </r>
    <r>
      <rPr>
        <sz val="12"/>
        <color theme="1"/>
        <rFont val="Times New Roman"/>
        <family val="1"/>
      </rPr>
      <t>#XY-2016</t>
    </r>
    <r>
      <rPr>
        <sz val="12"/>
        <color theme="1"/>
        <rFont val="標楷體"/>
        <family val="4"/>
        <charset val="136"/>
      </rPr>
      <t>膠水用於紙袋駁邊、披頭膠等，確認其品質是否接受，以解決現時的</t>
    </r>
    <r>
      <rPr>
        <sz val="12"/>
        <color theme="1"/>
        <rFont val="Times New Roman"/>
        <family val="1"/>
      </rPr>
      <t>#AF-706D</t>
    </r>
    <r>
      <rPr>
        <sz val="12"/>
        <color theme="1"/>
        <rFont val="標楷體"/>
        <family val="4"/>
        <charset val="136"/>
      </rPr>
      <t>膠水品質不穩定等問題。</t>
    </r>
  </si>
  <si>
    <r>
      <rPr>
        <sz val="12"/>
        <color theme="1"/>
        <rFont val="標楷體"/>
        <family val="4"/>
        <charset val="136"/>
      </rPr>
      <t>測試建泰</t>
    </r>
    <r>
      <rPr>
        <sz val="12"/>
        <color theme="1"/>
        <rFont val="Times New Roman"/>
        <family val="1"/>
      </rPr>
      <t>#SE530</t>
    </r>
    <r>
      <rPr>
        <sz val="12"/>
        <color theme="1"/>
        <rFont val="標楷體"/>
        <family val="4"/>
        <charset val="136"/>
      </rPr>
      <t>動物膠，解決現用</t>
    </r>
    <r>
      <rPr>
        <sz val="12"/>
        <color theme="1"/>
        <rFont val="Times New Roman"/>
        <family val="1"/>
      </rPr>
      <t>#LB448</t>
    </r>
    <r>
      <rPr>
        <sz val="12"/>
        <color theme="1"/>
        <rFont val="標楷體"/>
        <family val="4"/>
        <charset val="136"/>
      </rPr>
      <t>動物膠粘接介面</t>
    </r>
    <r>
      <rPr>
        <sz val="12"/>
        <color theme="1"/>
        <rFont val="Times New Roman"/>
        <family val="1"/>
      </rPr>
      <t>OPP</t>
    </r>
    <r>
      <rPr>
        <sz val="12"/>
        <color theme="1"/>
        <rFont val="標楷體"/>
        <family val="4"/>
        <charset val="136"/>
      </rPr>
      <t>粘紙效果不佳，在粘接位處需要補加＃</t>
    </r>
    <r>
      <rPr>
        <sz val="12"/>
        <color theme="1"/>
        <rFont val="Times New Roman"/>
        <family val="1"/>
      </rPr>
      <t>606A</t>
    </r>
    <r>
      <rPr>
        <sz val="12"/>
        <color theme="1"/>
        <rFont val="標楷體"/>
        <family val="4"/>
        <charset val="136"/>
      </rPr>
      <t>白膠問題，以提升工場的生產效率。</t>
    </r>
  </si>
  <si>
    <r>
      <rPr>
        <sz val="12"/>
        <color theme="1"/>
        <rFont val="標楷體"/>
        <family val="4"/>
        <charset val="136"/>
      </rPr>
      <t>測試建泰</t>
    </r>
    <r>
      <rPr>
        <sz val="12"/>
        <color theme="1"/>
        <rFont val="Times New Roman"/>
        <family val="1"/>
      </rPr>
      <t>#2258</t>
    </r>
    <r>
      <rPr>
        <sz val="12"/>
        <color theme="1"/>
        <rFont val="標楷體"/>
        <family val="4"/>
        <charset val="136"/>
      </rPr>
      <t>背膠配合膠裝龍生產磨脊平裝書，確認其品質是否接受。</t>
    </r>
    <r>
      <rPr>
        <sz val="12"/>
        <color theme="1"/>
        <rFont val="Times New Roman"/>
        <family val="1"/>
      </rPr>
      <t xml:space="preserve"> </t>
    </r>
  </si>
  <si>
    <r>
      <rPr>
        <sz val="12"/>
        <color theme="1"/>
        <rFont val="標楷體"/>
        <family val="4"/>
        <charset val="136"/>
      </rPr>
      <t>測試建泰</t>
    </r>
    <r>
      <rPr>
        <sz val="12"/>
        <color theme="1"/>
        <rFont val="Times New Roman"/>
        <family val="1"/>
      </rPr>
      <t>#2231</t>
    </r>
    <r>
      <rPr>
        <sz val="12"/>
        <color theme="1"/>
        <rFont val="標楷體"/>
        <family val="4"/>
        <charset val="136"/>
      </rPr>
      <t>低溫背膠配合膠裝龍生產磨脊平裝書，確認其品質是否接受。</t>
    </r>
    <r>
      <rPr>
        <sz val="12"/>
        <color theme="1"/>
        <rFont val="Times New Roman"/>
        <family val="1"/>
      </rPr>
      <t xml:space="preserve"> </t>
    </r>
  </si>
  <si>
    <r>
      <rPr>
        <sz val="12"/>
        <color theme="1"/>
        <rFont val="標楷體"/>
        <family val="4"/>
        <charset val="136"/>
      </rPr>
      <t>測試捷通＃</t>
    </r>
    <r>
      <rPr>
        <sz val="12"/>
        <color theme="1"/>
        <rFont val="Times New Roman"/>
        <family val="1"/>
      </rPr>
      <t>E5154</t>
    </r>
    <r>
      <rPr>
        <sz val="12"/>
        <color theme="1"/>
        <rFont val="標楷體"/>
        <family val="4"/>
        <charset val="136"/>
      </rPr>
      <t>熱熔背膠用於生產平裝書，確認其品質是否接受。</t>
    </r>
  </si>
  <si>
    <r>
      <rPr>
        <sz val="12"/>
        <color theme="1"/>
        <rFont val="標楷體"/>
        <family val="4"/>
        <charset val="136"/>
      </rPr>
      <t>測試捷通＃</t>
    </r>
    <r>
      <rPr>
        <sz val="12"/>
        <color theme="1"/>
        <rFont val="Times New Roman"/>
        <family val="1"/>
      </rPr>
      <t>E5504</t>
    </r>
    <r>
      <rPr>
        <sz val="12"/>
        <color theme="1"/>
        <rFont val="標楷體"/>
        <family val="4"/>
        <charset val="136"/>
      </rPr>
      <t>熱熔邊膠用於生產平裝書，確認其品質是否接受。</t>
    </r>
  </si>
  <si>
    <r>
      <rPr>
        <sz val="12"/>
        <color theme="1"/>
        <rFont val="標楷體"/>
        <family val="4"/>
        <charset val="136"/>
      </rPr>
      <t>測試建泰</t>
    </r>
    <r>
      <rPr>
        <sz val="12"/>
        <color theme="1"/>
        <rFont val="Times New Roman"/>
        <family val="1"/>
      </rPr>
      <t>#CM246</t>
    </r>
    <r>
      <rPr>
        <sz val="12"/>
        <color theme="1"/>
        <rFont val="標楷體"/>
        <family val="4"/>
        <charset val="136"/>
      </rPr>
      <t>動物膠，以解決現用＃</t>
    </r>
    <r>
      <rPr>
        <sz val="12"/>
        <color theme="1"/>
        <rFont val="Times New Roman"/>
        <family val="1"/>
      </rPr>
      <t>BL555</t>
    </r>
    <r>
      <rPr>
        <sz val="12"/>
        <color theme="1"/>
        <rFont val="標楷體"/>
        <family val="4"/>
        <charset val="136"/>
      </rPr>
      <t>動物膠用於精裝書粘接書背紗布及脊紙效果不佳，做出成品品質不接受的問題，以改善精裝書成品的品質問題，並提升工場生產效率。</t>
    </r>
  </si>
  <si>
    <r>
      <rPr>
        <sz val="12"/>
        <color theme="1"/>
        <rFont val="標楷體"/>
        <family val="4"/>
        <charset val="136"/>
      </rPr>
      <t>測試國民</t>
    </r>
    <r>
      <rPr>
        <sz val="12"/>
        <color theme="1"/>
        <rFont val="Times New Roman"/>
        <family val="1"/>
      </rPr>
      <t>#IL3030</t>
    </r>
    <r>
      <rPr>
        <sz val="12"/>
        <color theme="1"/>
        <rFont val="標楷體"/>
        <family val="4"/>
        <charset val="136"/>
      </rPr>
      <t>熱熔膠配合膠裝龍生產磨脊平裝書，確認其品質是否接受。</t>
    </r>
  </si>
  <si>
    <r>
      <rPr>
        <sz val="12"/>
        <color theme="1"/>
        <rFont val="標楷體"/>
        <family val="4"/>
        <charset val="136"/>
      </rPr>
      <t>測試萬力</t>
    </r>
    <r>
      <rPr>
        <sz val="12"/>
        <color theme="1"/>
        <rFont val="Times New Roman"/>
        <family val="1"/>
      </rPr>
      <t>#8218</t>
    </r>
    <r>
      <rPr>
        <sz val="12"/>
        <color theme="1"/>
        <rFont val="標楷體"/>
        <family val="4"/>
        <charset val="136"/>
      </rPr>
      <t>背膠配合膠裝龍生產磨脊平裝書，確認其品質是否接受。</t>
    </r>
    <r>
      <rPr>
        <sz val="12"/>
        <color theme="1"/>
        <rFont val="Times New Roman"/>
        <family val="1"/>
      </rPr>
      <t xml:space="preserve"> </t>
    </r>
  </si>
  <si>
    <r>
      <rPr>
        <sz val="12"/>
        <color theme="1"/>
        <rFont val="標楷體"/>
        <family val="4"/>
        <charset val="136"/>
      </rPr>
      <t>測試萬力</t>
    </r>
    <r>
      <rPr>
        <sz val="12"/>
        <color theme="1"/>
        <rFont val="Times New Roman"/>
        <family val="1"/>
      </rPr>
      <t>#8438</t>
    </r>
    <r>
      <rPr>
        <sz val="12"/>
        <color theme="1"/>
        <rFont val="標楷體"/>
        <family val="4"/>
        <charset val="136"/>
      </rPr>
      <t>邊膠配合膠裝龍生產磨脊平裝書，確認其品質是否接受。</t>
    </r>
    <r>
      <rPr>
        <sz val="12"/>
        <color theme="1"/>
        <rFont val="Times New Roman"/>
        <family val="1"/>
      </rPr>
      <t xml:space="preserve"> </t>
    </r>
  </si>
  <si>
    <r>
      <rPr>
        <sz val="12"/>
        <color theme="1"/>
        <rFont val="標楷體"/>
        <family val="4"/>
        <charset val="136"/>
      </rPr>
      <t>測試</t>
    </r>
    <r>
      <rPr>
        <sz val="12"/>
        <color theme="1"/>
        <rFont val="Times New Roman"/>
        <family val="1"/>
      </rPr>
      <t>MT</t>
    </r>
    <r>
      <rPr>
        <sz val="12"/>
        <color theme="1"/>
        <rFont val="標楷體"/>
        <family val="4"/>
        <charset val="136"/>
      </rPr>
      <t>指定的國翔</t>
    </r>
    <r>
      <rPr>
        <sz val="12"/>
        <color theme="1"/>
        <rFont val="Times New Roman"/>
        <family val="1"/>
      </rPr>
      <t>30712</t>
    </r>
    <r>
      <rPr>
        <sz val="12"/>
        <color theme="1"/>
        <rFont val="標楷體"/>
        <family val="4"/>
        <charset val="136"/>
      </rPr>
      <t>黃膠，確認其品質是否接受。</t>
    </r>
  </si>
  <si>
    <r>
      <rPr>
        <sz val="12"/>
        <color theme="1"/>
        <rFont val="標楷體"/>
        <family val="4"/>
        <charset val="136"/>
      </rPr>
      <t>測試</t>
    </r>
    <r>
      <rPr>
        <sz val="12"/>
        <color theme="1"/>
        <rFont val="Times New Roman"/>
        <family val="1"/>
      </rPr>
      <t>MT</t>
    </r>
    <r>
      <rPr>
        <sz val="12"/>
        <color theme="1"/>
        <rFont val="標楷體"/>
        <family val="4"/>
        <charset val="136"/>
      </rPr>
      <t>指定的瑪仕</t>
    </r>
    <r>
      <rPr>
        <sz val="12"/>
        <color theme="1"/>
        <rFont val="Times New Roman"/>
        <family val="1"/>
      </rPr>
      <t>ME320</t>
    </r>
    <r>
      <rPr>
        <sz val="12"/>
        <color theme="1"/>
        <rFont val="標楷體"/>
        <family val="4"/>
        <charset val="136"/>
      </rPr>
      <t>黃膠，確認其品質是否接受。</t>
    </r>
  </si>
  <si>
    <r>
      <rPr>
        <sz val="12"/>
        <color theme="1"/>
        <rFont val="標楷體"/>
        <family val="4"/>
        <charset val="136"/>
      </rPr>
      <t>測試</t>
    </r>
    <r>
      <rPr>
        <sz val="12"/>
        <color theme="1"/>
        <rFont val="Times New Roman"/>
        <family val="1"/>
      </rPr>
      <t>MT</t>
    </r>
    <r>
      <rPr>
        <sz val="12"/>
        <color theme="1"/>
        <rFont val="標楷體"/>
        <family val="4"/>
        <charset val="136"/>
      </rPr>
      <t>指定的瑪仕</t>
    </r>
    <r>
      <rPr>
        <sz val="12"/>
        <color theme="1"/>
        <rFont val="Times New Roman"/>
        <family val="1"/>
      </rPr>
      <t>ME376A</t>
    </r>
    <r>
      <rPr>
        <sz val="12"/>
        <color theme="1"/>
        <rFont val="標楷體"/>
        <family val="4"/>
        <charset val="136"/>
      </rPr>
      <t>黃膠，確認其品質是否接受。</t>
    </r>
  </si>
  <si>
    <r>
      <rPr>
        <sz val="12"/>
        <color theme="1"/>
        <rFont val="標楷體"/>
        <family val="4"/>
        <charset val="136"/>
      </rPr>
      <t>測試漢高</t>
    </r>
    <r>
      <rPr>
        <sz val="12"/>
        <color theme="1"/>
        <rFont val="Times New Roman"/>
        <family val="1"/>
      </rPr>
      <t>#BG6640-2H</t>
    </r>
    <r>
      <rPr>
        <sz val="12"/>
        <color theme="1"/>
        <rFont val="標楷體"/>
        <family val="4"/>
        <charset val="136"/>
      </rPr>
      <t>動物膠，以解決現用＃</t>
    </r>
    <r>
      <rPr>
        <sz val="12"/>
        <color theme="1"/>
        <rFont val="Times New Roman"/>
        <family val="1"/>
      </rPr>
      <t>BL555</t>
    </r>
    <r>
      <rPr>
        <sz val="12"/>
        <color theme="1"/>
        <rFont val="標楷體"/>
        <family val="4"/>
        <charset val="136"/>
      </rPr>
      <t>動物膠用於精裝書粘接書背紗布及脊紙效果不佳，做出成品品質不接受的問題，以改善精裝書成品的品質問題，並提升工場生產效率。</t>
    </r>
  </si>
  <si>
    <r>
      <rPr>
        <sz val="12"/>
        <color theme="1"/>
        <rFont val="標楷體"/>
        <family val="4"/>
        <charset val="136"/>
      </rPr>
      <t>測試漢高</t>
    </r>
    <r>
      <rPr>
        <sz val="12"/>
        <color theme="1"/>
        <rFont val="Times New Roman"/>
        <family val="1"/>
      </rPr>
      <t>#BG6640-2M</t>
    </r>
    <r>
      <rPr>
        <sz val="12"/>
        <color theme="1"/>
        <rFont val="標楷體"/>
        <family val="4"/>
        <charset val="136"/>
      </rPr>
      <t>動物膠，以解決現用＃</t>
    </r>
    <r>
      <rPr>
        <sz val="12"/>
        <color theme="1"/>
        <rFont val="Times New Roman"/>
        <family val="1"/>
      </rPr>
      <t>BL555</t>
    </r>
    <r>
      <rPr>
        <sz val="12"/>
        <color theme="1"/>
        <rFont val="標楷體"/>
        <family val="4"/>
        <charset val="136"/>
      </rPr>
      <t>動物膠用於精裝書粘接書背紗布及脊紙效果不佳，做出成品品質不接受的問題，以改善精裝書成品的品質問題，並提升工場生產效率。</t>
    </r>
  </si>
  <si>
    <r>
      <rPr>
        <sz val="12"/>
        <color theme="1"/>
        <rFont val="標楷體"/>
        <family val="4"/>
        <charset val="136"/>
      </rPr>
      <t>現時使用的</t>
    </r>
    <r>
      <rPr>
        <sz val="12"/>
        <color theme="1"/>
        <rFont val="Times New Roman"/>
        <family val="1"/>
      </rPr>
      <t>#cc-8509</t>
    </r>
    <r>
      <rPr>
        <sz val="12"/>
        <color theme="1"/>
        <rFont val="標楷體"/>
        <family val="4"/>
        <charset val="136"/>
      </rPr>
      <t>過膠膠水需加</t>
    </r>
    <r>
      <rPr>
        <sz val="12"/>
        <color theme="1"/>
        <rFont val="Times New Roman"/>
        <family val="1"/>
      </rPr>
      <t>#cc-1001</t>
    </r>
    <r>
      <rPr>
        <sz val="12"/>
        <color theme="1"/>
        <rFont val="標楷體"/>
        <family val="4"/>
        <charset val="136"/>
      </rPr>
      <t>固化劑使用</t>
    </r>
    <r>
      <rPr>
        <sz val="12"/>
        <color theme="1"/>
        <rFont val="Times New Roman"/>
        <family val="1"/>
      </rPr>
      <t>,</t>
    </r>
    <r>
      <rPr>
        <sz val="12"/>
        <color theme="1"/>
        <rFont val="標楷體"/>
        <family val="4"/>
        <charset val="136"/>
      </rPr>
      <t>為節省人力及減少錯失</t>
    </r>
    <r>
      <rPr>
        <sz val="12"/>
        <color theme="1"/>
        <rFont val="Times New Roman"/>
        <family val="1"/>
      </rPr>
      <t>,</t>
    </r>
    <r>
      <rPr>
        <sz val="12"/>
        <color theme="1"/>
        <rFont val="標楷體"/>
        <family val="4"/>
        <charset val="136"/>
      </rPr>
      <t>特申請開發此可直接使用的膠水</t>
    </r>
  </si>
  <si>
    <r>
      <rPr>
        <sz val="12"/>
        <color theme="1"/>
        <rFont val="標楷體"/>
        <family val="4"/>
        <charset val="136"/>
      </rPr>
      <t>測試國民</t>
    </r>
    <r>
      <rPr>
        <sz val="12"/>
        <color theme="1"/>
        <rFont val="Times New Roman"/>
        <family val="1"/>
      </rPr>
      <t>IL3122</t>
    </r>
    <r>
      <rPr>
        <sz val="12"/>
        <color theme="1"/>
        <rFont val="標楷體"/>
        <family val="4"/>
        <charset val="136"/>
      </rPr>
      <t>热熔胶用於華奧平裝書生產，確認其品質是否接受，以達到降低成本的目的。</t>
    </r>
  </si>
  <si>
    <r>
      <rPr>
        <sz val="12"/>
        <color theme="1"/>
        <rFont val="標楷體"/>
        <family val="4"/>
        <charset val="136"/>
      </rPr>
      <t>卢伟东</t>
    </r>
  </si>
  <si>
    <r>
      <rPr>
        <sz val="12"/>
        <color theme="1"/>
        <rFont val="標楷體"/>
        <family val="4"/>
        <charset val="136"/>
      </rPr>
      <t>測試丁氏</t>
    </r>
    <r>
      <rPr>
        <sz val="12"/>
        <color theme="1"/>
        <rFont val="Times New Roman"/>
        <family val="1"/>
      </rPr>
      <t># DS106B</t>
    </r>
    <r>
      <rPr>
        <sz val="12"/>
        <color theme="1"/>
        <rFont val="標楷體"/>
        <family val="4"/>
        <charset val="136"/>
      </rPr>
      <t>硅橡膠交聯劑，針對使用丁氏</t>
    </r>
    <r>
      <rPr>
        <sz val="12"/>
        <color theme="1"/>
        <rFont val="Times New Roman"/>
        <family val="1"/>
      </rPr>
      <t># DS106A</t>
    </r>
    <r>
      <rPr>
        <sz val="12"/>
        <color theme="1"/>
        <rFont val="標楷體"/>
        <family val="4"/>
        <charset val="136"/>
      </rPr>
      <t>硅橡膠表面處理劑處理過兆瑞的魔力膠片，要求魔力膠片與咭紙可緊密粘合且不爆膠，解決魔力膠片與咭紙粘合的問題，達到增強我司市場競爭力的作用。</t>
    </r>
  </si>
  <si>
    <r>
      <rPr>
        <sz val="12"/>
        <color theme="1"/>
        <rFont val="標楷體"/>
        <family val="4"/>
        <charset val="136"/>
      </rPr>
      <t>由於近期到貨的</t>
    </r>
    <r>
      <rPr>
        <sz val="12"/>
        <color theme="1"/>
        <rFont val="Times New Roman"/>
        <family val="1"/>
      </rPr>
      <t>#DT-33A</t>
    </r>
    <r>
      <rPr>
        <sz val="12"/>
        <color theme="1"/>
        <rFont val="標楷體"/>
        <family val="4"/>
        <charset val="136"/>
      </rPr>
      <t>膠水</t>
    </r>
    <r>
      <rPr>
        <sz val="12"/>
        <color theme="1"/>
        <rFont val="Times New Roman"/>
        <family val="1"/>
      </rPr>
      <t>MAT</t>
    </r>
    <r>
      <rPr>
        <sz val="12"/>
        <color theme="1"/>
        <rFont val="標楷體"/>
        <family val="4"/>
        <charset val="136"/>
      </rPr>
      <t>測試結果均不接受</t>
    </r>
    <r>
      <rPr>
        <sz val="12"/>
        <color theme="1"/>
        <rFont val="Times New Roman"/>
        <family val="1"/>
      </rPr>
      <t>,</t>
    </r>
    <r>
      <rPr>
        <sz val="12"/>
        <color theme="1"/>
        <rFont val="標楷體"/>
        <family val="4"/>
        <charset val="136"/>
      </rPr>
      <t>故特尋找此代替品</t>
    </r>
    <r>
      <rPr>
        <sz val="12"/>
        <color theme="1"/>
        <rFont val="Times New Roman"/>
        <family val="1"/>
      </rPr>
      <t>AF-619</t>
    </r>
    <r>
      <rPr>
        <sz val="12"/>
        <color theme="1"/>
        <rFont val="標楷體"/>
        <family val="4"/>
        <charset val="136"/>
      </rPr>
      <t>白膠</t>
    </r>
  </si>
  <si>
    <r>
      <rPr>
        <sz val="12"/>
        <color theme="1"/>
        <rFont val="標楷體"/>
        <family val="4"/>
        <charset val="136"/>
      </rPr>
      <t>測試</t>
    </r>
    <r>
      <rPr>
        <sz val="12"/>
        <color theme="1"/>
        <rFont val="Times New Roman"/>
        <family val="1"/>
      </rPr>
      <t>#QR3317BR PUR</t>
    </r>
    <r>
      <rPr>
        <sz val="12"/>
        <color theme="1"/>
        <rFont val="標楷體"/>
        <family val="4"/>
        <charset val="136"/>
      </rPr>
      <t>膠用於平裝書生產，確認其品質是否達到我司要求。</t>
    </r>
  </si>
  <si>
    <r>
      <rPr>
        <sz val="12"/>
        <color theme="1"/>
        <rFont val="標楷體"/>
        <family val="4"/>
        <charset val="136"/>
      </rPr>
      <t>測試安豐＃</t>
    </r>
    <r>
      <rPr>
        <sz val="12"/>
        <color theme="1"/>
        <rFont val="Times New Roman"/>
        <family val="1"/>
      </rPr>
      <t>AF-708</t>
    </r>
    <r>
      <rPr>
        <sz val="12"/>
        <color theme="1"/>
        <rFont val="標楷體"/>
        <family val="4"/>
        <charset val="136"/>
      </rPr>
      <t>白膠，解決現用＃</t>
    </r>
    <r>
      <rPr>
        <sz val="12"/>
        <color theme="1"/>
        <rFont val="Times New Roman"/>
        <family val="1"/>
      </rPr>
      <t>AF-706D</t>
    </r>
    <r>
      <rPr>
        <sz val="12"/>
        <color theme="1"/>
        <rFont val="標楷體"/>
        <family val="4"/>
        <charset val="136"/>
      </rPr>
      <t>鎖咭書書背膠，因粘力太強，上封面後沖切出現書脊翻粘，出現品質問題。</t>
    </r>
  </si>
  <si>
    <r>
      <rPr>
        <sz val="12"/>
        <color theme="1"/>
        <rFont val="標楷體"/>
        <family val="4"/>
        <charset val="136"/>
      </rPr>
      <t>測試星宇</t>
    </r>
    <r>
      <rPr>
        <sz val="12"/>
        <color theme="1"/>
        <rFont val="Times New Roman"/>
        <family val="1"/>
      </rPr>
      <t>#5031</t>
    </r>
    <r>
      <rPr>
        <sz val="12"/>
        <color theme="1"/>
        <rFont val="標楷體"/>
        <family val="4"/>
        <charset val="136"/>
      </rPr>
      <t>白膠，確認其是否可用於粘接</t>
    </r>
    <r>
      <rPr>
        <sz val="12"/>
        <color theme="1"/>
        <rFont val="Times New Roman"/>
        <family val="1"/>
      </rPr>
      <t>PE</t>
    </r>
    <r>
      <rPr>
        <sz val="12"/>
        <color theme="1"/>
        <rFont val="標楷體"/>
        <family val="4"/>
        <charset val="136"/>
      </rPr>
      <t>膜對紙面</t>
    </r>
  </si>
  <si>
    <r>
      <rPr>
        <sz val="12"/>
        <color theme="1"/>
        <rFont val="標楷體"/>
        <family val="4"/>
        <charset val="136"/>
      </rPr>
      <t>測試</t>
    </r>
    <r>
      <rPr>
        <sz val="12"/>
        <color theme="1"/>
        <rFont val="Times New Roman"/>
        <family val="1"/>
      </rPr>
      <t>#BG6648</t>
    </r>
    <r>
      <rPr>
        <sz val="12"/>
        <color theme="1"/>
        <rFont val="標楷體"/>
        <family val="4"/>
        <charset val="136"/>
      </rPr>
      <t>動物膠配合包皮殼機生產包皮殼﹐是否可代替現用</t>
    </r>
    <r>
      <rPr>
        <sz val="12"/>
        <color theme="1"/>
        <rFont val="Times New Roman"/>
        <family val="1"/>
      </rPr>
      <t>#CM595</t>
    </r>
    <r>
      <rPr>
        <sz val="12"/>
        <color theme="1"/>
        <rFont val="標楷體"/>
        <family val="4"/>
        <charset val="136"/>
      </rPr>
      <t>動物膠，以做後備及降低成本﹒</t>
    </r>
  </si>
  <si>
    <r>
      <rPr>
        <sz val="12"/>
        <color theme="1"/>
        <rFont val="標楷體"/>
        <family val="4"/>
        <charset val="136"/>
      </rPr>
      <t>測試恆輝</t>
    </r>
    <r>
      <rPr>
        <sz val="12"/>
        <color theme="1"/>
        <rFont val="Times New Roman"/>
        <family val="1"/>
      </rPr>
      <t>#HF-280</t>
    </r>
    <r>
      <rPr>
        <sz val="12"/>
        <color theme="1"/>
        <rFont val="標楷體"/>
        <family val="4"/>
        <charset val="136"/>
      </rPr>
      <t>膠水用於過膠面</t>
    </r>
    <r>
      <rPr>
        <sz val="12"/>
        <color theme="1"/>
        <rFont val="Times New Roman"/>
        <family val="1"/>
      </rPr>
      <t>/UV</t>
    </r>
    <r>
      <rPr>
        <sz val="12"/>
        <color theme="1"/>
        <rFont val="標楷體"/>
        <family val="4"/>
        <charset val="136"/>
      </rPr>
      <t>面</t>
    </r>
    <r>
      <rPr>
        <sz val="12"/>
        <color theme="1"/>
        <rFont val="Times New Roman"/>
        <family val="1"/>
      </rPr>
      <t>/</t>
    </r>
    <r>
      <rPr>
        <sz val="12"/>
        <color theme="1"/>
        <rFont val="標楷體"/>
        <family val="4"/>
        <charset val="136"/>
      </rPr>
      <t>光油面等特殊界面的可行性，代替</t>
    </r>
    <r>
      <rPr>
        <sz val="12"/>
        <color theme="1"/>
        <rFont val="Times New Roman"/>
        <family val="1"/>
      </rPr>
      <t>#AD760HS+#195.70</t>
    </r>
    <r>
      <rPr>
        <sz val="12"/>
        <color theme="1"/>
        <rFont val="標楷體"/>
        <family val="4"/>
        <charset val="136"/>
      </rPr>
      <t>在特殊界面直接植絨，解決單一供應商及降低生產成本問題。</t>
    </r>
  </si>
  <si>
    <r>
      <rPr>
        <sz val="12"/>
        <color theme="1"/>
        <rFont val="標楷體"/>
        <family val="4"/>
        <charset val="136"/>
      </rPr>
      <t>測試恆輝</t>
    </r>
    <r>
      <rPr>
        <sz val="12"/>
        <color theme="1"/>
        <rFont val="Times New Roman"/>
        <family val="1"/>
      </rPr>
      <t>#HF-160</t>
    </r>
    <r>
      <rPr>
        <sz val="12"/>
        <color theme="1"/>
        <rFont val="標楷體"/>
        <family val="4"/>
        <charset val="136"/>
      </rPr>
      <t>膠水用於生產植絨大貨的可行性，並代替</t>
    </r>
    <r>
      <rPr>
        <sz val="12"/>
        <color theme="1"/>
        <rFont val="Times New Roman"/>
        <family val="1"/>
      </rPr>
      <t>#AD760HS</t>
    </r>
    <r>
      <rPr>
        <sz val="12"/>
        <color theme="1"/>
        <rFont val="標楷體"/>
        <family val="4"/>
        <charset val="136"/>
      </rPr>
      <t>，解決單一供應商及降低生產成本問題。</t>
    </r>
  </si>
  <si>
    <r>
      <rPr>
        <sz val="12"/>
        <color theme="1"/>
        <rFont val="標楷體"/>
        <family val="4"/>
        <charset val="136"/>
      </rPr>
      <t>測試漢高</t>
    </r>
    <r>
      <rPr>
        <sz val="12"/>
        <color theme="1"/>
        <rFont val="Times New Roman"/>
        <family val="1"/>
      </rPr>
      <t>#Q3218</t>
    </r>
    <r>
      <rPr>
        <sz val="12"/>
        <color theme="1"/>
        <rFont val="標楷體"/>
        <family val="4"/>
        <charset val="136"/>
      </rPr>
      <t>熱熔膠</t>
    </r>
    <r>
      <rPr>
        <sz val="12"/>
        <color theme="1"/>
        <rFont val="Times New Roman"/>
        <family val="1"/>
      </rPr>
      <t>+</t>
    </r>
    <r>
      <rPr>
        <sz val="12"/>
        <color theme="1"/>
        <rFont val="標楷體"/>
        <family val="4"/>
        <charset val="136"/>
      </rPr>
      <t>富樂</t>
    </r>
    <r>
      <rPr>
        <sz val="12"/>
        <color theme="1"/>
        <rFont val="Times New Roman"/>
        <family val="1"/>
      </rPr>
      <t>#7216</t>
    </r>
    <r>
      <rPr>
        <sz val="12"/>
        <color theme="1"/>
        <rFont val="標楷體"/>
        <family val="4"/>
        <charset val="136"/>
      </rPr>
      <t>熱熔膠以下</t>
    </r>
    <r>
      <rPr>
        <sz val="12"/>
        <color theme="1"/>
        <rFont val="Times New Roman"/>
        <family val="1"/>
      </rPr>
      <t>4</t>
    </r>
    <r>
      <rPr>
        <sz val="12"/>
        <color theme="1"/>
        <rFont val="標楷體"/>
        <family val="4"/>
        <charset val="136"/>
      </rPr>
      <t>種不同比例用於做魚皮相部圓弧脊位，以確認其效果是否接受：</t>
    </r>
    <r>
      <rPr>
        <sz val="12"/>
        <color theme="1"/>
        <rFont val="Times New Roman"/>
        <family val="1"/>
      </rPr>
      <t>1</t>
    </r>
    <r>
      <rPr>
        <sz val="12"/>
        <color theme="1"/>
        <rFont val="標楷體"/>
        <family val="4"/>
        <charset val="136"/>
      </rPr>
      <t>、</t>
    </r>
    <r>
      <rPr>
        <sz val="12"/>
        <color theme="1"/>
        <rFont val="Times New Roman"/>
        <family val="1"/>
      </rPr>
      <t xml:space="preserve"> #Q3218</t>
    </r>
    <r>
      <rPr>
        <sz val="12"/>
        <color theme="1"/>
        <rFont val="標楷體"/>
        <family val="4"/>
        <charset val="136"/>
      </rPr>
      <t>熱熔膠；</t>
    </r>
    <r>
      <rPr>
        <sz val="12"/>
        <color theme="1"/>
        <rFont val="Times New Roman"/>
        <family val="1"/>
      </rPr>
      <t>2</t>
    </r>
    <r>
      <rPr>
        <sz val="12"/>
        <color theme="1"/>
        <rFont val="標楷體"/>
        <family val="4"/>
        <charset val="136"/>
      </rPr>
      <t>、</t>
    </r>
    <r>
      <rPr>
        <sz val="12"/>
        <color theme="1"/>
        <rFont val="Times New Roman"/>
        <family val="1"/>
      </rPr>
      <t>#Q3218</t>
    </r>
    <r>
      <rPr>
        <sz val="12"/>
        <color theme="1"/>
        <rFont val="標楷體"/>
        <family val="4"/>
        <charset val="136"/>
      </rPr>
      <t>：</t>
    </r>
    <r>
      <rPr>
        <sz val="12"/>
        <color theme="1"/>
        <rFont val="Times New Roman"/>
        <family val="1"/>
      </rPr>
      <t>#7216(3</t>
    </r>
    <r>
      <rPr>
        <sz val="12"/>
        <color theme="1"/>
        <rFont val="標楷體"/>
        <family val="4"/>
        <charset val="136"/>
      </rPr>
      <t>：</t>
    </r>
    <r>
      <rPr>
        <sz val="12"/>
        <color theme="1"/>
        <rFont val="Times New Roman"/>
        <family val="1"/>
      </rPr>
      <t>1)</t>
    </r>
    <r>
      <rPr>
        <sz val="12"/>
        <color theme="1"/>
        <rFont val="標楷體"/>
        <family val="4"/>
        <charset val="136"/>
      </rPr>
      <t>；</t>
    </r>
    <r>
      <rPr>
        <sz val="12"/>
        <color theme="1"/>
        <rFont val="Times New Roman"/>
        <family val="1"/>
      </rPr>
      <t>3</t>
    </r>
    <r>
      <rPr>
        <sz val="12"/>
        <color theme="1"/>
        <rFont val="標楷體"/>
        <family val="4"/>
        <charset val="136"/>
      </rPr>
      <t>、</t>
    </r>
    <r>
      <rPr>
        <sz val="12"/>
        <color theme="1"/>
        <rFont val="Times New Roman"/>
        <family val="1"/>
      </rPr>
      <t>#Q3218</t>
    </r>
    <r>
      <rPr>
        <sz val="12"/>
        <color theme="1"/>
        <rFont val="標楷體"/>
        <family val="4"/>
        <charset val="136"/>
      </rPr>
      <t>：</t>
    </r>
    <r>
      <rPr>
        <sz val="12"/>
        <color theme="1"/>
        <rFont val="Times New Roman"/>
        <family val="1"/>
      </rPr>
      <t>#7216(4</t>
    </r>
    <r>
      <rPr>
        <sz val="12"/>
        <color theme="1"/>
        <rFont val="標楷體"/>
        <family val="4"/>
        <charset val="136"/>
      </rPr>
      <t>：</t>
    </r>
    <r>
      <rPr>
        <sz val="12"/>
        <color theme="1"/>
        <rFont val="Times New Roman"/>
        <family val="1"/>
      </rPr>
      <t>1)</t>
    </r>
    <r>
      <rPr>
        <sz val="12"/>
        <color theme="1"/>
        <rFont val="標楷體"/>
        <family val="4"/>
        <charset val="136"/>
      </rPr>
      <t>；</t>
    </r>
    <r>
      <rPr>
        <sz val="12"/>
        <color theme="1"/>
        <rFont val="Times New Roman"/>
        <family val="1"/>
      </rPr>
      <t>#Q3218</t>
    </r>
    <r>
      <rPr>
        <sz val="12"/>
        <color theme="1"/>
        <rFont val="標楷體"/>
        <family val="4"/>
        <charset val="136"/>
      </rPr>
      <t>：</t>
    </r>
    <r>
      <rPr>
        <sz val="12"/>
        <color theme="1"/>
        <rFont val="Times New Roman"/>
        <family val="1"/>
      </rPr>
      <t>#7216(2</t>
    </r>
    <r>
      <rPr>
        <sz val="12"/>
        <color theme="1"/>
        <rFont val="標楷體"/>
        <family val="4"/>
        <charset val="136"/>
      </rPr>
      <t>：</t>
    </r>
    <r>
      <rPr>
        <sz val="12"/>
        <color theme="1"/>
        <rFont val="Times New Roman"/>
        <family val="1"/>
      </rPr>
      <t>2)</t>
    </r>
  </si>
  <si>
    <r>
      <rPr>
        <sz val="12"/>
        <color theme="1"/>
        <rFont val="標楷體"/>
        <family val="4"/>
        <charset val="136"/>
      </rPr>
      <t>測試星宇＃</t>
    </r>
    <r>
      <rPr>
        <sz val="12"/>
        <color theme="1"/>
        <rFont val="Times New Roman"/>
        <family val="1"/>
      </rPr>
      <t>SF-68</t>
    </r>
    <r>
      <rPr>
        <sz val="12"/>
        <color theme="1"/>
        <rFont val="標楷體"/>
        <family val="4"/>
        <charset val="136"/>
      </rPr>
      <t>膠水，上塗膠機包盒及裱紙機用於書紙裱板紙，確認其使用效果是否能夠代替現用芬得利＃</t>
    </r>
    <r>
      <rPr>
        <sz val="12"/>
        <color theme="1"/>
        <rFont val="Times New Roman"/>
        <family val="1"/>
      </rPr>
      <t>DT-58</t>
    </r>
    <r>
      <rPr>
        <sz val="12"/>
        <color theme="1"/>
        <rFont val="標楷體"/>
        <family val="4"/>
        <charset val="136"/>
      </rPr>
      <t>，以解決單一物料的風險及降低生產成本。</t>
    </r>
  </si>
  <si>
    <r>
      <rPr>
        <sz val="12"/>
        <color theme="1"/>
        <rFont val="標楷體"/>
        <family val="4"/>
        <charset val="136"/>
      </rPr>
      <t>測試＃</t>
    </r>
    <r>
      <rPr>
        <sz val="12"/>
        <color theme="1"/>
        <rFont val="Times New Roman"/>
        <family val="1"/>
      </rPr>
      <t>SW-78</t>
    </r>
    <r>
      <rPr>
        <sz val="12"/>
        <color theme="1"/>
        <rFont val="標楷體"/>
        <family val="4"/>
        <charset val="136"/>
      </rPr>
      <t>膠水用於配合</t>
    </r>
    <r>
      <rPr>
        <sz val="12"/>
        <color theme="1"/>
        <rFont val="Times New Roman"/>
        <family val="1"/>
      </rPr>
      <t>61T</t>
    </r>
    <r>
      <rPr>
        <sz val="12"/>
        <color theme="1"/>
        <rFont val="標楷體"/>
        <family val="4"/>
        <charset val="136"/>
      </rPr>
      <t>網版刮膠做咭書，確認做出的咭書品質是否接受，以達到節省膠水用量的目的。</t>
    </r>
    <r>
      <rPr>
        <sz val="12"/>
        <color theme="1"/>
        <rFont val="Times New Roman"/>
        <family val="1"/>
      </rPr>
      <t xml:space="preserve"> </t>
    </r>
  </si>
  <si>
    <r>
      <rPr>
        <sz val="12"/>
        <color theme="1"/>
        <rFont val="標楷體"/>
        <family val="4"/>
        <charset val="136"/>
      </rPr>
      <t>測試星宇</t>
    </r>
    <r>
      <rPr>
        <sz val="12"/>
        <color theme="1"/>
        <rFont val="Times New Roman"/>
        <family val="1"/>
      </rPr>
      <t>#XY-6036</t>
    </r>
    <r>
      <rPr>
        <sz val="12"/>
        <color theme="1"/>
        <rFont val="標楷體"/>
        <family val="4"/>
        <charset val="136"/>
      </rPr>
      <t>膠水，確認其使用效果是否代替由於現用芬得利</t>
    </r>
    <r>
      <rPr>
        <sz val="12"/>
        <color theme="1"/>
        <rFont val="Times New Roman"/>
        <family val="1"/>
      </rPr>
      <t>#DT-33A(</t>
    </r>
    <r>
      <rPr>
        <sz val="12"/>
        <color theme="1"/>
        <rFont val="標楷體"/>
        <family val="4"/>
        <charset val="136"/>
      </rPr>
      <t>品質不穩定，通不過我司</t>
    </r>
    <r>
      <rPr>
        <sz val="12"/>
        <color theme="1"/>
        <rFont val="Times New Roman"/>
        <family val="1"/>
      </rPr>
      <t>MAT</t>
    </r>
    <r>
      <rPr>
        <sz val="12"/>
        <color theme="1"/>
        <rFont val="標楷體"/>
        <family val="4"/>
        <charset val="136"/>
      </rPr>
      <t>環境測試</t>
    </r>
    <r>
      <rPr>
        <sz val="12"/>
        <color theme="1"/>
        <rFont val="Times New Roman"/>
        <family val="1"/>
      </rPr>
      <t>)</t>
    </r>
  </si>
  <si>
    <r>
      <rPr>
        <sz val="12"/>
        <color theme="1"/>
        <rFont val="標楷體"/>
        <family val="4"/>
        <charset val="136"/>
      </rPr>
      <t>測試無甲苯溶劑</t>
    </r>
    <r>
      <rPr>
        <sz val="12"/>
        <color theme="1"/>
        <rFont val="Times New Roman"/>
        <family val="1"/>
      </rPr>
      <t>#123HN</t>
    </r>
    <r>
      <rPr>
        <sz val="12"/>
        <color theme="1"/>
        <rFont val="標楷體"/>
        <family val="4"/>
        <charset val="136"/>
      </rPr>
      <t>黃膠用於代替含甲苯類溶劑</t>
    </r>
    <r>
      <rPr>
        <sz val="12"/>
        <color theme="1"/>
        <rFont val="Times New Roman"/>
        <family val="1"/>
      </rPr>
      <t>#814</t>
    </r>
    <r>
      <rPr>
        <sz val="12"/>
        <color theme="1"/>
        <rFont val="標楷體"/>
        <family val="4"/>
        <charset val="136"/>
      </rPr>
      <t>黃膠，確認做出的產品品質是否接受，以達減少對工場操作員工危害之目的。</t>
    </r>
  </si>
  <si>
    <r>
      <rPr>
        <sz val="12"/>
        <color theme="1"/>
        <rFont val="標楷體"/>
        <family val="4"/>
        <charset val="136"/>
      </rPr>
      <t>測試</t>
    </r>
    <r>
      <rPr>
        <sz val="12"/>
        <color theme="1"/>
        <rFont val="Times New Roman"/>
        <family val="1"/>
      </rPr>
      <t>MT</t>
    </r>
    <r>
      <rPr>
        <sz val="12"/>
        <color theme="1"/>
        <rFont val="標楷體"/>
        <family val="4"/>
        <charset val="136"/>
      </rPr>
      <t>客人指定</t>
    </r>
    <r>
      <rPr>
        <sz val="12"/>
        <color theme="1"/>
        <rFont val="Times New Roman"/>
        <family val="1"/>
      </rPr>
      <t>CS</t>
    </r>
    <r>
      <rPr>
        <sz val="12"/>
        <color theme="1"/>
        <rFont val="標楷體"/>
        <family val="4"/>
        <charset val="136"/>
      </rPr>
      <t>供應商國翔</t>
    </r>
    <r>
      <rPr>
        <sz val="12"/>
        <color theme="1"/>
        <rFont val="Times New Roman"/>
        <family val="1"/>
      </rPr>
      <t>#309-12A</t>
    </r>
    <r>
      <rPr>
        <sz val="12"/>
        <color theme="1"/>
        <rFont val="標楷體"/>
        <family val="4"/>
        <charset val="136"/>
      </rPr>
      <t>熱熔膠條，是否可代替現用＃</t>
    </r>
    <r>
      <rPr>
        <sz val="12"/>
        <color theme="1"/>
        <rFont val="Times New Roman"/>
        <family val="1"/>
      </rPr>
      <t>705HM2930</t>
    </r>
    <r>
      <rPr>
        <sz val="12"/>
        <color theme="1"/>
        <rFont val="標楷體"/>
        <family val="4"/>
        <charset val="136"/>
      </rPr>
      <t>熱熔膠條用於</t>
    </r>
    <r>
      <rPr>
        <sz val="12"/>
        <color theme="1"/>
        <rFont val="Times New Roman"/>
        <family val="1"/>
      </rPr>
      <t>MT</t>
    </r>
    <r>
      <rPr>
        <sz val="12"/>
        <color theme="1"/>
        <rFont val="標楷體"/>
        <family val="4"/>
        <charset val="136"/>
      </rPr>
      <t>產品上。</t>
    </r>
  </si>
  <si>
    <r>
      <rPr>
        <sz val="12"/>
        <color theme="1"/>
        <rFont val="標楷體"/>
        <family val="4"/>
        <charset val="136"/>
      </rPr>
      <t>測試</t>
    </r>
    <r>
      <rPr>
        <sz val="12"/>
        <color theme="1"/>
        <rFont val="Times New Roman"/>
        <family val="1"/>
      </rPr>
      <t>MT</t>
    </r>
    <r>
      <rPr>
        <sz val="12"/>
        <color theme="1"/>
        <rFont val="標楷體"/>
        <family val="4"/>
        <charset val="136"/>
      </rPr>
      <t>客人指定</t>
    </r>
    <r>
      <rPr>
        <sz val="12"/>
        <color theme="1"/>
        <rFont val="Times New Roman"/>
        <family val="1"/>
      </rPr>
      <t>CS</t>
    </r>
    <r>
      <rPr>
        <sz val="12"/>
        <color theme="1"/>
        <rFont val="標楷體"/>
        <family val="4"/>
        <charset val="136"/>
      </rPr>
      <t>供應商建泰</t>
    </r>
    <r>
      <rPr>
        <sz val="12"/>
        <color theme="1"/>
        <rFont val="Times New Roman"/>
        <family val="1"/>
      </rPr>
      <t>#KT-9251</t>
    </r>
    <r>
      <rPr>
        <sz val="12"/>
        <color theme="1"/>
        <rFont val="標楷體"/>
        <family val="4"/>
        <charset val="136"/>
      </rPr>
      <t>熱熔膠條，是否可代替現用＃</t>
    </r>
    <r>
      <rPr>
        <sz val="12"/>
        <color theme="1"/>
        <rFont val="Times New Roman"/>
        <family val="1"/>
      </rPr>
      <t>705HM2930</t>
    </r>
    <r>
      <rPr>
        <sz val="12"/>
        <color theme="1"/>
        <rFont val="標楷體"/>
        <family val="4"/>
        <charset val="136"/>
      </rPr>
      <t>熱熔膠條用於</t>
    </r>
    <r>
      <rPr>
        <sz val="12"/>
        <color theme="1"/>
        <rFont val="Times New Roman"/>
        <family val="1"/>
      </rPr>
      <t>MT</t>
    </r>
    <r>
      <rPr>
        <sz val="12"/>
        <color theme="1"/>
        <rFont val="標楷體"/>
        <family val="4"/>
        <charset val="136"/>
      </rPr>
      <t>產品上。</t>
    </r>
  </si>
  <si>
    <r>
      <rPr>
        <sz val="12"/>
        <color theme="1"/>
        <rFont val="標楷體"/>
        <family val="4"/>
        <charset val="136"/>
      </rPr>
      <t>測試楊桃牌木薯澱粉用於紙袋機埋紙袋底</t>
    </r>
    <r>
      <rPr>
        <sz val="12"/>
        <color theme="1"/>
        <rFont val="Times New Roman"/>
        <family val="1"/>
      </rPr>
      <t>(</t>
    </r>
    <r>
      <rPr>
        <sz val="12"/>
        <color theme="1"/>
        <rFont val="標楷體"/>
        <family val="4"/>
        <charset val="136"/>
      </rPr>
      <t>偷位</t>
    </r>
    <r>
      <rPr>
        <sz val="12"/>
        <color theme="1"/>
        <rFont val="Times New Roman"/>
        <family val="1"/>
      </rPr>
      <t>)</t>
    </r>
    <r>
      <rPr>
        <sz val="12"/>
        <color theme="1"/>
        <rFont val="標楷體"/>
        <family val="4"/>
        <charset val="136"/>
      </rPr>
      <t>生產，針對現用美玫面粉供應商不提供安全測試報告及保証信，以確認其效果是否接受。</t>
    </r>
  </si>
  <si>
    <r>
      <rPr>
        <sz val="12"/>
        <color theme="1"/>
        <rFont val="標楷體"/>
        <family val="4"/>
        <charset val="136"/>
      </rPr>
      <t>測試建泰</t>
    </r>
    <r>
      <rPr>
        <sz val="12"/>
        <color theme="1"/>
        <rFont val="Times New Roman"/>
        <family val="1"/>
      </rPr>
      <t>PVC</t>
    </r>
    <r>
      <rPr>
        <sz val="12"/>
        <color theme="1"/>
        <rFont val="標楷體"/>
        <family val="4"/>
        <charset val="136"/>
      </rPr>
      <t>膠水，確認其品質是否可上機用於粘合</t>
    </r>
    <r>
      <rPr>
        <sz val="12"/>
        <color theme="1"/>
        <rFont val="Times New Roman"/>
        <family val="1"/>
      </rPr>
      <t>PVC</t>
    </r>
    <r>
      <rPr>
        <sz val="12"/>
        <color theme="1"/>
        <rFont val="標楷體"/>
        <family val="4"/>
        <charset val="136"/>
      </rPr>
      <t>膠盒。</t>
    </r>
  </si>
  <si>
    <r>
      <rPr>
        <sz val="12"/>
        <color theme="1"/>
        <rFont val="標楷體"/>
        <family val="4"/>
        <charset val="136"/>
      </rPr>
      <t>測試美國</t>
    </r>
    <r>
      <rPr>
        <sz val="12"/>
        <color theme="1"/>
        <rFont val="Times New Roman"/>
        <family val="1"/>
      </rPr>
      <t>OLYMPIC</t>
    </r>
    <r>
      <rPr>
        <sz val="12"/>
        <color theme="1"/>
        <rFont val="標楷體"/>
        <family val="4"/>
        <charset val="136"/>
      </rPr>
      <t>＃</t>
    </r>
    <r>
      <rPr>
        <sz val="12"/>
        <color theme="1"/>
        <rFont val="Times New Roman"/>
        <family val="1"/>
      </rPr>
      <t>SFX 2745</t>
    </r>
    <r>
      <rPr>
        <sz val="12"/>
        <color theme="1"/>
        <rFont val="標楷體"/>
        <family val="4"/>
        <charset val="136"/>
      </rPr>
      <t>動物膠用於自動包盒機，是否可代替現用丹派＃</t>
    </r>
    <r>
      <rPr>
        <sz val="12"/>
        <color theme="1"/>
        <rFont val="Times New Roman"/>
        <family val="1"/>
      </rPr>
      <t>LB448</t>
    </r>
    <r>
      <rPr>
        <sz val="12"/>
        <color theme="1"/>
        <rFont val="標楷體"/>
        <family val="4"/>
        <charset val="136"/>
      </rPr>
      <t>動物膠生產，以降低生產成本及單一物料風險，並確認其效果是否符合我司生產要求。</t>
    </r>
  </si>
  <si>
    <r>
      <rPr>
        <sz val="12"/>
        <color theme="1"/>
        <rFont val="標楷體"/>
        <family val="4"/>
        <charset val="136"/>
      </rPr>
      <t>測試</t>
    </r>
    <r>
      <rPr>
        <sz val="12"/>
        <color theme="1"/>
        <rFont val="Times New Roman"/>
        <family val="1"/>
      </rPr>
      <t>MT</t>
    </r>
    <r>
      <rPr>
        <sz val="12"/>
        <color theme="1"/>
        <rFont val="標楷體"/>
        <family val="4"/>
        <charset val="136"/>
      </rPr>
      <t>指定</t>
    </r>
    <r>
      <rPr>
        <sz val="12"/>
        <color theme="1"/>
        <rFont val="Times New Roman"/>
        <family val="1"/>
      </rPr>
      <t xml:space="preserve"> CS</t>
    </r>
    <r>
      <rPr>
        <sz val="12"/>
        <color theme="1"/>
        <rFont val="標楷體"/>
        <family val="4"/>
        <charset val="136"/>
      </rPr>
      <t>供應商捷通</t>
    </r>
    <r>
      <rPr>
        <sz val="12"/>
        <color theme="1"/>
        <rFont val="Times New Roman"/>
        <family val="1"/>
      </rPr>
      <t>#T-1203</t>
    </r>
    <r>
      <rPr>
        <sz val="12"/>
        <color theme="1"/>
        <rFont val="標楷體"/>
        <family val="4"/>
        <charset val="136"/>
      </rPr>
      <t>動物膠用於皮殼機包皮殼，確認其效果是否接受。</t>
    </r>
  </si>
  <si>
    <r>
      <rPr>
        <sz val="12"/>
        <color theme="1"/>
        <rFont val="標楷體"/>
        <family val="4"/>
        <charset val="136"/>
      </rPr>
      <t>測試星宇</t>
    </r>
    <r>
      <rPr>
        <sz val="12"/>
        <color theme="1"/>
        <rFont val="Times New Roman"/>
        <family val="1"/>
      </rPr>
      <t>#ST-5033(</t>
    </r>
    <r>
      <rPr>
        <sz val="12"/>
        <color theme="1"/>
        <rFont val="標楷體"/>
        <family val="4"/>
        <charset val="136"/>
      </rPr>
      <t>低氣味</t>
    </r>
    <r>
      <rPr>
        <sz val="12"/>
        <color theme="1"/>
        <rFont val="Times New Roman"/>
        <family val="1"/>
      </rPr>
      <t>)</t>
    </r>
    <r>
      <rPr>
        <sz val="12"/>
        <color theme="1"/>
        <rFont val="標楷體"/>
        <family val="4"/>
        <charset val="136"/>
      </rPr>
      <t>，用於配合生產</t>
    </r>
    <r>
      <rPr>
        <sz val="12"/>
        <color theme="1"/>
        <rFont val="Times New Roman"/>
        <family val="1"/>
      </rPr>
      <t>ESKO</t>
    </r>
    <r>
      <rPr>
        <sz val="12"/>
        <color theme="1"/>
        <rFont val="標楷體"/>
        <family val="4"/>
        <charset val="136"/>
      </rPr>
      <t>客人</t>
    </r>
    <r>
      <rPr>
        <sz val="12"/>
        <color theme="1"/>
        <rFont val="Times New Roman"/>
        <family val="1"/>
      </rPr>
      <t>“T5</t>
    </r>
    <r>
      <rPr>
        <sz val="12"/>
        <color theme="1"/>
        <rFont val="標楷體"/>
        <family val="4"/>
        <charset val="136"/>
      </rPr>
      <t>金莎、黑莎</t>
    </r>
    <r>
      <rPr>
        <sz val="12"/>
        <color theme="1"/>
        <rFont val="Times New Roman"/>
        <family val="1"/>
      </rPr>
      <t>T12</t>
    </r>
    <r>
      <rPr>
        <sz val="12"/>
        <color theme="1"/>
        <rFont val="標楷體"/>
        <family val="4"/>
        <charset val="136"/>
      </rPr>
      <t>、黑莎</t>
    </r>
    <r>
      <rPr>
        <sz val="12"/>
        <color theme="1"/>
        <rFont val="Times New Roman"/>
        <family val="1"/>
      </rPr>
      <t>T24</t>
    </r>
    <r>
      <rPr>
        <sz val="12"/>
        <color theme="1"/>
        <rFont val="標楷體"/>
        <family val="4"/>
        <charset val="136"/>
      </rPr>
      <t>紙盒利位粘接及</t>
    </r>
    <r>
      <rPr>
        <sz val="12"/>
        <color theme="1"/>
        <rFont val="Times New Roman"/>
        <family val="1"/>
      </rPr>
      <t>T96</t>
    </r>
    <r>
      <rPr>
        <sz val="12"/>
        <color theme="1"/>
        <rFont val="標楷體"/>
        <family val="4"/>
        <charset val="136"/>
      </rPr>
      <t>結婚禮盒底咭對裱</t>
    </r>
    <r>
      <rPr>
        <sz val="12"/>
        <color theme="1"/>
        <rFont val="Times New Roman"/>
        <family val="1"/>
      </rPr>
      <t>”</t>
    </r>
    <r>
      <rPr>
        <sz val="12"/>
        <color theme="1"/>
        <rFont val="標楷體"/>
        <family val="4"/>
        <charset val="136"/>
      </rPr>
      <t>，確認整體品質是否接受。</t>
    </r>
  </si>
  <si>
    <r>
      <rPr>
        <sz val="12"/>
        <color theme="1"/>
        <rFont val="標楷體"/>
        <family val="4"/>
        <charset val="136"/>
      </rPr>
      <t>測試星宇</t>
    </r>
    <r>
      <rPr>
        <sz val="12"/>
        <color theme="1"/>
        <rFont val="Times New Roman"/>
        <family val="1"/>
      </rPr>
      <t>#ST-5033</t>
    </r>
    <r>
      <rPr>
        <sz val="12"/>
        <color theme="1"/>
        <rFont val="標楷體"/>
        <family val="4"/>
        <charset val="136"/>
      </rPr>
      <t>白膠</t>
    </r>
    <r>
      <rPr>
        <sz val="12"/>
        <color theme="1"/>
        <rFont val="Times New Roman"/>
        <family val="1"/>
      </rPr>
      <t>(</t>
    </r>
    <r>
      <rPr>
        <sz val="12"/>
        <color theme="1"/>
        <rFont val="標楷體"/>
        <family val="4"/>
        <charset val="136"/>
      </rPr>
      <t>低氣味</t>
    </r>
    <r>
      <rPr>
        <sz val="12"/>
        <color theme="1"/>
        <rFont val="Times New Roman"/>
        <family val="1"/>
      </rPr>
      <t>)</t>
    </r>
    <r>
      <rPr>
        <sz val="12"/>
        <color theme="1"/>
        <rFont val="標楷體"/>
        <family val="4"/>
        <charset val="136"/>
      </rPr>
      <t>，用於配合生產</t>
    </r>
    <r>
      <rPr>
        <sz val="12"/>
        <color theme="1"/>
        <rFont val="Times New Roman"/>
        <family val="1"/>
      </rPr>
      <t>ESKO</t>
    </r>
    <r>
      <rPr>
        <sz val="12"/>
        <color theme="1"/>
        <rFont val="標楷體"/>
        <family val="4"/>
        <charset val="136"/>
      </rPr>
      <t>客人</t>
    </r>
    <r>
      <rPr>
        <sz val="12"/>
        <color theme="1"/>
        <rFont val="Times New Roman"/>
        <family val="1"/>
      </rPr>
      <t>“T96</t>
    </r>
    <r>
      <rPr>
        <sz val="12"/>
        <color theme="1"/>
        <rFont val="標楷體"/>
        <family val="4"/>
        <charset val="136"/>
      </rPr>
      <t>結婚禮盒：</t>
    </r>
    <r>
      <rPr>
        <sz val="12"/>
        <color theme="1"/>
        <rFont val="Times New Roman"/>
        <family val="1"/>
      </rPr>
      <t>0.058mmBopp</t>
    </r>
    <r>
      <rPr>
        <sz val="12"/>
        <color theme="1"/>
        <rFont val="標楷體"/>
        <family val="4"/>
        <charset val="136"/>
      </rPr>
      <t>膠片粘紙</t>
    </r>
    <r>
      <rPr>
        <sz val="12"/>
        <color theme="1"/>
        <rFont val="Times New Roman"/>
        <family val="1"/>
      </rPr>
      <t>”</t>
    </r>
    <r>
      <rPr>
        <sz val="12"/>
        <color theme="1"/>
        <rFont val="標楷體"/>
        <family val="4"/>
        <charset val="136"/>
      </rPr>
      <t>，確認整體品質是否接受。</t>
    </r>
  </si>
  <si>
    <r>
      <rPr>
        <sz val="12"/>
        <color theme="1"/>
        <rFont val="標楷體"/>
        <family val="4"/>
        <charset val="136"/>
      </rPr>
      <t>測試＃</t>
    </r>
    <r>
      <rPr>
        <sz val="12"/>
        <color theme="1"/>
        <rFont val="Times New Roman"/>
        <family val="1"/>
      </rPr>
      <t>CAHM3206</t>
    </r>
    <r>
      <rPr>
        <sz val="12"/>
        <color theme="1"/>
        <rFont val="標楷體"/>
        <family val="4"/>
        <charset val="136"/>
      </rPr>
      <t>低溫熱熔膠用於磨脊膠裝書生產，確認其品質是否接受。</t>
    </r>
  </si>
  <si>
    <r>
      <rPr>
        <sz val="12"/>
        <color theme="1"/>
        <rFont val="標楷體"/>
        <family val="4"/>
        <charset val="136"/>
      </rPr>
      <t>不建議使用，僅作資料存檔</t>
    </r>
  </si>
  <si>
    <r>
      <rPr>
        <sz val="12"/>
        <color theme="1"/>
        <rFont val="標楷體"/>
        <family val="4"/>
        <charset val="136"/>
      </rPr>
      <t>測試＃</t>
    </r>
    <r>
      <rPr>
        <sz val="12"/>
        <color theme="1"/>
        <rFont val="Times New Roman"/>
        <family val="1"/>
      </rPr>
      <t>CB5888</t>
    </r>
    <r>
      <rPr>
        <sz val="12"/>
        <color theme="1"/>
        <rFont val="標楷體"/>
        <family val="4"/>
        <charset val="136"/>
      </rPr>
      <t>低溫熱熔膠用於磨脊膠裝書生產，確認其品質是否接受。</t>
    </r>
  </si>
  <si>
    <r>
      <rPr>
        <sz val="12"/>
        <color theme="1"/>
        <rFont val="標楷體"/>
        <family val="4"/>
        <charset val="136"/>
      </rPr>
      <t>測試＃</t>
    </r>
    <r>
      <rPr>
        <sz val="12"/>
        <color theme="1"/>
        <rFont val="Times New Roman"/>
        <family val="1"/>
      </rPr>
      <t>CB3939</t>
    </r>
    <r>
      <rPr>
        <sz val="12"/>
        <color theme="1"/>
        <rFont val="標楷體"/>
        <family val="4"/>
        <charset val="136"/>
      </rPr>
      <t>低溫熱熔膠用於磨脊膠裝書生產，確認其品質是否接受。</t>
    </r>
  </si>
  <si>
    <r>
      <t xml:space="preserve"> </t>
    </r>
    <r>
      <rPr>
        <sz val="12"/>
        <color theme="1"/>
        <rFont val="標楷體"/>
        <family val="4"/>
        <charset val="136"/>
      </rPr>
      <t>測試固得邦</t>
    </r>
    <r>
      <rPr>
        <sz val="12"/>
        <color theme="1"/>
        <rFont val="Times New Roman"/>
        <family val="1"/>
      </rPr>
      <t>#GW-001A</t>
    </r>
    <r>
      <rPr>
        <sz val="12"/>
        <color theme="1"/>
        <rFont val="標楷體"/>
        <family val="4"/>
        <charset val="136"/>
      </rPr>
      <t>白膠，針對營業部收到客人要做《聖誕老人》的精裝書產品，部份內文有貼頁，貼頁需使用</t>
    </r>
    <r>
      <rPr>
        <sz val="12"/>
        <color theme="1"/>
        <rFont val="Times New Roman"/>
        <family val="1"/>
      </rPr>
      <t>N</t>
    </r>
    <r>
      <rPr>
        <sz val="12"/>
        <color theme="1"/>
        <rFont val="標楷體"/>
        <family val="4"/>
        <charset val="136"/>
      </rPr>
      <t>次貼膠水，以往生產</t>
    </r>
    <r>
      <rPr>
        <sz val="12"/>
        <color theme="1"/>
        <rFont val="Times New Roman"/>
        <family val="1"/>
      </rPr>
      <t>N</t>
    </r>
    <r>
      <rPr>
        <sz val="12"/>
        <color theme="1"/>
        <rFont val="標楷體"/>
        <family val="4"/>
        <charset val="136"/>
      </rPr>
      <t>次貼類產品是外判給外包商生產，鑒於外包商對此單產品的復雜性且人手不足，不接單。故需開發</t>
    </r>
    <r>
      <rPr>
        <sz val="12"/>
        <color theme="1"/>
        <rFont val="Times New Roman"/>
        <family val="1"/>
      </rPr>
      <t>N</t>
    </r>
    <r>
      <rPr>
        <sz val="12"/>
        <color theme="1"/>
        <rFont val="標楷體"/>
        <family val="4"/>
        <charset val="136"/>
      </rPr>
      <t>次貼膠水以配合公司的生產。</t>
    </r>
  </si>
  <si>
    <r>
      <rPr>
        <sz val="12"/>
        <color theme="1"/>
        <rFont val="標楷體"/>
        <family val="4"/>
        <charset val="136"/>
      </rPr>
      <t>測試美泰邦＃</t>
    </r>
    <r>
      <rPr>
        <sz val="12"/>
        <color theme="1"/>
        <rFont val="Times New Roman"/>
        <family val="1"/>
      </rPr>
      <t>3M</t>
    </r>
    <r>
      <rPr>
        <sz val="12"/>
        <color theme="1"/>
        <rFont val="標楷體"/>
        <family val="4"/>
        <charset val="136"/>
      </rPr>
      <t>白膠，針對營業部收到客人要做《聖誕老人》的精裝書產品，部份內文有貼頁，貼頁需使用</t>
    </r>
    <r>
      <rPr>
        <sz val="12"/>
        <color theme="1"/>
        <rFont val="Times New Roman"/>
        <family val="1"/>
      </rPr>
      <t>N</t>
    </r>
    <r>
      <rPr>
        <sz val="12"/>
        <color theme="1"/>
        <rFont val="標楷體"/>
        <family val="4"/>
        <charset val="136"/>
      </rPr>
      <t>次貼膠水，以往生產</t>
    </r>
    <r>
      <rPr>
        <sz val="12"/>
        <color theme="1"/>
        <rFont val="Times New Roman"/>
        <family val="1"/>
      </rPr>
      <t>N</t>
    </r>
    <r>
      <rPr>
        <sz val="12"/>
        <color theme="1"/>
        <rFont val="標楷體"/>
        <family val="4"/>
        <charset val="136"/>
      </rPr>
      <t>次貼類產品是外判給外包商生產，鑒於外包商對此單產品的復雜性且人手不足，不接單。故需開發</t>
    </r>
    <r>
      <rPr>
        <sz val="12"/>
        <color theme="1"/>
        <rFont val="Times New Roman"/>
        <family val="1"/>
      </rPr>
      <t>N</t>
    </r>
    <r>
      <rPr>
        <sz val="12"/>
        <color theme="1"/>
        <rFont val="標楷體"/>
        <family val="4"/>
        <charset val="136"/>
      </rPr>
      <t>次貼膠水以配合公司的生產。</t>
    </r>
  </si>
  <si>
    <r>
      <rPr>
        <sz val="12"/>
        <color theme="1"/>
        <rFont val="標楷體"/>
        <family val="4"/>
        <charset val="136"/>
      </rPr>
      <t>中性硅酮耐候密封膠</t>
    </r>
    <r>
      <rPr>
        <sz val="12"/>
        <color theme="1"/>
        <rFont val="Times New Roman"/>
        <family val="1"/>
      </rPr>
      <t>(</t>
    </r>
    <r>
      <rPr>
        <sz val="12"/>
        <color theme="1"/>
        <rFont val="標楷體"/>
        <family val="4"/>
        <charset val="136"/>
      </rPr>
      <t>玻璃膠</t>
    </r>
    <r>
      <rPr>
        <sz val="12"/>
        <color theme="1"/>
        <rFont val="Times New Roman"/>
        <family val="1"/>
      </rPr>
      <t xml:space="preserve">) </t>
    </r>
  </si>
  <si>
    <r>
      <t>#601F</t>
    </r>
    <r>
      <rPr>
        <sz val="12"/>
        <color theme="1"/>
        <rFont val="標楷體"/>
        <family val="4"/>
        <charset val="136"/>
      </rPr>
      <t>瞬干膠</t>
    </r>
  </si>
  <si>
    <r>
      <rPr>
        <sz val="12"/>
        <color theme="1"/>
        <rFont val="標楷體"/>
        <family val="4"/>
        <charset val="136"/>
      </rPr>
      <t>无锡万力热熔胶＃</t>
    </r>
    <r>
      <rPr>
        <sz val="12"/>
        <color theme="1"/>
        <rFont val="Times New Roman"/>
        <family val="1"/>
      </rPr>
      <t>C-23</t>
    </r>
    <r>
      <rPr>
        <sz val="12"/>
        <color theme="1"/>
        <rFont val="標楷體"/>
        <family val="4"/>
        <charset val="136"/>
      </rPr>
      <t>（边胶）</t>
    </r>
  </si>
  <si>
    <r>
      <rPr>
        <sz val="12"/>
        <color theme="1"/>
        <rFont val="標楷體"/>
        <family val="4"/>
        <charset val="136"/>
      </rPr>
      <t>盧偉東</t>
    </r>
  </si>
  <si>
    <r>
      <rPr>
        <sz val="12"/>
        <color theme="1"/>
        <rFont val="標楷體"/>
        <family val="4"/>
        <charset val="136"/>
      </rPr>
      <t>无锡万力热熔胶</t>
    </r>
    <r>
      <rPr>
        <sz val="12"/>
        <color theme="1"/>
        <rFont val="Times New Roman"/>
        <family val="1"/>
      </rPr>
      <t>8265</t>
    </r>
    <r>
      <rPr>
        <sz val="12"/>
        <color theme="1"/>
        <rFont val="標楷體"/>
        <family val="4"/>
        <charset val="136"/>
      </rPr>
      <t>（背胶）</t>
    </r>
  </si>
  <si>
    <r>
      <rPr>
        <sz val="12"/>
        <color theme="1"/>
        <rFont val="標楷體"/>
        <family val="4"/>
        <charset val="136"/>
      </rPr>
      <t>无锡万力热熔胶＃</t>
    </r>
    <r>
      <rPr>
        <sz val="12"/>
        <color theme="1"/>
        <rFont val="Times New Roman"/>
        <family val="1"/>
      </rPr>
      <t>KG-10</t>
    </r>
    <r>
      <rPr>
        <sz val="12"/>
        <color theme="1"/>
        <rFont val="標楷體"/>
        <family val="4"/>
        <charset val="136"/>
      </rPr>
      <t>（背胶）</t>
    </r>
  </si>
  <si>
    <r>
      <rPr>
        <sz val="12"/>
        <color theme="1"/>
        <rFont val="標楷體"/>
        <family val="4"/>
        <charset val="136"/>
      </rPr>
      <t>測試漢高＃</t>
    </r>
    <r>
      <rPr>
        <sz val="12"/>
        <color theme="1"/>
        <rFont val="Times New Roman"/>
        <family val="1"/>
      </rPr>
      <t>3625CN</t>
    </r>
    <r>
      <rPr>
        <sz val="12"/>
        <color theme="1"/>
        <rFont val="標楷體"/>
        <family val="4"/>
        <charset val="136"/>
      </rPr>
      <t>熱熔膠用於做</t>
    </r>
    <r>
      <rPr>
        <sz val="12"/>
        <color theme="1"/>
        <rFont val="Times New Roman"/>
        <family val="1"/>
      </rPr>
      <t>Pad</t>
    </r>
    <r>
      <rPr>
        <sz val="12"/>
        <color theme="1"/>
        <rFont val="標楷體"/>
        <family val="4"/>
        <charset val="136"/>
      </rPr>
      <t>頭本產品，以解決現用＃</t>
    </r>
    <r>
      <rPr>
        <sz val="12"/>
        <color theme="1"/>
        <rFont val="Times New Roman"/>
        <family val="1"/>
      </rPr>
      <t>7216</t>
    </r>
    <r>
      <rPr>
        <sz val="12"/>
        <color theme="1"/>
        <rFont val="標楷體"/>
        <family val="4"/>
        <charset val="136"/>
      </rPr>
      <t>熱熔膠在冬天時生產</t>
    </r>
    <r>
      <rPr>
        <sz val="12"/>
        <color theme="1"/>
        <rFont val="Times New Roman"/>
        <family val="1"/>
      </rPr>
      <t>Pad</t>
    </r>
    <r>
      <rPr>
        <sz val="12"/>
        <color theme="1"/>
        <rFont val="標楷體"/>
        <family val="4"/>
        <charset val="136"/>
      </rPr>
      <t xml:space="preserve">頭產品，打開會出現發硬、變脆斷裂、散頁等問題。
</t>
    </r>
    <r>
      <rPr>
        <sz val="12"/>
        <color theme="1"/>
        <rFont val="Times New Roman"/>
        <family val="1"/>
      </rPr>
      <t> Sales- Cecilia</t>
    </r>
    <r>
      <rPr>
        <sz val="12"/>
        <color theme="1"/>
        <rFont val="標楷體"/>
        <family val="4"/>
        <charset val="136"/>
      </rPr>
      <t>反映歐洲客人對現用漢高＃</t>
    </r>
    <r>
      <rPr>
        <sz val="12"/>
        <color theme="1"/>
        <rFont val="Times New Roman"/>
        <family val="1"/>
      </rPr>
      <t>3625CN</t>
    </r>
    <r>
      <rPr>
        <sz val="12"/>
        <color theme="1"/>
        <rFont val="標楷體"/>
        <family val="4"/>
        <charset val="136"/>
      </rPr>
      <t>熱熔膠生產出的</t>
    </r>
    <r>
      <rPr>
        <sz val="12"/>
        <color theme="1"/>
        <rFont val="Times New Roman"/>
        <family val="1"/>
      </rPr>
      <t>Pad</t>
    </r>
    <r>
      <rPr>
        <sz val="12"/>
        <color theme="1"/>
        <rFont val="標楷體"/>
        <family val="4"/>
        <charset val="136"/>
      </rPr>
      <t>頭本脊膠顏色為奶白色不滿意，導致客人的訂單量減少，現</t>
    </r>
    <r>
      <rPr>
        <sz val="12"/>
        <color theme="1"/>
        <rFont val="Times New Roman"/>
        <family val="1"/>
      </rPr>
      <t>NTD</t>
    </r>
    <r>
      <rPr>
        <sz val="12"/>
        <color theme="1"/>
        <rFont val="標楷體"/>
        <family val="4"/>
        <charset val="136"/>
      </rPr>
      <t>要求漢高改良＃</t>
    </r>
    <r>
      <rPr>
        <sz val="12"/>
        <color theme="1"/>
        <rFont val="Times New Roman"/>
        <family val="1"/>
      </rPr>
      <t>3625CN</t>
    </r>
    <r>
      <rPr>
        <sz val="12"/>
        <color theme="1"/>
        <rFont val="標楷體"/>
        <family val="4"/>
        <charset val="136"/>
      </rPr>
      <t>熱熔膠顏色，目前已成功開發出透明版＃</t>
    </r>
    <r>
      <rPr>
        <sz val="12"/>
        <color theme="1"/>
        <rFont val="Times New Roman"/>
        <family val="1"/>
      </rPr>
      <t>3624CNPad</t>
    </r>
    <r>
      <rPr>
        <sz val="12"/>
        <color theme="1"/>
        <rFont val="標楷體"/>
        <family val="4"/>
        <charset val="136"/>
      </rPr>
      <t>頭膠。</t>
    </r>
  </si>
  <si>
    <r>
      <rPr>
        <sz val="12"/>
        <color theme="1"/>
        <rFont val="標楷體"/>
        <family val="4"/>
        <charset val="136"/>
      </rPr>
      <t>測試漢高</t>
    </r>
    <r>
      <rPr>
        <sz val="12"/>
        <color theme="1"/>
        <rFont val="Times New Roman"/>
        <family val="1"/>
      </rPr>
      <t>#3183</t>
    </r>
    <r>
      <rPr>
        <sz val="12"/>
        <color theme="1"/>
        <rFont val="標楷體"/>
        <family val="4"/>
        <charset val="136"/>
      </rPr>
      <t>熱熔膠</t>
    </r>
    <r>
      <rPr>
        <sz val="12"/>
        <color theme="1"/>
        <rFont val="Times New Roman"/>
        <family val="1"/>
      </rPr>
      <t>+#3218</t>
    </r>
    <r>
      <rPr>
        <sz val="12"/>
        <color theme="1"/>
        <rFont val="標楷體"/>
        <family val="4"/>
        <charset val="136"/>
      </rPr>
      <t>熱熔膠按</t>
    </r>
    <r>
      <rPr>
        <sz val="12"/>
        <color theme="1"/>
        <rFont val="Times New Roman"/>
        <family val="1"/>
      </rPr>
      <t>(3</t>
    </r>
    <r>
      <rPr>
        <sz val="12"/>
        <color theme="1"/>
        <rFont val="標楷體"/>
        <family val="4"/>
        <charset val="136"/>
      </rPr>
      <t>：</t>
    </r>
    <r>
      <rPr>
        <sz val="12"/>
        <color theme="1"/>
        <rFont val="Times New Roman"/>
        <family val="1"/>
      </rPr>
      <t>1)</t>
    </r>
    <r>
      <rPr>
        <sz val="12"/>
        <color theme="1"/>
        <rFont val="標楷體"/>
        <family val="4"/>
        <charset val="136"/>
      </rPr>
      <t>比例用於做魚皮相部圓弧脊位，以確認其效果是否接受</t>
    </r>
  </si>
  <si>
    <r>
      <rPr>
        <sz val="12"/>
        <color theme="1"/>
        <rFont val="標楷體"/>
        <family val="4"/>
        <charset val="136"/>
      </rPr>
      <t>測試漢高</t>
    </r>
    <r>
      <rPr>
        <sz val="12"/>
        <color theme="1"/>
        <rFont val="Times New Roman"/>
        <family val="1"/>
      </rPr>
      <t xml:space="preserve">#305 </t>
    </r>
    <r>
      <rPr>
        <sz val="12"/>
        <color theme="1"/>
        <rFont val="標楷體"/>
        <family val="4"/>
        <charset val="136"/>
      </rPr>
      <t>膠水用於《便簽系列》封面無粉紙面粘接鋁鐵硼，確認其效果是否接受。</t>
    </r>
  </si>
  <si>
    <r>
      <rPr>
        <sz val="12"/>
        <color theme="1"/>
        <rFont val="標楷體"/>
        <family val="4"/>
        <charset val="136"/>
      </rPr>
      <t>現用</t>
    </r>
    <r>
      <rPr>
        <sz val="12"/>
        <color theme="1"/>
        <rFont val="Times New Roman"/>
        <family val="1"/>
      </rPr>
      <t>#278</t>
    </r>
    <r>
      <rPr>
        <sz val="12"/>
        <color theme="1"/>
        <rFont val="標楷體"/>
        <family val="4"/>
        <charset val="136"/>
      </rPr>
      <t>白膠溝水〔比例</t>
    </r>
    <r>
      <rPr>
        <sz val="12"/>
        <color theme="1"/>
        <rFont val="Times New Roman"/>
        <family val="1"/>
      </rPr>
      <t>(</t>
    </r>
    <r>
      <rPr>
        <sz val="12"/>
        <color theme="1"/>
        <rFont val="標楷體"/>
        <family val="4"/>
        <charset val="136"/>
      </rPr>
      <t>：</t>
    </r>
    <r>
      <rPr>
        <sz val="12"/>
        <color theme="1"/>
        <rFont val="Times New Roman"/>
        <family val="1"/>
      </rPr>
      <t>100kg/</t>
    </r>
    <r>
      <rPr>
        <sz val="12"/>
        <color theme="1"/>
        <rFont val="標楷體"/>
        <family val="4"/>
        <charset val="136"/>
      </rPr>
      <t>膠：</t>
    </r>
    <r>
      <rPr>
        <sz val="12"/>
        <color theme="1"/>
        <rFont val="Times New Roman"/>
        <family val="1"/>
      </rPr>
      <t>39kg/</t>
    </r>
    <r>
      <rPr>
        <sz val="12"/>
        <color theme="1"/>
        <rFont val="標楷體"/>
        <family val="4"/>
        <charset val="136"/>
      </rPr>
      <t>水</t>
    </r>
    <r>
      <rPr>
        <sz val="12"/>
        <color theme="1"/>
        <rFont val="Times New Roman"/>
        <family val="1"/>
      </rPr>
      <t>)</t>
    </r>
    <r>
      <rPr>
        <sz val="12"/>
        <color theme="1"/>
        <rFont val="標楷體"/>
        <family val="4"/>
        <charset val="136"/>
      </rPr>
      <t>〕用於粘接紙袋邊咭、底咭，需人手加水攪拌溝膠，增加人員工作量及品質方面不能保證，開發測試</t>
    </r>
    <r>
      <rPr>
        <sz val="12"/>
        <color theme="1"/>
        <rFont val="Times New Roman"/>
        <family val="1"/>
      </rPr>
      <t>#ST-6054</t>
    </r>
    <r>
      <rPr>
        <sz val="12"/>
        <color theme="1"/>
        <rFont val="標楷體"/>
        <family val="4"/>
        <charset val="136"/>
      </rPr>
      <t>白膠直接用於粘接紙袋邊咭、底咭</t>
    </r>
    <r>
      <rPr>
        <sz val="12"/>
        <color theme="1"/>
        <rFont val="Times New Roman"/>
        <family val="1"/>
      </rPr>
      <t>(</t>
    </r>
    <r>
      <rPr>
        <sz val="12"/>
        <color theme="1"/>
        <rFont val="標楷體"/>
        <family val="4"/>
        <charset val="136"/>
      </rPr>
      <t>無需溝水</t>
    </r>
    <r>
      <rPr>
        <sz val="12"/>
        <color theme="1"/>
        <rFont val="Times New Roman"/>
        <family val="1"/>
      </rPr>
      <t>)</t>
    </r>
    <r>
      <rPr>
        <sz val="12"/>
        <color theme="1"/>
        <rFont val="標楷體"/>
        <family val="4"/>
        <charset val="136"/>
      </rPr>
      <t>，確認其效果是否接受。</t>
    </r>
  </si>
  <si>
    <r>
      <t>MT</t>
    </r>
    <r>
      <rPr>
        <sz val="12"/>
        <color theme="1"/>
        <rFont val="標楷體"/>
        <family val="4"/>
        <charset val="136"/>
      </rPr>
      <t>專用，測試漢高＃</t>
    </r>
    <r>
      <rPr>
        <sz val="12"/>
        <color theme="1"/>
        <rFont val="Times New Roman"/>
        <family val="1"/>
      </rPr>
      <t>6665M</t>
    </r>
    <r>
      <rPr>
        <sz val="12"/>
        <color theme="1"/>
        <rFont val="標楷體"/>
        <family val="4"/>
        <charset val="136"/>
      </rPr>
      <t>動物膠看是否能代替非</t>
    </r>
    <r>
      <rPr>
        <sz val="12"/>
        <color theme="1"/>
        <rFont val="Times New Roman"/>
        <family val="1"/>
      </rPr>
      <t>MT</t>
    </r>
    <r>
      <rPr>
        <sz val="12"/>
        <color theme="1"/>
        <rFont val="標楷體"/>
        <family val="4"/>
        <charset val="136"/>
      </rPr>
      <t>認可</t>
    </r>
    <r>
      <rPr>
        <sz val="12"/>
        <color theme="1"/>
        <rFont val="Times New Roman"/>
        <family val="1"/>
      </rPr>
      <t>LB448</t>
    </r>
    <r>
      <rPr>
        <sz val="12"/>
        <color theme="1"/>
        <rFont val="標楷體"/>
        <family val="4"/>
        <charset val="136"/>
      </rPr>
      <t>用於</t>
    </r>
    <r>
      <rPr>
        <sz val="12"/>
        <color theme="1"/>
        <rFont val="Times New Roman"/>
        <family val="1"/>
      </rPr>
      <t>MT</t>
    </r>
    <r>
      <rPr>
        <sz val="12"/>
        <color theme="1"/>
        <rFont val="標楷體"/>
        <family val="4"/>
        <charset val="136"/>
      </rPr>
      <t>產品上及完全代替</t>
    </r>
    <r>
      <rPr>
        <sz val="12"/>
        <color theme="1"/>
        <rFont val="Times New Roman"/>
        <family val="1"/>
      </rPr>
      <t>LB448</t>
    </r>
    <r>
      <rPr>
        <sz val="12"/>
        <color theme="1"/>
        <rFont val="標楷體"/>
        <family val="4"/>
        <charset val="136"/>
      </rPr>
      <t>用於公司其他產品上。</t>
    </r>
  </si>
  <si>
    <r>
      <rPr>
        <sz val="12"/>
        <color theme="1"/>
        <rFont val="標楷體"/>
        <family val="4"/>
        <charset val="136"/>
      </rPr>
      <t>由於原供應此款動物膠的廠家已破產，現轉另一間代理商供應商，現申請測試展圖＃</t>
    </r>
    <r>
      <rPr>
        <sz val="12"/>
        <color theme="1"/>
        <rFont val="Times New Roman"/>
        <family val="1"/>
      </rPr>
      <t>LB448</t>
    </r>
    <r>
      <rPr>
        <sz val="12"/>
        <color theme="1"/>
        <rFont val="標楷體"/>
        <family val="4"/>
        <charset val="136"/>
      </rPr>
      <t>動物膠是否可代替原丹派供應的用於公司產品上。</t>
    </r>
  </si>
  <si>
    <r>
      <rPr>
        <sz val="12"/>
        <color theme="1"/>
        <rFont val="標楷體"/>
        <family val="4"/>
        <charset val="136"/>
      </rPr>
      <t>開發平價＃</t>
    </r>
    <r>
      <rPr>
        <sz val="12"/>
        <color theme="1"/>
        <rFont val="Times New Roman"/>
        <family val="1"/>
      </rPr>
      <t>AF-583</t>
    </r>
    <r>
      <rPr>
        <sz val="12"/>
        <color theme="1"/>
        <rFont val="標楷體"/>
        <family val="4"/>
        <charset val="136"/>
      </rPr>
      <t>動物膠代替丹派＃</t>
    </r>
    <r>
      <rPr>
        <sz val="12"/>
        <color theme="1"/>
        <rFont val="Times New Roman"/>
        <family val="1"/>
      </rPr>
      <t>LB448</t>
    </r>
    <r>
      <rPr>
        <sz val="12"/>
        <color theme="1"/>
        <rFont val="標楷體"/>
        <family val="4"/>
        <charset val="136"/>
      </rPr>
      <t>動物膠，保障大貨品質及節省生產成本。</t>
    </r>
  </si>
  <si>
    <r>
      <t>630</t>
    </r>
    <r>
      <rPr>
        <sz val="12"/>
        <color theme="1"/>
        <rFont val="標楷體"/>
        <family val="4"/>
        <charset val="136"/>
      </rPr>
      <t>裱紙機是用於裱紙粘紙類平張產品（無包邊要求），開發測試安豐＃</t>
    </r>
    <r>
      <rPr>
        <sz val="12"/>
        <color theme="1"/>
        <rFont val="Times New Roman"/>
        <family val="1"/>
      </rPr>
      <t>AF-582</t>
    </r>
    <r>
      <rPr>
        <sz val="12"/>
        <color theme="1"/>
        <rFont val="標楷體"/>
        <family val="4"/>
        <charset val="136"/>
      </rPr>
      <t>平價動物膠是否可代替展圖＃</t>
    </r>
    <r>
      <rPr>
        <sz val="12"/>
        <color theme="1"/>
        <rFont val="Times New Roman"/>
        <family val="1"/>
      </rPr>
      <t>LB448</t>
    </r>
    <r>
      <rPr>
        <sz val="12"/>
        <color theme="1"/>
        <rFont val="標楷體"/>
        <family val="4"/>
        <charset val="136"/>
      </rPr>
      <t>動物膠，以降低生產成本。</t>
    </r>
  </si>
  <si>
    <r>
      <rPr>
        <sz val="12"/>
        <color theme="1"/>
        <rFont val="標楷體"/>
        <family val="4"/>
        <charset val="136"/>
      </rPr>
      <t>從客戶需要出發，開發</t>
    </r>
    <r>
      <rPr>
        <sz val="12"/>
        <color theme="1"/>
        <rFont val="Times New Roman"/>
        <family val="1"/>
      </rPr>
      <t>#HF-1104</t>
    </r>
    <r>
      <rPr>
        <sz val="12"/>
        <color theme="1"/>
        <rFont val="標楷體"/>
        <family val="4"/>
        <charset val="136"/>
      </rPr>
      <t>平價植絨膠水代替</t>
    </r>
    <r>
      <rPr>
        <sz val="12"/>
        <color theme="1"/>
        <rFont val="Times New Roman"/>
        <family val="1"/>
      </rPr>
      <t>#HF-1102,</t>
    </r>
    <r>
      <rPr>
        <sz val="12"/>
        <color theme="1"/>
        <rFont val="標楷體"/>
        <family val="4"/>
        <charset val="136"/>
      </rPr>
      <t>策略性推廣給客人使用，節省成本與開支。</t>
    </r>
  </si>
  <si>
    <r>
      <rPr>
        <sz val="12"/>
        <color theme="1"/>
        <rFont val="標楷體"/>
        <family val="4"/>
        <charset val="136"/>
      </rPr>
      <t>現用</t>
    </r>
    <r>
      <rPr>
        <sz val="12"/>
        <color theme="1"/>
        <rFont val="Times New Roman"/>
        <family val="1"/>
      </rPr>
      <t>EUKALIN #4360EH</t>
    </r>
    <r>
      <rPr>
        <sz val="12"/>
        <color theme="1"/>
        <rFont val="標楷體"/>
        <family val="4"/>
        <charset val="136"/>
      </rPr>
      <t>水性壓敏膠生產的自粘信封，</t>
    </r>
    <r>
      <rPr>
        <sz val="12"/>
        <color theme="1"/>
        <rFont val="Times New Roman"/>
        <family val="1"/>
      </rPr>
      <t>HM</t>
    </r>
    <r>
      <rPr>
        <sz val="12"/>
        <color theme="1"/>
        <rFont val="標楷體"/>
        <family val="4"/>
        <charset val="136"/>
      </rPr>
      <t>客人認為此膠水粘接效果不如理想，要求開發測試粘力更好的膠水並提供信封樣版給</t>
    </r>
    <r>
      <rPr>
        <sz val="12"/>
        <color theme="1"/>
        <rFont val="Times New Roman"/>
        <family val="1"/>
      </rPr>
      <t>HM</t>
    </r>
    <r>
      <rPr>
        <sz val="12"/>
        <color theme="1"/>
        <rFont val="標楷體"/>
        <family val="4"/>
        <charset val="136"/>
      </rPr>
      <t>客人安排測試確認。</t>
    </r>
  </si>
  <si>
    <r>
      <rPr>
        <sz val="12"/>
        <color theme="1"/>
        <rFont val="標楷體"/>
        <family val="4"/>
        <charset val="136"/>
      </rPr>
      <t>現用</t>
    </r>
    <r>
      <rPr>
        <sz val="12"/>
        <color theme="1"/>
        <rFont val="Times New Roman"/>
        <family val="1"/>
      </rPr>
      <t>EUKALIN #4360</t>
    </r>
    <r>
      <rPr>
        <sz val="12"/>
        <color theme="1"/>
        <rFont val="標楷體"/>
        <family val="4"/>
        <charset val="136"/>
      </rPr>
      <t>水性壓敏膠生產的自粘信封，</t>
    </r>
    <r>
      <rPr>
        <sz val="12"/>
        <color theme="1"/>
        <rFont val="Times New Roman"/>
        <family val="1"/>
      </rPr>
      <t>HM</t>
    </r>
    <r>
      <rPr>
        <sz val="12"/>
        <color theme="1"/>
        <rFont val="標楷體"/>
        <family val="4"/>
        <charset val="136"/>
      </rPr>
      <t>客人認為此膠水粘接效果不如理想，推薦漢高</t>
    </r>
    <r>
      <rPr>
        <sz val="12"/>
        <color theme="1"/>
        <rFont val="Times New Roman"/>
        <family val="1"/>
      </rPr>
      <t>#33-4110</t>
    </r>
    <r>
      <rPr>
        <sz val="12"/>
        <color theme="1"/>
        <rFont val="標楷體"/>
        <family val="4"/>
        <charset val="136"/>
      </rPr>
      <t>白膠給我司測試，並提供信封樣版給</t>
    </r>
    <r>
      <rPr>
        <sz val="12"/>
        <color theme="1"/>
        <rFont val="Times New Roman"/>
        <family val="1"/>
      </rPr>
      <t>HM</t>
    </r>
    <r>
      <rPr>
        <sz val="12"/>
        <color theme="1"/>
        <rFont val="標楷體"/>
        <family val="4"/>
        <charset val="136"/>
      </rPr>
      <t>客人安排測試確認。</t>
    </r>
  </si>
  <si>
    <r>
      <rPr>
        <sz val="12"/>
        <color theme="1"/>
        <rFont val="標楷體"/>
        <family val="4"/>
        <charset val="136"/>
      </rPr>
      <t>測試波士芬得利＃</t>
    </r>
    <r>
      <rPr>
        <sz val="12"/>
        <color theme="1"/>
        <rFont val="Times New Roman"/>
        <family val="1"/>
      </rPr>
      <t>130B</t>
    </r>
    <r>
      <rPr>
        <sz val="12"/>
        <color theme="1"/>
        <rFont val="標楷體"/>
        <family val="4"/>
        <charset val="136"/>
      </rPr>
      <t>低溫熱熔膠用於生產膠裝書，從而降低膠水成本、減少機台損耗及高溫對工場員工的傷害，以達到環保節能減排、延長設備使用壽命，提高公司競爭力的目的。</t>
    </r>
  </si>
  <si>
    <r>
      <rPr>
        <sz val="12"/>
        <color theme="1"/>
        <rFont val="標楷體"/>
        <family val="4"/>
        <charset val="136"/>
      </rPr>
      <t>包裝設計營業部（</t>
    </r>
    <r>
      <rPr>
        <sz val="12"/>
        <color theme="1"/>
        <rFont val="Times New Roman"/>
        <family val="1"/>
      </rPr>
      <t>LDP</t>
    </r>
    <r>
      <rPr>
        <sz val="12"/>
        <color theme="1"/>
        <rFont val="標楷體"/>
        <family val="4"/>
        <charset val="136"/>
      </rPr>
      <t>）接到客戶生產</t>
    </r>
    <r>
      <rPr>
        <sz val="12"/>
        <color theme="1"/>
        <rFont val="Times New Roman"/>
        <family val="1"/>
      </rPr>
      <t>“Chloe”</t>
    </r>
    <r>
      <rPr>
        <sz val="12"/>
        <color theme="1"/>
        <rFont val="標楷體"/>
        <family val="4"/>
        <charset val="136"/>
      </rPr>
      <t>盒的訂單，根據產品結構，需開發適合用於粘接</t>
    </r>
    <r>
      <rPr>
        <sz val="12"/>
        <color theme="1"/>
        <rFont val="Times New Roman"/>
        <family val="1"/>
      </rPr>
      <t>APET</t>
    </r>
    <r>
      <rPr>
        <sz val="12"/>
        <color theme="1"/>
        <rFont val="標楷體"/>
        <family val="4"/>
        <charset val="136"/>
      </rPr>
      <t>材料（供應商：澳成）的</t>
    </r>
    <r>
      <rPr>
        <sz val="12"/>
        <color theme="1"/>
        <rFont val="Times New Roman"/>
        <family val="1"/>
      </rPr>
      <t>APET-UV # 7UV</t>
    </r>
    <r>
      <rPr>
        <sz val="12"/>
        <color theme="1"/>
        <rFont val="標楷體"/>
        <family val="4"/>
        <charset val="136"/>
      </rPr>
      <t>膠水，從而擴大公司的包裝業務，提高公司的競爭力。</t>
    </r>
  </si>
  <si>
    <r>
      <rPr>
        <sz val="12"/>
        <color theme="1"/>
        <rFont val="標楷體"/>
        <family val="4"/>
        <charset val="136"/>
      </rPr>
      <t>公司對塑膠包裝類的產品，有由外發逐漸轉為自制的發展意向。需開發適用於全自動粘盒機上粘接</t>
    </r>
    <r>
      <rPr>
        <sz val="12"/>
        <color theme="1"/>
        <rFont val="Times New Roman"/>
        <family val="1"/>
      </rPr>
      <t>APET</t>
    </r>
    <r>
      <rPr>
        <sz val="12"/>
        <color theme="1"/>
        <rFont val="標楷體"/>
        <family val="4"/>
        <charset val="136"/>
      </rPr>
      <t>牙膏盒的膠水</t>
    </r>
    <r>
      <rPr>
        <sz val="12"/>
        <color theme="1"/>
        <rFont val="Times New Roman"/>
        <family val="1"/>
      </rPr>
      <t>(</t>
    </r>
    <r>
      <rPr>
        <sz val="12"/>
        <color theme="1"/>
        <rFont val="標楷體"/>
        <family val="4"/>
        <charset val="136"/>
      </rPr>
      <t>漢高</t>
    </r>
    <r>
      <rPr>
        <sz val="12"/>
        <color theme="1"/>
        <rFont val="Times New Roman"/>
        <family val="1"/>
      </rPr>
      <t>#PUR-QR 475A</t>
    </r>
    <r>
      <rPr>
        <sz val="12"/>
        <color theme="1"/>
        <rFont val="標楷體"/>
        <family val="4"/>
        <charset val="136"/>
      </rPr>
      <t>膠水</t>
    </r>
    <r>
      <rPr>
        <sz val="12"/>
        <color theme="1"/>
        <rFont val="Times New Roman"/>
        <family val="1"/>
      </rPr>
      <t>)</t>
    </r>
    <r>
      <rPr>
        <sz val="12"/>
        <color theme="1"/>
        <rFont val="標楷體"/>
        <family val="4"/>
        <charset val="136"/>
      </rPr>
      <t>，品質效果要求：透明、不發白、不起泡、粘結力強。</t>
    </r>
  </si>
  <si>
    <r>
      <rPr>
        <sz val="12"/>
        <color theme="1"/>
        <rFont val="標楷體"/>
        <family val="4"/>
        <charset val="136"/>
      </rPr>
      <t>測試</t>
    </r>
    <r>
      <rPr>
        <sz val="12"/>
        <color theme="1"/>
        <rFont val="Times New Roman"/>
        <family val="1"/>
      </rPr>
      <t>ST-908</t>
    </r>
    <r>
      <rPr>
        <sz val="12"/>
        <color theme="1"/>
        <rFont val="標楷體"/>
        <family val="4"/>
        <charset val="136"/>
      </rPr>
      <t>水性纸塑覆膜胶，以確認其品質是否適用於公司過膠產品之中，以達到環保節能，降低成本，提高公司競爭力的目的。</t>
    </r>
  </si>
  <si>
    <r>
      <t>1.</t>
    </r>
    <r>
      <rPr>
        <sz val="12"/>
        <color theme="1"/>
        <rFont val="標楷體"/>
        <family val="4"/>
        <charset val="136"/>
      </rPr>
      <t>現用於手造袋駁邊</t>
    </r>
    <r>
      <rPr>
        <sz val="12"/>
        <color theme="1"/>
        <rFont val="Times New Roman"/>
        <family val="1"/>
      </rPr>
      <t>(</t>
    </r>
    <r>
      <rPr>
        <sz val="12"/>
        <color theme="1"/>
        <rFont val="標楷體"/>
        <family val="4"/>
        <charset val="136"/>
      </rPr>
      <t>紙粘紙</t>
    </r>
    <r>
      <rPr>
        <sz val="12"/>
        <color theme="1"/>
        <rFont val="Times New Roman"/>
        <family val="1"/>
      </rPr>
      <t>)</t>
    </r>
    <r>
      <rPr>
        <sz val="12"/>
        <color theme="1"/>
        <rFont val="標楷體"/>
        <family val="4"/>
        <charset val="136"/>
      </rPr>
      <t>、啤頭袋</t>
    </r>
    <r>
      <rPr>
        <sz val="12"/>
        <color theme="1"/>
        <rFont val="Times New Roman"/>
        <family val="1"/>
      </rPr>
      <t>(</t>
    </r>
    <r>
      <rPr>
        <sz val="12"/>
        <color theme="1"/>
        <rFont val="標楷體"/>
        <family val="4"/>
        <charset val="136"/>
      </rPr>
      <t>粉灰咭粘紙</t>
    </r>
    <r>
      <rPr>
        <sz val="12"/>
        <color theme="1"/>
        <rFont val="Times New Roman"/>
        <family val="1"/>
      </rPr>
      <t>)</t>
    </r>
    <r>
      <rPr>
        <sz val="12"/>
        <color theme="1"/>
        <rFont val="標楷體"/>
        <family val="4"/>
        <charset val="136"/>
      </rPr>
      <t>是</t>
    </r>
    <r>
      <rPr>
        <sz val="12"/>
        <color theme="1"/>
        <rFont val="Times New Roman"/>
        <family val="1"/>
      </rPr>
      <t>“#278+#DT-58+</t>
    </r>
    <r>
      <rPr>
        <sz val="12"/>
        <color theme="1"/>
        <rFont val="標楷體"/>
        <family val="4"/>
        <charset val="136"/>
      </rPr>
      <t>水</t>
    </r>
    <r>
      <rPr>
        <sz val="12"/>
        <color theme="1"/>
        <rFont val="Times New Roman"/>
        <family val="1"/>
      </rPr>
      <t>”</t>
    </r>
    <r>
      <rPr>
        <sz val="12"/>
        <color theme="1"/>
        <rFont val="標楷體"/>
        <family val="4"/>
        <charset val="136"/>
      </rPr>
      <t>按（</t>
    </r>
    <r>
      <rPr>
        <sz val="12"/>
        <color theme="1"/>
        <rFont val="Times New Roman"/>
        <family val="1"/>
      </rPr>
      <t>100KG:80KG:31KG</t>
    </r>
    <r>
      <rPr>
        <sz val="12"/>
        <color theme="1"/>
        <rFont val="標楷體"/>
        <family val="4"/>
        <charset val="136"/>
      </rPr>
      <t>）比例兌溝後使用，需浪費人手開膠，且存在品質風險（因</t>
    </r>
    <r>
      <rPr>
        <sz val="12"/>
        <color theme="1"/>
        <rFont val="Times New Roman"/>
        <family val="1"/>
      </rPr>
      <t>#278</t>
    </r>
    <r>
      <rPr>
        <sz val="12"/>
        <color theme="1"/>
        <rFont val="標楷體"/>
        <family val="4"/>
        <charset val="136"/>
      </rPr>
      <t>和</t>
    </r>
    <r>
      <rPr>
        <sz val="12"/>
        <color theme="1"/>
        <rFont val="Times New Roman"/>
        <family val="1"/>
      </rPr>
      <t>#DT-58</t>
    </r>
    <r>
      <rPr>
        <sz val="12"/>
        <color theme="1"/>
        <rFont val="標楷體"/>
        <family val="4"/>
        <charset val="136"/>
      </rPr>
      <t>不是同一供應商）。</t>
    </r>
    <r>
      <rPr>
        <sz val="12"/>
        <color theme="1"/>
        <rFont val="Times New Roman"/>
        <family val="1"/>
      </rPr>
      <t>2.</t>
    </r>
    <r>
      <rPr>
        <sz val="12"/>
        <color theme="1"/>
        <rFont val="標楷體"/>
        <family val="4"/>
        <charset val="136"/>
      </rPr>
      <t>現用＃</t>
    </r>
    <r>
      <rPr>
        <sz val="12"/>
        <color theme="1"/>
        <rFont val="Times New Roman"/>
        <family val="1"/>
      </rPr>
      <t>PR-278</t>
    </r>
    <r>
      <rPr>
        <sz val="12"/>
        <color theme="1"/>
        <rFont val="標楷體"/>
        <family val="4"/>
        <charset val="136"/>
      </rPr>
      <t>膠水大貨來料抽檢，檢測膠水的粘度經常不合格，導致工場難開膠；因此，開發測試〝</t>
    </r>
    <r>
      <rPr>
        <sz val="12"/>
        <color theme="1"/>
        <rFont val="Times New Roman"/>
        <family val="1"/>
      </rPr>
      <t>XY-1048</t>
    </r>
    <r>
      <rPr>
        <sz val="12"/>
        <color theme="1"/>
        <rFont val="標楷體"/>
        <family val="4"/>
        <charset val="136"/>
      </rPr>
      <t>白膠〞（不用溝任何物料）代替</t>
    </r>
    <r>
      <rPr>
        <sz val="12"/>
        <color theme="1"/>
        <rFont val="Times New Roman"/>
        <family val="1"/>
      </rPr>
      <t>“#278+#DT-58+</t>
    </r>
    <r>
      <rPr>
        <sz val="12"/>
        <color theme="1"/>
        <rFont val="標楷體"/>
        <family val="4"/>
        <charset val="136"/>
      </rPr>
      <t>水</t>
    </r>
    <r>
      <rPr>
        <sz val="12"/>
        <color theme="1"/>
        <rFont val="Times New Roman"/>
        <family val="1"/>
      </rPr>
      <t>”</t>
    </r>
    <r>
      <rPr>
        <sz val="12"/>
        <color theme="1"/>
        <rFont val="標楷體"/>
        <family val="4"/>
        <charset val="136"/>
      </rPr>
      <t>直接用於手造袋駁邊</t>
    </r>
    <r>
      <rPr>
        <sz val="12"/>
        <color theme="1"/>
        <rFont val="Times New Roman"/>
        <family val="1"/>
      </rPr>
      <t>(</t>
    </r>
    <r>
      <rPr>
        <sz val="12"/>
        <color theme="1"/>
        <rFont val="標楷體"/>
        <family val="4"/>
        <charset val="136"/>
      </rPr>
      <t>紙粘紙</t>
    </r>
    <r>
      <rPr>
        <sz val="12"/>
        <color theme="1"/>
        <rFont val="Times New Roman"/>
        <family val="1"/>
      </rPr>
      <t>)</t>
    </r>
    <r>
      <rPr>
        <sz val="12"/>
        <color theme="1"/>
        <rFont val="標楷體"/>
        <family val="4"/>
        <charset val="136"/>
      </rPr>
      <t>、啤頭袋</t>
    </r>
    <r>
      <rPr>
        <sz val="12"/>
        <color theme="1"/>
        <rFont val="Times New Roman"/>
        <family val="1"/>
      </rPr>
      <t>(</t>
    </r>
    <r>
      <rPr>
        <sz val="12"/>
        <color theme="1"/>
        <rFont val="標楷體"/>
        <family val="4"/>
        <charset val="136"/>
      </rPr>
      <t>粉灰咭粘紙</t>
    </r>
    <r>
      <rPr>
        <sz val="12"/>
        <color theme="1"/>
        <rFont val="Times New Roman"/>
        <family val="1"/>
      </rPr>
      <t>)</t>
    </r>
    <r>
      <rPr>
        <sz val="12"/>
        <color theme="1"/>
        <rFont val="標楷體"/>
        <family val="4"/>
        <charset val="136"/>
      </rPr>
      <t>。</t>
    </r>
  </si>
  <si>
    <r>
      <t>1.</t>
    </r>
    <r>
      <rPr>
        <sz val="12"/>
        <color theme="1"/>
        <rFont val="標楷體"/>
        <family val="4"/>
        <charset val="136"/>
      </rPr>
      <t>部份客戶要求其產品使用的物料</t>
    </r>
    <r>
      <rPr>
        <sz val="12"/>
        <color theme="1"/>
        <rFont val="Times New Roman"/>
        <family val="1"/>
      </rPr>
      <t>(BOM</t>
    </r>
    <r>
      <rPr>
        <sz val="12"/>
        <color theme="1"/>
        <rFont val="標楷體"/>
        <family val="4"/>
        <charset val="136"/>
      </rPr>
      <t>清單</t>
    </r>
    <r>
      <rPr>
        <sz val="12"/>
        <color theme="1"/>
        <rFont val="Times New Roman"/>
        <family val="1"/>
      </rPr>
      <t>)</t>
    </r>
    <r>
      <rPr>
        <sz val="12"/>
        <color theme="1"/>
        <rFont val="標楷體"/>
        <family val="4"/>
        <charset val="136"/>
      </rPr>
      <t>不允許含苯系物等有害物質；</t>
    </r>
    <r>
      <rPr>
        <sz val="12"/>
        <color theme="1"/>
        <rFont val="Times New Roman"/>
        <family val="1"/>
      </rPr>
      <t>2.</t>
    </r>
    <r>
      <rPr>
        <sz val="12"/>
        <color theme="1"/>
        <rFont val="標楷體"/>
        <family val="4"/>
        <charset val="136"/>
      </rPr>
      <t>針對現用＃</t>
    </r>
    <r>
      <rPr>
        <sz val="12"/>
        <color theme="1"/>
        <rFont val="Times New Roman"/>
        <family val="1"/>
      </rPr>
      <t>XY-603F</t>
    </r>
    <r>
      <rPr>
        <sz val="12"/>
        <color theme="1"/>
        <rFont val="標楷體"/>
        <family val="4"/>
        <charset val="136"/>
      </rPr>
      <t>白膠含微量（約</t>
    </r>
    <r>
      <rPr>
        <sz val="12"/>
        <color theme="1"/>
        <rFont val="Times New Roman"/>
        <family val="1"/>
      </rPr>
      <t>2.5%</t>
    </r>
    <r>
      <rPr>
        <sz val="12"/>
        <color theme="1"/>
        <rFont val="標楷體"/>
        <family val="4"/>
        <charset val="136"/>
      </rPr>
      <t>）的甲苯有害物質進行配方優化，在確保不影響膠水品質的情況下，將其有害物質（含甲苯成份）剔除，減少對操作同事的身體影響；故測試確認無苯系物</t>
    </r>
    <r>
      <rPr>
        <sz val="12"/>
        <color theme="1"/>
        <rFont val="Times New Roman"/>
        <family val="1"/>
      </rPr>
      <t>#XY-603FN</t>
    </r>
    <r>
      <rPr>
        <sz val="12"/>
        <color theme="1"/>
        <rFont val="標楷體"/>
        <family val="4"/>
        <charset val="136"/>
      </rPr>
      <t>白膠代替現用</t>
    </r>
    <r>
      <rPr>
        <sz val="12"/>
        <color theme="1"/>
        <rFont val="Times New Roman"/>
        <family val="1"/>
      </rPr>
      <t>#XY-603F</t>
    </r>
    <r>
      <rPr>
        <sz val="12"/>
        <color theme="1"/>
        <rFont val="標楷體"/>
        <family val="4"/>
        <charset val="136"/>
      </rPr>
      <t>的可行性。</t>
    </r>
  </si>
  <si>
    <r>
      <t>1.</t>
    </r>
    <r>
      <rPr>
        <sz val="12"/>
        <color theme="1"/>
        <rFont val="標楷體"/>
        <family val="4"/>
        <charset val="136"/>
      </rPr>
      <t>部份客戶要求其產品使用的物料</t>
    </r>
    <r>
      <rPr>
        <sz val="12"/>
        <color theme="1"/>
        <rFont val="Times New Roman"/>
        <family val="1"/>
      </rPr>
      <t>(BOM</t>
    </r>
    <r>
      <rPr>
        <sz val="12"/>
        <color theme="1"/>
        <rFont val="標楷體"/>
        <family val="4"/>
        <charset val="136"/>
      </rPr>
      <t>清單</t>
    </r>
    <r>
      <rPr>
        <sz val="12"/>
        <color theme="1"/>
        <rFont val="Times New Roman"/>
        <family val="1"/>
      </rPr>
      <t>)</t>
    </r>
    <r>
      <rPr>
        <sz val="12"/>
        <color theme="1"/>
        <rFont val="標楷體"/>
        <family val="4"/>
        <charset val="136"/>
      </rPr>
      <t>不允許含苯系物等有害物質；</t>
    </r>
    <r>
      <rPr>
        <sz val="12"/>
        <color theme="1"/>
        <rFont val="Times New Roman"/>
        <family val="1"/>
      </rPr>
      <t>2.</t>
    </r>
    <r>
      <rPr>
        <sz val="12"/>
        <color theme="1"/>
        <rFont val="標楷體"/>
        <family val="4"/>
        <charset val="136"/>
      </rPr>
      <t>針對現用＃</t>
    </r>
    <r>
      <rPr>
        <sz val="12"/>
        <color theme="1"/>
        <rFont val="Times New Roman"/>
        <family val="1"/>
      </rPr>
      <t>DT-33A</t>
    </r>
    <r>
      <rPr>
        <sz val="12"/>
        <color theme="1"/>
        <rFont val="標楷體"/>
        <family val="4"/>
        <charset val="136"/>
      </rPr>
      <t>白膠含微量（約</t>
    </r>
    <r>
      <rPr>
        <sz val="12"/>
        <color theme="1"/>
        <rFont val="Times New Roman"/>
        <family val="1"/>
      </rPr>
      <t>5%</t>
    </r>
    <r>
      <rPr>
        <sz val="12"/>
        <color theme="1"/>
        <rFont val="標楷體"/>
        <family val="4"/>
        <charset val="136"/>
      </rPr>
      <t>）的甲苯有害物質進行配方優化，在確保不影響膠水品質的情況下，將其有害物質（含甲苯成份）剔除，減少對操作同事的身體影響；故測試確認無苯系物</t>
    </r>
    <r>
      <rPr>
        <sz val="12"/>
        <color theme="1"/>
        <rFont val="Times New Roman"/>
        <family val="1"/>
      </rPr>
      <t>#DT-33AH</t>
    </r>
    <r>
      <rPr>
        <sz val="12"/>
        <color theme="1"/>
        <rFont val="標楷體"/>
        <family val="4"/>
        <charset val="136"/>
      </rPr>
      <t>白膠代替現用</t>
    </r>
    <r>
      <rPr>
        <sz val="12"/>
        <color theme="1"/>
        <rFont val="Times New Roman"/>
        <family val="1"/>
      </rPr>
      <t>#DT-33A</t>
    </r>
    <r>
      <rPr>
        <sz val="12"/>
        <color theme="1"/>
        <rFont val="標楷體"/>
        <family val="4"/>
        <charset val="136"/>
      </rPr>
      <t>的可行性。</t>
    </r>
  </si>
  <si>
    <r>
      <t>1.</t>
    </r>
    <r>
      <rPr>
        <sz val="12"/>
        <color theme="1"/>
        <rFont val="標楷體"/>
        <family val="4"/>
        <charset val="136"/>
      </rPr>
      <t>部份客戶要求其產品使用的物料</t>
    </r>
    <r>
      <rPr>
        <sz val="12"/>
        <color theme="1"/>
        <rFont val="Times New Roman"/>
        <family val="1"/>
      </rPr>
      <t>(BOM</t>
    </r>
    <r>
      <rPr>
        <sz val="12"/>
        <color theme="1"/>
        <rFont val="標楷體"/>
        <family val="4"/>
        <charset val="136"/>
      </rPr>
      <t>清單</t>
    </r>
    <r>
      <rPr>
        <sz val="12"/>
        <color theme="1"/>
        <rFont val="Times New Roman"/>
        <family val="1"/>
      </rPr>
      <t>)</t>
    </r>
    <r>
      <rPr>
        <sz val="12"/>
        <color theme="1"/>
        <rFont val="標楷體"/>
        <family val="4"/>
        <charset val="136"/>
      </rPr>
      <t>不允許含苯系物等有害物質；</t>
    </r>
    <r>
      <rPr>
        <sz val="12"/>
        <color theme="1"/>
        <rFont val="Times New Roman"/>
        <family val="1"/>
      </rPr>
      <t>2.</t>
    </r>
    <r>
      <rPr>
        <sz val="12"/>
        <color theme="1"/>
        <rFont val="標楷體"/>
        <family val="4"/>
        <charset val="136"/>
      </rPr>
      <t>針對現用＃</t>
    </r>
    <r>
      <rPr>
        <sz val="12"/>
        <color theme="1"/>
        <rFont val="Times New Roman"/>
        <family val="1"/>
      </rPr>
      <t>XY-6036</t>
    </r>
    <r>
      <rPr>
        <sz val="12"/>
        <color theme="1"/>
        <rFont val="標楷體"/>
        <family val="4"/>
        <charset val="136"/>
      </rPr>
      <t>白膠含微量（約</t>
    </r>
    <r>
      <rPr>
        <sz val="12"/>
        <color theme="1"/>
        <rFont val="Times New Roman"/>
        <family val="1"/>
      </rPr>
      <t>5%</t>
    </r>
    <r>
      <rPr>
        <sz val="12"/>
        <color theme="1"/>
        <rFont val="標楷體"/>
        <family val="4"/>
        <charset val="136"/>
      </rPr>
      <t>）的甲苯有害物質進行配方優化，在確保不影響膠水品質的情況下，將其有害物質（含甲苯成份）剔除，減少對操作同事的身體影響；測試確認無苯系物</t>
    </r>
    <r>
      <rPr>
        <sz val="12"/>
        <color theme="1"/>
        <rFont val="Times New Roman"/>
        <family val="1"/>
      </rPr>
      <t>#XY-6036N</t>
    </r>
    <r>
      <rPr>
        <sz val="12"/>
        <color theme="1"/>
        <rFont val="標楷體"/>
        <family val="4"/>
        <charset val="136"/>
      </rPr>
      <t>白膠代替現用</t>
    </r>
    <r>
      <rPr>
        <sz val="12"/>
        <color theme="1"/>
        <rFont val="Times New Roman"/>
        <family val="1"/>
      </rPr>
      <t>#XY-6036</t>
    </r>
    <r>
      <rPr>
        <sz val="12"/>
        <color theme="1"/>
        <rFont val="標楷體"/>
        <family val="4"/>
        <charset val="136"/>
      </rPr>
      <t>的可行性。</t>
    </r>
  </si>
  <si>
    <r>
      <rPr>
        <sz val="12"/>
        <color theme="1"/>
        <rFont val="標楷體"/>
        <family val="4"/>
        <charset val="136"/>
      </rPr>
      <t>根據公司大力發展包裝市場的方向：</t>
    </r>
    <r>
      <rPr>
        <sz val="12"/>
        <color theme="1"/>
        <rFont val="Times New Roman"/>
        <family val="1"/>
      </rPr>
      <t>1)</t>
    </r>
    <r>
      <rPr>
        <sz val="12"/>
        <color theme="1"/>
        <rFont val="標楷體"/>
        <family val="4"/>
        <charset val="136"/>
      </rPr>
      <t>目前現用動物膠在半自動機上包過膠面粘紙的盒，通不過</t>
    </r>
    <r>
      <rPr>
        <sz val="12"/>
        <color theme="1"/>
        <rFont val="Times New Roman"/>
        <family val="1"/>
      </rPr>
      <t>MAT</t>
    </r>
    <r>
      <rPr>
        <sz val="12"/>
        <color theme="1"/>
        <rFont val="標楷體"/>
        <family val="4"/>
        <charset val="136"/>
      </rPr>
      <t>等環境測試，駁邊位需人工補</t>
    </r>
    <r>
      <rPr>
        <sz val="12"/>
        <color theme="1"/>
        <rFont val="Times New Roman"/>
        <family val="1"/>
      </rPr>
      <t>#AF-606A</t>
    </r>
    <r>
      <rPr>
        <sz val="12"/>
        <color theme="1"/>
        <rFont val="標楷體"/>
        <family val="4"/>
        <charset val="136"/>
      </rPr>
      <t>白膠；</t>
    </r>
    <r>
      <rPr>
        <sz val="12"/>
        <color theme="1"/>
        <rFont val="Times New Roman"/>
        <family val="1"/>
      </rPr>
      <t>2)</t>
    </r>
    <r>
      <rPr>
        <sz val="12"/>
        <color theme="1"/>
        <rFont val="標楷體"/>
        <family val="4"/>
        <charset val="136"/>
      </rPr>
      <t>全自動包盒機上生產過膠面粘紙的盒，駁邊位未能達到粘爛紙效果；故開發測試</t>
    </r>
    <r>
      <rPr>
        <sz val="12"/>
        <color theme="1"/>
        <rFont val="Times New Roman"/>
        <family val="1"/>
      </rPr>
      <t>#AF-5701A</t>
    </r>
    <r>
      <rPr>
        <sz val="12"/>
        <color theme="1"/>
        <rFont val="標楷體"/>
        <family val="4"/>
        <charset val="136"/>
      </rPr>
      <t>動物膠用於全自動機和半自動機生產過膠面粘紙的產品，以提高生產效率；</t>
    </r>
  </si>
  <si>
    <r>
      <rPr>
        <sz val="12"/>
        <color theme="1"/>
        <rFont val="標楷體"/>
        <family val="4"/>
        <charset val="136"/>
      </rPr>
      <t>針對現用單一物料＃</t>
    </r>
    <r>
      <rPr>
        <sz val="12"/>
        <color theme="1"/>
        <rFont val="Times New Roman"/>
        <family val="1"/>
      </rPr>
      <t>7216</t>
    </r>
    <r>
      <rPr>
        <sz val="12"/>
        <color theme="1"/>
        <rFont val="標楷體"/>
        <family val="4"/>
        <charset val="136"/>
      </rPr>
      <t>熱熔邊膠，為降低使用單一物料的風險和節約成本，現測試</t>
    </r>
    <r>
      <rPr>
        <sz val="12"/>
        <color theme="1"/>
        <rFont val="Times New Roman"/>
        <family val="1"/>
      </rPr>
      <t>Bostik</t>
    </r>
    <r>
      <rPr>
        <sz val="12"/>
        <color theme="1"/>
        <rFont val="標楷體"/>
        <family val="4"/>
        <charset val="136"/>
      </rPr>
      <t>波士膠芬得利</t>
    </r>
    <r>
      <rPr>
        <sz val="12"/>
        <color theme="1"/>
        <rFont val="Times New Roman"/>
        <family val="1"/>
      </rPr>
      <t>TEF12</t>
    </r>
    <r>
      <rPr>
        <sz val="12"/>
        <color theme="1"/>
        <rFont val="標楷體"/>
        <family val="4"/>
        <charset val="136"/>
      </rPr>
      <t>熱熔邊膠使用於圓盤膠裝機和膠裝龍上，從而降低成本，提高企業的競爭力。</t>
    </r>
  </si>
  <si>
    <r>
      <rPr>
        <sz val="12"/>
        <color theme="1"/>
        <rFont val="標楷體"/>
        <family val="4"/>
        <charset val="136"/>
      </rPr>
      <t>公司對塑膠包裝類的產品，有由外發逐漸轉為自制的發展意向，需開發適用於</t>
    </r>
    <r>
      <rPr>
        <sz val="12"/>
        <color theme="1"/>
        <rFont val="Times New Roman"/>
        <family val="1"/>
      </rPr>
      <t>PVC</t>
    </r>
    <r>
      <rPr>
        <sz val="12"/>
        <color theme="1"/>
        <rFont val="標楷體"/>
        <family val="4"/>
        <charset val="136"/>
      </rPr>
      <t>天蓋機上粘接</t>
    </r>
    <r>
      <rPr>
        <sz val="12"/>
        <color theme="1"/>
        <rFont val="Times New Roman"/>
        <family val="1"/>
      </rPr>
      <t>APET</t>
    </r>
    <r>
      <rPr>
        <sz val="12"/>
        <color theme="1"/>
        <rFont val="標楷體"/>
        <family val="4"/>
        <charset val="136"/>
      </rPr>
      <t>天蓋盒的膠水（</t>
    </r>
    <r>
      <rPr>
        <sz val="12"/>
        <color theme="1"/>
        <rFont val="Times New Roman"/>
        <family val="1"/>
      </rPr>
      <t>#HG-202 APET</t>
    </r>
    <r>
      <rPr>
        <sz val="12"/>
        <color theme="1"/>
        <rFont val="標楷體"/>
        <family val="4"/>
        <charset val="136"/>
      </rPr>
      <t>膠水），品質效果要求：粘結力強、不起泡、霧狀現象輕微或無霧狀現象。</t>
    </r>
  </si>
  <si>
    <r>
      <rPr>
        <sz val="12"/>
        <color theme="1"/>
        <rFont val="標楷體"/>
        <family val="4"/>
        <charset val="136"/>
      </rPr>
      <t>針對全自動包盒機</t>
    </r>
    <r>
      <rPr>
        <sz val="12"/>
        <color theme="1"/>
        <rFont val="Times New Roman"/>
        <family val="1"/>
      </rPr>
      <t>/</t>
    </r>
    <r>
      <rPr>
        <sz val="12"/>
        <color theme="1"/>
        <rFont val="標楷體"/>
        <family val="4"/>
        <charset val="136"/>
      </rPr>
      <t>半自動包盒機生產過膠面粘紙的產品，未有合適的動物膠生產，需用白膠手工生產的現狀，故開發適合全自動包盒機</t>
    </r>
    <r>
      <rPr>
        <sz val="12"/>
        <color theme="1"/>
        <rFont val="Times New Roman"/>
        <family val="1"/>
      </rPr>
      <t>/</t>
    </r>
    <r>
      <rPr>
        <sz val="12"/>
        <color theme="1"/>
        <rFont val="標楷體"/>
        <family val="4"/>
        <charset val="136"/>
      </rPr>
      <t>半自動包盒機生產過膠面粘紙的動物膠</t>
    </r>
    <r>
      <rPr>
        <sz val="12"/>
        <color theme="1"/>
        <rFont val="Times New Roman"/>
        <family val="1"/>
      </rPr>
      <t>(#FD-112</t>
    </r>
    <r>
      <rPr>
        <sz val="12"/>
        <color theme="1"/>
        <rFont val="標楷體"/>
        <family val="4"/>
        <charset val="136"/>
      </rPr>
      <t>動物膠</t>
    </r>
    <r>
      <rPr>
        <sz val="12"/>
        <color theme="1"/>
        <rFont val="Times New Roman"/>
        <family val="1"/>
      </rPr>
      <t>)</t>
    </r>
    <r>
      <rPr>
        <sz val="12"/>
        <color theme="1"/>
        <rFont val="標楷體"/>
        <family val="4"/>
        <charset val="136"/>
      </rPr>
      <t>，以代替純手工生產，達到提升生產效率，節省成本之目的。</t>
    </r>
  </si>
  <si>
    <r>
      <rPr>
        <sz val="12"/>
        <color theme="1"/>
        <rFont val="標楷體"/>
        <family val="4"/>
        <charset val="136"/>
      </rPr>
      <t>針對測試適用於半自動機和全自動包盒生產</t>
    </r>
    <r>
      <rPr>
        <sz val="12"/>
        <color theme="1"/>
        <rFont val="Times New Roman"/>
        <family val="1"/>
      </rPr>
      <t>MT</t>
    </r>
    <r>
      <rPr>
        <sz val="12"/>
        <color theme="1"/>
        <rFont val="標楷體"/>
        <family val="4"/>
        <charset val="136"/>
      </rPr>
      <t>產品使用的動物膠，因</t>
    </r>
    <r>
      <rPr>
        <sz val="12"/>
        <color theme="1"/>
        <rFont val="Times New Roman"/>
        <family val="1"/>
      </rPr>
      <t>MT</t>
    </r>
    <r>
      <rPr>
        <sz val="12"/>
        <color theme="1"/>
        <rFont val="標楷體"/>
        <family val="4"/>
        <charset val="136"/>
      </rPr>
      <t>客人指定動物膠的</t>
    </r>
    <r>
      <rPr>
        <sz val="12"/>
        <color theme="1"/>
        <rFont val="Times New Roman"/>
        <family val="1"/>
      </rPr>
      <t>CS</t>
    </r>
    <r>
      <rPr>
        <sz val="12"/>
        <color theme="1"/>
        <rFont val="標楷體"/>
        <family val="4"/>
        <charset val="136"/>
      </rPr>
      <t>供應商為</t>
    </r>
    <r>
      <rPr>
        <sz val="12"/>
        <color theme="1"/>
        <rFont val="Times New Roman"/>
        <family val="1"/>
      </rPr>
      <t>Henkel</t>
    </r>
    <r>
      <rPr>
        <sz val="12"/>
        <color theme="1"/>
        <rFont val="標楷體"/>
        <family val="4"/>
        <charset val="136"/>
      </rPr>
      <t>，故測試</t>
    </r>
    <r>
      <rPr>
        <sz val="12"/>
        <color theme="1"/>
        <rFont val="Times New Roman"/>
        <family val="1"/>
      </rPr>
      <t>Henkel</t>
    </r>
    <r>
      <rPr>
        <sz val="12"/>
        <color theme="1"/>
        <rFont val="標楷體"/>
        <family val="4"/>
        <charset val="136"/>
      </rPr>
      <t>＃</t>
    </r>
    <r>
      <rPr>
        <sz val="12"/>
        <color theme="1"/>
        <rFont val="Times New Roman"/>
        <family val="1"/>
      </rPr>
      <t>S212M</t>
    </r>
    <r>
      <rPr>
        <sz val="12"/>
        <color theme="1"/>
        <rFont val="標楷體"/>
        <family val="4"/>
        <charset val="136"/>
      </rPr>
      <t>動物膠是否配合生產。</t>
    </r>
  </si>
  <si>
    <r>
      <rPr>
        <sz val="12"/>
        <color theme="1"/>
        <rFont val="標楷體"/>
        <family val="4"/>
        <charset val="136"/>
      </rPr>
      <t>測試</t>
    </r>
    <r>
      <rPr>
        <sz val="12"/>
        <color theme="1"/>
        <rFont val="Times New Roman"/>
        <family val="1"/>
      </rPr>
      <t>#FD-109</t>
    </r>
    <r>
      <rPr>
        <sz val="12"/>
        <color theme="1"/>
        <rFont val="標楷體"/>
        <family val="4"/>
        <charset val="136"/>
      </rPr>
      <t>動物膠用於府中全自動包盒機，</t>
    </r>
    <r>
      <rPr>
        <sz val="12"/>
        <color theme="1"/>
        <rFont val="Times New Roman"/>
        <family val="1"/>
      </rPr>
      <t xml:space="preserve"> </t>
    </r>
    <r>
      <rPr>
        <sz val="12"/>
        <color theme="1"/>
        <rFont val="標楷體"/>
        <family val="4"/>
        <charset val="136"/>
      </rPr>
      <t>原因：現用＃</t>
    </r>
    <r>
      <rPr>
        <sz val="12"/>
        <color theme="1"/>
        <rFont val="Times New Roman"/>
        <family val="1"/>
      </rPr>
      <t>AF-583</t>
    </r>
    <r>
      <rPr>
        <sz val="12"/>
        <color theme="1"/>
        <rFont val="標楷體"/>
        <family val="4"/>
        <charset val="136"/>
      </rPr>
      <t>動物膠是單一物料，且品質不穩定，生產出的大貨放</t>
    </r>
    <r>
      <rPr>
        <sz val="12"/>
        <color theme="1"/>
        <rFont val="Times New Roman"/>
        <family val="1"/>
      </rPr>
      <t>MAT</t>
    </r>
    <r>
      <rPr>
        <sz val="12"/>
        <color theme="1"/>
        <rFont val="標楷體"/>
        <family val="4"/>
        <charset val="136"/>
      </rPr>
      <t>環境後包邊位偶有爆膠現象，需經高層確認方可走貨，存在安全風險。</t>
    </r>
  </si>
  <si>
    <r>
      <rPr>
        <sz val="12"/>
        <color theme="1"/>
        <rFont val="標楷體"/>
        <family val="4"/>
        <charset val="136"/>
      </rPr>
      <t>針對現用＃</t>
    </r>
    <r>
      <rPr>
        <sz val="12"/>
        <color theme="1"/>
        <rFont val="Times New Roman"/>
        <family val="1"/>
      </rPr>
      <t>AF-606A</t>
    </r>
    <r>
      <rPr>
        <sz val="12"/>
        <color theme="1"/>
        <rFont val="標楷體"/>
        <family val="4"/>
        <charset val="136"/>
      </rPr>
      <t>膠水用於單粉咭裱坑紙做紙台，需人手或平壓機反復壓折邊位；而使用熱膠槍（＃</t>
    </r>
    <r>
      <rPr>
        <sz val="12"/>
        <color theme="1"/>
        <rFont val="Times New Roman"/>
        <family val="1"/>
      </rPr>
      <t>3102</t>
    </r>
    <r>
      <rPr>
        <sz val="12"/>
        <color theme="1"/>
        <rFont val="標楷體"/>
        <family val="4"/>
        <charset val="136"/>
      </rPr>
      <t>）做紙台，效率較慢</t>
    </r>
    <r>
      <rPr>
        <sz val="12"/>
        <color theme="1"/>
        <rFont val="Times New Roman"/>
        <family val="1"/>
      </rPr>
      <t>300</t>
    </r>
    <r>
      <rPr>
        <sz val="12"/>
        <color theme="1"/>
        <rFont val="標楷體"/>
        <family val="4"/>
        <charset val="136"/>
      </rPr>
      <t>個</t>
    </r>
    <r>
      <rPr>
        <sz val="12"/>
        <color theme="1"/>
        <rFont val="Times New Roman"/>
        <family val="1"/>
      </rPr>
      <t>/</t>
    </r>
    <r>
      <rPr>
        <sz val="12"/>
        <color theme="1"/>
        <rFont val="標楷體"/>
        <family val="4"/>
        <charset val="136"/>
      </rPr>
      <t>小時，產能低。因此，測試星宇＃</t>
    </r>
    <r>
      <rPr>
        <sz val="12"/>
        <color theme="1"/>
        <rFont val="Times New Roman"/>
        <family val="1"/>
      </rPr>
      <t>XY-9868</t>
    </r>
    <r>
      <rPr>
        <sz val="12"/>
        <color theme="1"/>
        <rFont val="標楷體"/>
        <family val="4"/>
        <charset val="136"/>
      </rPr>
      <t>白膠用於單粉咭裱坑紙做紙台的可行性，以提升生產效率。</t>
    </r>
  </si>
  <si>
    <r>
      <rPr>
        <sz val="12"/>
        <color theme="1"/>
        <rFont val="標楷體"/>
        <family val="4"/>
        <charset val="136"/>
      </rPr>
      <t>測試</t>
    </r>
    <r>
      <rPr>
        <sz val="12"/>
        <color theme="1"/>
        <rFont val="Times New Roman"/>
        <family val="1"/>
      </rPr>
      <t>Henkel#1680</t>
    </r>
    <r>
      <rPr>
        <sz val="12"/>
        <color theme="1"/>
        <rFont val="標楷體"/>
        <family val="4"/>
        <charset val="136"/>
      </rPr>
      <t>動物膠用於精裝龍粘接精裝書督頭布；原因</t>
    </r>
    <r>
      <rPr>
        <sz val="12"/>
        <color theme="1"/>
        <rFont val="Times New Roman"/>
        <family val="1"/>
      </rPr>
      <t>:</t>
    </r>
    <r>
      <rPr>
        <sz val="12"/>
        <color theme="1"/>
        <rFont val="標楷體"/>
        <family val="4"/>
        <charset val="136"/>
      </rPr>
      <t>現用</t>
    </r>
    <r>
      <rPr>
        <sz val="12"/>
        <color theme="1"/>
        <rFont val="Times New Roman"/>
        <family val="1"/>
      </rPr>
      <t>Henkel</t>
    </r>
    <r>
      <rPr>
        <sz val="12"/>
        <color theme="1"/>
        <rFont val="標楷體"/>
        <family val="4"/>
        <charset val="136"/>
      </rPr>
      <t>＃</t>
    </r>
    <r>
      <rPr>
        <sz val="12"/>
        <color theme="1"/>
        <rFont val="Times New Roman"/>
        <family val="1"/>
      </rPr>
      <t>6640</t>
    </r>
    <r>
      <rPr>
        <sz val="12"/>
        <color theme="1"/>
        <rFont val="標楷體"/>
        <family val="4"/>
        <charset val="136"/>
      </rPr>
      <t>動物膠粘接精裝書督頭布，翻開時督頭布位置偶有出現爆膠現象，品質不穩定，故開發粘力較強的＃</t>
    </r>
    <r>
      <rPr>
        <sz val="12"/>
        <color theme="1"/>
        <rFont val="Times New Roman"/>
        <family val="1"/>
      </rPr>
      <t>1680</t>
    </r>
    <r>
      <rPr>
        <sz val="12"/>
        <color theme="1"/>
        <rFont val="標楷體"/>
        <family val="4"/>
        <charset val="136"/>
      </rPr>
      <t>動物膠，以改善督頭布爆膠的問題。</t>
    </r>
  </si>
  <si>
    <r>
      <rPr>
        <sz val="12"/>
        <color theme="1"/>
        <rFont val="標楷體"/>
        <family val="4"/>
        <charset val="136"/>
      </rPr>
      <t>公司對塑膠包裝類的產品，有由外發逐漸轉為自制的發展意向，需開發適用於</t>
    </r>
    <r>
      <rPr>
        <sz val="12"/>
        <color theme="1"/>
        <rFont val="Times New Roman"/>
        <family val="1"/>
      </rPr>
      <t>PVC</t>
    </r>
    <r>
      <rPr>
        <sz val="12"/>
        <color theme="1"/>
        <rFont val="標楷體"/>
        <family val="4"/>
        <charset val="136"/>
      </rPr>
      <t>天蓋機上粘接</t>
    </r>
    <r>
      <rPr>
        <sz val="12"/>
        <color theme="1"/>
        <rFont val="Times New Roman"/>
        <family val="1"/>
      </rPr>
      <t>APET</t>
    </r>
    <r>
      <rPr>
        <sz val="12"/>
        <color theme="1"/>
        <rFont val="標楷體"/>
        <family val="4"/>
        <charset val="136"/>
      </rPr>
      <t>天蓋盒的膠水</t>
    </r>
    <r>
      <rPr>
        <sz val="12"/>
        <color theme="1"/>
        <rFont val="Times New Roman"/>
        <family val="1"/>
      </rPr>
      <t>(</t>
    </r>
    <r>
      <rPr>
        <sz val="12"/>
        <color theme="1"/>
        <rFont val="標楷體"/>
        <family val="4"/>
        <charset val="136"/>
      </rPr>
      <t>吉利安＃</t>
    </r>
    <r>
      <rPr>
        <sz val="12"/>
        <color theme="1"/>
        <rFont val="Times New Roman"/>
        <family val="1"/>
      </rPr>
      <t>101APET</t>
    </r>
    <r>
      <rPr>
        <sz val="12"/>
        <color theme="1"/>
        <rFont val="標楷體"/>
        <family val="4"/>
        <charset val="136"/>
      </rPr>
      <t>膠水</t>
    </r>
    <r>
      <rPr>
        <sz val="12"/>
        <color theme="1"/>
        <rFont val="Times New Roman"/>
        <family val="1"/>
      </rPr>
      <t>)</t>
    </r>
    <r>
      <rPr>
        <sz val="12"/>
        <color theme="1"/>
        <rFont val="標楷體"/>
        <family val="4"/>
        <charset val="136"/>
      </rPr>
      <t>，品質效果要求：粘結力強、不起泡、發白現象輕微或無發白現象。</t>
    </r>
  </si>
  <si>
    <r>
      <t xml:space="preserve"> </t>
    </r>
    <r>
      <rPr>
        <sz val="12"/>
        <color theme="1"/>
        <rFont val="標楷體"/>
        <family val="4"/>
        <charset val="136"/>
      </rPr>
      <t>寶立得</t>
    </r>
    <r>
      <rPr>
        <sz val="12"/>
        <color theme="1"/>
        <rFont val="Times New Roman"/>
        <family val="1"/>
      </rPr>
      <t>#200HA</t>
    </r>
    <r>
      <rPr>
        <sz val="12"/>
        <color theme="1"/>
        <rFont val="標楷體"/>
        <family val="4"/>
        <charset val="136"/>
      </rPr>
      <t>白膠和稀釋劑</t>
    </r>
  </si>
  <si>
    <r>
      <rPr>
        <sz val="12"/>
        <color theme="1"/>
        <rFont val="標楷體"/>
        <family val="4"/>
        <charset val="136"/>
      </rPr>
      <t>今年公司新購日本自動咭書機（牌子：</t>
    </r>
    <r>
      <rPr>
        <sz val="12"/>
        <color theme="1"/>
        <rFont val="Times New Roman"/>
        <family val="1"/>
      </rPr>
      <t>FUJI YUATSU SEIKI,</t>
    </r>
    <r>
      <rPr>
        <sz val="12"/>
        <color theme="1"/>
        <rFont val="標楷體"/>
        <family val="4"/>
        <charset val="136"/>
      </rPr>
      <t>型號：</t>
    </r>
    <r>
      <rPr>
        <sz val="12"/>
        <color theme="1"/>
        <rFont val="Times New Roman"/>
        <family val="1"/>
      </rPr>
      <t>CBBP-P03</t>
    </r>
    <r>
      <rPr>
        <sz val="12"/>
        <color theme="1"/>
        <rFont val="標楷體"/>
        <family val="4"/>
        <charset val="136"/>
      </rPr>
      <t>）代替半自動塗膠機上膠後人手執咭書內文，需開發適合咭書自動機生產，同時可以配合公司常用紙材達到預防咭書彎曲變形的膠水。</t>
    </r>
  </si>
  <si>
    <r>
      <rPr>
        <sz val="12"/>
        <color theme="1"/>
        <rFont val="標楷體"/>
        <family val="4"/>
        <charset val="136"/>
      </rPr>
      <t>針對過往三塊板紙起盒是人手用黃膠生產，效率慢且黃膠氣味大，公司購入紙盒成型機，開發</t>
    </r>
    <r>
      <rPr>
        <sz val="12"/>
        <color theme="1"/>
        <rFont val="Times New Roman"/>
        <family val="1"/>
      </rPr>
      <t>#PB7438</t>
    </r>
    <r>
      <rPr>
        <sz val="12"/>
        <color theme="1"/>
        <rFont val="標楷體"/>
        <family val="4"/>
        <charset val="136"/>
      </rPr>
      <t>熱熔膠配合實現自動化生產。</t>
    </r>
  </si>
  <si>
    <r>
      <rPr>
        <sz val="12"/>
        <color theme="1"/>
        <rFont val="標楷體"/>
        <family val="4"/>
        <charset val="136"/>
      </rPr>
      <t>減省成本和配合工場生產需要，特開發此高速過膠膠水</t>
    </r>
    <r>
      <rPr>
        <sz val="12"/>
        <color theme="1"/>
        <rFont val="Times New Roman"/>
        <family val="1"/>
      </rPr>
      <t>(</t>
    </r>
    <r>
      <rPr>
        <sz val="12"/>
        <color theme="1"/>
        <rFont val="標楷體"/>
        <family val="4"/>
        <charset val="136"/>
      </rPr>
      <t>利明</t>
    </r>
    <r>
      <rPr>
        <sz val="12"/>
        <color theme="1"/>
        <rFont val="Times New Roman"/>
        <family val="1"/>
      </rPr>
      <t>CC-8509A)</t>
    </r>
    <r>
      <rPr>
        <sz val="12"/>
        <color theme="1"/>
        <rFont val="標楷體"/>
        <family val="4"/>
        <charset val="136"/>
      </rPr>
      <t>是否可代替現用過膠膠水用於公司產品上，為公司節省成本和提高生產效率</t>
    </r>
  </si>
  <si>
    <r>
      <rPr>
        <sz val="12"/>
        <color theme="1"/>
        <rFont val="標楷體"/>
        <family val="4"/>
        <charset val="136"/>
      </rPr>
      <t>針對現用</t>
    </r>
    <r>
      <rPr>
        <sz val="12"/>
        <color theme="1"/>
        <rFont val="Times New Roman"/>
        <family val="1"/>
      </rPr>
      <t>#123HN</t>
    </r>
    <r>
      <rPr>
        <sz val="12"/>
        <color theme="1"/>
        <rFont val="標楷體"/>
        <family val="4"/>
        <charset val="136"/>
      </rPr>
      <t>黃膠氣味大，導致工場操作人員需佩戴口罩防護。爲改善生產環境及保障生產人員的舒適度，現與供應商成功開發出無苯系低氣味黃膠，體現公司以人爲本的施政理念。</t>
    </r>
  </si>
  <si>
    <r>
      <rPr>
        <sz val="12"/>
        <color theme="1"/>
        <rFont val="標楷體"/>
        <family val="4"/>
        <charset val="136"/>
      </rPr>
      <t>針對上次</t>
    </r>
    <r>
      <rPr>
        <sz val="12"/>
        <color theme="1"/>
        <rFont val="Times New Roman"/>
        <family val="1"/>
      </rPr>
      <t>S1341145</t>
    </r>
    <r>
      <rPr>
        <sz val="12"/>
        <color theme="1"/>
        <rFont val="標楷體"/>
        <family val="4"/>
        <charset val="136"/>
      </rPr>
      <t>賀卡上粘草繩，使用現用</t>
    </r>
    <r>
      <rPr>
        <sz val="12"/>
        <color theme="1"/>
        <rFont val="Times New Roman"/>
        <family val="1"/>
      </rPr>
      <t>#705HM2950(</t>
    </r>
    <r>
      <rPr>
        <sz val="12"/>
        <color theme="1"/>
        <rFont val="標楷體"/>
        <family val="4"/>
        <charset val="136"/>
      </rPr>
      <t>簡稱：</t>
    </r>
    <r>
      <rPr>
        <sz val="12"/>
        <color theme="1"/>
        <rFont val="Times New Roman"/>
        <family val="1"/>
      </rPr>
      <t>#2950)</t>
    </r>
    <r>
      <rPr>
        <sz val="12"/>
        <color theme="1"/>
        <rFont val="標楷體"/>
        <family val="4"/>
        <charset val="136"/>
      </rPr>
      <t>熱溶膠易甩，而現用</t>
    </r>
    <r>
      <rPr>
        <sz val="12"/>
        <color theme="1"/>
        <rFont val="Times New Roman"/>
        <family val="1"/>
      </rPr>
      <t>#790</t>
    </r>
    <r>
      <rPr>
        <sz val="12"/>
        <color theme="1"/>
        <rFont val="標楷體"/>
        <family val="4"/>
        <charset val="136"/>
      </rPr>
      <t>熱溶膠存在翻黏、走位的問題，溝膠使用會存在品質風險，故測試熱熔膠</t>
    </r>
    <r>
      <rPr>
        <sz val="12"/>
        <color theme="1"/>
        <rFont val="Times New Roman"/>
        <family val="1"/>
      </rPr>
      <t>#PB7509</t>
    </r>
    <r>
      <rPr>
        <sz val="12"/>
        <color theme="1"/>
        <rFont val="標楷體"/>
        <family val="4"/>
        <charset val="136"/>
      </rPr>
      <t>是否符合粘草繩。</t>
    </r>
  </si>
  <si>
    <r>
      <rPr>
        <sz val="12"/>
        <color theme="1"/>
        <rFont val="標楷體"/>
        <family val="4"/>
        <charset val="136"/>
      </rPr>
      <t>針對現用</t>
    </r>
    <r>
      <rPr>
        <sz val="12"/>
        <color theme="1"/>
        <rFont val="Times New Roman"/>
        <family val="1"/>
      </rPr>
      <t>MT</t>
    </r>
    <r>
      <rPr>
        <sz val="12"/>
        <color theme="1"/>
        <rFont val="標楷體"/>
        <family val="4"/>
        <charset val="136"/>
      </rPr>
      <t>專用國翔</t>
    </r>
    <r>
      <rPr>
        <sz val="12"/>
        <color theme="1"/>
        <rFont val="Times New Roman"/>
        <family val="1"/>
      </rPr>
      <t>GV307-12</t>
    </r>
    <r>
      <rPr>
        <sz val="12"/>
        <color theme="1"/>
        <rFont val="標楷體"/>
        <family val="4"/>
        <charset val="136"/>
      </rPr>
      <t>黃膠偶有出現停產或無貨供應問題，造成公司生產受到影響，故測試國翔</t>
    </r>
    <r>
      <rPr>
        <sz val="12"/>
        <color theme="1"/>
        <rFont val="Times New Roman"/>
        <family val="1"/>
      </rPr>
      <t>GV307-02</t>
    </r>
    <r>
      <rPr>
        <sz val="12"/>
        <color theme="1"/>
        <rFont val="標楷體"/>
        <family val="4"/>
        <charset val="136"/>
      </rPr>
      <t>、</t>
    </r>
    <r>
      <rPr>
        <sz val="12"/>
        <color theme="1"/>
        <rFont val="Times New Roman"/>
        <family val="1"/>
      </rPr>
      <t>GV307-04</t>
    </r>
    <r>
      <rPr>
        <sz val="12"/>
        <color theme="1"/>
        <rFont val="標楷體"/>
        <family val="4"/>
        <charset val="136"/>
      </rPr>
      <t>黃膠是否可代替國翔</t>
    </r>
    <r>
      <rPr>
        <sz val="12"/>
        <color theme="1"/>
        <rFont val="Times New Roman"/>
        <family val="1"/>
      </rPr>
      <t>GV307-12</t>
    </r>
    <r>
      <rPr>
        <sz val="12"/>
        <color theme="1"/>
        <rFont val="標楷體"/>
        <family val="4"/>
        <charset val="136"/>
      </rPr>
      <t>黃膠，以配合工場生產需要。</t>
    </r>
  </si>
  <si>
    <r>
      <rPr>
        <sz val="12"/>
        <color theme="1"/>
        <rFont val="標楷體"/>
        <family val="4"/>
        <charset val="136"/>
      </rPr>
      <t>解決現在植長毛膠水</t>
    </r>
    <r>
      <rPr>
        <sz val="12"/>
        <color theme="1"/>
        <rFont val="Times New Roman"/>
        <family val="1"/>
      </rPr>
      <t>#AD760HS</t>
    </r>
    <r>
      <rPr>
        <sz val="12"/>
        <color theme="1"/>
        <rFont val="標楷體"/>
        <family val="4"/>
        <charset val="136"/>
      </rPr>
      <t>附著力差問題，導致</t>
    </r>
    <r>
      <rPr>
        <sz val="12"/>
        <color theme="1"/>
        <rFont val="Times New Roman"/>
        <family val="1"/>
      </rPr>
      <t>S1339549</t>
    </r>
    <r>
      <rPr>
        <sz val="12"/>
        <color theme="1"/>
        <rFont val="標楷體"/>
        <family val="4"/>
        <charset val="136"/>
      </rPr>
      <t>『熒光書』客人投訴，測試星宇</t>
    </r>
    <r>
      <rPr>
        <sz val="12"/>
        <color theme="1"/>
        <rFont val="Times New Roman"/>
        <family val="1"/>
      </rPr>
      <t>ST-5081</t>
    </r>
    <r>
      <rPr>
        <sz val="12"/>
        <color theme="1"/>
        <rFont val="標楷體"/>
        <family val="4"/>
        <charset val="136"/>
      </rPr>
      <t>膠水配合</t>
    </r>
    <r>
      <rPr>
        <sz val="12"/>
        <color theme="1"/>
        <rFont val="Times New Roman"/>
        <family val="1"/>
      </rPr>
      <t>ST-1002</t>
    </r>
    <r>
      <rPr>
        <sz val="12"/>
        <color theme="1"/>
        <rFont val="標楷體"/>
        <family val="4"/>
        <charset val="136"/>
      </rPr>
      <t>固化劑用於植長毛工藝，看其植毛後膠水與紙及膠水與絨毛的附植毛是否達到要求。</t>
    </r>
  </si>
  <si>
    <r>
      <rPr>
        <sz val="12"/>
        <color theme="1"/>
        <rFont val="標楷體"/>
        <family val="4"/>
        <charset val="136"/>
      </rPr>
      <t>研究新購＃</t>
    </r>
    <r>
      <rPr>
        <sz val="12"/>
        <color theme="1"/>
        <rFont val="Times New Roman"/>
        <family val="1"/>
      </rPr>
      <t>2</t>
    </r>
    <r>
      <rPr>
        <sz val="12"/>
        <color theme="1"/>
        <rFont val="標楷體"/>
        <family val="4"/>
        <charset val="136"/>
      </rPr>
      <t>膠裝龍使用</t>
    </r>
    <r>
      <rPr>
        <sz val="12"/>
        <color theme="1"/>
        <rFont val="Times New Roman"/>
        <family val="1"/>
      </rPr>
      <t>PUR</t>
    </r>
    <r>
      <rPr>
        <sz val="12"/>
        <color theme="1"/>
        <rFont val="標楷體"/>
        <family val="4"/>
        <charset val="136"/>
      </rPr>
      <t>膠水生產磨脊膠裝的可行性。現測試漢高＃</t>
    </r>
    <r>
      <rPr>
        <sz val="12"/>
        <color theme="1"/>
        <rFont val="Times New Roman"/>
        <family val="1"/>
      </rPr>
      <t>3315PUR</t>
    </r>
    <r>
      <rPr>
        <sz val="12"/>
        <color theme="1"/>
        <rFont val="標楷體"/>
        <family val="4"/>
        <charset val="136"/>
      </rPr>
      <t>膠水，是否能生產</t>
    </r>
    <r>
      <rPr>
        <sz val="12"/>
        <color theme="1"/>
        <rFont val="Times New Roman"/>
        <family val="1"/>
      </rPr>
      <t>PUR</t>
    </r>
    <r>
      <rPr>
        <sz val="12"/>
        <color theme="1"/>
        <rFont val="標楷體"/>
        <family val="4"/>
        <charset val="136"/>
      </rPr>
      <t>磨脊平裝書，達到</t>
    </r>
    <r>
      <rPr>
        <sz val="12"/>
        <color theme="1"/>
        <rFont val="Times New Roman"/>
        <family val="1"/>
      </rPr>
      <t>Lay Flat</t>
    </r>
    <r>
      <rPr>
        <sz val="12"/>
        <color theme="1"/>
        <rFont val="標楷體"/>
        <family val="4"/>
        <charset val="136"/>
      </rPr>
      <t>釘裝效果，並綜合比較品質、價錢等優勢，以增加我司產品的釘裝方法、擴大客源生意之目的。</t>
    </r>
  </si>
  <si>
    <r>
      <t>S1339549</t>
    </r>
    <r>
      <rPr>
        <sz val="12"/>
        <color theme="1"/>
        <rFont val="標楷體"/>
        <family val="4"/>
        <charset val="136"/>
      </rPr>
      <t>『熒光書』客人投訴，測試恆輝</t>
    </r>
    <r>
      <rPr>
        <sz val="12"/>
        <color theme="1"/>
        <rFont val="Times New Roman"/>
        <family val="1"/>
      </rPr>
      <t>HF-1226</t>
    </r>
    <r>
      <rPr>
        <sz val="12"/>
        <color theme="1"/>
        <rFont val="標楷體"/>
        <family val="4"/>
        <charset val="136"/>
      </rPr>
      <t>膠水用於植長毛工藝，看其植毛後膠水與紙及膠水與絨毛的附植毛是否達到要求。</t>
    </r>
  </si>
  <si>
    <r>
      <rPr>
        <sz val="12"/>
        <color theme="1"/>
        <rFont val="標楷體"/>
        <family val="4"/>
        <charset val="136"/>
      </rPr>
      <t>針對</t>
    </r>
    <r>
      <rPr>
        <sz val="12"/>
        <color theme="1"/>
        <rFont val="Times New Roman"/>
        <family val="1"/>
      </rPr>
      <t>“</t>
    </r>
    <r>
      <rPr>
        <sz val="12"/>
        <color theme="1"/>
        <rFont val="標楷體"/>
        <family val="4"/>
        <charset val="136"/>
      </rPr>
      <t>咭紙手挽箱</t>
    </r>
    <r>
      <rPr>
        <sz val="12"/>
        <color theme="1"/>
        <rFont val="Times New Roman"/>
        <family val="1"/>
      </rPr>
      <t>”</t>
    </r>
    <r>
      <rPr>
        <sz val="12"/>
        <color theme="1"/>
        <rFont val="標楷體"/>
        <family val="4"/>
        <charset val="136"/>
      </rPr>
      <t>起盒工序，現時工場使用</t>
    </r>
    <r>
      <rPr>
        <sz val="12"/>
        <color theme="1"/>
        <rFont val="Times New Roman"/>
        <family val="1"/>
      </rPr>
      <t>#123HN</t>
    </r>
    <r>
      <rPr>
        <sz val="12"/>
        <color theme="1"/>
        <rFont val="標楷體"/>
        <family val="4"/>
        <charset val="136"/>
      </rPr>
      <t>黃膠需人手兩面塗膠且需待乾</t>
    </r>
    <r>
      <rPr>
        <sz val="12"/>
        <color theme="1"/>
        <rFont val="Times New Roman"/>
        <family val="1"/>
      </rPr>
      <t>2-3</t>
    </r>
    <r>
      <rPr>
        <sz val="12"/>
        <color theme="1"/>
        <rFont val="標楷體"/>
        <family val="4"/>
        <charset val="136"/>
      </rPr>
      <t>分鍾，流水線長且人員多。為提升生產效率，節省人手，測試漢高</t>
    </r>
    <r>
      <rPr>
        <sz val="12"/>
        <color theme="1"/>
        <rFont val="Times New Roman"/>
        <family val="1"/>
      </rPr>
      <t>#8386CN</t>
    </r>
    <r>
      <rPr>
        <sz val="12"/>
        <color theme="1"/>
        <rFont val="標楷體"/>
        <family val="4"/>
        <charset val="136"/>
      </rPr>
      <t>熱熔膠配合設備研發部的機台，實現</t>
    </r>
    <r>
      <rPr>
        <sz val="12"/>
        <color theme="1"/>
        <rFont val="Times New Roman"/>
        <family val="1"/>
      </rPr>
      <t>“</t>
    </r>
    <r>
      <rPr>
        <sz val="12"/>
        <color theme="1"/>
        <rFont val="標楷體"/>
        <family val="4"/>
        <charset val="136"/>
      </rPr>
      <t>咭紙手挽箱起盒工序</t>
    </r>
    <r>
      <rPr>
        <sz val="12"/>
        <color theme="1"/>
        <rFont val="Times New Roman"/>
        <family val="1"/>
      </rPr>
      <t xml:space="preserve">” </t>
    </r>
    <r>
      <rPr>
        <sz val="12"/>
        <color theme="1"/>
        <rFont val="標楷體"/>
        <family val="4"/>
        <charset val="136"/>
      </rPr>
      <t>自働化、連續流的可行性。</t>
    </r>
  </si>
  <si>
    <r>
      <rPr>
        <sz val="12"/>
        <color theme="1"/>
        <rFont val="標楷體"/>
        <family val="4"/>
        <charset val="136"/>
      </rPr>
      <t>減省成本特別項目，其中一款過膠膠水華奧已在使用中，現雅圖仕測試</t>
    </r>
    <r>
      <rPr>
        <sz val="12"/>
        <color theme="1"/>
        <rFont val="Times New Roman"/>
        <family val="1"/>
      </rPr>
      <t>#YS-288</t>
    </r>
    <r>
      <rPr>
        <sz val="12"/>
        <color theme="1"/>
        <rFont val="標楷體"/>
        <family val="4"/>
        <charset val="136"/>
      </rPr>
      <t>過膠膠水是否可代替現用過膠膠水用於公司產品上，為公司節省成本。</t>
    </r>
  </si>
  <si>
    <r>
      <rPr>
        <sz val="12"/>
        <color theme="1"/>
        <rFont val="標楷體"/>
        <family val="4"/>
        <charset val="136"/>
      </rPr>
      <t>降成本需要，測試此</t>
    </r>
    <r>
      <rPr>
        <sz val="12"/>
        <color theme="1"/>
        <rFont val="Times New Roman"/>
        <family val="1"/>
      </rPr>
      <t>#630</t>
    </r>
    <r>
      <rPr>
        <sz val="12"/>
        <color theme="1"/>
        <rFont val="標楷體"/>
        <family val="4"/>
        <charset val="136"/>
      </rPr>
      <t>過膠膠水是否可符合公司要求用於生產上。</t>
    </r>
  </si>
  <si>
    <r>
      <rPr>
        <sz val="12"/>
        <color theme="1"/>
        <rFont val="標楷體"/>
        <family val="4"/>
        <charset val="136"/>
      </rPr>
      <t>減省成本特別項目，現測試看展威</t>
    </r>
    <r>
      <rPr>
        <sz val="12"/>
        <color theme="1"/>
        <rFont val="Times New Roman"/>
        <family val="1"/>
      </rPr>
      <t>#9100</t>
    </r>
    <r>
      <rPr>
        <sz val="12"/>
        <color theme="1"/>
        <rFont val="標楷體"/>
        <family val="4"/>
        <charset val="136"/>
      </rPr>
      <t>過膠膠水是否可代替現用過膠膠水用於公司覆膜產品上，為公司節省成本。</t>
    </r>
  </si>
  <si>
    <r>
      <rPr>
        <sz val="12"/>
        <color theme="1"/>
        <rFont val="標楷體"/>
        <family val="4"/>
        <charset val="136"/>
      </rPr>
      <t>試用歐美洋行的國產植絨膠水</t>
    </r>
    <r>
      <rPr>
        <sz val="12"/>
        <color theme="1"/>
        <rFont val="Times New Roman"/>
        <family val="1"/>
      </rPr>
      <t>PR-202</t>
    </r>
    <r>
      <rPr>
        <sz val="12"/>
        <color theme="1"/>
        <rFont val="標楷體"/>
        <family val="4"/>
        <charset val="136"/>
      </rPr>
      <t>於我廠的無鍚植絨機做平面植絨效果。</t>
    </r>
  </si>
  <si>
    <r>
      <rPr>
        <sz val="12"/>
        <color theme="1"/>
        <rFont val="標楷體"/>
        <family val="4"/>
        <charset val="136"/>
      </rPr>
      <t>試用國民澱粉的國產</t>
    </r>
    <r>
      <rPr>
        <sz val="12"/>
        <color theme="1"/>
        <rFont val="Times New Roman"/>
        <family val="1"/>
      </rPr>
      <t>LAM3056</t>
    </r>
    <r>
      <rPr>
        <sz val="12"/>
        <color theme="1"/>
        <rFont val="標楷體"/>
        <family val="4"/>
        <charset val="136"/>
      </rPr>
      <t>白膠漿</t>
    </r>
    <r>
      <rPr>
        <sz val="12"/>
        <color theme="1"/>
        <rFont val="Times New Roman"/>
        <family val="1"/>
      </rPr>
      <t>(</t>
    </r>
    <r>
      <rPr>
        <sz val="12"/>
        <color theme="1"/>
        <rFont val="標楷體"/>
        <family val="4"/>
        <charset val="136"/>
      </rPr>
      <t>代替</t>
    </r>
    <r>
      <rPr>
        <sz val="12"/>
        <color theme="1"/>
        <rFont val="Times New Roman"/>
        <family val="1"/>
      </rPr>
      <t>#246G)</t>
    </r>
    <r>
      <rPr>
        <sz val="12"/>
        <color theme="1"/>
        <rFont val="標楷體"/>
        <family val="4"/>
        <charset val="136"/>
      </rPr>
      <t>，以降低成本</t>
    </r>
  </si>
  <si>
    <r>
      <rPr>
        <sz val="12"/>
        <color theme="1"/>
        <rFont val="標楷體"/>
        <family val="4"/>
        <charset val="136"/>
      </rPr>
      <t>試用國民的國產</t>
    </r>
    <r>
      <rPr>
        <sz val="12"/>
        <color theme="1"/>
        <rFont val="Times New Roman"/>
        <family val="1"/>
      </rPr>
      <t>CL238</t>
    </r>
    <r>
      <rPr>
        <sz val="12"/>
        <color theme="1"/>
        <rFont val="標楷體"/>
        <family val="4"/>
        <charset val="136"/>
      </rPr>
      <t>慢乾皮殼膠於上殼機做毛書書脊黏固皮殼脊工序，改善現用柏盛邊膠</t>
    </r>
    <r>
      <rPr>
        <sz val="12"/>
        <color theme="1"/>
        <rFont val="Times New Roman"/>
        <family val="1"/>
      </rPr>
      <t>#36-3200</t>
    </r>
    <r>
      <rPr>
        <sz val="12"/>
        <color theme="1"/>
        <rFont val="標楷體"/>
        <family val="4"/>
        <charset val="136"/>
      </rPr>
      <t>快乾情況</t>
    </r>
  </si>
  <si>
    <r>
      <rPr>
        <sz val="12"/>
        <color theme="1"/>
        <rFont val="標楷體"/>
        <family val="4"/>
        <charset val="136"/>
      </rPr>
      <t>試用德邦</t>
    </r>
    <r>
      <rPr>
        <sz val="12"/>
        <color theme="1"/>
        <rFont val="Times New Roman"/>
        <family val="1"/>
      </rPr>
      <t>Stayseal1264</t>
    </r>
    <r>
      <rPr>
        <sz val="12"/>
        <color theme="1"/>
        <rFont val="標楷體"/>
        <family val="4"/>
        <charset val="136"/>
      </rPr>
      <t>信封膠於信封機上</t>
    </r>
  </si>
  <si>
    <r>
      <rPr>
        <sz val="12"/>
        <color theme="1"/>
        <rFont val="標楷體"/>
        <family val="4"/>
        <charset val="136"/>
      </rPr>
      <t>試用德邦</t>
    </r>
    <r>
      <rPr>
        <sz val="12"/>
        <color theme="1"/>
        <rFont val="Times New Roman"/>
        <family val="1"/>
      </rPr>
      <t>Stayflex-202</t>
    </r>
    <r>
      <rPr>
        <sz val="12"/>
        <color theme="1"/>
        <rFont val="標楷體"/>
        <family val="4"/>
        <charset val="136"/>
      </rPr>
      <t>於我廠的無錫植絨機做平面植絨效果</t>
    </r>
  </si>
  <si>
    <r>
      <rPr>
        <sz val="12"/>
        <color theme="1"/>
        <rFont val="標楷體"/>
        <family val="4"/>
        <charset val="136"/>
      </rPr>
      <t>試用合利份子的中國白膠漿</t>
    </r>
    <r>
      <rPr>
        <sz val="12"/>
        <color theme="1"/>
        <rFont val="Times New Roman"/>
        <family val="1"/>
      </rPr>
      <t>NEO-41</t>
    </r>
    <r>
      <rPr>
        <sz val="12"/>
        <color theme="1"/>
        <rFont val="標楷體"/>
        <family val="4"/>
        <charset val="136"/>
      </rPr>
      <t>於裱咭書內文</t>
    </r>
    <r>
      <rPr>
        <sz val="12"/>
        <color theme="1"/>
        <rFont val="Times New Roman"/>
        <family val="1"/>
      </rPr>
      <t>(</t>
    </r>
    <r>
      <rPr>
        <sz val="12"/>
        <color theme="1"/>
        <rFont val="標楷體"/>
        <family val="4"/>
        <charset val="136"/>
      </rPr>
      <t>紙對紙</t>
    </r>
    <r>
      <rPr>
        <sz val="12"/>
        <color theme="1"/>
        <rFont val="Times New Roman"/>
        <family val="1"/>
      </rPr>
      <t>)</t>
    </r>
    <r>
      <rPr>
        <sz val="12"/>
        <color theme="1"/>
        <rFont val="標楷體"/>
        <family val="4"/>
        <charset val="136"/>
      </rPr>
      <t>，代替</t>
    </r>
    <r>
      <rPr>
        <sz val="12"/>
        <color theme="1"/>
        <rFont val="Times New Roman"/>
        <family val="1"/>
      </rPr>
      <t>278+A08</t>
    </r>
    <r>
      <rPr>
        <sz val="12"/>
        <color theme="1"/>
        <rFont val="標楷體"/>
        <family val="4"/>
        <charset val="136"/>
      </rPr>
      <t>，以降低成本</t>
    </r>
  </si>
  <si>
    <r>
      <rPr>
        <sz val="12"/>
        <color theme="1"/>
        <rFont val="標楷體"/>
        <family val="4"/>
        <charset val="136"/>
      </rPr>
      <t>試用義利</t>
    </r>
    <r>
      <rPr>
        <sz val="12"/>
        <color theme="1"/>
        <rFont val="Times New Roman"/>
        <family val="1"/>
      </rPr>
      <t>#YF4201</t>
    </r>
    <r>
      <rPr>
        <sz val="12"/>
        <color theme="1"/>
        <rFont val="標楷體"/>
        <family val="4"/>
        <charset val="136"/>
      </rPr>
      <t>植毛膠水於植絨機做平面植絨效果</t>
    </r>
  </si>
  <si>
    <r>
      <rPr>
        <sz val="12"/>
        <color theme="1"/>
        <rFont val="標楷體"/>
        <family val="4"/>
        <charset val="136"/>
      </rPr>
      <t>試用鄭州合成化工技術的黏盒機膠水</t>
    </r>
    <r>
      <rPr>
        <sz val="12"/>
        <color theme="1"/>
        <rFont val="Times New Roman"/>
        <family val="1"/>
      </rPr>
      <t>SW-600</t>
    </r>
    <r>
      <rPr>
        <sz val="12"/>
        <color theme="1"/>
        <rFont val="標楷體"/>
        <family val="4"/>
        <charset val="136"/>
      </rPr>
      <t>，以改善黏力不足的情況</t>
    </r>
  </si>
  <si>
    <r>
      <rPr>
        <sz val="12"/>
        <color theme="1"/>
        <rFont val="標楷體"/>
        <family val="4"/>
        <charset val="136"/>
      </rPr>
      <t>用旭日的</t>
    </r>
    <r>
      <rPr>
        <sz val="12"/>
        <color theme="1"/>
        <rFont val="Times New Roman"/>
        <family val="1"/>
      </rPr>
      <t>SR-508</t>
    </r>
    <r>
      <rPr>
        <sz val="12"/>
        <color theme="1"/>
        <rFont val="標楷體"/>
        <family val="4"/>
        <charset val="136"/>
      </rPr>
      <t>油性裱膠膠水過</t>
    </r>
    <r>
      <rPr>
        <sz val="12"/>
        <color theme="1"/>
        <rFont val="Times New Roman"/>
        <family val="1"/>
      </rPr>
      <t>BOPP</t>
    </r>
    <r>
      <rPr>
        <sz val="12"/>
        <color theme="1"/>
        <rFont val="標楷體"/>
        <family val="4"/>
        <charset val="136"/>
      </rPr>
      <t>膠及啞膠，過膠印張做皮殼及紙袋</t>
    </r>
  </si>
  <si>
    <r>
      <rPr>
        <sz val="12"/>
        <color theme="1"/>
        <rFont val="標楷體"/>
        <family val="4"/>
        <charset val="136"/>
      </rPr>
      <t>試用駿達</t>
    </r>
    <r>
      <rPr>
        <sz val="12"/>
        <color theme="1"/>
        <rFont val="Times New Roman"/>
        <family val="1"/>
      </rPr>
      <t>YS-905</t>
    </r>
    <r>
      <rPr>
        <sz val="12"/>
        <color theme="1"/>
        <rFont val="標楷體"/>
        <family val="4"/>
        <charset val="136"/>
      </rPr>
      <t>水溶過膠膠水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，作為現用陽志</t>
    </r>
    <r>
      <rPr>
        <sz val="12"/>
        <color theme="1"/>
        <rFont val="Times New Roman"/>
        <family val="1"/>
      </rPr>
      <t>C-403</t>
    </r>
    <r>
      <rPr>
        <sz val="12"/>
        <color theme="1"/>
        <rFont val="標楷體"/>
        <family val="4"/>
        <charset val="136"/>
      </rPr>
      <t>以外另一選擇</t>
    </r>
  </si>
  <si>
    <r>
      <rPr>
        <sz val="12"/>
        <color theme="1"/>
        <rFont val="標楷體"/>
        <family val="4"/>
        <charset val="136"/>
      </rPr>
      <t>試用歐美洋行的國產</t>
    </r>
    <r>
      <rPr>
        <sz val="12"/>
        <color theme="1"/>
        <rFont val="Times New Roman"/>
        <family val="1"/>
      </rPr>
      <t>AM5930</t>
    </r>
    <r>
      <rPr>
        <sz val="12"/>
        <color theme="1"/>
        <rFont val="標楷體"/>
        <family val="4"/>
        <charset val="136"/>
      </rPr>
      <t>黏合膠上黏盒機用於</t>
    </r>
    <r>
      <rPr>
        <sz val="12"/>
        <color theme="1"/>
        <rFont val="Times New Roman"/>
        <family val="1"/>
      </rPr>
      <t>OPP</t>
    </r>
    <r>
      <rPr>
        <sz val="12"/>
        <color theme="1"/>
        <rFont val="標楷體"/>
        <family val="4"/>
        <charset val="136"/>
      </rPr>
      <t>黏紙面，改善黏力</t>
    </r>
  </si>
  <si>
    <r>
      <rPr>
        <sz val="12"/>
        <color theme="1"/>
        <rFont val="標楷體"/>
        <family val="4"/>
        <charset val="136"/>
      </rPr>
      <t>試用歐美洋行國產</t>
    </r>
    <r>
      <rPr>
        <sz val="12"/>
        <color theme="1"/>
        <rFont val="Times New Roman"/>
        <family val="1"/>
      </rPr>
      <t>AM705 UV</t>
    </r>
    <r>
      <rPr>
        <sz val="12"/>
        <color theme="1"/>
        <rFont val="標楷體"/>
        <family val="4"/>
        <charset val="136"/>
      </rPr>
      <t>盒粘邊膠水，改善</t>
    </r>
    <r>
      <rPr>
        <sz val="12"/>
        <color theme="1"/>
        <rFont val="Times New Roman"/>
        <family val="1"/>
      </rPr>
      <t>UV</t>
    </r>
    <r>
      <rPr>
        <sz val="12"/>
        <color theme="1"/>
        <rFont val="標楷體"/>
        <family val="4"/>
        <charset val="136"/>
      </rPr>
      <t>面黏力問題</t>
    </r>
  </si>
  <si>
    <r>
      <rPr>
        <sz val="12"/>
        <color theme="1"/>
        <rFont val="標楷體"/>
        <family val="4"/>
        <charset val="136"/>
      </rPr>
      <t>試用旭順台灣直絨膠水做平面植絨效果</t>
    </r>
  </si>
  <si>
    <r>
      <rPr>
        <sz val="12"/>
        <color theme="1"/>
        <rFont val="標楷體"/>
        <family val="4"/>
        <charset val="136"/>
      </rPr>
      <t>試用美國</t>
    </r>
    <r>
      <rPr>
        <sz val="12"/>
        <color theme="1"/>
        <rFont val="Times New Roman"/>
        <family val="1"/>
      </rPr>
      <t>Para-chem</t>
    </r>
    <r>
      <rPr>
        <sz val="12"/>
        <color theme="1"/>
        <rFont val="標楷體"/>
        <family val="4"/>
        <charset val="136"/>
      </rPr>
      <t>的植絨膠水</t>
    </r>
    <r>
      <rPr>
        <sz val="12"/>
        <color theme="1"/>
        <rFont val="Times New Roman"/>
        <family val="1"/>
      </rPr>
      <t>MP-D34</t>
    </r>
    <r>
      <rPr>
        <sz val="12"/>
        <color theme="1"/>
        <rFont val="標楷體"/>
        <family val="4"/>
        <charset val="136"/>
      </rPr>
      <t>做平面植絨效果</t>
    </r>
  </si>
  <si>
    <r>
      <rPr>
        <sz val="12"/>
        <color theme="1"/>
        <rFont val="標楷體"/>
        <family val="4"/>
        <charset val="136"/>
      </rPr>
      <t>試用漢高德國熱熔膠</t>
    </r>
    <r>
      <rPr>
        <sz val="12"/>
        <color theme="1"/>
        <rFont val="Times New Roman"/>
        <family val="1"/>
      </rPr>
      <t>(</t>
    </r>
    <r>
      <rPr>
        <sz val="12"/>
        <color theme="1"/>
        <rFont val="標楷體"/>
        <family val="4"/>
        <charset val="136"/>
      </rPr>
      <t>脊膠</t>
    </r>
    <r>
      <rPr>
        <sz val="12"/>
        <color theme="1"/>
        <rFont val="Times New Roman"/>
        <family val="1"/>
      </rPr>
      <t>)Technolmelt Q3218</t>
    </r>
    <r>
      <rPr>
        <sz val="12"/>
        <color theme="1"/>
        <rFont val="標楷體"/>
        <family val="4"/>
        <charset val="136"/>
      </rPr>
      <t>於反封面機塗厚膠做匹頭式日曆，用於生產</t>
    </r>
    <r>
      <rPr>
        <sz val="12"/>
        <color theme="1"/>
        <rFont val="Times New Roman"/>
        <family val="1"/>
      </rPr>
      <t>Phoenix</t>
    </r>
    <r>
      <rPr>
        <sz val="12"/>
        <color theme="1"/>
        <rFont val="標楷體"/>
        <family val="4"/>
        <charset val="136"/>
      </rPr>
      <t>日曆</t>
    </r>
  </si>
  <si>
    <r>
      <rPr>
        <sz val="12"/>
        <color theme="1"/>
        <rFont val="標楷體"/>
        <family val="4"/>
        <charset val="136"/>
      </rPr>
      <t>試用國民澱粉的國產熱熔膠</t>
    </r>
    <r>
      <rPr>
        <sz val="12"/>
        <color theme="1"/>
        <rFont val="Times New Roman"/>
        <family val="1"/>
      </rPr>
      <t>(</t>
    </r>
    <r>
      <rPr>
        <sz val="12"/>
        <color theme="1"/>
        <rFont val="標楷體"/>
        <family val="4"/>
        <charset val="136"/>
      </rPr>
      <t>脊膠</t>
    </r>
    <r>
      <rPr>
        <sz val="12"/>
        <color theme="1"/>
        <rFont val="Times New Roman"/>
        <family val="1"/>
      </rPr>
      <t>)#718</t>
    </r>
    <r>
      <rPr>
        <sz val="12"/>
        <color theme="1"/>
        <rFont val="標楷體"/>
        <family val="4"/>
        <charset val="136"/>
      </rPr>
      <t>及</t>
    </r>
    <r>
      <rPr>
        <sz val="12"/>
        <color theme="1"/>
        <rFont val="Times New Roman"/>
        <family val="1"/>
      </rPr>
      <t>#509</t>
    </r>
    <r>
      <rPr>
        <sz val="12"/>
        <color theme="1"/>
        <rFont val="標楷體"/>
        <family val="4"/>
        <charset val="136"/>
      </rPr>
      <t>於反封面機塗厚膠做匹頭式日曆，用於生產</t>
    </r>
    <r>
      <rPr>
        <sz val="12"/>
        <color theme="1"/>
        <rFont val="Times New Roman"/>
        <family val="1"/>
      </rPr>
      <t>Phoenix</t>
    </r>
    <r>
      <rPr>
        <sz val="12"/>
        <color theme="1"/>
        <rFont val="標楷體"/>
        <family val="4"/>
        <charset val="136"/>
      </rPr>
      <t>日曆</t>
    </r>
  </si>
  <si>
    <r>
      <rPr>
        <sz val="12"/>
        <color theme="1"/>
        <rFont val="標楷體"/>
        <family val="4"/>
        <charset val="136"/>
      </rPr>
      <t>試用義利印尼信封用的再潤濕黏合劑</t>
    </r>
    <r>
      <rPr>
        <sz val="12"/>
        <color theme="1"/>
        <rFont val="Times New Roman"/>
        <family val="1"/>
      </rPr>
      <t>#5315</t>
    </r>
    <r>
      <rPr>
        <sz val="12"/>
        <color theme="1"/>
        <rFont val="標楷體"/>
        <family val="4"/>
        <charset val="136"/>
      </rPr>
      <t>於信封機上，代替現用國民</t>
    </r>
    <r>
      <rPr>
        <sz val="12"/>
        <color theme="1"/>
        <rFont val="Times New Roman"/>
        <family val="1"/>
      </rPr>
      <t>#333-2095</t>
    </r>
  </si>
  <si>
    <r>
      <rPr>
        <sz val="12"/>
        <color theme="1"/>
        <rFont val="標楷體"/>
        <family val="4"/>
        <charset val="136"/>
      </rPr>
      <t>試用義利台灣白膠漿</t>
    </r>
    <r>
      <rPr>
        <sz val="12"/>
        <color theme="1"/>
        <rFont val="Times New Roman"/>
        <family val="1"/>
      </rPr>
      <t>#DA265</t>
    </r>
    <r>
      <rPr>
        <sz val="12"/>
        <color theme="1"/>
        <rFont val="標楷體"/>
        <family val="4"/>
        <charset val="136"/>
      </rPr>
      <t>用於</t>
    </r>
    <r>
      <rPr>
        <sz val="12"/>
        <color theme="1"/>
        <rFont val="Times New Roman"/>
        <family val="1"/>
      </rPr>
      <t>BOPP</t>
    </r>
    <r>
      <rPr>
        <sz val="12"/>
        <color theme="1"/>
        <rFont val="標楷體"/>
        <family val="4"/>
        <charset val="136"/>
      </rPr>
      <t>黏紙以降低成平</t>
    </r>
  </si>
  <si>
    <r>
      <rPr>
        <sz val="12"/>
        <color theme="1"/>
        <rFont val="標楷體"/>
        <family val="4"/>
        <charset val="136"/>
      </rPr>
      <t>試用義利國產白膠漿</t>
    </r>
    <r>
      <rPr>
        <sz val="12"/>
        <color theme="1"/>
        <rFont val="Times New Roman"/>
        <family val="1"/>
      </rPr>
      <t>#YG5306</t>
    </r>
    <r>
      <rPr>
        <sz val="12"/>
        <color theme="1"/>
        <rFont val="標楷體"/>
        <family val="4"/>
        <charset val="136"/>
      </rPr>
      <t>於紙袋生產</t>
    </r>
    <r>
      <rPr>
        <sz val="12"/>
        <color theme="1"/>
        <rFont val="Times New Roman"/>
        <family val="1"/>
      </rPr>
      <t>Puzzle</t>
    </r>
    <r>
      <rPr>
        <sz val="12"/>
        <color theme="1"/>
        <rFont val="標楷體"/>
        <family val="4"/>
        <charset val="136"/>
      </rPr>
      <t>產品及過塗膠機做咭書內文，代替現用劉氏</t>
    </r>
    <r>
      <rPr>
        <sz val="12"/>
        <color theme="1"/>
        <rFont val="Times New Roman"/>
        <family val="1"/>
      </rPr>
      <t>#278</t>
    </r>
    <r>
      <rPr>
        <sz val="12"/>
        <color theme="1"/>
        <rFont val="標楷體"/>
        <family val="4"/>
        <charset val="136"/>
      </rPr>
      <t>，國民</t>
    </r>
    <r>
      <rPr>
        <sz val="12"/>
        <color theme="1"/>
        <rFont val="Times New Roman"/>
        <family val="1"/>
      </rPr>
      <t>#246G</t>
    </r>
    <r>
      <rPr>
        <sz val="12"/>
        <color theme="1"/>
        <rFont val="標楷體"/>
        <family val="4"/>
        <charset val="136"/>
      </rPr>
      <t>及</t>
    </r>
    <r>
      <rPr>
        <sz val="12"/>
        <color theme="1"/>
        <rFont val="Times New Roman"/>
        <family val="1"/>
      </rPr>
      <t>,</t>
    </r>
    <r>
      <rPr>
        <sz val="12"/>
        <color theme="1"/>
        <rFont val="標楷體"/>
        <family val="4"/>
        <charset val="136"/>
      </rPr>
      <t>新加坡</t>
    </r>
    <r>
      <rPr>
        <sz val="12"/>
        <color theme="1"/>
        <rFont val="Times New Roman"/>
        <family val="1"/>
      </rPr>
      <t>A08</t>
    </r>
  </si>
  <si>
    <r>
      <rPr>
        <sz val="12"/>
        <color theme="1"/>
        <rFont val="標楷體"/>
        <family val="4"/>
        <charset val="136"/>
      </rPr>
      <t>試用柏盛</t>
    </r>
    <r>
      <rPr>
        <sz val="12"/>
        <color theme="1"/>
        <rFont val="Times New Roman"/>
        <family val="1"/>
      </rPr>
      <t xml:space="preserve">HM18 </t>
    </r>
    <r>
      <rPr>
        <sz val="12"/>
        <color theme="1"/>
        <rFont val="標楷體"/>
        <family val="4"/>
        <charset val="136"/>
      </rPr>
      <t>邊膠代替現用柏盛</t>
    </r>
    <r>
      <rPr>
        <sz val="12"/>
        <color theme="1"/>
        <rFont val="Times New Roman"/>
        <family val="1"/>
      </rPr>
      <t>#36-3200</t>
    </r>
  </si>
  <si>
    <r>
      <rPr>
        <sz val="12"/>
        <color theme="1"/>
        <rFont val="標楷體"/>
        <family val="4"/>
        <charset val="136"/>
      </rPr>
      <t>試用高金韓國改良</t>
    </r>
    <r>
      <rPr>
        <sz val="12"/>
        <color theme="1"/>
        <rFont val="Times New Roman"/>
        <family val="1"/>
      </rPr>
      <t>TB-100</t>
    </r>
    <r>
      <rPr>
        <sz val="12"/>
        <color theme="1"/>
        <rFont val="標楷體"/>
        <family val="4"/>
        <charset val="136"/>
      </rPr>
      <t>水溶過膠膠水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，取締現用陽志</t>
    </r>
    <r>
      <rPr>
        <sz val="12"/>
        <color theme="1"/>
        <rFont val="Times New Roman"/>
        <family val="1"/>
      </rPr>
      <t>C403</t>
    </r>
  </si>
  <si>
    <r>
      <rPr>
        <sz val="12"/>
        <color theme="1"/>
        <rFont val="標楷體"/>
        <family val="4"/>
        <charset val="136"/>
      </rPr>
      <t>試用永安植毛膠水</t>
    </r>
    <r>
      <rPr>
        <sz val="12"/>
        <color theme="1"/>
        <rFont val="Times New Roman"/>
        <family val="1"/>
      </rPr>
      <t>AD760HS</t>
    </r>
    <r>
      <rPr>
        <sz val="12"/>
        <color theme="1"/>
        <rFont val="標楷體"/>
        <family val="4"/>
        <charset val="136"/>
      </rPr>
      <t>做平面植絨效果</t>
    </r>
  </si>
  <si>
    <r>
      <rPr>
        <sz val="12"/>
        <color theme="1"/>
        <rFont val="標楷體"/>
        <family val="4"/>
        <charset val="136"/>
      </rPr>
      <t>試用國民澱粉的國產</t>
    </r>
    <r>
      <rPr>
        <sz val="12"/>
        <color theme="1"/>
        <rFont val="Times New Roman"/>
        <family val="1"/>
      </rPr>
      <t>LAM3056(</t>
    </r>
    <r>
      <rPr>
        <sz val="12"/>
        <color theme="1"/>
        <rFont val="標楷體"/>
        <family val="4"/>
        <charset val="136"/>
      </rPr>
      <t>改良型</t>
    </r>
    <r>
      <rPr>
        <sz val="12"/>
        <color theme="1"/>
        <rFont val="Times New Roman"/>
        <family val="1"/>
      </rPr>
      <t>)</t>
    </r>
    <r>
      <rPr>
        <sz val="12"/>
        <color theme="1"/>
        <rFont val="標楷體"/>
        <family val="4"/>
        <charset val="136"/>
      </rPr>
      <t>白膠漿</t>
    </r>
    <r>
      <rPr>
        <sz val="12"/>
        <color theme="1"/>
        <rFont val="Times New Roman"/>
        <family val="1"/>
      </rPr>
      <t>(</t>
    </r>
    <r>
      <rPr>
        <sz val="12"/>
        <color theme="1"/>
        <rFont val="標楷體"/>
        <family val="4"/>
        <charset val="136"/>
      </rPr>
      <t>代替</t>
    </r>
    <r>
      <rPr>
        <sz val="12"/>
        <color theme="1"/>
        <rFont val="Times New Roman"/>
        <family val="1"/>
      </rPr>
      <t>#246G)</t>
    </r>
    <r>
      <rPr>
        <sz val="12"/>
        <color theme="1"/>
        <rFont val="標楷體"/>
        <family val="4"/>
        <charset val="136"/>
      </rPr>
      <t>，以降低成本</t>
    </r>
  </si>
  <si>
    <r>
      <rPr>
        <sz val="12"/>
        <color theme="1"/>
        <rFont val="標楷體"/>
        <family val="4"/>
        <charset val="136"/>
      </rPr>
      <t>試用合利高份子的中國白膠漿</t>
    </r>
    <r>
      <rPr>
        <sz val="12"/>
        <color theme="1"/>
        <rFont val="Times New Roman"/>
        <family val="1"/>
      </rPr>
      <t>NEO-42</t>
    </r>
    <r>
      <rPr>
        <sz val="12"/>
        <color theme="1"/>
        <rFont val="標楷體"/>
        <family val="4"/>
        <charset val="136"/>
      </rPr>
      <t>、</t>
    </r>
    <r>
      <rPr>
        <sz val="12"/>
        <color theme="1"/>
        <rFont val="Times New Roman"/>
        <family val="1"/>
      </rPr>
      <t>NEO-43</t>
    </r>
    <r>
      <rPr>
        <sz val="12"/>
        <color theme="1"/>
        <rFont val="標楷體"/>
        <family val="4"/>
        <charset val="136"/>
      </rPr>
      <t>、</t>
    </r>
    <r>
      <rPr>
        <sz val="12"/>
        <color theme="1"/>
        <rFont val="Times New Roman"/>
        <family val="1"/>
      </rPr>
      <t>NEO-44</t>
    </r>
    <r>
      <rPr>
        <sz val="12"/>
        <color theme="1"/>
        <rFont val="標楷體"/>
        <family val="4"/>
        <charset val="136"/>
      </rPr>
      <t>、</t>
    </r>
    <r>
      <rPr>
        <sz val="12"/>
        <color theme="1"/>
        <rFont val="Times New Roman"/>
        <family val="1"/>
      </rPr>
      <t>NEO-45</t>
    </r>
    <r>
      <rPr>
        <sz val="12"/>
        <color theme="1"/>
        <rFont val="標楷體"/>
        <family val="4"/>
        <charset val="136"/>
      </rPr>
      <t>共四款，於裱咭書內文</t>
    </r>
    <r>
      <rPr>
        <sz val="12"/>
        <color theme="1"/>
        <rFont val="Times New Roman"/>
        <family val="1"/>
      </rPr>
      <t>(</t>
    </r>
    <r>
      <rPr>
        <sz val="12"/>
        <color theme="1"/>
        <rFont val="標楷體"/>
        <family val="4"/>
        <charset val="136"/>
      </rPr>
      <t>紙對紙</t>
    </r>
    <r>
      <rPr>
        <sz val="12"/>
        <color theme="1"/>
        <rFont val="Times New Roman"/>
        <family val="1"/>
      </rPr>
      <t>)</t>
    </r>
    <r>
      <rPr>
        <sz val="12"/>
        <color theme="1"/>
        <rFont val="標楷體"/>
        <family val="4"/>
        <charset val="136"/>
      </rPr>
      <t>，代替現用</t>
    </r>
    <r>
      <rPr>
        <sz val="12"/>
        <color theme="1"/>
        <rFont val="Times New Roman"/>
        <family val="1"/>
      </rPr>
      <t>278+A08</t>
    </r>
    <r>
      <rPr>
        <sz val="12"/>
        <color theme="1"/>
        <rFont val="標楷體"/>
        <family val="4"/>
        <charset val="136"/>
      </rPr>
      <t>以降低成本</t>
    </r>
  </si>
  <si>
    <r>
      <rPr>
        <sz val="12"/>
        <color theme="1"/>
        <rFont val="標楷體"/>
        <family val="4"/>
        <charset val="136"/>
      </rPr>
      <t>試用宏峰行</t>
    </r>
    <r>
      <rPr>
        <sz val="12"/>
        <color theme="1"/>
        <rFont val="Times New Roman"/>
        <family val="1"/>
      </rPr>
      <t>H-9810</t>
    </r>
    <r>
      <rPr>
        <sz val="12"/>
        <color theme="1"/>
        <rFont val="標楷體"/>
        <family val="4"/>
        <charset val="136"/>
      </rPr>
      <t>手袋膠</t>
    </r>
    <r>
      <rPr>
        <sz val="12"/>
        <color theme="1"/>
        <rFont val="Times New Roman"/>
        <family val="1"/>
      </rPr>
      <t>(</t>
    </r>
    <r>
      <rPr>
        <sz val="12"/>
        <color theme="1"/>
        <rFont val="標楷體"/>
        <family val="4"/>
        <charset val="136"/>
      </rPr>
      <t>黃膠</t>
    </r>
    <r>
      <rPr>
        <sz val="12"/>
        <color theme="1"/>
        <rFont val="Times New Roman"/>
        <family val="1"/>
      </rPr>
      <t>)</t>
    </r>
    <r>
      <rPr>
        <sz val="12"/>
        <color theme="1"/>
        <rFont val="標楷體"/>
        <family val="4"/>
        <charset val="136"/>
      </rPr>
      <t>，用於</t>
    </r>
    <r>
      <rPr>
        <sz val="12"/>
        <color theme="1"/>
        <rFont val="Times New Roman"/>
        <family val="1"/>
      </rPr>
      <t>Bopp</t>
    </r>
    <r>
      <rPr>
        <sz val="12"/>
        <color theme="1"/>
        <rFont val="標楷體"/>
        <family val="4"/>
        <charset val="136"/>
      </rPr>
      <t>面對紙，代替國民</t>
    </r>
    <r>
      <rPr>
        <sz val="12"/>
        <color theme="1"/>
        <rFont val="Times New Roman"/>
        <family val="1"/>
      </rPr>
      <t>5930</t>
    </r>
  </si>
  <si>
    <r>
      <rPr>
        <sz val="12"/>
        <color theme="1"/>
        <rFont val="標楷體"/>
        <family val="4"/>
        <charset val="136"/>
      </rPr>
      <t>試用利明印尼</t>
    </r>
    <r>
      <rPr>
        <sz val="12"/>
        <color theme="1"/>
        <rFont val="Times New Roman"/>
        <family val="1"/>
      </rPr>
      <t>KC-118</t>
    </r>
    <r>
      <rPr>
        <sz val="12"/>
        <color theme="1"/>
        <rFont val="標楷體"/>
        <family val="4"/>
        <charset val="136"/>
      </rPr>
      <t>及</t>
    </r>
    <r>
      <rPr>
        <sz val="12"/>
        <color theme="1"/>
        <rFont val="Times New Roman"/>
        <family val="1"/>
      </rPr>
      <t>SC-128</t>
    </r>
    <r>
      <rPr>
        <sz val="12"/>
        <color theme="1"/>
        <rFont val="標楷體"/>
        <family val="4"/>
        <charset val="136"/>
      </rPr>
      <t>油性過膠膠水過</t>
    </r>
    <r>
      <rPr>
        <sz val="12"/>
        <color theme="1"/>
        <rFont val="Times New Roman"/>
        <family val="1"/>
      </rPr>
      <t>BOPP</t>
    </r>
    <r>
      <rPr>
        <sz val="12"/>
        <color theme="1"/>
        <rFont val="標楷體"/>
        <family val="4"/>
        <charset val="136"/>
      </rPr>
      <t>膠，過膠印張做皮殼及紙袋</t>
    </r>
  </si>
  <si>
    <r>
      <rPr>
        <sz val="12"/>
        <color theme="1"/>
        <rFont val="標楷體"/>
        <family val="4"/>
        <charset val="136"/>
      </rPr>
      <t>試用利明</t>
    </r>
    <r>
      <rPr>
        <sz val="12"/>
        <color theme="1"/>
        <rFont val="Times New Roman"/>
        <family val="1"/>
      </rPr>
      <t>CA-1746MK</t>
    </r>
    <r>
      <rPr>
        <sz val="12"/>
        <color theme="1"/>
        <rFont val="標楷體"/>
        <family val="4"/>
        <charset val="136"/>
      </rPr>
      <t>水性過膠膠水配合水性過膠機</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，過</t>
    </r>
    <r>
      <rPr>
        <sz val="12"/>
        <color theme="1"/>
        <rFont val="Times New Roman"/>
        <family val="1"/>
      </rPr>
      <t>BOPP</t>
    </r>
    <r>
      <rPr>
        <sz val="12"/>
        <color theme="1"/>
        <rFont val="標楷體"/>
        <family val="4"/>
        <charset val="136"/>
      </rPr>
      <t>薄膜</t>
    </r>
  </si>
  <si>
    <r>
      <rPr>
        <sz val="12"/>
        <color theme="1"/>
        <rFont val="標楷體"/>
        <family val="4"/>
        <charset val="136"/>
      </rPr>
      <t>試用駿達</t>
    </r>
    <r>
      <rPr>
        <sz val="12"/>
        <color theme="1"/>
        <rFont val="Times New Roman"/>
        <family val="1"/>
      </rPr>
      <t>YS-905</t>
    </r>
    <r>
      <rPr>
        <sz val="12"/>
        <color theme="1"/>
        <rFont val="標楷體"/>
        <family val="4"/>
        <charset val="136"/>
      </rPr>
      <t>水溶過膠膠水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印張試做皮殼及環境測試</t>
    </r>
  </si>
  <si>
    <r>
      <rPr>
        <sz val="12"/>
        <color theme="1"/>
        <rFont val="標楷體"/>
        <family val="4"/>
        <charset val="136"/>
      </rPr>
      <t>試用宏峰行</t>
    </r>
    <r>
      <rPr>
        <sz val="12"/>
        <color theme="1"/>
        <rFont val="Times New Roman"/>
        <family val="1"/>
      </rPr>
      <t>H-962</t>
    </r>
    <r>
      <rPr>
        <sz val="12"/>
        <color theme="1"/>
        <rFont val="標楷體"/>
        <family val="4"/>
        <charset val="136"/>
      </rPr>
      <t>油性過膠膠水印張做皮殼，做環境測試，看是否需要進一步索取膠水試用</t>
    </r>
  </si>
  <si>
    <r>
      <rPr>
        <sz val="12"/>
        <color theme="1"/>
        <rFont val="標楷體"/>
        <family val="4"/>
        <charset val="136"/>
      </rPr>
      <t>試用鄭州合成化工技術的黏盒機</t>
    </r>
    <r>
      <rPr>
        <sz val="12"/>
        <color theme="1"/>
        <rFont val="Times New Roman"/>
        <family val="1"/>
      </rPr>
      <t>SW-600</t>
    </r>
    <r>
      <rPr>
        <sz val="12"/>
        <color theme="1"/>
        <rFont val="標楷體"/>
        <family val="4"/>
        <charset val="136"/>
      </rPr>
      <t>改良型膠水，以改善黏力不足的情況，代替現用國民</t>
    </r>
    <r>
      <rPr>
        <sz val="12"/>
        <color theme="1"/>
        <rFont val="Times New Roman"/>
        <family val="1"/>
      </rPr>
      <t>HS-313</t>
    </r>
  </si>
  <si>
    <r>
      <rPr>
        <sz val="12"/>
        <color theme="1"/>
        <rFont val="標楷體"/>
        <family val="4"/>
        <charset val="136"/>
      </rPr>
      <t>試用富樂</t>
    </r>
    <r>
      <rPr>
        <sz val="12"/>
        <color theme="1"/>
        <rFont val="Times New Roman"/>
        <family val="1"/>
      </rPr>
      <t>WB-8921-EN</t>
    </r>
    <r>
      <rPr>
        <sz val="12"/>
        <color theme="1"/>
        <rFont val="標楷體"/>
        <family val="4"/>
        <charset val="136"/>
      </rPr>
      <t>上皮殼膠水，代替現用</t>
    </r>
    <r>
      <rPr>
        <sz val="12"/>
        <color theme="1"/>
        <rFont val="Times New Roman"/>
        <family val="1"/>
      </rPr>
      <t>#3475</t>
    </r>
  </si>
  <si>
    <r>
      <rPr>
        <sz val="12"/>
        <color theme="1"/>
        <rFont val="標楷體"/>
        <family val="4"/>
        <charset val="136"/>
      </rPr>
      <t>試用富樂</t>
    </r>
    <r>
      <rPr>
        <sz val="12"/>
        <color theme="1"/>
        <rFont val="Times New Roman"/>
        <family val="1"/>
      </rPr>
      <t>HL-3204</t>
    </r>
    <r>
      <rPr>
        <sz val="12"/>
        <color theme="1"/>
        <rFont val="標楷體"/>
        <family val="4"/>
        <charset val="136"/>
      </rPr>
      <t>熱熔膠替</t>
    </r>
    <r>
      <rPr>
        <sz val="12"/>
        <color theme="1"/>
        <rFont val="Times New Roman"/>
        <family val="1"/>
      </rPr>
      <t>PIL</t>
    </r>
    <r>
      <rPr>
        <sz val="12"/>
        <color theme="1"/>
        <rFont val="標楷體"/>
        <family val="4"/>
        <charset val="136"/>
      </rPr>
      <t>金邊書精裝膠龍上脊膠代替穿線工序，以增加效率</t>
    </r>
  </si>
  <si>
    <r>
      <rPr>
        <sz val="12"/>
        <color theme="1"/>
        <rFont val="標楷體"/>
        <family val="4"/>
        <charset val="136"/>
      </rPr>
      <t>神戶膠水</t>
    </r>
  </si>
  <si>
    <r>
      <rPr>
        <sz val="12"/>
        <color theme="1"/>
        <rFont val="標楷體"/>
        <family val="4"/>
        <charset val="136"/>
      </rPr>
      <t>試用</t>
    </r>
    <r>
      <rPr>
        <sz val="12"/>
        <color theme="1"/>
        <rFont val="Times New Roman"/>
        <family val="1"/>
      </rPr>
      <t>Prinkpack Corp.</t>
    </r>
    <r>
      <rPr>
        <sz val="12"/>
        <color theme="1"/>
        <rFont val="標楷體"/>
        <family val="4"/>
        <charset val="136"/>
      </rPr>
      <t>的熱熔膠，取締現用</t>
    </r>
    <r>
      <rPr>
        <sz val="12"/>
        <color theme="1"/>
        <rFont val="Times New Roman"/>
        <family val="1"/>
      </rPr>
      <t>Kopen#705</t>
    </r>
  </si>
  <si>
    <r>
      <rPr>
        <sz val="12"/>
        <color theme="1"/>
        <rFont val="標楷體"/>
        <family val="4"/>
        <charset val="136"/>
      </rPr>
      <t>試用美國</t>
    </r>
    <r>
      <rPr>
        <sz val="12"/>
        <color theme="1"/>
        <rFont val="Times New Roman"/>
        <family val="1"/>
      </rPr>
      <t>Para-chem</t>
    </r>
    <r>
      <rPr>
        <sz val="12"/>
        <color theme="1"/>
        <rFont val="標楷體"/>
        <family val="4"/>
        <charset val="136"/>
      </rPr>
      <t>的植絨膠水</t>
    </r>
    <r>
      <rPr>
        <sz val="12"/>
        <color theme="1"/>
        <rFont val="Times New Roman"/>
        <family val="1"/>
      </rPr>
      <t>KS-E 17</t>
    </r>
    <r>
      <rPr>
        <sz val="12"/>
        <color theme="1"/>
        <rFont val="標楷體"/>
        <family val="4"/>
        <charset val="136"/>
      </rPr>
      <t>做平面植絨效果</t>
    </r>
  </si>
  <si>
    <r>
      <rPr>
        <sz val="12"/>
        <color theme="1"/>
        <rFont val="標楷體"/>
        <family val="4"/>
        <charset val="136"/>
      </rPr>
      <t>試用梁倉記的</t>
    </r>
    <r>
      <rPr>
        <sz val="12"/>
        <color theme="1"/>
        <rFont val="Times New Roman"/>
        <family val="1"/>
      </rPr>
      <t>PP</t>
    </r>
    <r>
      <rPr>
        <sz val="12"/>
        <color theme="1"/>
        <rFont val="標楷體"/>
        <family val="4"/>
        <charset val="136"/>
      </rPr>
      <t>貼合專用膠</t>
    </r>
    <r>
      <rPr>
        <sz val="12"/>
        <color theme="1"/>
        <rFont val="Times New Roman"/>
        <family val="1"/>
      </rPr>
      <t>RT-268</t>
    </r>
    <r>
      <rPr>
        <sz val="12"/>
        <color theme="1"/>
        <rFont val="標楷體"/>
        <family val="4"/>
        <charset val="136"/>
      </rPr>
      <t>及</t>
    </r>
    <r>
      <rPr>
        <sz val="12"/>
        <color theme="1"/>
        <rFont val="Times New Roman"/>
        <family val="1"/>
      </rPr>
      <t>Rheotae-7035</t>
    </r>
    <r>
      <rPr>
        <sz val="12"/>
        <color theme="1"/>
        <rFont val="標楷體"/>
        <family val="4"/>
        <charset val="136"/>
      </rPr>
      <t>於過</t>
    </r>
    <r>
      <rPr>
        <sz val="12"/>
        <color theme="1"/>
        <rFont val="Times New Roman"/>
        <family val="1"/>
      </rPr>
      <t>PP</t>
    </r>
    <r>
      <rPr>
        <sz val="12"/>
        <color theme="1"/>
        <rFont val="標楷體"/>
        <family val="4"/>
        <charset val="136"/>
      </rPr>
      <t>黏</t>
    </r>
    <r>
      <rPr>
        <sz val="12"/>
        <color theme="1"/>
        <rFont val="Times New Roman"/>
        <family val="1"/>
      </rPr>
      <t>PP</t>
    </r>
    <r>
      <rPr>
        <sz val="12"/>
        <color theme="1"/>
        <rFont val="標楷體"/>
        <family val="4"/>
        <charset val="136"/>
      </rPr>
      <t>，以及其它較難黏的物料，例如鐵片於</t>
    </r>
    <r>
      <rPr>
        <sz val="12"/>
        <color theme="1"/>
        <rFont val="Times New Roman"/>
        <family val="1"/>
      </rPr>
      <t>PP</t>
    </r>
    <r>
      <rPr>
        <sz val="12"/>
        <color theme="1"/>
        <rFont val="標楷體"/>
        <family val="4"/>
        <charset val="136"/>
      </rPr>
      <t>、吸塑於</t>
    </r>
    <r>
      <rPr>
        <sz val="12"/>
        <color theme="1"/>
        <rFont val="Times New Roman"/>
        <family val="1"/>
      </rPr>
      <t>PP</t>
    </r>
    <r>
      <rPr>
        <sz val="12"/>
        <color theme="1"/>
        <rFont val="標楷體"/>
        <family val="4"/>
        <charset val="136"/>
      </rPr>
      <t>面等</t>
    </r>
  </si>
  <si>
    <r>
      <rPr>
        <sz val="12"/>
        <color theme="1"/>
        <rFont val="標楷體"/>
        <family val="4"/>
        <charset val="136"/>
      </rPr>
      <t>試用村田的日本熱膠</t>
    </r>
    <r>
      <rPr>
        <sz val="12"/>
        <color theme="1"/>
        <rFont val="Times New Roman"/>
        <family val="1"/>
      </rPr>
      <t>HL-640WW</t>
    </r>
    <r>
      <rPr>
        <sz val="12"/>
        <color theme="1"/>
        <rFont val="標楷體"/>
        <family val="4"/>
        <charset val="136"/>
      </rPr>
      <t>替</t>
    </r>
    <r>
      <rPr>
        <sz val="12"/>
        <color theme="1"/>
        <rFont val="Times New Roman"/>
        <family val="1"/>
      </rPr>
      <t>PIL</t>
    </r>
    <r>
      <rPr>
        <sz val="12"/>
        <color theme="1"/>
        <rFont val="標楷體"/>
        <family val="4"/>
        <charset val="136"/>
      </rPr>
      <t>金邊書上殼，代替串線工序，增加效率</t>
    </r>
  </si>
  <si>
    <r>
      <rPr>
        <sz val="12"/>
        <color theme="1"/>
        <rFont val="標楷體"/>
        <family val="4"/>
        <charset val="136"/>
      </rPr>
      <t>試用亞洲遠東的台灣熱膠兩款</t>
    </r>
    <r>
      <rPr>
        <sz val="12"/>
        <color theme="1"/>
        <rFont val="Times New Roman"/>
        <family val="1"/>
      </rPr>
      <t>#8308</t>
    </r>
    <r>
      <rPr>
        <sz val="12"/>
        <color theme="1"/>
        <rFont val="標楷體"/>
        <family val="4"/>
        <charset val="136"/>
      </rPr>
      <t>、</t>
    </r>
    <r>
      <rPr>
        <sz val="12"/>
        <color theme="1"/>
        <rFont val="Times New Roman"/>
        <family val="1"/>
      </rPr>
      <t>#9306</t>
    </r>
    <r>
      <rPr>
        <sz val="12"/>
        <color theme="1"/>
        <rFont val="標楷體"/>
        <family val="4"/>
        <charset val="136"/>
      </rPr>
      <t>替</t>
    </r>
    <r>
      <rPr>
        <sz val="12"/>
        <color theme="1"/>
        <rFont val="Times New Roman"/>
        <family val="1"/>
      </rPr>
      <t>PIL</t>
    </r>
    <r>
      <rPr>
        <sz val="12"/>
        <color theme="1"/>
        <rFont val="標楷體"/>
        <family val="4"/>
        <charset val="136"/>
      </rPr>
      <t>金邊書上殼，代替串線工序，增加效率</t>
    </r>
  </si>
  <si>
    <r>
      <rPr>
        <sz val="12"/>
        <color theme="1"/>
        <rFont val="標楷體"/>
        <family val="4"/>
        <charset val="136"/>
      </rPr>
      <t>試用美國</t>
    </r>
    <r>
      <rPr>
        <sz val="12"/>
        <color theme="1"/>
        <rFont val="Times New Roman"/>
        <family val="1"/>
      </rPr>
      <t>AFCO</t>
    </r>
    <r>
      <rPr>
        <sz val="12"/>
        <color theme="1"/>
        <rFont val="標楷體"/>
        <family val="4"/>
        <charset val="136"/>
      </rPr>
      <t>植絨膠水兩款</t>
    </r>
    <r>
      <rPr>
        <sz val="12"/>
        <color theme="1"/>
        <rFont val="Times New Roman"/>
        <family val="1"/>
      </rPr>
      <t>#M10049-1 AND #M10049-2</t>
    </r>
    <r>
      <rPr>
        <sz val="12"/>
        <color theme="1"/>
        <rFont val="標楷體"/>
        <family val="4"/>
        <charset val="136"/>
      </rPr>
      <t>，與永安</t>
    </r>
    <r>
      <rPr>
        <sz val="12"/>
        <color theme="1"/>
        <rFont val="Times New Roman"/>
        <family val="1"/>
      </rPr>
      <t>760HS</t>
    </r>
    <r>
      <rPr>
        <sz val="12"/>
        <color theme="1"/>
        <rFont val="標楷體"/>
        <family val="4"/>
        <charset val="136"/>
      </rPr>
      <t>比較</t>
    </r>
  </si>
  <si>
    <r>
      <rPr>
        <sz val="12"/>
        <color theme="1"/>
        <rFont val="標楷體"/>
        <family val="4"/>
        <charset val="136"/>
      </rPr>
      <t>試用富樂美國自動黏貼相部膠水</t>
    </r>
  </si>
  <si>
    <r>
      <rPr>
        <sz val="12"/>
        <color theme="1"/>
        <rFont val="標楷體"/>
        <family val="4"/>
        <charset val="136"/>
      </rPr>
      <t>試用漢高德國熱熔膠</t>
    </r>
    <r>
      <rPr>
        <sz val="12"/>
        <color theme="1"/>
        <rFont val="Times New Roman"/>
        <family val="1"/>
      </rPr>
      <t>(</t>
    </r>
    <r>
      <rPr>
        <sz val="12"/>
        <color theme="1"/>
        <rFont val="標楷體"/>
        <family val="4"/>
        <charset val="136"/>
      </rPr>
      <t>脊膠</t>
    </r>
    <r>
      <rPr>
        <sz val="12"/>
        <color theme="1"/>
        <rFont val="Times New Roman"/>
        <family val="1"/>
      </rPr>
      <t>)Technolmelt Q3118</t>
    </r>
    <r>
      <rPr>
        <sz val="12"/>
        <color theme="1"/>
        <rFont val="標楷體"/>
        <family val="4"/>
        <charset val="136"/>
      </rPr>
      <t>脊嫪及</t>
    </r>
    <r>
      <rPr>
        <sz val="12"/>
        <color theme="1"/>
        <rFont val="Times New Roman"/>
        <family val="1"/>
      </rPr>
      <t>Q2415</t>
    </r>
    <r>
      <rPr>
        <sz val="12"/>
        <color theme="1"/>
        <rFont val="標楷體"/>
        <family val="4"/>
        <charset val="136"/>
      </rPr>
      <t>邊膠與</t>
    </r>
    <r>
      <rPr>
        <sz val="12"/>
        <color theme="1"/>
        <rFont val="Times New Roman"/>
        <family val="1"/>
      </rPr>
      <t>#306A</t>
    </r>
    <r>
      <rPr>
        <sz val="12"/>
        <color theme="1"/>
        <rFont val="標楷體"/>
        <family val="4"/>
        <charset val="136"/>
      </rPr>
      <t>比較，以改善</t>
    </r>
    <r>
      <rPr>
        <sz val="12"/>
        <color theme="1"/>
        <rFont val="Times New Roman"/>
        <family val="1"/>
      </rPr>
      <t>PIL</t>
    </r>
    <r>
      <rPr>
        <sz val="12"/>
        <color theme="1"/>
        <rFont val="標楷體"/>
        <family val="4"/>
        <charset val="136"/>
      </rPr>
      <t>金邊書的品質</t>
    </r>
  </si>
  <si>
    <r>
      <rPr>
        <sz val="12"/>
        <color theme="1"/>
        <rFont val="標楷體"/>
        <family val="4"/>
        <charset val="136"/>
      </rPr>
      <t>試用恒昌</t>
    </r>
    <r>
      <rPr>
        <sz val="12"/>
        <color theme="1"/>
        <rFont val="Times New Roman"/>
        <family val="1"/>
      </rPr>
      <t>HJJ268</t>
    </r>
    <r>
      <rPr>
        <sz val="12"/>
        <color theme="1"/>
        <rFont val="標楷體"/>
        <family val="4"/>
        <charset val="136"/>
      </rPr>
      <t>白乳膠代替現用</t>
    </r>
    <r>
      <rPr>
        <sz val="12"/>
        <color theme="1"/>
        <rFont val="Times New Roman"/>
        <family val="1"/>
      </rPr>
      <t>#278</t>
    </r>
  </si>
  <si>
    <r>
      <rPr>
        <sz val="12"/>
        <color theme="1"/>
        <rFont val="標楷體"/>
        <family val="4"/>
        <charset val="136"/>
      </rPr>
      <t>試用富樂美國皮殼膠</t>
    </r>
    <r>
      <rPr>
        <sz val="12"/>
        <color theme="1"/>
        <rFont val="Times New Roman"/>
        <family val="1"/>
      </rPr>
      <t>LD328</t>
    </r>
    <r>
      <rPr>
        <sz val="12"/>
        <color theme="1"/>
        <rFont val="標楷體"/>
        <family val="4"/>
        <charset val="136"/>
      </rPr>
      <t>於</t>
    </r>
    <r>
      <rPr>
        <sz val="12"/>
        <color theme="1"/>
        <rFont val="Times New Roman"/>
        <family val="1"/>
      </rPr>
      <t>Kolbus DA36</t>
    </r>
    <r>
      <rPr>
        <sz val="12"/>
        <color theme="1"/>
        <rFont val="標楷體"/>
        <family val="4"/>
        <charset val="136"/>
      </rPr>
      <t>造皮殼，以增加皮殼機速度，提高生產效率</t>
    </r>
  </si>
  <si>
    <r>
      <rPr>
        <sz val="12"/>
        <color theme="1"/>
        <rFont val="標楷體"/>
        <family val="4"/>
        <charset val="136"/>
      </rPr>
      <t>試用</t>
    </r>
    <r>
      <rPr>
        <sz val="12"/>
        <color theme="1"/>
        <rFont val="Times New Roman"/>
        <family val="1"/>
      </rPr>
      <t xml:space="preserve">TL-400 </t>
    </r>
    <r>
      <rPr>
        <sz val="12"/>
        <color theme="1"/>
        <rFont val="標楷體"/>
        <family val="4"/>
        <charset val="136"/>
      </rPr>
      <t>水性過膠膠水配合水性過膠機</t>
    </r>
    <r>
      <rPr>
        <sz val="12"/>
        <color theme="1"/>
        <rFont val="Times New Roman"/>
        <family val="1"/>
      </rPr>
      <t>(</t>
    </r>
    <r>
      <rPr>
        <sz val="12"/>
        <color theme="1"/>
        <rFont val="標楷體"/>
        <family val="4"/>
        <charset val="136"/>
      </rPr>
      <t>乾式</t>
    </r>
  </si>
  <si>
    <r>
      <rPr>
        <sz val="12"/>
        <color theme="1"/>
        <rFont val="標楷體"/>
        <family val="4"/>
        <charset val="136"/>
      </rPr>
      <t>試用新星發展的皮殼膠粉於皮殼機上，以取代現用國民</t>
    </r>
    <r>
      <rPr>
        <sz val="12"/>
        <color theme="1"/>
        <rFont val="Times New Roman"/>
        <family val="1"/>
      </rPr>
      <t>#234D</t>
    </r>
    <r>
      <rPr>
        <sz val="12"/>
        <color theme="1"/>
        <rFont val="標楷體"/>
        <family val="4"/>
        <charset val="136"/>
      </rPr>
      <t>，以提高產品質素</t>
    </r>
  </si>
  <si>
    <r>
      <rPr>
        <sz val="12"/>
        <color theme="1"/>
        <rFont val="標楷體"/>
        <family val="4"/>
        <charset val="136"/>
      </rPr>
      <t>試用漢高德國熱膠</t>
    </r>
    <r>
      <rPr>
        <sz val="12"/>
        <color theme="1"/>
        <rFont val="Times New Roman"/>
        <family val="1"/>
      </rPr>
      <t>Q2267</t>
    </r>
    <r>
      <rPr>
        <sz val="12"/>
        <color theme="1"/>
        <rFont val="標楷體"/>
        <family val="4"/>
        <charset val="136"/>
      </rPr>
      <t>混合</t>
    </r>
    <r>
      <rPr>
        <sz val="12"/>
        <color theme="1"/>
        <rFont val="Times New Roman"/>
        <family val="1"/>
      </rPr>
      <t>Q2415</t>
    </r>
    <r>
      <rPr>
        <sz val="12"/>
        <color theme="1"/>
        <rFont val="標楷體"/>
        <family val="4"/>
        <charset val="136"/>
      </rPr>
      <t>邊膠，於新到的韓國</t>
    </r>
    <r>
      <rPr>
        <sz val="12"/>
        <color theme="1"/>
        <rFont val="Times New Roman"/>
        <family val="1"/>
      </rPr>
      <t>PP</t>
    </r>
    <r>
      <rPr>
        <sz val="12"/>
        <color theme="1"/>
        <rFont val="標楷體"/>
        <family val="4"/>
        <charset val="136"/>
      </rPr>
      <t>相袋機，黏合</t>
    </r>
    <r>
      <rPr>
        <sz val="12"/>
        <color theme="1"/>
        <rFont val="Times New Roman"/>
        <family val="1"/>
      </rPr>
      <t>PP</t>
    </r>
    <r>
      <rPr>
        <sz val="12"/>
        <color theme="1"/>
        <rFont val="標楷體"/>
        <family val="4"/>
        <charset val="136"/>
      </rPr>
      <t>對</t>
    </r>
    <r>
      <rPr>
        <sz val="12"/>
        <color theme="1"/>
        <rFont val="Times New Roman"/>
        <family val="1"/>
      </rPr>
      <t>PP</t>
    </r>
    <r>
      <rPr>
        <sz val="12"/>
        <color theme="1"/>
        <rFont val="標楷體"/>
        <family val="4"/>
        <charset val="136"/>
      </rPr>
      <t>膠膜、尋找合用的熱膠</t>
    </r>
  </si>
  <si>
    <r>
      <rPr>
        <sz val="12"/>
        <color theme="1"/>
        <rFont val="標楷體"/>
        <family val="4"/>
        <charset val="136"/>
      </rPr>
      <t>試用瑞年行台灣</t>
    </r>
    <r>
      <rPr>
        <sz val="12"/>
        <color theme="1"/>
        <rFont val="Times New Roman"/>
        <family val="1"/>
      </rPr>
      <t>Arocoat#6007</t>
    </r>
    <r>
      <rPr>
        <sz val="12"/>
        <color theme="1"/>
        <rFont val="標楷體"/>
        <family val="4"/>
        <charset val="136"/>
      </rPr>
      <t>水性裱膠膠水（乾式）配，用</t>
    </r>
    <r>
      <rPr>
        <sz val="12"/>
        <color theme="1"/>
        <rFont val="Times New Roman"/>
        <family val="1"/>
      </rPr>
      <t>Arocoat#6063</t>
    </r>
    <r>
      <rPr>
        <sz val="12"/>
        <color theme="1"/>
        <rFont val="標楷體"/>
        <family val="4"/>
        <charset val="136"/>
      </rPr>
      <t>快乾劑，提高品質和尋找陽志</t>
    </r>
    <r>
      <rPr>
        <sz val="12"/>
        <color theme="1"/>
        <rFont val="Times New Roman"/>
        <family val="1"/>
      </rPr>
      <t>C-403</t>
    </r>
    <r>
      <rPr>
        <sz val="12"/>
        <color theme="1"/>
        <rFont val="標楷體"/>
        <family val="4"/>
        <charset val="136"/>
      </rPr>
      <t>外的選擇。</t>
    </r>
  </si>
  <si>
    <r>
      <rPr>
        <sz val="12"/>
        <color theme="1"/>
        <rFont val="標楷體"/>
        <family val="4"/>
        <charset val="136"/>
      </rPr>
      <t>試用國民澱粉</t>
    </r>
    <r>
      <rPr>
        <sz val="12"/>
        <color theme="1"/>
        <rFont val="Times New Roman"/>
        <family val="1"/>
      </rPr>
      <t>Dispomelt#5534</t>
    </r>
    <r>
      <rPr>
        <sz val="12"/>
        <color theme="1"/>
        <rFont val="標楷體"/>
        <family val="4"/>
        <charset val="136"/>
      </rPr>
      <t>低溫熱膠，於新到的韓國</t>
    </r>
    <r>
      <rPr>
        <sz val="12"/>
        <color theme="1"/>
        <rFont val="Times New Roman"/>
        <family val="1"/>
      </rPr>
      <t>PP</t>
    </r>
    <r>
      <rPr>
        <sz val="12"/>
        <color theme="1"/>
        <rFont val="標楷體"/>
        <family val="4"/>
        <charset val="136"/>
      </rPr>
      <t>相袋機，黏合</t>
    </r>
    <r>
      <rPr>
        <sz val="12"/>
        <color theme="1"/>
        <rFont val="Times New Roman"/>
        <family val="1"/>
      </rPr>
      <t>PP</t>
    </r>
    <r>
      <rPr>
        <sz val="12"/>
        <color theme="1"/>
        <rFont val="標楷體"/>
        <family val="4"/>
        <charset val="136"/>
      </rPr>
      <t>對</t>
    </r>
    <r>
      <rPr>
        <sz val="12"/>
        <color theme="1"/>
        <rFont val="Times New Roman"/>
        <family val="1"/>
      </rPr>
      <t>PP</t>
    </r>
    <r>
      <rPr>
        <sz val="12"/>
        <color theme="1"/>
        <rFont val="標楷體"/>
        <family val="4"/>
        <charset val="136"/>
      </rPr>
      <t>膠膜、尋找合用的熱膠</t>
    </r>
  </si>
  <si>
    <r>
      <rPr>
        <sz val="12"/>
        <color theme="1"/>
        <rFont val="標楷體"/>
        <family val="4"/>
        <charset val="136"/>
      </rPr>
      <t>試用富樂國產熱膠</t>
    </r>
    <r>
      <rPr>
        <sz val="12"/>
        <color theme="1"/>
        <rFont val="Times New Roman"/>
        <family val="1"/>
      </rPr>
      <t>CHM-2125</t>
    </r>
    <r>
      <rPr>
        <sz val="12"/>
        <color theme="1"/>
        <rFont val="標楷體"/>
        <family val="4"/>
        <charset val="136"/>
      </rPr>
      <t>，於新到的韓國</t>
    </r>
    <r>
      <rPr>
        <sz val="12"/>
        <color theme="1"/>
        <rFont val="Times New Roman"/>
        <family val="1"/>
      </rPr>
      <t>PP</t>
    </r>
    <r>
      <rPr>
        <sz val="12"/>
        <color theme="1"/>
        <rFont val="標楷體"/>
        <family val="4"/>
        <charset val="136"/>
      </rPr>
      <t>相袋機，黏合</t>
    </r>
    <r>
      <rPr>
        <sz val="12"/>
        <color theme="1"/>
        <rFont val="Times New Roman"/>
        <family val="1"/>
      </rPr>
      <t>PP</t>
    </r>
    <r>
      <rPr>
        <sz val="12"/>
        <color theme="1"/>
        <rFont val="標楷體"/>
        <family val="4"/>
        <charset val="136"/>
      </rPr>
      <t>對</t>
    </r>
    <r>
      <rPr>
        <sz val="12"/>
        <color theme="1"/>
        <rFont val="Times New Roman"/>
        <family val="1"/>
      </rPr>
      <t>PP</t>
    </r>
    <r>
      <rPr>
        <sz val="12"/>
        <color theme="1"/>
        <rFont val="標楷體"/>
        <family val="4"/>
        <charset val="136"/>
      </rPr>
      <t>膠膜、尋找合用的熱膠</t>
    </r>
  </si>
  <si>
    <r>
      <rPr>
        <sz val="12"/>
        <color theme="1"/>
        <rFont val="標楷體"/>
        <family val="4"/>
        <charset val="136"/>
      </rPr>
      <t>測試溢輝</t>
    </r>
    <r>
      <rPr>
        <sz val="12"/>
        <color theme="1"/>
        <rFont val="Times New Roman"/>
        <family val="1"/>
      </rPr>
      <t>#625</t>
    </r>
    <r>
      <rPr>
        <sz val="12"/>
        <color theme="1"/>
        <rFont val="標楷體"/>
        <family val="4"/>
        <charset val="136"/>
      </rPr>
      <t>熱熔膠用於</t>
    </r>
    <r>
      <rPr>
        <sz val="12"/>
        <color theme="1"/>
        <rFont val="Times New Roman"/>
        <family val="1"/>
      </rPr>
      <t>PP</t>
    </r>
    <r>
      <rPr>
        <sz val="12"/>
        <color theme="1"/>
        <rFont val="標楷體"/>
        <family val="4"/>
        <charset val="136"/>
      </rPr>
      <t>相袋機</t>
    </r>
  </si>
  <si>
    <r>
      <rPr>
        <sz val="12"/>
        <color theme="1"/>
        <rFont val="標楷體"/>
        <family val="4"/>
        <charset val="136"/>
      </rPr>
      <t>試用溢輝</t>
    </r>
    <r>
      <rPr>
        <sz val="12"/>
        <color theme="1"/>
        <rFont val="Times New Roman"/>
        <family val="1"/>
      </rPr>
      <t>2</t>
    </r>
    <r>
      <rPr>
        <sz val="12"/>
        <color theme="1"/>
        <rFont val="標楷體"/>
        <family val="4"/>
        <charset val="136"/>
      </rPr>
      <t>款熱熔</t>
    </r>
    <r>
      <rPr>
        <sz val="12"/>
        <color theme="1"/>
        <rFont val="Times New Roman"/>
        <family val="1"/>
      </rPr>
      <t>#9059(</t>
    </r>
    <r>
      <rPr>
        <sz val="12"/>
        <color theme="1"/>
        <rFont val="標楷體"/>
        <family val="4"/>
        <charset val="136"/>
      </rPr>
      <t>黃色</t>
    </r>
    <r>
      <rPr>
        <sz val="12"/>
        <color theme="1"/>
        <rFont val="Times New Roman"/>
        <family val="1"/>
      </rPr>
      <t>)</t>
    </r>
    <r>
      <rPr>
        <sz val="12"/>
        <color theme="1"/>
        <rFont val="標楷體"/>
        <family val="4"/>
        <charset val="136"/>
      </rPr>
      <t>及</t>
    </r>
    <r>
      <rPr>
        <sz val="12"/>
        <color theme="1"/>
        <rFont val="Times New Roman"/>
        <family val="1"/>
      </rPr>
      <t>#9251(</t>
    </r>
    <r>
      <rPr>
        <sz val="12"/>
        <color theme="1"/>
        <rFont val="標楷體"/>
        <family val="4"/>
        <charset val="136"/>
      </rPr>
      <t>透明</t>
    </r>
    <r>
      <rPr>
        <sz val="12"/>
        <color theme="1"/>
        <rFont val="Times New Roman"/>
        <family val="1"/>
      </rPr>
      <t>)</t>
    </r>
    <r>
      <rPr>
        <sz val="12"/>
        <color theme="1"/>
        <rFont val="標楷體"/>
        <family val="4"/>
        <charset val="136"/>
      </rPr>
      <t>取替現用</t>
    </r>
    <r>
      <rPr>
        <sz val="12"/>
        <color theme="1"/>
        <rFont val="Times New Roman"/>
        <family val="1"/>
      </rPr>
      <t>Kopen#705</t>
    </r>
    <r>
      <rPr>
        <sz val="12"/>
        <color theme="1"/>
        <rFont val="標楷體"/>
        <family val="4"/>
        <charset val="136"/>
      </rPr>
      <t>熱熔膠的可行性</t>
    </r>
  </si>
  <si>
    <r>
      <rPr>
        <sz val="12"/>
        <color theme="1"/>
        <rFont val="標楷體"/>
        <family val="4"/>
        <charset val="136"/>
      </rPr>
      <t>試用溢輝</t>
    </r>
    <r>
      <rPr>
        <sz val="12"/>
        <color theme="1"/>
        <rFont val="Times New Roman"/>
        <family val="1"/>
      </rPr>
      <t>2</t>
    </r>
    <r>
      <rPr>
        <sz val="12"/>
        <color theme="1"/>
        <rFont val="標楷體"/>
        <family val="4"/>
        <charset val="136"/>
      </rPr>
      <t>款不乾膠水</t>
    </r>
    <r>
      <rPr>
        <sz val="12"/>
        <color theme="1"/>
        <rFont val="Times New Roman"/>
        <family val="1"/>
      </rPr>
      <t>#T-28</t>
    </r>
    <r>
      <rPr>
        <sz val="12"/>
        <color theme="1"/>
        <rFont val="標楷體"/>
        <family val="4"/>
        <charset val="136"/>
      </rPr>
      <t>及</t>
    </r>
    <r>
      <rPr>
        <sz val="12"/>
        <color theme="1"/>
        <rFont val="Times New Roman"/>
        <family val="1"/>
      </rPr>
      <t>T-816</t>
    </r>
    <r>
      <rPr>
        <sz val="12"/>
        <color theme="1"/>
        <rFont val="標楷體"/>
        <family val="4"/>
        <charset val="136"/>
      </rPr>
      <t>是否合用，因廠內沒有不乾膠是用於產品黏上附件後可給客人取回用</t>
    </r>
  </si>
  <si>
    <r>
      <rPr>
        <sz val="12"/>
        <color theme="1"/>
        <rFont val="標楷體"/>
        <family val="4"/>
        <charset val="136"/>
      </rPr>
      <t>試用建泰國產</t>
    </r>
    <r>
      <rPr>
        <sz val="12"/>
        <color theme="1"/>
        <rFont val="Times New Roman"/>
        <family val="1"/>
      </rPr>
      <t>#148</t>
    </r>
    <r>
      <rPr>
        <sz val="12"/>
        <color theme="1"/>
        <rFont val="標楷體"/>
        <family val="4"/>
        <charset val="136"/>
      </rPr>
      <t>萬能膠取替廠內現用</t>
    </r>
    <r>
      <rPr>
        <sz val="12"/>
        <color theme="1"/>
        <rFont val="Times New Roman"/>
        <family val="1"/>
      </rPr>
      <t>#814</t>
    </r>
  </si>
  <si>
    <r>
      <rPr>
        <sz val="12"/>
        <color theme="1"/>
        <rFont val="標楷體"/>
        <family val="4"/>
        <charset val="136"/>
      </rPr>
      <t>試用</t>
    </r>
    <r>
      <rPr>
        <sz val="12"/>
        <color theme="1"/>
        <rFont val="Times New Roman"/>
        <family val="1"/>
      </rPr>
      <t>prinkpack Corp.</t>
    </r>
    <r>
      <rPr>
        <sz val="12"/>
        <color theme="1"/>
        <rFont val="標楷體"/>
        <family val="4"/>
        <charset val="136"/>
      </rPr>
      <t>韓國的</t>
    </r>
    <r>
      <rPr>
        <sz val="12"/>
        <color theme="1"/>
        <rFont val="Times New Roman"/>
        <family val="1"/>
      </rPr>
      <t>SB-250</t>
    </r>
    <r>
      <rPr>
        <sz val="12"/>
        <color theme="1"/>
        <rFont val="標楷體"/>
        <family val="4"/>
        <charset val="136"/>
      </rPr>
      <t>脊膠及</t>
    </r>
    <r>
      <rPr>
        <sz val="12"/>
        <color theme="1"/>
        <rFont val="Times New Roman"/>
        <family val="1"/>
      </rPr>
      <t>SB-185</t>
    </r>
    <r>
      <rPr>
        <sz val="12"/>
        <color theme="1"/>
        <rFont val="標楷體"/>
        <family val="4"/>
        <charset val="136"/>
      </rPr>
      <t>熱熔膠</t>
    </r>
  </si>
  <si>
    <r>
      <rPr>
        <sz val="12"/>
        <color theme="1"/>
        <rFont val="標楷體"/>
        <family val="4"/>
        <charset val="136"/>
      </rPr>
      <t>試用溢暉國產</t>
    </r>
    <r>
      <rPr>
        <sz val="12"/>
        <color theme="1"/>
        <rFont val="Times New Roman"/>
        <family val="1"/>
      </rPr>
      <t>#KT-120C</t>
    </r>
    <r>
      <rPr>
        <sz val="12"/>
        <color theme="1"/>
        <rFont val="標楷體"/>
        <family val="4"/>
        <charset val="136"/>
      </rPr>
      <t>的皮殼膠於皮殼機運作</t>
    </r>
  </si>
  <si>
    <r>
      <rPr>
        <sz val="12"/>
        <color theme="1"/>
        <rFont val="標楷體"/>
        <family val="4"/>
        <charset val="136"/>
      </rPr>
      <t>試用國民澱粉</t>
    </r>
    <r>
      <rPr>
        <sz val="12"/>
        <color theme="1"/>
        <rFont val="Times New Roman"/>
        <family val="1"/>
      </rPr>
      <t>IF726</t>
    </r>
    <r>
      <rPr>
        <sz val="12"/>
        <color theme="1"/>
        <rFont val="標楷體"/>
        <family val="4"/>
        <charset val="136"/>
      </rPr>
      <t>平壓邊膠，於新到廠韓國</t>
    </r>
    <r>
      <rPr>
        <sz val="12"/>
        <color theme="1"/>
        <rFont val="Times New Roman"/>
        <family val="1"/>
      </rPr>
      <t>PP</t>
    </r>
    <r>
      <rPr>
        <sz val="12"/>
        <color theme="1"/>
        <rFont val="標楷體"/>
        <family val="4"/>
        <charset val="136"/>
      </rPr>
      <t>相袋機，黏合</t>
    </r>
    <r>
      <rPr>
        <sz val="12"/>
        <color theme="1"/>
        <rFont val="Times New Roman"/>
        <family val="1"/>
      </rPr>
      <t>PP</t>
    </r>
    <r>
      <rPr>
        <sz val="12"/>
        <color theme="1"/>
        <rFont val="標楷體"/>
        <family val="4"/>
        <charset val="136"/>
      </rPr>
      <t>對</t>
    </r>
    <r>
      <rPr>
        <sz val="12"/>
        <color theme="1"/>
        <rFont val="Times New Roman"/>
        <family val="1"/>
      </rPr>
      <t>PP</t>
    </r>
    <r>
      <rPr>
        <sz val="12"/>
        <color theme="1"/>
        <rFont val="標楷體"/>
        <family val="4"/>
        <charset val="136"/>
      </rPr>
      <t>膠膜</t>
    </r>
  </si>
  <si>
    <r>
      <rPr>
        <sz val="12"/>
        <color theme="1"/>
        <rFont val="標楷體"/>
        <family val="4"/>
        <charset val="136"/>
      </rPr>
      <t>試用</t>
    </r>
    <r>
      <rPr>
        <sz val="12"/>
        <color theme="1"/>
        <rFont val="Times New Roman"/>
        <family val="1"/>
      </rPr>
      <t>Jowat</t>
    </r>
    <r>
      <rPr>
        <sz val="12"/>
        <color theme="1"/>
        <rFont val="標楷體"/>
        <family val="4"/>
        <charset val="136"/>
      </rPr>
      <t>德國</t>
    </r>
    <r>
      <rPr>
        <sz val="12"/>
        <color theme="1"/>
        <rFont val="Times New Roman"/>
        <family val="1"/>
      </rPr>
      <t>#764.3Jowacoll Glue</t>
    </r>
    <r>
      <rPr>
        <sz val="12"/>
        <color theme="1"/>
        <rFont val="標楷體"/>
        <family val="4"/>
        <charset val="136"/>
      </rPr>
      <t>水性裱膠膠水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配</t>
    </r>
    <r>
      <rPr>
        <sz val="12"/>
        <color theme="1"/>
        <rFont val="Times New Roman"/>
        <family val="1"/>
      </rPr>
      <t xml:space="preserve">#195.7 Jowat Cross Linking Agent </t>
    </r>
    <r>
      <rPr>
        <sz val="12"/>
        <color theme="1"/>
        <rFont val="標楷體"/>
        <family val="4"/>
        <charset val="136"/>
      </rPr>
      <t>快乾劑，用於台灣裱膠機</t>
    </r>
  </si>
  <si>
    <r>
      <rPr>
        <sz val="12"/>
        <color theme="1"/>
        <rFont val="標楷體"/>
        <family val="4"/>
        <charset val="136"/>
      </rPr>
      <t>試用國民的</t>
    </r>
    <r>
      <rPr>
        <sz val="12"/>
        <color theme="1"/>
        <rFont val="Times New Roman"/>
        <family val="1"/>
      </rPr>
      <t>#8B501</t>
    </r>
    <r>
      <rPr>
        <sz val="12"/>
        <color theme="1"/>
        <rFont val="標楷體"/>
        <family val="4"/>
        <charset val="136"/>
      </rPr>
      <t>相袋黏合熱熔膠，用於</t>
    </r>
    <r>
      <rPr>
        <sz val="12"/>
        <color theme="1"/>
        <rFont val="Times New Roman"/>
        <family val="1"/>
      </rPr>
      <t>PP</t>
    </r>
    <r>
      <rPr>
        <sz val="12"/>
        <color theme="1"/>
        <rFont val="標楷體"/>
        <family val="4"/>
        <charset val="136"/>
      </rPr>
      <t>相袋機</t>
    </r>
  </si>
  <si>
    <r>
      <rPr>
        <sz val="12"/>
        <color theme="1"/>
        <rFont val="標楷體"/>
        <family val="4"/>
        <charset val="136"/>
      </rPr>
      <t>試用溢輝</t>
    </r>
    <r>
      <rPr>
        <sz val="12"/>
        <color theme="1"/>
        <rFont val="Times New Roman"/>
        <family val="1"/>
      </rPr>
      <t>#790</t>
    </r>
    <r>
      <rPr>
        <sz val="12"/>
        <color theme="1"/>
        <rFont val="標楷體"/>
        <family val="4"/>
        <charset val="136"/>
      </rPr>
      <t>熱熔膠試於相簿黏合</t>
    </r>
  </si>
  <si>
    <r>
      <rPr>
        <sz val="12"/>
        <color theme="1"/>
        <rFont val="標楷體"/>
        <family val="4"/>
        <charset val="136"/>
      </rPr>
      <t>試用大鵬英國</t>
    </r>
    <r>
      <rPr>
        <sz val="12"/>
        <color theme="1"/>
        <rFont val="Times New Roman"/>
        <family val="1"/>
      </rPr>
      <t>#7901</t>
    </r>
    <r>
      <rPr>
        <sz val="12"/>
        <color theme="1"/>
        <rFont val="標楷體"/>
        <family val="4"/>
        <charset val="136"/>
      </rPr>
      <t>跪裱膠用水性膠水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代替現用</t>
    </r>
    <r>
      <rPr>
        <sz val="12"/>
        <color theme="1"/>
        <rFont val="Times New Roman"/>
        <family val="1"/>
      </rPr>
      <t>C-403</t>
    </r>
    <r>
      <rPr>
        <sz val="12"/>
        <color theme="1"/>
        <rFont val="標楷體"/>
        <family val="4"/>
        <charset val="136"/>
      </rPr>
      <t>膠水</t>
    </r>
  </si>
  <si>
    <r>
      <rPr>
        <sz val="12"/>
        <color theme="1"/>
        <rFont val="標楷體"/>
        <family val="4"/>
        <charset val="136"/>
      </rPr>
      <t>試用建泰國產</t>
    </r>
    <r>
      <rPr>
        <sz val="12"/>
        <color theme="1"/>
        <rFont val="Times New Roman"/>
        <family val="1"/>
      </rPr>
      <t>#125Y</t>
    </r>
    <r>
      <rPr>
        <sz val="12"/>
        <color theme="1"/>
        <rFont val="標楷體"/>
        <family val="4"/>
        <charset val="136"/>
      </rPr>
      <t>熱熔膠是否適合用於韓國相簿自動套頁機</t>
    </r>
  </si>
  <si>
    <r>
      <rPr>
        <sz val="12"/>
        <color theme="1"/>
        <rFont val="標楷體"/>
        <family val="4"/>
        <charset val="136"/>
      </rPr>
      <t>試用溢輝</t>
    </r>
    <r>
      <rPr>
        <sz val="12"/>
        <color theme="1"/>
        <rFont val="Times New Roman"/>
        <family val="1"/>
      </rPr>
      <t>#506B</t>
    </r>
    <r>
      <rPr>
        <sz val="12"/>
        <color theme="1"/>
        <rFont val="標楷體"/>
        <family val="4"/>
        <charset val="136"/>
      </rPr>
      <t>熱熔膠條與現用</t>
    </r>
    <r>
      <rPr>
        <sz val="12"/>
        <color theme="1"/>
        <rFont val="Times New Roman"/>
        <family val="1"/>
      </rPr>
      <t>Kopen #705</t>
    </r>
    <r>
      <rPr>
        <sz val="12"/>
        <color theme="1"/>
        <rFont val="標楷體"/>
        <family val="4"/>
        <charset val="136"/>
      </rPr>
      <t>比較</t>
    </r>
  </si>
  <si>
    <r>
      <rPr>
        <sz val="12"/>
        <color theme="1"/>
        <rFont val="標楷體"/>
        <family val="4"/>
        <charset val="136"/>
      </rPr>
      <t>試用溢輝</t>
    </r>
    <r>
      <rPr>
        <sz val="12"/>
        <color theme="1"/>
        <rFont val="Times New Roman"/>
        <family val="1"/>
      </rPr>
      <t>CM200C</t>
    </r>
    <r>
      <rPr>
        <sz val="12"/>
        <color theme="1"/>
        <rFont val="標楷體"/>
        <family val="4"/>
        <charset val="136"/>
      </rPr>
      <t>皮殼膠，用於皮殼機以提高品質</t>
    </r>
  </si>
  <si>
    <r>
      <rPr>
        <sz val="12"/>
        <color theme="1"/>
        <rFont val="標楷體"/>
        <family val="4"/>
        <charset val="136"/>
      </rPr>
      <t>試用偉豐台灣</t>
    </r>
    <r>
      <rPr>
        <sz val="12"/>
        <color theme="1"/>
        <rFont val="Times New Roman"/>
        <family val="1"/>
      </rPr>
      <t>503Y</t>
    </r>
    <r>
      <rPr>
        <sz val="12"/>
        <color theme="1"/>
        <rFont val="標楷體"/>
        <family val="4"/>
        <charset val="136"/>
      </rPr>
      <t>油性過膠膠水，以降低成本</t>
    </r>
  </si>
  <si>
    <r>
      <rPr>
        <sz val="12"/>
        <color theme="1"/>
        <rFont val="標楷體"/>
        <family val="4"/>
        <charset val="136"/>
      </rPr>
      <t>試用</t>
    </r>
    <r>
      <rPr>
        <sz val="12"/>
        <color theme="1"/>
        <rFont val="Times New Roman"/>
        <family val="1"/>
      </rPr>
      <t xml:space="preserve">JangWon </t>
    </r>
    <r>
      <rPr>
        <sz val="12"/>
        <color theme="1"/>
        <rFont val="標楷體"/>
        <family val="4"/>
        <charset val="136"/>
      </rPr>
      <t>韓國</t>
    </r>
    <r>
      <rPr>
        <sz val="12"/>
        <color theme="1"/>
        <rFont val="Times New Roman"/>
        <family val="1"/>
      </rPr>
      <t>GH-200</t>
    </r>
    <r>
      <rPr>
        <sz val="12"/>
        <color theme="1"/>
        <rFont val="標楷體"/>
        <family val="4"/>
        <charset val="136"/>
      </rPr>
      <t>水性裱膠膠水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印張做皮殼後環境測試</t>
    </r>
  </si>
  <si>
    <r>
      <rPr>
        <sz val="12"/>
        <color theme="1"/>
        <rFont val="標楷體"/>
        <family val="4"/>
        <charset val="136"/>
      </rPr>
      <t>試用溢輝</t>
    </r>
    <r>
      <rPr>
        <sz val="12"/>
        <color theme="1"/>
        <rFont val="Times New Roman"/>
        <family val="1"/>
      </rPr>
      <t>#3062</t>
    </r>
    <r>
      <rPr>
        <sz val="12"/>
        <color theme="1"/>
        <rFont val="標楷體"/>
        <family val="4"/>
        <charset val="136"/>
      </rPr>
      <t>熱熔膠用於打孔膠裝，代替</t>
    </r>
    <r>
      <rPr>
        <sz val="12"/>
        <color theme="1"/>
        <rFont val="Times New Roman"/>
        <family val="1"/>
      </rPr>
      <t>306A</t>
    </r>
    <r>
      <rPr>
        <sz val="12"/>
        <color theme="1"/>
        <rFont val="標楷體"/>
        <family val="4"/>
        <charset val="136"/>
      </rPr>
      <t>，以降低成本</t>
    </r>
  </si>
  <si>
    <r>
      <rPr>
        <sz val="12"/>
        <color theme="1"/>
        <rFont val="標楷體"/>
        <family val="4"/>
        <charset val="136"/>
      </rPr>
      <t>試用溢輝</t>
    </r>
    <r>
      <rPr>
        <sz val="12"/>
        <color theme="1"/>
        <rFont val="Times New Roman"/>
        <family val="1"/>
      </rPr>
      <t>#6101</t>
    </r>
    <r>
      <rPr>
        <sz val="12"/>
        <color theme="1"/>
        <rFont val="標楷體"/>
        <family val="4"/>
        <charset val="136"/>
      </rPr>
      <t>熱熔膠用於韓國自動相部套頁機與</t>
    </r>
    <r>
      <rPr>
        <sz val="12"/>
        <color theme="1"/>
        <rFont val="Times New Roman"/>
        <family val="1"/>
      </rPr>
      <t>#790</t>
    </r>
    <r>
      <rPr>
        <sz val="12"/>
        <color theme="1"/>
        <rFont val="標楷體"/>
        <family val="4"/>
        <charset val="136"/>
      </rPr>
      <t>相比</t>
    </r>
  </si>
  <si>
    <r>
      <rPr>
        <sz val="12"/>
        <color theme="1"/>
        <rFont val="標楷體"/>
        <family val="4"/>
        <charset val="136"/>
      </rPr>
      <t>試用溢輝台灣黃色膠條代替</t>
    </r>
    <r>
      <rPr>
        <sz val="12"/>
        <color theme="1"/>
        <rFont val="Times New Roman"/>
        <family val="1"/>
      </rPr>
      <t>Kopen#705</t>
    </r>
    <r>
      <rPr>
        <sz val="12"/>
        <color theme="1"/>
        <rFont val="標楷體"/>
        <family val="4"/>
        <charset val="136"/>
      </rPr>
      <t>以提高品質</t>
    </r>
  </si>
  <si>
    <r>
      <t>G-00907</t>
    </r>
    <r>
      <rPr>
        <sz val="12"/>
        <color theme="1"/>
        <rFont val="標楷體"/>
        <family val="4"/>
        <charset val="136"/>
      </rPr>
      <t>更改為</t>
    </r>
    <r>
      <rPr>
        <sz val="12"/>
        <color theme="1"/>
        <rFont val="Times New Roman"/>
        <family val="1"/>
      </rPr>
      <t>MIS-00907</t>
    </r>
  </si>
  <si>
    <r>
      <rPr>
        <sz val="12"/>
        <color theme="1"/>
        <rFont val="標楷體"/>
        <family val="4"/>
        <charset val="136"/>
      </rPr>
      <t>試用溢輝台灣</t>
    </r>
    <r>
      <rPr>
        <sz val="12"/>
        <color theme="1"/>
        <rFont val="Times New Roman"/>
        <family val="1"/>
      </rPr>
      <t>385A</t>
    </r>
    <r>
      <rPr>
        <sz val="12"/>
        <color theme="1"/>
        <rFont val="標楷體"/>
        <family val="4"/>
        <charset val="136"/>
      </rPr>
      <t>及</t>
    </r>
    <r>
      <rPr>
        <sz val="12"/>
        <color theme="1"/>
        <rFont val="Times New Roman"/>
        <family val="1"/>
      </rPr>
      <t>#439A</t>
    </r>
    <r>
      <rPr>
        <sz val="12"/>
        <color theme="1"/>
        <rFont val="標楷體"/>
        <family val="4"/>
        <charset val="136"/>
      </rPr>
      <t>熱熔膠代替</t>
    </r>
    <r>
      <rPr>
        <sz val="12"/>
        <color theme="1"/>
        <rFont val="Times New Roman"/>
        <family val="1"/>
      </rPr>
      <t>306A</t>
    </r>
  </si>
  <si>
    <r>
      <rPr>
        <sz val="12"/>
        <color theme="1"/>
        <rFont val="標楷體"/>
        <family val="4"/>
        <charset val="136"/>
      </rPr>
      <t>試用</t>
    </r>
    <r>
      <rPr>
        <sz val="12"/>
        <color theme="1"/>
        <rFont val="Times New Roman"/>
        <family val="1"/>
      </rPr>
      <t>Jowat</t>
    </r>
    <r>
      <rPr>
        <sz val="12"/>
        <color theme="1"/>
        <rFont val="標楷體"/>
        <family val="4"/>
        <charset val="136"/>
      </rPr>
      <t>德國</t>
    </r>
    <r>
      <rPr>
        <sz val="12"/>
        <color theme="1"/>
        <rFont val="Times New Roman"/>
        <family val="1"/>
      </rPr>
      <t>#764.3</t>
    </r>
    <r>
      <rPr>
        <sz val="12"/>
        <color theme="1"/>
        <rFont val="標楷體"/>
        <family val="4"/>
        <charset val="136"/>
      </rPr>
      <t>及</t>
    </r>
    <r>
      <rPr>
        <sz val="12"/>
        <color theme="1"/>
        <rFont val="Times New Roman"/>
        <family val="1"/>
      </rPr>
      <t>#764.38 Jowacoll Glue</t>
    </r>
    <r>
      <rPr>
        <sz val="12"/>
        <color theme="1"/>
        <rFont val="標楷體"/>
        <family val="4"/>
        <charset val="136"/>
      </rPr>
      <t>水性裱膠膠水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，是否合用</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</si>
  <si>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#J23.7</t>
    </r>
    <r>
      <rPr>
        <sz val="12"/>
        <color theme="1"/>
        <rFont val="標楷體"/>
        <family val="4"/>
        <charset val="136"/>
      </rPr>
      <t>熱熔膠於新到廠</t>
    </r>
    <r>
      <rPr>
        <sz val="12"/>
        <color theme="1"/>
        <rFont val="Times New Roman"/>
        <family val="1"/>
      </rPr>
      <t>Crathern</t>
    </r>
    <r>
      <rPr>
        <sz val="12"/>
        <color theme="1"/>
        <rFont val="標楷體"/>
        <family val="4"/>
        <charset val="136"/>
      </rPr>
      <t>包盒</t>
    </r>
    <r>
      <rPr>
        <sz val="12"/>
        <color theme="1"/>
        <rFont val="Times New Roman"/>
        <family val="1"/>
      </rPr>
      <t xml:space="preserve"> </t>
    </r>
    <r>
      <rPr>
        <sz val="12"/>
        <color theme="1"/>
        <rFont val="標楷體"/>
        <family val="4"/>
        <charset val="136"/>
      </rPr>
      <t>機</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</si>
  <si>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#J18.7</t>
    </r>
    <r>
      <rPr>
        <sz val="12"/>
        <color theme="1"/>
        <rFont val="標楷體"/>
        <family val="4"/>
        <charset val="136"/>
      </rPr>
      <t>熱膠粉於新到廠</t>
    </r>
    <r>
      <rPr>
        <sz val="12"/>
        <color theme="1"/>
        <rFont val="Times New Roman"/>
        <family val="1"/>
      </rPr>
      <t xml:space="preserve">Crathern </t>
    </r>
    <r>
      <rPr>
        <sz val="12"/>
        <color theme="1"/>
        <rFont val="標楷體"/>
        <family val="4"/>
        <charset val="136"/>
      </rPr>
      <t>包盒機</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</si>
  <si>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#J21.3</t>
    </r>
    <r>
      <rPr>
        <sz val="12"/>
        <color theme="1"/>
        <rFont val="標楷體"/>
        <family val="4"/>
        <charset val="136"/>
      </rPr>
      <t>皮殼膠於新到廠</t>
    </r>
    <r>
      <rPr>
        <sz val="12"/>
        <color theme="1"/>
        <rFont val="Times New Roman"/>
        <family val="1"/>
      </rPr>
      <t>BDM20</t>
    </r>
    <r>
      <rPr>
        <sz val="12"/>
        <color theme="1"/>
        <rFont val="標楷體"/>
        <family val="4"/>
        <charset val="136"/>
      </rPr>
      <t>皮殼機</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</si>
  <si>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#J18.05</t>
    </r>
    <r>
      <rPr>
        <sz val="12"/>
        <color theme="1"/>
        <rFont val="標楷體"/>
        <family val="4"/>
        <charset val="136"/>
      </rPr>
      <t>皮殼膠於新到廠</t>
    </r>
    <r>
      <rPr>
        <sz val="12"/>
        <color theme="1"/>
        <rFont val="Times New Roman"/>
        <family val="1"/>
      </rPr>
      <t>Kolbus DA36</t>
    </r>
    <r>
      <rPr>
        <sz val="12"/>
        <color theme="1"/>
        <rFont val="標楷體"/>
        <family val="4"/>
        <charset val="136"/>
      </rPr>
      <t>皮殼機</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</si>
  <si>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#K671</t>
    </r>
    <r>
      <rPr>
        <sz val="12"/>
        <color theme="1"/>
        <rFont val="標楷體"/>
        <family val="4"/>
        <charset val="136"/>
      </rPr>
      <t>上皮殼膠水是否合用</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</si>
  <si>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#K22.18</t>
    </r>
    <r>
      <rPr>
        <sz val="12"/>
        <color theme="1"/>
        <rFont val="標楷體"/>
        <family val="4"/>
        <charset val="136"/>
      </rPr>
      <t>裱襯膠水於新到廠</t>
    </r>
    <r>
      <rPr>
        <sz val="12"/>
        <color theme="1"/>
        <rFont val="Times New Roman"/>
        <family val="1"/>
      </rPr>
      <t>Crathern</t>
    </r>
    <r>
      <rPr>
        <sz val="12"/>
        <color theme="1"/>
        <rFont val="標楷體"/>
        <family val="4"/>
        <charset val="136"/>
      </rPr>
      <t>皮殼</t>
    </r>
    <r>
      <rPr>
        <sz val="12"/>
        <color theme="1"/>
        <rFont val="Times New Roman"/>
        <family val="1"/>
      </rPr>
      <t xml:space="preserve"> </t>
    </r>
    <r>
      <rPr>
        <sz val="12"/>
        <color theme="1"/>
        <rFont val="標楷體"/>
        <family val="4"/>
        <charset val="136"/>
      </rPr>
      <t>機</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</si>
  <si>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#P192</t>
    </r>
    <r>
      <rPr>
        <sz val="12"/>
        <color theme="1"/>
        <rFont val="標楷體"/>
        <family val="4"/>
        <charset val="136"/>
      </rPr>
      <t>上殼膠水是合可代替用於過過膠水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機上</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</si>
  <si>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#K26.6</t>
    </r>
    <r>
      <rPr>
        <sz val="12"/>
        <color theme="1"/>
        <rFont val="標楷體"/>
        <family val="4"/>
        <charset val="136"/>
      </rPr>
      <t>過膠膠水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是否合用</t>
    </r>
  </si>
  <si>
    <r>
      <rPr>
        <sz val="12"/>
        <color theme="1"/>
        <rFont val="標楷體"/>
        <family val="4"/>
        <charset val="136"/>
      </rPr>
      <t>試用展圖</t>
    </r>
    <r>
      <rPr>
        <sz val="12"/>
        <color theme="1"/>
        <rFont val="Times New Roman"/>
        <family val="1"/>
      </rPr>
      <t xml:space="preserve">Davis </t>
    </r>
    <r>
      <rPr>
        <sz val="12"/>
        <color theme="1"/>
        <rFont val="標楷體"/>
        <family val="4"/>
        <charset val="136"/>
      </rPr>
      <t>比利時</t>
    </r>
    <r>
      <rPr>
        <sz val="12"/>
        <color theme="1"/>
        <rFont val="Times New Roman"/>
        <family val="1"/>
      </rPr>
      <t xml:space="preserve"> TP512 </t>
    </r>
    <r>
      <rPr>
        <sz val="12"/>
        <color theme="1"/>
        <rFont val="標楷體"/>
        <family val="4"/>
        <charset val="136"/>
      </rPr>
      <t>及</t>
    </r>
    <r>
      <rPr>
        <sz val="12"/>
        <color theme="1"/>
        <rFont val="Times New Roman"/>
        <family val="1"/>
      </rPr>
      <t>TP516</t>
    </r>
    <r>
      <rPr>
        <sz val="12"/>
        <color theme="1"/>
        <rFont val="標楷體"/>
        <family val="4"/>
        <charset val="136"/>
      </rPr>
      <t>熱熔膠用於</t>
    </r>
    <r>
      <rPr>
        <sz val="12"/>
        <color theme="1"/>
        <rFont val="Times New Roman"/>
        <family val="1"/>
      </rPr>
      <t xml:space="preserve">Crathern </t>
    </r>
    <r>
      <rPr>
        <sz val="12"/>
        <color theme="1"/>
        <rFont val="標楷體"/>
        <family val="4"/>
        <charset val="136"/>
      </rPr>
      <t>包盒機</t>
    </r>
  </si>
  <si>
    <r>
      <rPr>
        <sz val="12"/>
        <color theme="1"/>
        <rFont val="標楷體"/>
        <family val="4"/>
        <charset val="136"/>
      </rPr>
      <t>試用溢輝比利時</t>
    </r>
    <r>
      <rPr>
        <sz val="12"/>
        <color theme="1"/>
        <rFont val="Times New Roman"/>
        <family val="1"/>
      </rPr>
      <t>#448</t>
    </r>
    <r>
      <rPr>
        <sz val="12"/>
        <color theme="1"/>
        <rFont val="標楷體"/>
        <family val="4"/>
        <charset val="136"/>
      </rPr>
      <t>皮殼膠用於</t>
    </r>
    <r>
      <rPr>
        <sz val="12"/>
        <color theme="1"/>
        <rFont val="Times New Roman"/>
        <family val="1"/>
      </rPr>
      <t xml:space="preserve">Crathern </t>
    </r>
    <r>
      <rPr>
        <sz val="12"/>
        <color theme="1"/>
        <rFont val="標楷體"/>
        <family val="4"/>
        <charset val="136"/>
      </rPr>
      <t>皮殼機</t>
    </r>
  </si>
  <si>
    <r>
      <rPr>
        <sz val="12"/>
        <color theme="1"/>
        <rFont val="標楷體"/>
        <family val="4"/>
        <charset val="136"/>
      </rPr>
      <t>試用永安台灣</t>
    </r>
    <r>
      <rPr>
        <sz val="12"/>
        <color theme="1"/>
        <rFont val="Times New Roman"/>
        <family val="1"/>
      </rPr>
      <t>#705</t>
    </r>
    <r>
      <rPr>
        <sz val="12"/>
        <color theme="1"/>
        <rFont val="標楷體"/>
        <family val="4"/>
        <charset val="136"/>
      </rPr>
      <t>熱熔膠條</t>
    </r>
  </si>
  <si>
    <r>
      <rPr>
        <sz val="12"/>
        <color theme="1"/>
        <rFont val="標楷體"/>
        <family val="4"/>
        <charset val="136"/>
      </rPr>
      <t>試用</t>
    </r>
    <r>
      <rPr>
        <sz val="12"/>
        <color theme="1"/>
        <rFont val="Times New Roman"/>
        <family val="1"/>
      </rPr>
      <t xml:space="preserve">JangWon </t>
    </r>
    <r>
      <rPr>
        <sz val="12"/>
        <color theme="1"/>
        <rFont val="標楷體"/>
        <family val="4"/>
        <charset val="136"/>
      </rPr>
      <t>韓國</t>
    </r>
    <r>
      <rPr>
        <sz val="12"/>
        <color theme="1"/>
        <rFont val="Times New Roman"/>
        <family val="1"/>
      </rPr>
      <t>GH-200</t>
    </r>
    <r>
      <rPr>
        <sz val="12"/>
        <color theme="1"/>
        <rFont val="標楷體"/>
        <family val="4"/>
        <charset val="136"/>
      </rPr>
      <t>水性裱膠膠水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，以降低成本</t>
    </r>
  </si>
  <si>
    <r>
      <rPr>
        <sz val="12"/>
        <color theme="1"/>
        <rFont val="標楷體"/>
        <family val="4"/>
        <charset val="136"/>
      </rPr>
      <t>試用</t>
    </r>
    <r>
      <rPr>
        <sz val="12"/>
        <color theme="1"/>
        <rFont val="Times New Roman"/>
        <family val="1"/>
      </rPr>
      <t xml:space="preserve">Flex-Pak </t>
    </r>
    <r>
      <rPr>
        <sz val="12"/>
        <color theme="1"/>
        <rFont val="標楷體"/>
        <family val="4"/>
        <charset val="136"/>
      </rPr>
      <t>美國的</t>
    </r>
    <r>
      <rPr>
        <sz val="12"/>
        <color theme="1"/>
        <rFont val="Times New Roman"/>
        <family val="1"/>
      </rPr>
      <t>Royalfex#100</t>
    </r>
    <r>
      <rPr>
        <sz val="12"/>
        <color theme="1"/>
        <rFont val="標楷體"/>
        <family val="4"/>
        <charset val="136"/>
      </rPr>
      <t>的皮殼膠是否合用</t>
    </r>
  </si>
  <si>
    <r>
      <rPr>
        <sz val="12"/>
        <color theme="1"/>
        <rFont val="標楷體"/>
        <family val="4"/>
        <charset val="136"/>
      </rPr>
      <t>試用</t>
    </r>
    <r>
      <rPr>
        <sz val="12"/>
        <color theme="1"/>
        <rFont val="Times New Roman"/>
        <family val="1"/>
      </rPr>
      <t xml:space="preserve">Flex-Pak </t>
    </r>
    <r>
      <rPr>
        <sz val="12"/>
        <color theme="1"/>
        <rFont val="標楷體"/>
        <family val="4"/>
        <charset val="136"/>
      </rPr>
      <t>美國的</t>
    </r>
    <r>
      <rPr>
        <sz val="12"/>
        <color theme="1"/>
        <rFont val="Times New Roman"/>
        <family val="1"/>
      </rPr>
      <t>Royalfex#200</t>
    </r>
    <r>
      <rPr>
        <sz val="12"/>
        <color theme="1"/>
        <rFont val="標楷體"/>
        <family val="4"/>
        <charset val="136"/>
      </rPr>
      <t>的皮殼膠是否合用</t>
    </r>
  </si>
  <si>
    <r>
      <rPr>
        <sz val="12"/>
        <color theme="1"/>
        <rFont val="標楷體"/>
        <family val="4"/>
        <charset val="136"/>
      </rPr>
      <t>試用</t>
    </r>
    <r>
      <rPr>
        <sz val="12"/>
        <color theme="1"/>
        <rFont val="Times New Roman"/>
        <family val="1"/>
      </rPr>
      <t xml:space="preserve">Flex-Pak </t>
    </r>
    <r>
      <rPr>
        <sz val="12"/>
        <color theme="1"/>
        <rFont val="標楷體"/>
        <family val="4"/>
        <charset val="136"/>
      </rPr>
      <t>美國的</t>
    </r>
    <r>
      <rPr>
        <sz val="12"/>
        <color theme="1"/>
        <rFont val="Times New Roman"/>
        <family val="1"/>
      </rPr>
      <t>Royalfex#300</t>
    </r>
    <r>
      <rPr>
        <sz val="12"/>
        <color theme="1"/>
        <rFont val="標楷體"/>
        <family val="4"/>
        <charset val="136"/>
      </rPr>
      <t>的皮殼膠是否合用</t>
    </r>
  </si>
  <si>
    <r>
      <rPr>
        <sz val="12"/>
        <color theme="1"/>
        <rFont val="標楷體"/>
        <family val="4"/>
        <charset val="136"/>
      </rPr>
      <t>試用溢輝</t>
    </r>
    <r>
      <rPr>
        <sz val="12"/>
        <color theme="1"/>
        <rFont val="Times New Roman"/>
        <family val="1"/>
      </rPr>
      <t xml:space="preserve">NW92C </t>
    </r>
    <r>
      <rPr>
        <sz val="12"/>
        <color theme="1"/>
        <rFont val="標楷體"/>
        <family val="4"/>
        <charset val="136"/>
      </rPr>
      <t>包盒膠用於</t>
    </r>
    <r>
      <rPr>
        <sz val="12"/>
        <color theme="1"/>
        <rFont val="Times New Roman"/>
        <family val="1"/>
      </rPr>
      <t>Crathern CGM-2000</t>
    </r>
    <r>
      <rPr>
        <sz val="12"/>
        <color theme="1"/>
        <rFont val="標楷體"/>
        <family val="4"/>
        <charset val="136"/>
      </rPr>
      <t>包盒機上</t>
    </r>
  </si>
  <si>
    <r>
      <rPr>
        <sz val="12"/>
        <color theme="1"/>
        <rFont val="標楷體"/>
        <family val="4"/>
        <charset val="136"/>
      </rPr>
      <t>試用溢輝</t>
    </r>
    <r>
      <rPr>
        <sz val="12"/>
        <color theme="1"/>
        <rFont val="Times New Roman"/>
        <family val="1"/>
      </rPr>
      <t xml:space="preserve">Davis-superset </t>
    </r>
    <r>
      <rPr>
        <sz val="12"/>
        <color theme="1"/>
        <rFont val="標楷體"/>
        <family val="4"/>
        <charset val="136"/>
      </rPr>
      <t>包盒膠用於</t>
    </r>
    <r>
      <rPr>
        <sz val="12"/>
        <color theme="1"/>
        <rFont val="Times New Roman"/>
        <family val="1"/>
      </rPr>
      <t>Crathern CGM-2000</t>
    </r>
    <r>
      <rPr>
        <sz val="12"/>
        <color theme="1"/>
        <rFont val="標楷體"/>
        <family val="4"/>
        <charset val="136"/>
      </rPr>
      <t>包盒機上</t>
    </r>
  </si>
  <si>
    <r>
      <rPr>
        <sz val="12"/>
        <color theme="1"/>
        <rFont val="標楷體"/>
        <family val="4"/>
        <charset val="136"/>
      </rPr>
      <t>試用利明意大</t>
    </r>
    <r>
      <rPr>
        <sz val="12"/>
        <color theme="1"/>
        <rFont val="Times New Roman"/>
        <family val="1"/>
      </rPr>
      <t>Froeflex 991</t>
    </r>
    <r>
      <rPr>
        <sz val="12"/>
        <color theme="1"/>
        <rFont val="標楷體"/>
        <family val="4"/>
        <charset val="136"/>
      </rPr>
      <t>油性裱膠膠水代替現用</t>
    </r>
    <r>
      <rPr>
        <sz val="12"/>
        <color theme="1"/>
        <rFont val="Times New Roman"/>
        <family val="1"/>
      </rPr>
      <t>500A,500B</t>
    </r>
  </si>
  <si>
    <r>
      <rPr>
        <sz val="12"/>
        <color theme="1"/>
        <rFont val="標楷體"/>
        <family val="4"/>
        <charset val="136"/>
      </rPr>
      <t>試用利明</t>
    </r>
    <r>
      <rPr>
        <sz val="12"/>
        <color theme="1"/>
        <rFont val="Times New Roman"/>
        <family val="1"/>
      </rPr>
      <t>Raytg -27-LM</t>
    </r>
    <r>
      <rPr>
        <sz val="12"/>
        <color theme="1"/>
        <rFont val="標楷體"/>
        <family val="4"/>
        <charset val="136"/>
      </rPr>
      <t>水性裱膠膠水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代替現用</t>
    </r>
    <r>
      <rPr>
        <sz val="12"/>
        <color theme="1"/>
        <rFont val="Times New Roman"/>
        <family val="1"/>
      </rPr>
      <t>C-403</t>
    </r>
  </si>
  <si>
    <r>
      <rPr>
        <sz val="12"/>
        <color theme="1"/>
        <rFont val="標楷體"/>
        <family val="4"/>
        <charset val="136"/>
      </rPr>
      <t>試用展圖</t>
    </r>
    <r>
      <rPr>
        <sz val="12"/>
        <color theme="1"/>
        <rFont val="Times New Roman"/>
        <family val="1"/>
      </rPr>
      <t>Davis LB448</t>
    </r>
    <r>
      <rPr>
        <sz val="12"/>
        <color theme="1"/>
        <rFont val="標楷體"/>
        <family val="4"/>
        <charset val="136"/>
      </rPr>
      <t>皮殼膠用於</t>
    </r>
    <r>
      <rPr>
        <sz val="12"/>
        <color theme="1"/>
        <rFont val="Times New Roman"/>
        <family val="1"/>
      </rPr>
      <t>Crathern</t>
    </r>
    <r>
      <rPr>
        <sz val="12"/>
        <color theme="1"/>
        <rFont val="標楷體"/>
        <family val="4"/>
        <charset val="136"/>
      </rPr>
      <t>包盒機</t>
    </r>
  </si>
  <si>
    <r>
      <rPr>
        <sz val="12"/>
        <color theme="1"/>
        <rFont val="標楷體"/>
        <family val="4"/>
        <charset val="136"/>
      </rPr>
      <t>試用梁倉記台灣</t>
    </r>
    <r>
      <rPr>
        <sz val="12"/>
        <color theme="1"/>
        <rFont val="Times New Roman"/>
        <family val="1"/>
      </rPr>
      <t>#7356</t>
    </r>
    <r>
      <rPr>
        <sz val="12"/>
        <color theme="1"/>
        <rFont val="標楷體"/>
        <family val="4"/>
        <charset val="136"/>
      </rPr>
      <t>熱熔膠是否可用於</t>
    </r>
    <r>
      <rPr>
        <sz val="12"/>
        <color theme="1"/>
        <rFont val="Times New Roman"/>
        <family val="1"/>
      </rPr>
      <t>PP</t>
    </r>
    <r>
      <rPr>
        <sz val="12"/>
        <color theme="1"/>
        <rFont val="標楷體"/>
        <family val="4"/>
        <charset val="136"/>
      </rPr>
      <t>合成紙的黏合</t>
    </r>
  </si>
  <si>
    <r>
      <rPr>
        <sz val="12"/>
        <color theme="1"/>
        <rFont val="標楷體"/>
        <family val="4"/>
        <charset val="136"/>
      </rPr>
      <t>試用國民意大利</t>
    </r>
    <r>
      <rPr>
        <sz val="12"/>
        <color theme="1"/>
        <rFont val="Times New Roman"/>
        <family val="1"/>
      </rPr>
      <t>#370</t>
    </r>
    <r>
      <rPr>
        <sz val="12"/>
        <color theme="1"/>
        <rFont val="標楷體"/>
        <family val="4"/>
        <charset val="136"/>
      </rPr>
      <t>的皮彀膠是否合用於</t>
    </r>
    <r>
      <rPr>
        <sz val="12"/>
        <color theme="1"/>
        <rFont val="Times New Roman"/>
        <family val="1"/>
      </rPr>
      <t>Martini-Horauf BDM20</t>
    </r>
    <r>
      <rPr>
        <sz val="12"/>
        <color theme="1"/>
        <rFont val="標楷體"/>
        <family val="4"/>
        <charset val="136"/>
      </rPr>
      <t>包殼機</t>
    </r>
  </si>
  <si>
    <r>
      <rPr>
        <sz val="12"/>
        <color theme="1"/>
        <rFont val="標楷體"/>
        <family val="4"/>
        <charset val="136"/>
      </rPr>
      <t>試用國民德國</t>
    </r>
    <r>
      <rPr>
        <sz val="12"/>
        <color theme="1"/>
        <rFont val="Times New Roman"/>
        <family val="1"/>
      </rPr>
      <t>#GG402</t>
    </r>
    <r>
      <rPr>
        <sz val="12"/>
        <color theme="1"/>
        <rFont val="標楷體"/>
        <family val="4"/>
        <charset val="136"/>
      </rPr>
      <t>的皮彀膠是否合用於</t>
    </r>
    <r>
      <rPr>
        <sz val="12"/>
        <color theme="1"/>
        <rFont val="Times New Roman"/>
        <family val="1"/>
      </rPr>
      <t>Martini-Horauf BDM20</t>
    </r>
    <r>
      <rPr>
        <sz val="12"/>
        <color theme="1"/>
        <rFont val="標楷體"/>
        <family val="4"/>
        <charset val="136"/>
      </rPr>
      <t>包殼機</t>
    </r>
  </si>
  <si>
    <r>
      <rPr>
        <sz val="12"/>
        <color theme="1"/>
        <rFont val="標楷體"/>
        <family val="4"/>
        <charset val="136"/>
      </rPr>
      <t>試用富樂</t>
    </r>
    <r>
      <rPr>
        <sz val="12"/>
        <color theme="1"/>
        <rFont val="Times New Roman"/>
        <family val="1"/>
      </rPr>
      <t xml:space="preserve">#CW-3451 RE </t>
    </r>
    <r>
      <rPr>
        <sz val="12"/>
        <color theme="1"/>
        <rFont val="標楷體"/>
        <family val="4"/>
        <charset val="136"/>
      </rPr>
      <t>的白膠漿用於做咭書</t>
    </r>
  </si>
  <si>
    <r>
      <rPr>
        <sz val="12"/>
        <color theme="1"/>
        <rFont val="標楷體"/>
        <family val="4"/>
        <charset val="136"/>
      </rPr>
      <t>試用富樂</t>
    </r>
    <r>
      <rPr>
        <sz val="12"/>
        <color theme="1"/>
        <rFont val="Times New Roman"/>
        <family val="1"/>
      </rPr>
      <t xml:space="preserve">#CW-9085 RE </t>
    </r>
    <r>
      <rPr>
        <sz val="12"/>
        <color theme="1"/>
        <rFont val="標楷體"/>
        <family val="4"/>
        <charset val="136"/>
      </rPr>
      <t>的白膠漿用於做咭書</t>
    </r>
  </si>
  <si>
    <r>
      <rPr>
        <sz val="12"/>
        <color theme="1"/>
        <rFont val="標楷體"/>
        <family val="4"/>
        <charset val="136"/>
      </rPr>
      <t>試用漢高化學物</t>
    </r>
    <r>
      <rPr>
        <sz val="12"/>
        <color theme="1"/>
        <rFont val="Times New Roman"/>
        <family val="1"/>
      </rPr>
      <t>GH660</t>
    </r>
    <r>
      <rPr>
        <sz val="12"/>
        <color theme="1"/>
        <rFont val="標楷體"/>
        <family val="4"/>
        <charset val="136"/>
      </rPr>
      <t>皮殼膠用於</t>
    </r>
    <r>
      <rPr>
        <sz val="12"/>
        <color theme="1"/>
        <rFont val="Times New Roman"/>
        <family val="1"/>
      </rPr>
      <t>BDM20</t>
    </r>
    <r>
      <rPr>
        <sz val="12"/>
        <color theme="1"/>
        <rFont val="標楷體"/>
        <family val="4"/>
        <charset val="136"/>
      </rPr>
      <t>包脊機</t>
    </r>
  </si>
  <si>
    <r>
      <rPr>
        <sz val="12"/>
        <color theme="1"/>
        <rFont val="標楷體"/>
        <family val="4"/>
        <charset val="136"/>
      </rPr>
      <t>試用百適</t>
    </r>
    <r>
      <rPr>
        <sz val="12"/>
        <color theme="1"/>
        <rFont val="Times New Roman"/>
        <family val="1"/>
      </rPr>
      <t>#360</t>
    </r>
    <r>
      <rPr>
        <sz val="12"/>
        <color theme="1"/>
        <rFont val="標楷體"/>
        <family val="4"/>
        <charset val="136"/>
      </rPr>
      <t>熱熔膠用於</t>
    </r>
    <r>
      <rPr>
        <sz val="12"/>
        <color theme="1"/>
        <rFont val="Times New Roman"/>
        <family val="1"/>
      </rPr>
      <t>DA36</t>
    </r>
    <r>
      <rPr>
        <sz val="12"/>
        <color theme="1"/>
        <rFont val="標楷體"/>
        <family val="4"/>
        <charset val="136"/>
      </rPr>
      <t>及</t>
    </r>
    <r>
      <rPr>
        <sz val="12"/>
        <color theme="1"/>
        <rFont val="Times New Roman"/>
        <family val="1"/>
      </rPr>
      <t>BDM20</t>
    </r>
    <r>
      <rPr>
        <sz val="12"/>
        <color theme="1"/>
        <rFont val="標楷體"/>
        <family val="4"/>
        <charset val="136"/>
      </rPr>
      <t>皮殼機</t>
    </r>
  </si>
  <si>
    <r>
      <rPr>
        <sz val="12"/>
        <color theme="1"/>
        <rFont val="標楷體"/>
        <family val="4"/>
        <charset val="136"/>
      </rPr>
      <t>試用</t>
    </r>
    <r>
      <rPr>
        <sz val="12"/>
        <color theme="1"/>
        <rFont val="Times New Roman"/>
        <family val="1"/>
      </rPr>
      <t xml:space="preserve">Jang Won </t>
    </r>
    <r>
      <rPr>
        <sz val="12"/>
        <color theme="1"/>
        <rFont val="標楷體"/>
        <family val="4"/>
        <charset val="136"/>
      </rPr>
      <t>的</t>
    </r>
    <r>
      <rPr>
        <sz val="12"/>
        <color theme="1"/>
        <rFont val="Times New Roman"/>
        <family val="1"/>
      </rPr>
      <t>#G500</t>
    </r>
    <r>
      <rPr>
        <sz val="12"/>
        <color theme="1"/>
        <rFont val="標楷體"/>
        <family val="4"/>
        <charset val="136"/>
      </rPr>
      <t>膠水用於黏合紙袋</t>
    </r>
  </si>
  <si>
    <r>
      <rPr>
        <sz val="12"/>
        <color theme="1"/>
        <rFont val="標楷體"/>
        <family val="4"/>
        <charset val="136"/>
      </rPr>
      <t>試用中成</t>
    </r>
    <r>
      <rPr>
        <sz val="12"/>
        <color theme="1"/>
        <rFont val="Times New Roman"/>
        <family val="1"/>
      </rPr>
      <t>GG410</t>
    </r>
    <r>
      <rPr>
        <sz val="12"/>
        <color theme="1"/>
        <rFont val="標楷體"/>
        <family val="4"/>
        <charset val="136"/>
      </rPr>
      <t>皮彀膠用於</t>
    </r>
    <r>
      <rPr>
        <sz val="12"/>
        <color theme="1"/>
        <rFont val="Times New Roman"/>
        <family val="1"/>
      </rPr>
      <t>DA363</t>
    </r>
    <r>
      <rPr>
        <sz val="12"/>
        <color theme="1"/>
        <rFont val="標楷體"/>
        <family val="4"/>
        <charset val="136"/>
      </rPr>
      <t>皮殼膠機上</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</si>
  <si>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21.3</t>
    </r>
    <r>
      <rPr>
        <sz val="12"/>
        <color theme="1"/>
        <rFont val="標楷體"/>
        <family val="4"/>
        <charset val="136"/>
      </rPr>
      <t>熱熔膠用於</t>
    </r>
    <r>
      <rPr>
        <sz val="12"/>
        <color theme="1"/>
        <rFont val="Times New Roman"/>
        <family val="1"/>
      </rPr>
      <t>BDM20</t>
    </r>
    <r>
      <rPr>
        <sz val="12"/>
        <color theme="1"/>
        <rFont val="標楷體"/>
        <family val="4"/>
        <charset val="136"/>
      </rPr>
      <t>皮殼機</t>
    </r>
  </si>
  <si>
    <r>
      <rPr>
        <sz val="12"/>
        <color theme="1"/>
        <rFont val="標楷體"/>
        <family val="4"/>
        <charset val="136"/>
      </rPr>
      <t>試用</t>
    </r>
    <r>
      <rPr>
        <sz val="12"/>
        <color theme="1"/>
        <rFont val="Times New Roman"/>
        <family val="1"/>
      </rPr>
      <t xml:space="preserve">Alquier </t>
    </r>
    <r>
      <rPr>
        <sz val="12"/>
        <color theme="1"/>
        <rFont val="標楷體"/>
        <family val="4"/>
        <charset val="136"/>
      </rPr>
      <t>法國</t>
    </r>
    <r>
      <rPr>
        <sz val="12"/>
        <color theme="1"/>
        <rFont val="Times New Roman"/>
        <family val="1"/>
      </rPr>
      <t>J23.7</t>
    </r>
    <r>
      <rPr>
        <sz val="12"/>
        <color theme="1"/>
        <rFont val="標楷體"/>
        <family val="4"/>
        <charset val="136"/>
      </rPr>
      <t>熱熔膠用於</t>
    </r>
    <r>
      <rPr>
        <sz val="12"/>
        <color theme="1"/>
        <rFont val="Times New Roman"/>
        <family val="1"/>
      </rPr>
      <t>BDM20</t>
    </r>
    <r>
      <rPr>
        <sz val="12"/>
        <color theme="1"/>
        <rFont val="標楷體"/>
        <family val="4"/>
        <charset val="136"/>
      </rPr>
      <t>皮殼機</t>
    </r>
  </si>
  <si>
    <r>
      <rPr>
        <sz val="12"/>
        <color theme="1"/>
        <rFont val="標楷體"/>
        <family val="4"/>
        <charset val="136"/>
      </rPr>
      <t>測試日本神戶提供的</t>
    </r>
    <r>
      <rPr>
        <sz val="12"/>
        <color theme="1"/>
        <rFont val="Times New Roman"/>
        <family val="1"/>
      </rPr>
      <t>"Arakawa" Polystick#800</t>
    </r>
    <r>
      <rPr>
        <sz val="12"/>
        <color theme="1"/>
        <rFont val="標楷體"/>
        <family val="4"/>
        <charset val="136"/>
      </rPr>
      <t>水性膠水是否可裱梁滄記</t>
    </r>
    <r>
      <rPr>
        <sz val="12"/>
        <color theme="1"/>
        <rFont val="Times New Roman"/>
        <family val="1"/>
      </rPr>
      <t>PET</t>
    </r>
    <r>
      <rPr>
        <sz val="12"/>
        <color theme="1"/>
        <rFont val="標楷體"/>
        <family val="4"/>
        <charset val="136"/>
      </rPr>
      <t>膠膜。</t>
    </r>
  </si>
  <si>
    <r>
      <t>AL316</t>
    </r>
    <r>
      <rPr>
        <sz val="12"/>
        <color theme="1"/>
        <rFont val="標楷體"/>
        <family val="4"/>
        <charset val="136"/>
      </rPr>
      <t>為</t>
    </r>
    <r>
      <rPr>
        <sz val="12"/>
        <color theme="1"/>
        <rFont val="Times New Roman"/>
        <family val="1"/>
      </rPr>
      <t>AL315</t>
    </r>
    <r>
      <rPr>
        <sz val="12"/>
        <color theme="1"/>
        <rFont val="標楷體"/>
        <family val="4"/>
        <charset val="136"/>
      </rPr>
      <t>之改良辦，因之前購買的</t>
    </r>
    <r>
      <rPr>
        <sz val="12"/>
        <color theme="1"/>
        <rFont val="Times New Roman"/>
        <family val="1"/>
      </rPr>
      <t>#AL315</t>
    </r>
    <r>
      <rPr>
        <sz val="12"/>
        <color theme="1"/>
        <rFont val="標楷體"/>
        <family val="4"/>
        <charset val="136"/>
      </rPr>
      <t>大批貨質量跟初步測試結</t>
    </r>
    <r>
      <rPr>
        <sz val="12"/>
        <color theme="1"/>
        <rFont val="Times New Roman"/>
        <family val="1"/>
      </rPr>
      <t xml:space="preserve">               </t>
    </r>
    <r>
      <rPr>
        <sz val="12"/>
        <color theme="1"/>
        <rFont val="標楷體"/>
        <family val="4"/>
        <charset val="136"/>
      </rPr>
      <t>果</t>
    </r>
    <r>
      <rPr>
        <sz val="12"/>
        <color theme="1"/>
        <rFont val="Times New Roman"/>
        <family val="1"/>
      </rPr>
      <t>(G-20601)</t>
    </r>
    <r>
      <rPr>
        <sz val="12"/>
        <color theme="1"/>
        <rFont val="標楷體"/>
        <family val="4"/>
        <charset val="136"/>
      </rPr>
      <t>有別，不接受使用，現供應商改良配方並提供給我們再測試</t>
    </r>
    <r>
      <rPr>
        <sz val="12"/>
        <color theme="1"/>
        <rFont val="Times New Roman"/>
        <family val="1"/>
      </rPr>
      <t xml:space="preserve">               AL316</t>
    </r>
    <r>
      <rPr>
        <sz val="12"/>
        <color theme="1"/>
        <rFont val="標楷體"/>
        <family val="4"/>
        <charset val="136"/>
      </rPr>
      <t>。</t>
    </r>
    <r>
      <rPr>
        <sz val="12"/>
        <color theme="1"/>
        <rFont val="Times New Roman"/>
        <family val="1"/>
      </rPr>
      <t>(AL315</t>
    </r>
    <r>
      <rPr>
        <sz val="12"/>
        <color theme="1"/>
        <rFont val="標楷體"/>
        <family val="4"/>
        <charset val="136"/>
      </rPr>
      <t>本用作代替</t>
    </r>
    <r>
      <rPr>
        <sz val="12"/>
        <color theme="1"/>
        <rFont val="Times New Roman"/>
        <family val="1"/>
      </rPr>
      <t>C505</t>
    </r>
    <r>
      <rPr>
        <sz val="12"/>
        <color theme="1"/>
        <rFont val="標楷體"/>
        <family val="4"/>
        <charset val="136"/>
      </rPr>
      <t>用於黏</t>
    </r>
    <r>
      <rPr>
        <sz val="12"/>
        <color theme="1"/>
        <rFont val="Times New Roman"/>
        <family val="1"/>
      </rPr>
      <t>BOPP</t>
    </r>
    <r>
      <rPr>
        <sz val="12"/>
        <color theme="1"/>
        <rFont val="標楷體"/>
        <family val="4"/>
        <charset val="136"/>
      </rPr>
      <t>紙袋底</t>
    </r>
    <r>
      <rPr>
        <sz val="12"/>
        <color theme="1"/>
        <rFont val="Times New Roman"/>
        <family val="1"/>
      </rPr>
      <t xml:space="preserve">) </t>
    </r>
    <r>
      <rPr>
        <sz val="12"/>
        <color theme="1"/>
        <rFont val="標楷體"/>
        <family val="4"/>
        <charset val="136"/>
      </rPr>
      <t>因此請先開測試單</t>
    </r>
    <r>
      <rPr>
        <sz val="12"/>
        <color theme="1"/>
        <rFont val="Times New Roman"/>
        <family val="1"/>
      </rPr>
      <t xml:space="preserve">               </t>
    </r>
    <r>
      <rPr>
        <sz val="12"/>
        <color theme="1"/>
        <rFont val="標楷體"/>
        <family val="4"/>
        <charset val="136"/>
      </rPr>
      <t>給</t>
    </r>
    <r>
      <rPr>
        <sz val="12"/>
        <color theme="1"/>
        <rFont val="Times New Roman"/>
        <family val="1"/>
      </rPr>
      <t xml:space="preserve">Roy, </t>
    </r>
    <r>
      <rPr>
        <sz val="12"/>
        <color theme="1"/>
        <rFont val="標楷體"/>
        <family val="4"/>
        <charset val="136"/>
      </rPr>
      <t>並確認物料是否於</t>
    </r>
    <r>
      <rPr>
        <sz val="12"/>
        <color theme="1"/>
        <rFont val="Times New Roman"/>
        <family val="1"/>
      </rPr>
      <t>Roy</t>
    </r>
    <r>
      <rPr>
        <sz val="12"/>
        <color theme="1"/>
        <rFont val="標楷體"/>
        <family val="4"/>
        <charset val="136"/>
      </rPr>
      <t>處，盡快測試。</t>
    </r>
  </si>
  <si>
    <r>
      <rPr>
        <sz val="12"/>
        <color theme="1"/>
        <rFont val="標楷體"/>
        <family val="4"/>
        <charset val="136"/>
      </rPr>
      <t>測試廣州南方</t>
    </r>
    <r>
      <rPr>
        <sz val="12"/>
        <color theme="1"/>
        <rFont val="Times New Roman"/>
        <family val="1"/>
      </rPr>
      <t>#CK-2060</t>
    </r>
    <r>
      <rPr>
        <sz val="12"/>
        <color theme="1"/>
        <rFont val="標楷體"/>
        <family val="4"/>
        <charset val="136"/>
      </rPr>
      <t>植毛膠水是否適合使用，目的要改善於</t>
    </r>
    <r>
      <rPr>
        <sz val="12"/>
        <color theme="1"/>
        <rFont val="Times New Roman"/>
        <family val="1"/>
      </rPr>
      <t>OPP</t>
    </r>
    <r>
      <rPr>
        <sz val="12"/>
        <color theme="1"/>
        <rFont val="標楷體"/>
        <family val="4"/>
        <charset val="136"/>
      </rPr>
      <t>膠膜面及</t>
    </r>
    <r>
      <rPr>
        <sz val="12"/>
        <color theme="1"/>
        <rFont val="Times New Roman"/>
        <family val="1"/>
      </rPr>
      <t>UV</t>
    </r>
    <r>
      <rPr>
        <sz val="12"/>
        <color theme="1"/>
        <rFont val="標楷體"/>
        <family val="4"/>
        <charset val="136"/>
      </rPr>
      <t>面上的附著力問題，或作備用物料用。</t>
    </r>
  </si>
  <si>
    <r>
      <rPr>
        <sz val="12"/>
        <color theme="1"/>
        <rFont val="標楷體"/>
        <family val="4"/>
        <charset val="136"/>
      </rPr>
      <t>測試建泰黏合技術（遠東）有限提供的</t>
    </r>
    <r>
      <rPr>
        <sz val="12"/>
        <color theme="1"/>
        <rFont val="Times New Roman"/>
        <family val="1"/>
      </rPr>
      <t>KT990</t>
    </r>
    <r>
      <rPr>
        <sz val="12"/>
        <color theme="1"/>
        <rFont val="標楷體"/>
        <family val="4"/>
        <charset val="136"/>
      </rPr>
      <t>膠水﹐是否可黏</t>
    </r>
    <r>
      <rPr>
        <sz val="12"/>
        <color theme="1"/>
        <rFont val="Times New Roman"/>
        <family val="1"/>
      </rPr>
      <t xml:space="preserve">Trimensions </t>
    </r>
    <r>
      <rPr>
        <sz val="12"/>
        <color theme="1"/>
        <rFont val="標楷體"/>
        <family val="4"/>
        <charset val="136"/>
      </rPr>
      <t>咭書上的軟膠皮殼。</t>
    </r>
  </si>
  <si>
    <r>
      <t>23</t>
    </r>
    <r>
      <rPr>
        <sz val="12"/>
        <color theme="1"/>
        <rFont val="標楷體"/>
        <family val="4"/>
        <charset val="136"/>
      </rPr>
      <t>－</t>
    </r>
    <r>
      <rPr>
        <sz val="12"/>
        <color theme="1"/>
        <rFont val="Times New Roman"/>
        <family val="1"/>
      </rPr>
      <t>jul--03</t>
    </r>
  </si>
  <si>
    <r>
      <rPr>
        <sz val="12"/>
        <color theme="1"/>
        <rFont val="標楷體"/>
        <family val="4"/>
        <charset val="136"/>
      </rPr>
      <t>測試建泰黏合技術（遠東）有限提供的</t>
    </r>
    <r>
      <rPr>
        <sz val="12"/>
        <color theme="1"/>
        <rFont val="Times New Roman"/>
        <family val="1"/>
      </rPr>
      <t>KT915L</t>
    </r>
    <r>
      <rPr>
        <sz val="12"/>
        <color theme="1"/>
        <rFont val="標楷體"/>
        <family val="4"/>
        <charset val="136"/>
      </rPr>
      <t>膠水﹐是否可黏</t>
    </r>
    <r>
      <rPr>
        <sz val="12"/>
        <color theme="1"/>
        <rFont val="Times New Roman"/>
        <family val="1"/>
      </rPr>
      <t>Trimensions</t>
    </r>
    <r>
      <rPr>
        <sz val="12"/>
        <color theme="1"/>
        <rFont val="標楷體"/>
        <family val="4"/>
        <charset val="136"/>
      </rPr>
      <t>咭書上的軟膠皮殼。</t>
    </r>
  </si>
  <si>
    <r>
      <rPr>
        <sz val="12"/>
        <color theme="1"/>
        <rFont val="標楷體"/>
        <family val="4"/>
        <charset val="136"/>
      </rPr>
      <t>測試建泰黏合技術（遠東）有限提供的</t>
    </r>
    <r>
      <rPr>
        <sz val="12"/>
        <color theme="1"/>
        <rFont val="Times New Roman"/>
        <family val="1"/>
      </rPr>
      <t>KT168</t>
    </r>
    <r>
      <rPr>
        <sz val="12"/>
        <color theme="1"/>
        <rFont val="標楷體"/>
        <family val="4"/>
        <charset val="136"/>
      </rPr>
      <t>膠水﹐是否可黏</t>
    </r>
    <r>
      <rPr>
        <sz val="12"/>
        <color theme="1"/>
        <rFont val="Times New Roman"/>
        <family val="1"/>
      </rPr>
      <t xml:space="preserve">Trimensions </t>
    </r>
    <r>
      <rPr>
        <sz val="12"/>
        <color theme="1"/>
        <rFont val="標楷體"/>
        <family val="4"/>
        <charset val="136"/>
      </rPr>
      <t>咭書上的軟膠皮殼。</t>
    </r>
  </si>
  <si>
    <r>
      <rPr>
        <sz val="12"/>
        <color theme="1"/>
        <rFont val="標楷體"/>
        <family val="4"/>
        <charset val="136"/>
      </rPr>
      <t>測試</t>
    </r>
    <r>
      <rPr>
        <sz val="12"/>
        <color theme="1"/>
        <rFont val="Times New Roman"/>
        <family val="1"/>
      </rPr>
      <t>Color-Dec</t>
    </r>
    <r>
      <rPr>
        <sz val="12"/>
        <color theme="1"/>
        <rFont val="標楷體"/>
        <family val="4"/>
        <charset val="136"/>
      </rPr>
      <t>提供</t>
    </r>
    <r>
      <rPr>
        <sz val="12"/>
        <color theme="1"/>
        <rFont val="Times New Roman"/>
        <family val="1"/>
      </rPr>
      <t>Phenorane AE562(SE562.000)</t>
    </r>
    <r>
      <rPr>
        <sz val="12"/>
        <color theme="1"/>
        <rFont val="標楷體"/>
        <family val="4"/>
        <charset val="136"/>
      </rPr>
      <t>及</t>
    </r>
    <r>
      <rPr>
        <sz val="12"/>
        <color theme="1"/>
        <rFont val="Times New Roman"/>
        <family val="1"/>
      </rPr>
      <t>Phenorate BE512 (SE000.512)</t>
    </r>
    <r>
      <rPr>
        <sz val="12"/>
        <color theme="1"/>
        <rFont val="標楷體"/>
        <family val="4"/>
        <charset val="136"/>
      </rPr>
      <t>，試用於</t>
    </r>
    <r>
      <rPr>
        <sz val="12"/>
        <color theme="1"/>
        <rFont val="Times New Roman"/>
        <family val="1"/>
      </rPr>
      <t>'Color-dec250M (</t>
    </r>
    <r>
      <rPr>
        <sz val="12"/>
        <color theme="1"/>
        <rFont val="標楷體"/>
        <family val="4"/>
        <charset val="136"/>
      </rPr>
      <t>滴膠機</t>
    </r>
    <r>
      <rPr>
        <sz val="12"/>
        <color theme="1"/>
        <rFont val="Times New Roman"/>
        <family val="1"/>
      </rPr>
      <t>)</t>
    </r>
    <r>
      <rPr>
        <sz val="12"/>
        <color theme="1"/>
        <rFont val="標楷體"/>
        <family val="4"/>
        <charset val="136"/>
      </rPr>
      <t>能否配合使用以及做出效果是否接受。</t>
    </r>
  </si>
  <si>
    <r>
      <rPr>
        <sz val="12"/>
        <color theme="1"/>
        <rFont val="標楷體"/>
        <family val="4"/>
        <charset val="136"/>
      </rPr>
      <t>測試</t>
    </r>
    <r>
      <rPr>
        <sz val="12"/>
        <color theme="1"/>
        <rFont val="Times New Roman"/>
        <family val="1"/>
      </rPr>
      <t>Color-Dec</t>
    </r>
    <r>
      <rPr>
        <sz val="12"/>
        <color theme="1"/>
        <rFont val="標楷體"/>
        <family val="4"/>
        <charset val="136"/>
      </rPr>
      <t>提供</t>
    </r>
    <r>
      <rPr>
        <sz val="12"/>
        <color theme="1"/>
        <rFont val="Times New Roman"/>
        <family val="1"/>
      </rPr>
      <t>Phenorate AE585(SE000.380)</t>
    </r>
    <r>
      <rPr>
        <sz val="12"/>
        <color theme="1"/>
        <rFont val="標楷體"/>
        <family val="4"/>
        <charset val="136"/>
      </rPr>
      <t>及</t>
    </r>
    <r>
      <rPr>
        <sz val="12"/>
        <color theme="1"/>
        <rFont val="Times New Roman"/>
        <family val="1"/>
      </rPr>
      <t>Phenorate BE380 (SE585.000)</t>
    </r>
    <r>
      <rPr>
        <sz val="12"/>
        <color theme="1"/>
        <rFont val="標楷體"/>
        <family val="4"/>
        <charset val="136"/>
      </rPr>
      <t>，試用</t>
    </r>
    <r>
      <rPr>
        <sz val="12"/>
        <color theme="1"/>
        <rFont val="Times New Roman"/>
        <family val="1"/>
      </rPr>
      <t>'</t>
    </r>
    <r>
      <rPr>
        <sz val="12"/>
        <color theme="1"/>
        <rFont val="標楷體"/>
        <family val="4"/>
        <charset val="136"/>
      </rPr>
      <t>於</t>
    </r>
    <r>
      <rPr>
        <sz val="12"/>
        <color theme="1"/>
        <rFont val="Times New Roman"/>
        <family val="1"/>
      </rPr>
      <t>Color-dec#6050 WSM(</t>
    </r>
    <r>
      <rPr>
        <sz val="12"/>
        <color theme="1"/>
        <rFont val="標楷體"/>
        <family val="4"/>
        <charset val="136"/>
      </rPr>
      <t>滴膠機</t>
    </r>
    <r>
      <rPr>
        <sz val="12"/>
        <color theme="1"/>
        <rFont val="Times New Roman"/>
        <family val="1"/>
      </rPr>
      <t>)</t>
    </r>
    <r>
      <rPr>
        <sz val="12"/>
        <color theme="1"/>
        <rFont val="標楷體"/>
        <family val="4"/>
        <charset val="136"/>
      </rPr>
      <t>；由於滴膠機能否配合使用以及做出效果是否接受。</t>
    </r>
  </si>
  <si>
    <r>
      <rPr>
        <sz val="12"/>
        <color theme="1"/>
        <rFont val="標楷體"/>
        <family val="4"/>
        <charset val="136"/>
      </rPr>
      <t>因現用的用</t>
    </r>
    <r>
      <rPr>
        <sz val="12"/>
        <color theme="1"/>
        <rFont val="Times New Roman"/>
        <family val="1"/>
      </rPr>
      <t>500AB</t>
    </r>
    <r>
      <rPr>
        <sz val="12"/>
        <color theme="1"/>
        <rFont val="標楷體"/>
        <family val="4"/>
        <charset val="136"/>
      </rPr>
      <t>膠水﹑</t>
    </r>
    <r>
      <rPr>
        <sz val="12"/>
        <color theme="1"/>
        <rFont val="Times New Roman"/>
        <family val="1"/>
      </rPr>
      <t>128</t>
    </r>
    <r>
      <rPr>
        <sz val="12"/>
        <color theme="1"/>
        <rFont val="標楷體"/>
        <family val="4"/>
        <charset val="136"/>
      </rPr>
      <t>膠水﹑</t>
    </r>
    <r>
      <rPr>
        <sz val="12"/>
        <color theme="1"/>
        <rFont val="Times New Roman"/>
        <family val="1"/>
      </rPr>
      <t>764.30</t>
    </r>
    <r>
      <rPr>
        <sz val="12"/>
        <color theme="1"/>
        <rFont val="標楷體"/>
        <family val="4"/>
        <charset val="136"/>
      </rPr>
      <t>膠水襪（康富來）金咭質量不穩</t>
    </r>
    <r>
      <rPr>
        <sz val="12"/>
        <color theme="1"/>
        <rFont val="Times New Roman"/>
        <family val="1"/>
      </rPr>
      <t>'</t>
    </r>
    <r>
      <rPr>
        <sz val="12"/>
        <color theme="1"/>
        <rFont val="標楷體"/>
        <family val="4"/>
        <charset val="136"/>
      </rPr>
      <t>定</t>
    </r>
    <r>
      <rPr>
        <sz val="12"/>
        <color theme="1"/>
        <rFont val="Times New Roman"/>
        <family val="1"/>
      </rPr>
      <t>,</t>
    </r>
    <r>
      <rPr>
        <sz val="12"/>
        <color theme="1"/>
        <rFont val="標楷體"/>
        <family val="4"/>
        <charset val="136"/>
      </rPr>
      <t>故另找</t>
    </r>
    <r>
      <rPr>
        <sz val="12"/>
        <color theme="1"/>
        <rFont val="Times New Roman"/>
        <family val="1"/>
      </rPr>
      <t>#801</t>
    </r>
    <r>
      <rPr>
        <sz val="12"/>
        <color theme="1"/>
        <rFont val="標楷體"/>
        <family val="4"/>
        <charset val="136"/>
      </rPr>
      <t>复膜膠粘劑是否适合用于金咭及康富來產品</t>
    </r>
    <r>
      <rPr>
        <sz val="12"/>
        <color theme="1"/>
        <rFont val="Times New Roman"/>
        <family val="1"/>
      </rPr>
      <t>.</t>
    </r>
  </si>
  <si>
    <r>
      <rPr>
        <sz val="12"/>
        <color theme="1"/>
        <rFont val="標楷體"/>
        <family val="4"/>
        <charset val="136"/>
      </rPr>
      <t>測試</t>
    </r>
    <r>
      <rPr>
        <sz val="12"/>
        <color theme="1"/>
        <rFont val="Times New Roman"/>
        <family val="1"/>
      </rPr>
      <t>#A12D</t>
    </r>
    <r>
      <rPr>
        <sz val="12"/>
        <color theme="1"/>
        <rFont val="標楷體"/>
        <family val="4"/>
        <charset val="136"/>
      </rPr>
      <t>膠水對敏感油墨之反應</t>
    </r>
    <r>
      <rPr>
        <sz val="12"/>
        <color theme="1"/>
        <rFont val="Times New Roman"/>
        <family val="1"/>
      </rPr>
      <t>,</t>
    </r>
    <r>
      <rPr>
        <sz val="12"/>
        <color theme="1"/>
        <rFont val="標楷體"/>
        <family val="4"/>
        <charset val="136"/>
      </rPr>
      <t>是否可代替現用含有</t>
    </r>
    <r>
      <rPr>
        <sz val="12"/>
        <color theme="1"/>
        <rFont val="Times New Roman"/>
        <family val="1"/>
      </rPr>
      <t>Phthalate</t>
    </r>
    <r>
      <rPr>
        <sz val="12"/>
        <color theme="1"/>
        <rFont val="標楷體"/>
        <family val="4"/>
        <charset val="136"/>
      </rPr>
      <t>成份并做敏感油墨測試時出現嚴重變色不接受使的＃</t>
    </r>
    <r>
      <rPr>
        <sz val="12"/>
        <color theme="1"/>
        <rFont val="Times New Roman"/>
        <family val="1"/>
      </rPr>
      <t>A11 (</t>
    </r>
    <r>
      <rPr>
        <sz val="12"/>
        <color theme="1"/>
        <rFont val="標楷體"/>
        <family val="4"/>
        <charset val="136"/>
      </rPr>
      <t>舊單</t>
    </r>
    <r>
      <rPr>
        <sz val="12"/>
        <color theme="1"/>
        <rFont val="Times New Roman"/>
        <family val="1"/>
      </rPr>
      <t>G-21202)</t>
    </r>
    <r>
      <rPr>
        <sz val="12"/>
        <color theme="1"/>
        <rFont val="標楷體"/>
        <family val="4"/>
        <charset val="136"/>
      </rPr>
      <t>。</t>
    </r>
  </si>
  <si>
    <r>
      <rPr>
        <sz val="12"/>
        <color theme="1"/>
        <rFont val="標楷體"/>
        <family val="4"/>
        <charset val="136"/>
      </rPr>
      <t>測試改良后的</t>
    </r>
    <r>
      <rPr>
        <sz val="12"/>
        <color theme="1"/>
        <rFont val="Times New Roman"/>
        <family val="1"/>
      </rPr>
      <t>AL-315H</t>
    </r>
    <r>
      <rPr>
        <sz val="12"/>
        <color theme="1"/>
        <rFont val="標楷體"/>
        <family val="4"/>
        <charset val="136"/>
      </rPr>
      <t>膠水是否可代替買大貨回來又發生不合格的現用</t>
    </r>
    <r>
      <rPr>
        <sz val="12"/>
        <color theme="1"/>
        <rFont val="Times New Roman"/>
        <family val="1"/>
      </rPr>
      <t xml:space="preserve">#315 </t>
    </r>
    <r>
      <rPr>
        <sz val="12"/>
        <color theme="1"/>
        <rFont val="標楷體"/>
        <family val="4"/>
        <charset val="136"/>
      </rPr>
      <t>膠水</t>
    </r>
    <r>
      <rPr>
        <sz val="12"/>
        <color theme="1"/>
        <rFont val="Times New Roman"/>
        <family val="1"/>
      </rPr>
      <t>(</t>
    </r>
    <r>
      <rPr>
        <sz val="12"/>
        <color theme="1"/>
        <rFont val="標楷體"/>
        <family val="4"/>
        <charset val="136"/>
      </rPr>
      <t>舊單</t>
    </r>
    <r>
      <rPr>
        <sz val="12"/>
        <color theme="1"/>
        <rFont val="Times New Roman"/>
        <family val="1"/>
      </rPr>
      <t>TMD:G-20601)</t>
    </r>
    <r>
      <rPr>
        <sz val="12"/>
        <color theme="1"/>
        <rFont val="標楷體"/>
        <family val="4"/>
        <charset val="136"/>
      </rPr>
      <t>粘</t>
    </r>
    <r>
      <rPr>
        <sz val="12"/>
        <color theme="1"/>
        <rFont val="Times New Roman"/>
        <family val="1"/>
      </rPr>
      <t>OPP+</t>
    </r>
    <r>
      <rPr>
        <sz val="12"/>
        <color theme="1"/>
        <rFont val="標楷體"/>
        <family val="4"/>
        <charset val="136"/>
      </rPr>
      <t>紙面。</t>
    </r>
  </si>
  <si>
    <r>
      <rPr>
        <sz val="12"/>
        <color theme="1"/>
        <rFont val="標楷體"/>
        <family val="4"/>
        <charset val="136"/>
      </rPr>
      <t>測試＃</t>
    </r>
    <r>
      <rPr>
        <sz val="12"/>
        <color theme="1"/>
        <rFont val="Times New Roman"/>
        <family val="1"/>
      </rPr>
      <t>A09D</t>
    </r>
    <r>
      <rPr>
        <sz val="12"/>
        <color theme="1"/>
        <rFont val="標楷體"/>
        <family val="4"/>
        <charset val="136"/>
      </rPr>
      <t>膠水對敏感油墨之反應</t>
    </r>
    <r>
      <rPr>
        <sz val="12"/>
        <color theme="1"/>
        <rFont val="Times New Roman"/>
        <family val="1"/>
      </rPr>
      <t>,</t>
    </r>
    <r>
      <rPr>
        <sz val="12"/>
        <color theme="1"/>
        <rFont val="標楷體"/>
        <family val="4"/>
        <charset val="136"/>
      </rPr>
      <t>是否可代替現用含有</t>
    </r>
    <r>
      <rPr>
        <sz val="12"/>
        <color theme="1"/>
        <rFont val="Times New Roman"/>
        <family val="1"/>
      </rPr>
      <t>Phthalate</t>
    </r>
    <r>
      <rPr>
        <sz val="12"/>
        <color theme="1"/>
        <rFont val="標楷體"/>
        <family val="4"/>
        <charset val="136"/>
      </rPr>
      <t>成份并做敏感油墨測試時出現嚴重變色不接受使的＃</t>
    </r>
    <r>
      <rPr>
        <sz val="12"/>
        <color theme="1"/>
        <rFont val="Times New Roman"/>
        <family val="1"/>
      </rPr>
      <t>A08(</t>
    </r>
    <r>
      <rPr>
        <sz val="12"/>
        <color theme="1"/>
        <rFont val="標楷體"/>
        <family val="4"/>
        <charset val="136"/>
      </rPr>
      <t>舊單</t>
    </r>
    <r>
      <rPr>
        <sz val="12"/>
        <color theme="1"/>
        <rFont val="Times New Roman"/>
        <family val="1"/>
      </rPr>
      <t>G-21203)</t>
    </r>
    <r>
      <rPr>
        <sz val="12"/>
        <color theme="1"/>
        <rFont val="標楷體"/>
        <family val="4"/>
        <charset val="136"/>
      </rPr>
      <t>。</t>
    </r>
  </si>
  <si>
    <r>
      <rPr>
        <sz val="12"/>
        <color theme="1"/>
        <rFont val="標楷體"/>
        <family val="4"/>
        <charset val="136"/>
      </rPr>
      <t>測試永安＃</t>
    </r>
    <r>
      <rPr>
        <sz val="12"/>
        <color theme="1"/>
        <rFont val="Times New Roman"/>
        <family val="1"/>
      </rPr>
      <t>470M</t>
    </r>
    <r>
      <rPr>
        <sz val="12"/>
        <color theme="1"/>
        <rFont val="標楷體"/>
        <family val="4"/>
        <charset val="136"/>
      </rPr>
      <t>植毛膠水是否可用于光膠面﹑啞膠面﹑</t>
    </r>
    <r>
      <rPr>
        <sz val="12"/>
        <color theme="1"/>
        <rFont val="Times New Roman"/>
        <family val="1"/>
      </rPr>
      <t>UV</t>
    </r>
    <r>
      <rPr>
        <sz val="12"/>
        <color theme="1"/>
        <rFont val="標楷體"/>
        <family val="4"/>
        <charset val="136"/>
      </rPr>
      <t>面后植毛</t>
    </r>
    <r>
      <rPr>
        <sz val="12"/>
        <color theme="1"/>
        <rFont val="Times New Roman"/>
        <family val="1"/>
      </rPr>
      <t xml:space="preserve">, </t>
    </r>
    <r>
      <rPr>
        <sz val="12"/>
        <color theme="1"/>
        <rFont val="標楷體"/>
        <family val="4"/>
        <charset val="136"/>
      </rPr>
      <t>以改善現時永安</t>
    </r>
    <r>
      <rPr>
        <sz val="12"/>
        <color theme="1"/>
        <rFont val="Times New Roman"/>
        <family val="1"/>
      </rPr>
      <t>AD760HS</t>
    </r>
    <r>
      <rPr>
        <sz val="12"/>
        <color theme="1"/>
        <rFont val="標楷體"/>
        <family val="4"/>
        <charset val="136"/>
      </rPr>
      <t>膠水在光膠面﹑啞膠面﹑</t>
    </r>
    <r>
      <rPr>
        <sz val="12"/>
        <color theme="1"/>
        <rFont val="Times New Roman"/>
        <family val="1"/>
      </rPr>
      <t>UV</t>
    </r>
    <r>
      <rPr>
        <sz val="12"/>
        <color theme="1"/>
        <rFont val="標楷體"/>
        <family val="4"/>
        <charset val="136"/>
      </rPr>
      <t>面上附著力不足的問題﹒</t>
    </r>
  </si>
  <si>
    <r>
      <rPr>
        <sz val="12"/>
        <color theme="1"/>
        <rFont val="標楷體"/>
        <family val="4"/>
        <charset val="136"/>
      </rPr>
      <t>現用漢高提供的Ａ</t>
    </r>
    <r>
      <rPr>
        <sz val="12"/>
        <color theme="1"/>
        <rFont val="Times New Roman"/>
        <family val="1"/>
      </rPr>
      <t>6115</t>
    </r>
    <r>
      <rPr>
        <sz val="12"/>
        <color theme="1"/>
        <rFont val="標楷體"/>
        <family val="4"/>
        <charset val="136"/>
      </rPr>
      <t>是在德國生產﹐但供應商表示由</t>
    </r>
    <r>
      <rPr>
        <sz val="12"/>
        <color theme="1"/>
        <rFont val="Times New Roman"/>
        <family val="1"/>
      </rPr>
      <t>3</t>
    </r>
    <r>
      <rPr>
        <sz val="12"/>
        <color theme="1"/>
        <rFont val="標楷體"/>
        <family val="4"/>
        <charset val="136"/>
      </rPr>
      <t>月起﹐Ａ</t>
    </r>
    <r>
      <rPr>
        <sz val="12"/>
        <color theme="1"/>
        <rFont val="Times New Roman"/>
        <family val="1"/>
      </rPr>
      <t>6115</t>
    </r>
    <r>
      <rPr>
        <sz val="12"/>
        <color theme="1"/>
        <rFont val="標楷體"/>
        <family val="4"/>
        <charset val="136"/>
      </rPr>
      <t>會於國內生產﹐因此需進行測試确認膠水的品質跟以往一致。</t>
    </r>
  </si>
  <si>
    <r>
      <rPr>
        <sz val="12"/>
        <color theme="1"/>
        <rFont val="標楷體"/>
        <family val="4"/>
        <charset val="136"/>
      </rPr>
      <t>測試用永安</t>
    </r>
    <r>
      <rPr>
        <sz val="12"/>
        <color theme="1"/>
        <rFont val="Times New Roman"/>
        <family val="1"/>
      </rPr>
      <t>#J001</t>
    </r>
    <r>
      <rPr>
        <sz val="12"/>
        <color theme="1"/>
        <rFont val="標楷體"/>
        <family val="4"/>
        <charset val="136"/>
      </rPr>
      <t>水性膠水做膠珠的效果﹐是否合用﹒以改善使用通利</t>
    </r>
    <r>
      <rPr>
        <sz val="12"/>
        <color theme="1"/>
        <rFont val="Times New Roman"/>
        <family val="1"/>
      </rPr>
      <t>#10009HDC</t>
    </r>
    <r>
      <rPr>
        <sz val="12"/>
        <color theme="1"/>
        <rFont val="標楷體"/>
        <family val="4"/>
        <charset val="136"/>
      </rPr>
      <t>膠水做膠效果成本高的問題﹒</t>
    </r>
  </si>
  <si>
    <r>
      <rPr>
        <sz val="12"/>
        <color theme="1"/>
        <rFont val="標楷體"/>
        <family val="4"/>
        <charset val="136"/>
      </rPr>
      <t>測試用永安</t>
    </r>
    <r>
      <rPr>
        <sz val="12"/>
        <color theme="1"/>
        <rFont val="Times New Roman"/>
        <family val="1"/>
      </rPr>
      <t>#AD2H</t>
    </r>
    <r>
      <rPr>
        <sz val="12"/>
        <color theme="1"/>
        <rFont val="標楷體"/>
        <family val="4"/>
        <charset val="136"/>
      </rPr>
      <t>水性膠水做膠珠的效果﹐是否合用</t>
    </r>
    <r>
      <rPr>
        <sz val="12"/>
        <color theme="1"/>
        <rFont val="Times New Roman"/>
        <family val="1"/>
      </rPr>
      <t>,</t>
    </r>
    <r>
      <rPr>
        <sz val="12"/>
        <color theme="1"/>
        <rFont val="標楷體"/>
        <family val="4"/>
        <charset val="136"/>
      </rPr>
      <t>以改善使用通利</t>
    </r>
    <r>
      <rPr>
        <sz val="12"/>
        <color theme="1"/>
        <rFont val="Times New Roman"/>
        <family val="1"/>
      </rPr>
      <t>#10009HDC</t>
    </r>
    <r>
      <rPr>
        <sz val="12"/>
        <color theme="1"/>
        <rFont val="標楷體"/>
        <family val="4"/>
        <charset val="136"/>
      </rPr>
      <t>膠水做膠效果成本高的問題﹒</t>
    </r>
  </si>
  <si>
    <r>
      <rPr>
        <sz val="12"/>
        <color theme="1"/>
        <rFont val="標楷體"/>
        <family val="4"/>
        <charset val="136"/>
      </rPr>
      <t>現時三邦</t>
    </r>
    <r>
      <rPr>
        <sz val="12"/>
        <color theme="1"/>
        <rFont val="Times New Roman"/>
        <family val="1"/>
      </rPr>
      <t>#200</t>
    </r>
    <r>
      <rPr>
        <sz val="12"/>
        <color theme="1"/>
        <rFont val="標楷體"/>
        <family val="4"/>
        <charset val="136"/>
      </rPr>
      <t>白膠粘咭書脊位出現翻粘現象，測試國民提供</t>
    </r>
    <r>
      <rPr>
        <sz val="12"/>
        <color theme="1"/>
        <rFont val="Times New Roman"/>
        <family val="1"/>
      </rPr>
      <t>#WL3265</t>
    </r>
    <r>
      <rPr>
        <sz val="12"/>
        <color theme="1"/>
        <rFont val="標楷體"/>
        <family val="4"/>
        <charset val="136"/>
      </rPr>
      <t>膠水是否可改善此現象。</t>
    </r>
  </si>
  <si>
    <r>
      <rPr>
        <sz val="12"/>
        <color theme="1"/>
        <rFont val="標楷體"/>
        <family val="4"/>
        <charset val="136"/>
      </rPr>
      <t>測試漢高提供的</t>
    </r>
    <r>
      <rPr>
        <sz val="12"/>
        <color theme="1"/>
        <rFont val="Times New Roman"/>
        <family val="1"/>
      </rPr>
      <t>#A8050</t>
    </r>
    <r>
      <rPr>
        <sz val="12"/>
        <color theme="1"/>
        <rFont val="標楷體"/>
        <family val="4"/>
        <charset val="136"/>
      </rPr>
      <t>膠水﹐是否可黏</t>
    </r>
    <r>
      <rPr>
        <sz val="12"/>
        <color theme="1"/>
        <rFont val="Times New Roman"/>
        <family val="1"/>
      </rPr>
      <t xml:space="preserve">Trimensions </t>
    </r>
    <r>
      <rPr>
        <sz val="12"/>
        <color theme="1"/>
        <rFont val="標楷體"/>
        <family val="4"/>
        <charset val="136"/>
      </rPr>
      <t>咭書上的軟膠皮殼。</t>
    </r>
  </si>
  <si>
    <r>
      <rPr>
        <sz val="12"/>
        <color theme="1"/>
        <rFont val="標楷體"/>
        <family val="4"/>
        <charset val="136"/>
      </rPr>
      <t>測試台灣旭順提供的</t>
    </r>
    <r>
      <rPr>
        <sz val="12"/>
        <color theme="1"/>
        <rFont val="Times New Roman"/>
        <family val="1"/>
      </rPr>
      <t>#HS-331</t>
    </r>
    <r>
      <rPr>
        <sz val="12"/>
        <color theme="1"/>
        <rFont val="標楷體"/>
        <family val="4"/>
        <charset val="136"/>
      </rPr>
      <t>植絨毛膠水﹐是否适合使用﹒</t>
    </r>
  </si>
  <si>
    <r>
      <rPr>
        <sz val="12"/>
        <color theme="1"/>
        <rFont val="標楷體"/>
        <family val="4"/>
        <charset val="136"/>
      </rPr>
      <t>測試大鵬提供的＃</t>
    </r>
    <r>
      <rPr>
        <sz val="12"/>
        <color theme="1"/>
        <rFont val="Times New Roman"/>
        <family val="1"/>
      </rPr>
      <t xml:space="preserve">IN9UD349 </t>
    </r>
    <r>
      <rPr>
        <sz val="12"/>
        <color theme="1"/>
        <rFont val="標楷體"/>
        <family val="4"/>
        <charset val="136"/>
      </rPr>
      <t>油性過膠膠水，試看品質是否可代替現用利明</t>
    </r>
    <r>
      <rPr>
        <sz val="12"/>
        <color theme="1"/>
        <rFont val="Times New Roman"/>
        <family val="1"/>
      </rPr>
      <t>#128</t>
    </r>
    <r>
      <rPr>
        <sz val="12"/>
        <color theme="1"/>
        <rFont val="標楷體"/>
        <family val="4"/>
        <charset val="136"/>
      </rPr>
      <t>油性過膠膠水及神戶</t>
    </r>
    <r>
      <rPr>
        <sz val="12"/>
        <color theme="1"/>
        <rFont val="Times New Roman"/>
        <family val="1"/>
      </rPr>
      <t>#500A/B</t>
    </r>
    <r>
      <rPr>
        <sz val="12"/>
        <color theme="1"/>
        <rFont val="標楷體"/>
        <family val="4"/>
        <charset val="136"/>
      </rPr>
      <t>油性過膠膠水均出現品質不穩定現象，以進一步改善大貨品質。</t>
    </r>
  </si>
  <si>
    <r>
      <rPr>
        <sz val="12"/>
        <color theme="1"/>
        <rFont val="標楷體"/>
        <family val="4"/>
        <charset val="136"/>
      </rPr>
      <t>測試飛鳥牌＃</t>
    </r>
    <r>
      <rPr>
        <sz val="12"/>
        <color theme="1"/>
        <rFont val="Times New Roman"/>
        <family val="1"/>
      </rPr>
      <t>1830</t>
    </r>
    <r>
      <rPr>
        <sz val="12"/>
        <color theme="1"/>
        <rFont val="標楷體"/>
        <family val="4"/>
        <charset val="136"/>
      </rPr>
      <t>白膠漿，主要針對</t>
    </r>
    <r>
      <rPr>
        <sz val="12"/>
        <color theme="1"/>
        <rFont val="Times New Roman"/>
        <family val="1"/>
      </rPr>
      <t>BOPP</t>
    </r>
    <r>
      <rPr>
        <sz val="12"/>
        <color theme="1"/>
        <rFont val="標楷體"/>
        <family val="4"/>
        <charset val="136"/>
      </rPr>
      <t>粘紙，其品質是否能夠改善現用</t>
    </r>
    <r>
      <rPr>
        <sz val="12"/>
        <color theme="1"/>
        <rFont val="Times New Roman"/>
        <family val="1"/>
      </rPr>
      <t>PRINPACK#C505</t>
    </r>
    <r>
      <rPr>
        <sz val="12"/>
        <color theme="1"/>
        <rFont val="標楷體"/>
        <family val="4"/>
        <charset val="136"/>
      </rPr>
      <t>膠水常出現品質不穩定情況，以改善大貨品質問題。</t>
    </r>
  </si>
  <si>
    <r>
      <rPr>
        <sz val="12"/>
        <color theme="1"/>
        <rFont val="標楷體"/>
        <family val="4"/>
        <charset val="136"/>
      </rPr>
      <t>測試飛鳥牌</t>
    </r>
    <r>
      <rPr>
        <sz val="12"/>
        <color theme="1"/>
        <rFont val="Times New Roman"/>
        <family val="1"/>
      </rPr>
      <t>H6920</t>
    </r>
    <r>
      <rPr>
        <sz val="12"/>
        <color theme="1"/>
        <rFont val="標楷體"/>
        <family val="4"/>
        <charset val="136"/>
      </rPr>
      <t>白膠漿，主要針對</t>
    </r>
    <r>
      <rPr>
        <sz val="12"/>
        <color theme="1"/>
        <rFont val="Times New Roman"/>
        <family val="1"/>
      </rPr>
      <t>BOPP</t>
    </r>
    <r>
      <rPr>
        <sz val="12"/>
        <color theme="1"/>
        <rFont val="標楷體"/>
        <family val="4"/>
        <charset val="136"/>
      </rPr>
      <t>粘紙，其品質是否能夠改善現用</t>
    </r>
    <r>
      <rPr>
        <sz val="12"/>
        <color theme="1"/>
        <rFont val="Times New Roman"/>
        <family val="1"/>
      </rPr>
      <t>PRINPACK#C505</t>
    </r>
    <r>
      <rPr>
        <sz val="12"/>
        <color theme="1"/>
        <rFont val="標楷體"/>
        <family val="4"/>
        <charset val="136"/>
      </rPr>
      <t>膠水常出現品質不穩定情況，以改善大貨品質問題。</t>
    </r>
  </si>
  <si>
    <r>
      <rPr>
        <sz val="12"/>
        <color theme="1"/>
        <rFont val="標楷體"/>
        <family val="4"/>
        <charset val="136"/>
      </rPr>
      <t>測試飛鳥牌</t>
    </r>
    <r>
      <rPr>
        <sz val="12"/>
        <color theme="1"/>
        <rFont val="Times New Roman"/>
        <family val="1"/>
      </rPr>
      <t>UV1</t>
    </r>
    <r>
      <rPr>
        <sz val="12"/>
        <color theme="1"/>
        <rFont val="標楷體"/>
        <family val="4"/>
        <charset val="136"/>
      </rPr>
      <t>白膠漿，主要針對</t>
    </r>
    <r>
      <rPr>
        <sz val="12"/>
        <color theme="1"/>
        <rFont val="Times New Roman"/>
        <family val="1"/>
      </rPr>
      <t>UV</t>
    </r>
    <r>
      <rPr>
        <sz val="12"/>
        <color theme="1"/>
        <rFont val="標楷體"/>
        <family val="4"/>
        <charset val="136"/>
      </rPr>
      <t>面粘紙，其品質是否能夠改善現用</t>
    </r>
    <r>
      <rPr>
        <sz val="12"/>
        <color theme="1"/>
        <rFont val="Times New Roman"/>
        <family val="1"/>
      </rPr>
      <t>A6115</t>
    </r>
    <r>
      <rPr>
        <sz val="12"/>
        <color theme="1"/>
        <rFont val="標楷體"/>
        <family val="4"/>
        <charset val="136"/>
      </rPr>
      <t>膠水常出現品質不穩定情況，以改善大貨品質問題。</t>
    </r>
  </si>
  <si>
    <r>
      <rPr>
        <sz val="12"/>
        <color theme="1"/>
        <rFont val="標楷體"/>
        <family val="4"/>
        <charset val="136"/>
      </rPr>
      <t>測試飛鳥牌</t>
    </r>
    <r>
      <rPr>
        <sz val="12"/>
        <color theme="1"/>
        <rFont val="Times New Roman"/>
        <family val="1"/>
      </rPr>
      <t>UV2</t>
    </r>
    <r>
      <rPr>
        <sz val="12"/>
        <color theme="1"/>
        <rFont val="標楷體"/>
        <family val="4"/>
        <charset val="136"/>
      </rPr>
      <t>白膠漿，主要針對</t>
    </r>
    <r>
      <rPr>
        <sz val="12"/>
        <color theme="1"/>
        <rFont val="Times New Roman"/>
        <family val="1"/>
      </rPr>
      <t>UV</t>
    </r>
    <r>
      <rPr>
        <sz val="12"/>
        <color theme="1"/>
        <rFont val="標楷體"/>
        <family val="4"/>
        <charset val="136"/>
      </rPr>
      <t>面粘紙，其品質是否能夠改善現用</t>
    </r>
    <r>
      <rPr>
        <sz val="12"/>
        <color theme="1"/>
        <rFont val="Times New Roman"/>
        <family val="1"/>
      </rPr>
      <t>A6115</t>
    </r>
    <r>
      <rPr>
        <sz val="12"/>
        <color theme="1"/>
        <rFont val="標楷體"/>
        <family val="4"/>
        <charset val="136"/>
      </rPr>
      <t>膠水常出現品質不穩定情況，以改善大貨品質問題。</t>
    </r>
  </si>
  <si>
    <r>
      <rPr>
        <sz val="12"/>
        <color theme="1"/>
        <rFont val="標楷體"/>
        <family val="4"/>
        <charset val="136"/>
      </rPr>
      <t>測試國民</t>
    </r>
    <r>
      <rPr>
        <sz val="12"/>
        <color theme="1"/>
        <rFont val="Times New Roman"/>
        <family val="1"/>
      </rPr>
      <t>#5930MB</t>
    </r>
    <r>
      <rPr>
        <sz val="12"/>
        <color theme="1"/>
        <rFont val="標楷體"/>
        <family val="4"/>
        <charset val="136"/>
      </rPr>
      <t>膠水，主要針對</t>
    </r>
    <r>
      <rPr>
        <sz val="12"/>
        <color theme="1"/>
        <rFont val="Times New Roman"/>
        <family val="1"/>
      </rPr>
      <t>BOPP</t>
    </r>
    <r>
      <rPr>
        <sz val="12"/>
        <color theme="1"/>
        <rFont val="標楷體"/>
        <family val="4"/>
        <charset val="136"/>
      </rPr>
      <t>粘紙，其品質是否能夠改善現用</t>
    </r>
    <r>
      <rPr>
        <sz val="12"/>
        <color theme="1"/>
        <rFont val="Times New Roman"/>
        <family val="1"/>
      </rPr>
      <t>PRINPACK#C505</t>
    </r>
    <r>
      <rPr>
        <sz val="12"/>
        <color theme="1"/>
        <rFont val="標楷體"/>
        <family val="4"/>
        <charset val="136"/>
      </rPr>
      <t>膠水常出現品質不穩定情況，以改善大貨品質問題。</t>
    </r>
  </si>
  <si>
    <r>
      <rPr>
        <sz val="12"/>
        <color theme="1"/>
        <rFont val="標楷體"/>
        <family val="4"/>
        <charset val="136"/>
      </rPr>
      <t>測試改良后的</t>
    </r>
    <r>
      <rPr>
        <sz val="12"/>
        <color theme="1"/>
        <rFont val="Times New Roman"/>
        <family val="1"/>
      </rPr>
      <t>#3046A(V2.0)</t>
    </r>
    <r>
      <rPr>
        <sz val="12"/>
        <color theme="1"/>
        <rFont val="標楷體"/>
        <family val="4"/>
        <charset val="136"/>
      </rPr>
      <t>膠水襪襯紙及做咭書，是否能夠代替或改善現用的</t>
    </r>
    <r>
      <rPr>
        <sz val="12"/>
        <color theme="1"/>
        <rFont val="Times New Roman"/>
        <family val="1"/>
      </rPr>
      <t>#3046A (TMD:G021003)</t>
    </r>
    <r>
      <rPr>
        <sz val="12"/>
        <color theme="1"/>
        <rFont val="標楷體"/>
        <family val="4"/>
        <charset val="136"/>
      </rPr>
      <t>膠水品質不穩問題以改善大貨品質。</t>
    </r>
  </si>
  <si>
    <r>
      <rPr>
        <sz val="12"/>
        <color theme="1"/>
        <rFont val="標楷體"/>
        <family val="4"/>
        <charset val="136"/>
      </rPr>
      <t>測試改良版</t>
    </r>
    <r>
      <rPr>
        <sz val="12"/>
        <color theme="1"/>
        <rFont val="Times New Roman"/>
        <family val="1"/>
      </rPr>
      <t>#3275(V2.0)</t>
    </r>
    <r>
      <rPr>
        <sz val="12"/>
        <color theme="1"/>
        <rFont val="標楷體"/>
        <family val="4"/>
        <charset val="136"/>
      </rPr>
      <t>膠水，是否能夠代替現用</t>
    </r>
    <r>
      <rPr>
        <sz val="12"/>
        <color theme="1"/>
        <rFont val="Times New Roman"/>
        <family val="1"/>
      </rPr>
      <t>#3275</t>
    </r>
    <r>
      <rPr>
        <sz val="12"/>
        <color theme="1"/>
        <rFont val="標楷體"/>
        <family val="4"/>
        <charset val="136"/>
      </rPr>
      <t>膠水</t>
    </r>
    <r>
      <rPr>
        <sz val="12"/>
        <color theme="1"/>
        <rFont val="Times New Roman"/>
        <family val="1"/>
      </rPr>
      <t xml:space="preserve">(TMD:G021001) </t>
    </r>
    <r>
      <rPr>
        <sz val="12"/>
        <color theme="1"/>
        <rFont val="標楷體"/>
        <family val="4"/>
        <charset val="136"/>
      </rPr>
      <t>做咭書所出現品質不穩定情況。</t>
    </r>
  </si>
  <si>
    <r>
      <rPr>
        <sz val="12"/>
        <color theme="1"/>
        <rFont val="標楷體"/>
        <family val="4"/>
        <charset val="136"/>
      </rPr>
      <t>測試改良版</t>
    </r>
    <r>
      <rPr>
        <sz val="12"/>
        <color theme="1"/>
        <rFont val="Times New Roman"/>
        <family val="1"/>
      </rPr>
      <t>#3275(V3.0)</t>
    </r>
    <r>
      <rPr>
        <sz val="12"/>
        <color theme="1"/>
        <rFont val="標楷體"/>
        <family val="4"/>
        <charset val="136"/>
      </rPr>
      <t>膠水，是否能夠代替現用</t>
    </r>
    <r>
      <rPr>
        <sz val="12"/>
        <color theme="1"/>
        <rFont val="Times New Roman"/>
        <family val="1"/>
      </rPr>
      <t>#3275</t>
    </r>
    <r>
      <rPr>
        <sz val="12"/>
        <color theme="1"/>
        <rFont val="標楷體"/>
        <family val="4"/>
        <charset val="136"/>
      </rPr>
      <t>膠水</t>
    </r>
    <r>
      <rPr>
        <sz val="12"/>
        <color theme="1"/>
        <rFont val="Times New Roman"/>
        <family val="1"/>
      </rPr>
      <t xml:space="preserve">(TMD:G021001) </t>
    </r>
    <r>
      <rPr>
        <sz val="12"/>
        <color theme="1"/>
        <rFont val="標楷體"/>
        <family val="4"/>
        <charset val="136"/>
      </rPr>
      <t>做咭書所出現品質不穩定情況。</t>
    </r>
  </si>
  <si>
    <r>
      <rPr>
        <sz val="12"/>
        <color theme="1"/>
        <rFont val="標楷體"/>
        <family val="4"/>
        <charset val="136"/>
      </rPr>
      <t>測試改良版</t>
    </r>
    <r>
      <rPr>
        <sz val="12"/>
        <color theme="1"/>
        <rFont val="Times New Roman"/>
        <family val="1"/>
      </rPr>
      <t>#333-3395(V2.0)</t>
    </r>
    <r>
      <rPr>
        <sz val="12"/>
        <color theme="1"/>
        <rFont val="標楷體"/>
        <family val="4"/>
        <charset val="136"/>
      </rPr>
      <t>利仔膠水，是否能夠代替現用</t>
    </r>
    <r>
      <rPr>
        <sz val="12"/>
        <color theme="1"/>
        <rFont val="Times New Roman"/>
        <family val="1"/>
      </rPr>
      <t>#333-3395</t>
    </r>
    <r>
      <rPr>
        <sz val="12"/>
        <color theme="1"/>
        <rFont val="標楷體"/>
        <family val="4"/>
        <charset val="136"/>
      </rPr>
      <t>利仔膠</t>
    </r>
    <r>
      <rPr>
        <sz val="12"/>
        <color theme="1"/>
        <rFont val="Times New Roman"/>
        <family val="1"/>
      </rPr>
      <t xml:space="preserve"> </t>
    </r>
    <r>
      <rPr>
        <sz val="12"/>
        <color theme="1"/>
        <rFont val="標楷體"/>
        <family val="4"/>
        <charset val="136"/>
      </rPr>
      <t>水</t>
    </r>
    <r>
      <rPr>
        <sz val="12"/>
        <color theme="1"/>
        <rFont val="Times New Roman"/>
        <family val="1"/>
      </rPr>
      <t>(TMD:G-021113)</t>
    </r>
    <r>
      <rPr>
        <sz val="12"/>
        <color theme="1"/>
        <rFont val="標楷體"/>
        <family val="4"/>
        <charset val="136"/>
      </rPr>
      <t>做信封所出現品質不穩定情況。</t>
    </r>
  </si>
  <si>
    <r>
      <rPr>
        <sz val="12"/>
        <color theme="1"/>
        <rFont val="標楷體"/>
        <family val="4"/>
        <charset val="136"/>
      </rPr>
      <t>測試展圖之</t>
    </r>
    <r>
      <rPr>
        <sz val="12"/>
        <color theme="1"/>
        <rFont val="Times New Roman"/>
        <family val="1"/>
      </rPr>
      <t>CM 595 C</t>
    </r>
    <r>
      <rPr>
        <sz val="12"/>
        <color theme="1"/>
        <rFont val="標楷體"/>
        <family val="4"/>
        <charset val="136"/>
      </rPr>
      <t>動物膠上馬天尼皮殼機試包各種皮殼，其效果是否可接受，目的是基于皮殼機供應商馬天尼內部是用此種膠水試機的。</t>
    </r>
  </si>
  <si>
    <r>
      <rPr>
        <sz val="12"/>
        <color theme="1"/>
        <rFont val="標楷體"/>
        <family val="4"/>
        <charset val="136"/>
      </rPr>
      <t>測試改良版</t>
    </r>
    <r>
      <rPr>
        <sz val="12"/>
        <color theme="1"/>
        <rFont val="Times New Roman"/>
        <family val="1"/>
      </rPr>
      <t>#3242(V4.0)</t>
    </r>
    <r>
      <rPr>
        <sz val="12"/>
        <color theme="1"/>
        <rFont val="標楷體"/>
        <family val="4"/>
        <charset val="136"/>
      </rPr>
      <t>膠水，是否能夠代替現用</t>
    </r>
    <r>
      <rPr>
        <sz val="12"/>
        <color theme="1"/>
        <rFont val="Times New Roman"/>
        <family val="1"/>
      </rPr>
      <t>#3242</t>
    </r>
    <r>
      <rPr>
        <sz val="12"/>
        <color theme="1"/>
        <rFont val="標楷體"/>
        <family val="4"/>
        <charset val="136"/>
      </rPr>
      <t>膠水</t>
    </r>
    <r>
      <rPr>
        <sz val="12"/>
        <color theme="1"/>
        <rFont val="Times New Roman"/>
        <family val="1"/>
      </rPr>
      <t>(TMD:G-021107)</t>
    </r>
    <r>
      <rPr>
        <sz val="12"/>
        <color theme="1"/>
        <rFont val="標楷體"/>
        <family val="4"/>
        <charset val="136"/>
      </rPr>
      <t>裱襯工能所出現品質不穩定情況。</t>
    </r>
  </si>
  <si>
    <r>
      <rPr>
        <sz val="12"/>
        <color theme="1"/>
        <rFont val="標楷體"/>
        <family val="4"/>
        <charset val="136"/>
      </rPr>
      <t>測試百美</t>
    </r>
    <r>
      <rPr>
        <sz val="12"/>
        <color theme="1"/>
        <rFont val="Times New Roman"/>
        <family val="1"/>
      </rPr>
      <t>FORBO PUR-RF99/45(</t>
    </r>
    <r>
      <rPr>
        <sz val="12"/>
        <color theme="1"/>
        <rFont val="標楷體"/>
        <family val="4"/>
        <charset val="136"/>
      </rPr>
      <t>熱溶膠</t>
    </r>
    <r>
      <rPr>
        <sz val="12"/>
        <color theme="1"/>
        <rFont val="Times New Roman"/>
        <family val="1"/>
      </rPr>
      <t>)</t>
    </r>
    <r>
      <rPr>
        <sz val="12"/>
        <color theme="1"/>
        <rFont val="標楷體"/>
        <family val="4"/>
        <charset val="136"/>
      </rPr>
      <t>﹐試配合</t>
    </r>
    <r>
      <rPr>
        <sz val="12"/>
        <color theme="1"/>
        <rFont val="Times New Roman"/>
        <family val="1"/>
      </rPr>
      <t>GM-650P</t>
    </r>
    <r>
      <rPr>
        <sz val="12"/>
        <color theme="1"/>
        <rFont val="標楷體"/>
        <family val="4"/>
        <charset val="136"/>
      </rPr>
      <t>塑膠自動糊折盒机</t>
    </r>
    <r>
      <rPr>
        <sz val="12"/>
        <color theme="1"/>
        <rFont val="Times New Roman"/>
        <family val="1"/>
      </rPr>
      <t>(Norson PUR</t>
    </r>
    <r>
      <rPr>
        <sz val="12"/>
        <color theme="1"/>
        <rFont val="標楷體"/>
        <family val="4"/>
        <charset val="136"/>
      </rPr>
      <t>裝置</t>
    </r>
    <r>
      <rPr>
        <sz val="12"/>
        <color theme="1"/>
        <rFont val="Times New Roman"/>
        <family val="1"/>
      </rPr>
      <t>)</t>
    </r>
    <r>
      <rPr>
        <sz val="12"/>
        <color theme="1"/>
        <rFont val="標楷體"/>
        <family val="4"/>
        <charset val="136"/>
      </rPr>
      <t>操作﹐确認其效果及品質﹒</t>
    </r>
  </si>
  <si>
    <r>
      <rPr>
        <sz val="12"/>
        <color theme="1"/>
        <rFont val="標楷體"/>
        <family val="4"/>
        <charset val="136"/>
      </rPr>
      <t>測試金錢牌</t>
    </r>
    <r>
      <rPr>
        <sz val="12"/>
        <color theme="1"/>
        <rFont val="Times New Roman"/>
        <family val="1"/>
      </rPr>
      <t>Araldite #AB</t>
    </r>
    <r>
      <rPr>
        <sz val="12"/>
        <color theme="1"/>
        <rFont val="標楷體"/>
        <family val="4"/>
        <charset val="136"/>
      </rPr>
      <t>膠水﹐針對現用</t>
    </r>
    <r>
      <rPr>
        <sz val="12"/>
        <color theme="1"/>
        <rFont val="Times New Roman"/>
        <family val="1"/>
      </rPr>
      <t>#28630</t>
    </r>
    <r>
      <rPr>
        <sz val="12"/>
        <color theme="1"/>
        <rFont val="標楷體"/>
        <family val="4"/>
        <charset val="136"/>
      </rPr>
      <t>膠水涂上膠石表面所出現腐蝕膠石底層的</t>
    </r>
    <r>
      <rPr>
        <sz val="12"/>
        <color theme="1"/>
        <rFont val="Times New Roman"/>
        <family val="1"/>
      </rPr>
      <t>Coating</t>
    </r>
    <r>
      <rPr>
        <sz val="12"/>
        <color theme="1"/>
        <rFont val="標楷體"/>
        <family val="4"/>
        <charset val="136"/>
      </rPr>
      <t>情況﹐确認效果及品質是否可行﹒</t>
    </r>
  </si>
  <si>
    <r>
      <rPr>
        <sz val="12"/>
        <color theme="1"/>
        <rFont val="標楷體"/>
        <family val="4"/>
        <charset val="136"/>
      </rPr>
      <t>測試改良版</t>
    </r>
    <r>
      <rPr>
        <sz val="12"/>
        <color theme="1"/>
        <rFont val="Times New Roman"/>
        <family val="1"/>
      </rPr>
      <t>#3246(V2.0)</t>
    </r>
    <r>
      <rPr>
        <sz val="12"/>
        <color theme="1"/>
        <rFont val="標楷體"/>
        <family val="4"/>
        <charset val="136"/>
      </rPr>
      <t>膠水，是否能夠代替現用</t>
    </r>
    <r>
      <rPr>
        <sz val="12"/>
        <color theme="1"/>
        <rFont val="Times New Roman"/>
        <family val="1"/>
      </rPr>
      <t>#3246</t>
    </r>
    <r>
      <rPr>
        <sz val="12"/>
        <color theme="1"/>
        <rFont val="標楷體"/>
        <family val="4"/>
        <charset val="136"/>
      </rPr>
      <t>膠水</t>
    </r>
    <r>
      <rPr>
        <sz val="12"/>
        <color theme="1"/>
        <rFont val="Times New Roman"/>
        <family val="1"/>
      </rPr>
      <t>(TMD:G021002)</t>
    </r>
    <r>
      <rPr>
        <sz val="12"/>
        <color theme="1"/>
        <rFont val="標楷體"/>
        <family val="4"/>
        <charset val="136"/>
      </rPr>
      <t>做裱襯紙及咭書出現品質不穩定情況。</t>
    </r>
  </si>
  <si>
    <r>
      <rPr>
        <sz val="12"/>
        <color theme="1"/>
        <rFont val="標楷體"/>
        <family val="4"/>
        <charset val="136"/>
      </rPr>
      <t>測試雅高</t>
    </r>
    <r>
      <rPr>
        <sz val="12"/>
        <color theme="1"/>
        <rFont val="Times New Roman"/>
        <family val="1"/>
      </rPr>
      <t>LOCTITE# 401</t>
    </r>
    <r>
      <rPr>
        <sz val="12"/>
        <color theme="1"/>
        <rFont val="標楷體"/>
        <family val="4"/>
        <charset val="136"/>
      </rPr>
      <t>溶劑膠水﹐針對</t>
    </r>
    <r>
      <rPr>
        <sz val="12"/>
        <color theme="1"/>
        <rFont val="Times New Roman"/>
        <family val="1"/>
      </rPr>
      <t>LPPEU-Holinail</t>
    </r>
    <r>
      <rPr>
        <sz val="12"/>
        <color theme="1"/>
        <rFont val="標楷體"/>
        <family val="4"/>
        <charset val="136"/>
      </rPr>
      <t>要求使用膠雞眼試做《花花宇宙》</t>
    </r>
    <r>
      <rPr>
        <sz val="12"/>
        <color theme="1"/>
        <rFont val="Times New Roman"/>
        <family val="1"/>
      </rPr>
      <t>(Job No. 48306)</t>
    </r>
    <r>
      <rPr>
        <sz val="12"/>
        <color theme="1"/>
        <rFont val="標楷體"/>
        <family val="4"/>
        <charset val="136"/>
      </rPr>
      <t>將螺絲固定﹐其确認效果及品質是否接受﹒</t>
    </r>
  </si>
  <si>
    <r>
      <rPr>
        <sz val="12"/>
        <color theme="1"/>
        <rFont val="標楷體"/>
        <family val="4"/>
        <charset val="136"/>
      </rPr>
      <t>測試上喬絨面紙裱紙供應商穩盈（裱絨面紙供應商）使用的</t>
    </r>
    <r>
      <rPr>
        <sz val="12"/>
        <color theme="1"/>
        <rFont val="Times New Roman"/>
        <family val="1"/>
      </rPr>
      <t>#4000</t>
    </r>
    <r>
      <rPr>
        <sz val="12"/>
        <color theme="1"/>
        <rFont val="標楷體"/>
        <family val="4"/>
        <charset val="136"/>
      </rPr>
      <t>膠水﹐利用本公司之</t>
    </r>
    <r>
      <rPr>
        <sz val="12"/>
        <color theme="1"/>
        <rFont val="Times New Roman"/>
        <family val="1"/>
      </rPr>
      <t>67gsm HKV</t>
    </r>
    <r>
      <rPr>
        <sz val="12"/>
        <color theme="1"/>
        <rFont val="標楷體"/>
        <family val="4"/>
        <charset val="136"/>
      </rPr>
      <t>書紙試裱上喬絨面紙﹐其品質是否符合本公司生產要求﹒</t>
    </r>
  </si>
  <si>
    <r>
      <rPr>
        <sz val="12"/>
        <color theme="1"/>
        <rFont val="標楷體"/>
        <family val="4"/>
        <charset val="136"/>
      </rPr>
      <t>測試歐美</t>
    </r>
    <r>
      <rPr>
        <sz val="12"/>
        <color theme="1"/>
        <rFont val="Times New Roman"/>
        <family val="1"/>
      </rPr>
      <t>#AM-275</t>
    </r>
    <r>
      <rPr>
        <sz val="12"/>
        <color theme="1"/>
        <rFont val="標楷體"/>
        <family val="4"/>
        <charset val="136"/>
      </rPr>
      <t>膠水上涂膠机做咭書﹐并針對獅嘜</t>
    </r>
    <r>
      <rPr>
        <sz val="12"/>
        <color theme="1"/>
        <rFont val="Times New Roman"/>
        <family val="1"/>
      </rPr>
      <t>300gsm</t>
    </r>
    <r>
      <rPr>
        <sz val="12"/>
        <color theme="1"/>
        <rFont val="標楷體"/>
        <family val="4"/>
        <charset val="136"/>
      </rPr>
      <t>粉灰咭﹐其認品質是否接受﹒</t>
    </r>
  </si>
  <si>
    <r>
      <rPr>
        <sz val="12"/>
        <color theme="1"/>
        <rFont val="標楷體"/>
        <family val="4"/>
        <charset val="136"/>
      </rPr>
      <t>測試歐美</t>
    </r>
    <r>
      <rPr>
        <sz val="12"/>
        <color theme="1"/>
        <rFont val="Times New Roman"/>
        <family val="1"/>
      </rPr>
      <t>#AM-88F</t>
    </r>
    <r>
      <rPr>
        <sz val="12"/>
        <color theme="1"/>
        <rFont val="標楷體"/>
        <family val="4"/>
        <charset val="136"/>
      </rPr>
      <t>膠水上涂膠机做咭書﹐并針對獅嘜</t>
    </r>
    <r>
      <rPr>
        <sz val="12"/>
        <color theme="1"/>
        <rFont val="Times New Roman"/>
        <family val="1"/>
      </rPr>
      <t>300gsm</t>
    </r>
    <r>
      <rPr>
        <sz val="12"/>
        <color theme="1"/>
        <rFont val="標楷體"/>
        <family val="4"/>
        <charset val="136"/>
      </rPr>
      <t>粉灰咭﹐其确</t>
    </r>
    <r>
      <rPr>
        <sz val="12"/>
        <color theme="1"/>
        <rFont val="Times New Roman"/>
        <family val="1"/>
      </rPr>
      <t xml:space="preserve"> </t>
    </r>
    <r>
      <rPr>
        <sz val="12"/>
        <color theme="1"/>
        <rFont val="標楷體"/>
        <family val="4"/>
        <charset val="136"/>
      </rPr>
      <t>認品質是否接受﹒</t>
    </r>
  </si>
  <si>
    <r>
      <rPr>
        <sz val="12"/>
        <color theme="1"/>
        <rFont val="標楷體"/>
        <family val="4"/>
        <charset val="136"/>
      </rPr>
      <t>測試</t>
    </r>
    <r>
      <rPr>
        <sz val="12"/>
        <color theme="1"/>
        <rFont val="Times New Roman"/>
        <family val="1"/>
      </rPr>
      <t>Jowat #603.07 (PUR</t>
    </r>
    <r>
      <rPr>
        <sz val="12"/>
        <color theme="1"/>
        <rFont val="標楷體"/>
        <family val="4"/>
        <charset val="136"/>
      </rPr>
      <t>熱溶膠</t>
    </r>
    <r>
      <rPr>
        <sz val="12"/>
        <color theme="1"/>
        <rFont val="Times New Roman"/>
        <family val="1"/>
      </rPr>
      <t>)</t>
    </r>
    <r>
      <rPr>
        <sz val="12"/>
        <color theme="1"/>
        <rFont val="標楷體"/>
        <family val="4"/>
        <charset val="136"/>
      </rPr>
      <t>﹐試配合</t>
    </r>
    <r>
      <rPr>
        <sz val="12"/>
        <color theme="1"/>
        <rFont val="Times New Roman"/>
        <family val="1"/>
      </rPr>
      <t>GM-650P</t>
    </r>
    <r>
      <rPr>
        <sz val="12"/>
        <color theme="1"/>
        <rFont val="標楷體"/>
        <family val="4"/>
        <charset val="136"/>
      </rPr>
      <t>塑膠自動糊折盒机</t>
    </r>
    <r>
      <rPr>
        <sz val="12"/>
        <color theme="1"/>
        <rFont val="Times New Roman"/>
        <family val="1"/>
      </rPr>
      <t xml:space="preserve"> (Norson PUR</t>
    </r>
    <r>
      <rPr>
        <sz val="12"/>
        <color theme="1"/>
        <rFont val="標楷體"/>
        <family val="4"/>
        <charset val="136"/>
      </rPr>
      <t>裝置</t>
    </r>
    <r>
      <rPr>
        <sz val="12"/>
        <color theme="1"/>
        <rFont val="Times New Roman"/>
        <family val="1"/>
      </rPr>
      <t>)</t>
    </r>
    <r>
      <rPr>
        <sz val="12"/>
        <color theme="1"/>
        <rFont val="標楷體"/>
        <family val="4"/>
        <charset val="136"/>
      </rPr>
      <t>操作﹐确認其操作效果﹐及其產品品質﹐生產是否可行﹒</t>
    </r>
  </si>
  <si>
    <r>
      <rPr>
        <sz val="12"/>
        <color theme="1"/>
        <rFont val="標楷體"/>
        <family val="4"/>
        <charset val="136"/>
      </rPr>
      <t>測試國民</t>
    </r>
    <r>
      <rPr>
        <sz val="12"/>
        <color theme="1"/>
        <rFont val="Times New Roman"/>
        <family val="1"/>
      </rPr>
      <t>#245 (PUR</t>
    </r>
    <r>
      <rPr>
        <sz val="12"/>
        <color theme="1"/>
        <rFont val="標楷體"/>
        <family val="4"/>
        <charset val="136"/>
      </rPr>
      <t>熱溶膠</t>
    </r>
    <r>
      <rPr>
        <sz val="12"/>
        <color theme="1"/>
        <rFont val="Times New Roman"/>
        <family val="1"/>
      </rPr>
      <t>)</t>
    </r>
    <r>
      <rPr>
        <sz val="12"/>
        <color theme="1"/>
        <rFont val="標楷體"/>
        <family val="4"/>
        <charset val="136"/>
      </rPr>
      <t>﹐試配合</t>
    </r>
    <r>
      <rPr>
        <sz val="12"/>
        <color theme="1"/>
        <rFont val="Times New Roman"/>
        <family val="1"/>
      </rPr>
      <t>GM-650P</t>
    </r>
    <r>
      <rPr>
        <sz val="12"/>
        <color theme="1"/>
        <rFont val="標楷體"/>
        <family val="4"/>
        <charset val="136"/>
      </rPr>
      <t>塑膠自動糊折盒机</t>
    </r>
    <r>
      <rPr>
        <sz val="12"/>
        <color theme="1"/>
        <rFont val="Times New Roman"/>
        <family val="1"/>
      </rPr>
      <t>(NorsonPUR</t>
    </r>
    <r>
      <rPr>
        <sz val="12"/>
        <color theme="1"/>
        <rFont val="標楷體"/>
        <family val="4"/>
        <charset val="136"/>
      </rPr>
      <t>裝置</t>
    </r>
    <r>
      <rPr>
        <sz val="12"/>
        <color theme="1"/>
        <rFont val="Times New Roman"/>
        <family val="1"/>
      </rPr>
      <t>)</t>
    </r>
    <r>
      <rPr>
        <sz val="12"/>
        <color theme="1"/>
        <rFont val="標楷體"/>
        <family val="4"/>
        <charset val="136"/>
      </rPr>
      <t>操作﹐确認其操作效果及其產品品質﹐生產是否可行﹒</t>
    </r>
  </si>
  <si>
    <r>
      <rPr>
        <sz val="12"/>
        <color theme="1"/>
        <rFont val="標楷體"/>
        <family val="4"/>
        <charset val="136"/>
      </rPr>
      <t>測試</t>
    </r>
    <r>
      <rPr>
        <sz val="12"/>
        <color theme="1"/>
        <rFont val="Times New Roman"/>
        <family val="1"/>
      </rPr>
      <t>Jowat#746.20</t>
    </r>
    <r>
      <rPr>
        <sz val="12"/>
        <color theme="1"/>
        <rFont val="標楷體"/>
        <family val="4"/>
        <charset val="136"/>
      </rPr>
      <t>膠水﹐針對于</t>
    </r>
    <r>
      <rPr>
        <sz val="12"/>
        <color theme="1"/>
        <rFont val="Times New Roman"/>
        <family val="1"/>
      </rPr>
      <t>PVC</t>
    </r>
    <r>
      <rPr>
        <sz val="12"/>
        <color theme="1"/>
        <rFont val="標楷體"/>
        <family val="4"/>
        <charset val="136"/>
      </rPr>
      <t>粘紙面﹑紙面粘紙面﹐以及對敏感性油墨之反應﹐其品質是否可以代替現用國民</t>
    </r>
    <r>
      <rPr>
        <sz val="12"/>
        <color theme="1"/>
        <rFont val="Times New Roman"/>
        <family val="1"/>
      </rPr>
      <t>#3275(TMD: G-021001)</t>
    </r>
    <r>
      <rPr>
        <sz val="12"/>
        <color theme="1"/>
        <rFont val="標楷體"/>
        <family val="4"/>
        <charset val="136"/>
      </rPr>
      <t>以作備用﹒</t>
    </r>
  </si>
  <si>
    <r>
      <rPr>
        <sz val="12"/>
        <color theme="1"/>
        <rFont val="標楷體"/>
        <family val="4"/>
        <charset val="136"/>
      </rPr>
      <t>測試國民＃</t>
    </r>
    <r>
      <rPr>
        <sz val="12"/>
        <color theme="1"/>
        <rFont val="Times New Roman"/>
        <family val="1"/>
      </rPr>
      <t>5292</t>
    </r>
    <r>
      <rPr>
        <sz val="12"/>
        <color theme="1"/>
        <rFont val="標楷體"/>
        <family val="4"/>
        <charset val="136"/>
      </rPr>
      <t>膠水﹐試粘不同配件﹑紙材及塑膠類﹐跟現用建泰</t>
    </r>
    <r>
      <rPr>
        <sz val="12"/>
        <color theme="1"/>
        <rFont val="Times New Roman"/>
        <family val="1"/>
      </rPr>
      <t>#790</t>
    </r>
    <r>
      <rPr>
        <sz val="12"/>
        <color theme="1"/>
        <rFont val="標楷體"/>
        <family val="4"/>
        <charset val="136"/>
      </rPr>
      <t>熱溶膠作比較﹐其确認品質是否接受﹒</t>
    </r>
  </si>
  <si>
    <r>
      <rPr>
        <sz val="12"/>
        <color theme="1"/>
        <rFont val="標楷體"/>
        <family val="4"/>
        <charset val="136"/>
      </rPr>
      <t>測試</t>
    </r>
    <r>
      <rPr>
        <sz val="12"/>
        <color theme="1"/>
        <rFont val="Times New Roman"/>
        <family val="1"/>
      </rPr>
      <t>Jowat#260.40</t>
    </r>
    <r>
      <rPr>
        <sz val="12"/>
        <color theme="1"/>
        <rFont val="標楷體"/>
        <family val="4"/>
        <charset val="136"/>
      </rPr>
      <t>膠水﹐試粘不同配件﹑紙材及塑膠類﹐跟現用建泰</t>
    </r>
    <r>
      <rPr>
        <sz val="12"/>
        <color theme="1"/>
        <rFont val="Times New Roman"/>
        <family val="1"/>
      </rPr>
      <t>#790</t>
    </r>
    <r>
      <rPr>
        <sz val="12"/>
        <color theme="1"/>
        <rFont val="標楷體"/>
        <family val="4"/>
        <charset val="136"/>
      </rPr>
      <t>熱溶膠作比較﹐其确認品質是否接受﹒</t>
    </r>
  </si>
  <si>
    <r>
      <rPr>
        <sz val="12"/>
        <color theme="1"/>
        <rFont val="標楷體"/>
        <family val="4"/>
        <charset val="136"/>
      </rPr>
      <t>測試漢高</t>
    </r>
    <r>
      <rPr>
        <sz val="12"/>
        <color theme="1"/>
        <rFont val="Times New Roman"/>
        <family val="1"/>
      </rPr>
      <t>#A8060</t>
    </r>
    <r>
      <rPr>
        <sz val="12"/>
        <color theme="1"/>
        <rFont val="標楷體"/>
        <family val="4"/>
        <charset val="136"/>
      </rPr>
      <t>膠水﹐針對于</t>
    </r>
    <r>
      <rPr>
        <sz val="12"/>
        <color theme="1"/>
        <rFont val="Times New Roman"/>
        <family val="1"/>
      </rPr>
      <t>PVC</t>
    </r>
    <r>
      <rPr>
        <sz val="12"/>
        <color theme="1"/>
        <rFont val="標楷體"/>
        <family val="4"/>
        <charset val="136"/>
      </rPr>
      <t>粘紙面﹑紙面粘紙面﹐以及對敏感性油</t>
    </r>
    <r>
      <rPr>
        <sz val="12"/>
        <color theme="1"/>
        <rFont val="Times New Roman"/>
        <family val="1"/>
      </rPr>
      <t xml:space="preserve"> </t>
    </r>
    <r>
      <rPr>
        <sz val="12"/>
        <color theme="1"/>
        <rFont val="標楷體"/>
        <family val="4"/>
        <charset val="136"/>
      </rPr>
      <t>墨之反應﹐其品質是否可以代替現用國民</t>
    </r>
    <r>
      <rPr>
        <sz val="12"/>
        <color theme="1"/>
        <rFont val="Times New Roman"/>
        <family val="1"/>
      </rPr>
      <t>#3275(TMD: G-021001)</t>
    </r>
    <r>
      <rPr>
        <sz val="12"/>
        <color theme="1"/>
        <rFont val="標楷體"/>
        <family val="4"/>
        <charset val="136"/>
      </rPr>
      <t>以作備用﹒</t>
    </r>
  </si>
  <si>
    <r>
      <rPr>
        <sz val="12"/>
        <color theme="1"/>
        <rFont val="標楷體"/>
        <family val="4"/>
        <charset val="136"/>
      </rPr>
      <t>測試漢高</t>
    </r>
    <r>
      <rPr>
        <sz val="12"/>
        <color theme="1"/>
        <rFont val="Times New Roman"/>
        <family val="1"/>
      </rPr>
      <t>#8065-1</t>
    </r>
    <r>
      <rPr>
        <sz val="12"/>
        <color theme="1"/>
        <rFont val="標楷體"/>
        <family val="4"/>
        <charset val="136"/>
      </rPr>
      <t>膠水﹐針對于</t>
    </r>
    <r>
      <rPr>
        <sz val="12"/>
        <color theme="1"/>
        <rFont val="Times New Roman"/>
        <family val="1"/>
      </rPr>
      <t>PVC</t>
    </r>
    <r>
      <rPr>
        <sz val="12"/>
        <color theme="1"/>
        <rFont val="標楷體"/>
        <family val="4"/>
        <charset val="136"/>
      </rPr>
      <t>粘紙面﹑紙面粘紙面﹐以及對敏感性油墨之反應﹐其品質是否可以代替現用國民</t>
    </r>
    <r>
      <rPr>
        <sz val="12"/>
        <color theme="1"/>
        <rFont val="Times New Roman"/>
        <family val="1"/>
      </rPr>
      <t>#3275(TMD:G-021001)</t>
    </r>
    <r>
      <rPr>
        <sz val="12"/>
        <color theme="1"/>
        <rFont val="標楷體"/>
        <family val="4"/>
        <charset val="136"/>
      </rPr>
      <t>以作備用﹒</t>
    </r>
  </si>
  <si>
    <r>
      <rPr>
        <sz val="12"/>
        <color theme="1"/>
        <rFont val="標楷體"/>
        <family val="4"/>
        <charset val="136"/>
      </rPr>
      <t>測試堅益</t>
    </r>
    <r>
      <rPr>
        <sz val="12"/>
        <color theme="1"/>
        <rFont val="Times New Roman"/>
        <family val="1"/>
      </rPr>
      <t>#GT-1035</t>
    </r>
    <r>
      <rPr>
        <sz val="12"/>
        <color theme="1"/>
        <rFont val="標楷體"/>
        <family val="4"/>
        <charset val="136"/>
      </rPr>
      <t>膠水，主要針對</t>
    </r>
    <r>
      <rPr>
        <sz val="12"/>
        <color theme="1"/>
        <rFont val="Times New Roman"/>
        <family val="1"/>
      </rPr>
      <t>BOPP</t>
    </r>
    <r>
      <rPr>
        <sz val="12"/>
        <color theme="1"/>
        <rFont val="標楷體"/>
        <family val="4"/>
        <charset val="136"/>
      </rPr>
      <t>粘紙，其品質是否能夠改善現用</t>
    </r>
    <r>
      <rPr>
        <sz val="12"/>
        <color theme="1"/>
        <rFont val="Times New Roman"/>
        <family val="1"/>
      </rPr>
      <t>PRINPACK#C505</t>
    </r>
    <r>
      <rPr>
        <sz val="12"/>
        <color theme="1"/>
        <rFont val="標楷體"/>
        <family val="4"/>
        <charset val="136"/>
      </rPr>
      <t>膠水常出現品質不穩定情況，以改善大貨品質問題。</t>
    </r>
  </si>
  <si>
    <r>
      <rPr>
        <sz val="12"/>
        <color theme="1"/>
        <rFont val="標楷體"/>
        <family val="4"/>
        <charset val="136"/>
      </rPr>
      <t>測試歐美</t>
    </r>
    <r>
      <rPr>
        <sz val="12"/>
        <color theme="1"/>
        <rFont val="Times New Roman"/>
        <family val="1"/>
      </rPr>
      <t>#AM-205</t>
    </r>
    <r>
      <rPr>
        <sz val="12"/>
        <color theme="1"/>
        <rFont val="標楷體"/>
        <family val="4"/>
        <charset val="136"/>
      </rPr>
      <t>植絨膠水﹐是否适合使用</t>
    </r>
    <r>
      <rPr>
        <sz val="12"/>
        <color theme="1"/>
        <rFont val="Times New Roman"/>
        <family val="1"/>
      </rPr>
      <t>(</t>
    </r>
    <r>
      <rPr>
        <sz val="12"/>
        <color theme="1"/>
        <rFont val="標楷體"/>
        <family val="4"/>
        <charset val="136"/>
      </rPr>
      <t>主要針對塑膠面</t>
    </r>
    <r>
      <rPr>
        <sz val="12"/>
        <color theme="1"/>
        <rFont val="Times New Roman"/>
        <family val="1"/>
      </rPr>
      <t>),</t>
    </r>
    <r>
      <rPr>
        <sz val="12"/>
        <color theme="1"/>
        <rFont val="標楷體"/>
        <family val="4"/>
        <charset val="136"/>
      </rPr>
      <t>較永安</t>
    </r>
    <r>
      <rPr>
        <sz val="12"/>
        <color theme="1"/>
        <rFont val="Times New Roman"/>
        <family val="1"/>
      </rPr>
      <t>#AD760H</t>
    </r>
    <r>
      <rPr>
        <sz val="12"/>
        <color theme="1"/>
        <rFont val="標楷體"/>
        <family val="4"/>
        <charset val="136"/>
      </rPr>
      <t>膠水平价是否能代替現用永安</t>
    </r>
    <r>
      <rPr>
        <sz val="12"/>
        <color theme="1"/>
        <rFont val="Times New Roman"/>
        <family val="1"/>
      </rPr>
      <t>#AD760HS</t>
    </r>
    <r>
      <rPr>
        <sz val="12"/>
        <color theme="1"/>
        <rFont val="標楷體"/>
        <family val="4"/>
        <charset val="136"/>
      </rPr>
      <t>植毛膠水</t>
    </r>
    <r>
      <rPr>
        <sz val="12"/>
        <color theme="1"/>
        <rFont val="Times New Roman"/>
        <family val="1"/>
      </rPr>
      <t>(</t>
    </r>
    <r>
      <rPr>
        <sz val="12"/>
        <color theme="1"/>
        <rFont val="標楷體"/>
        <family val="4"/>
        <charset val="136"/>
      </rPr>
      <t>或作為備用品</t>
    </r>
    <r>
      <rPr>
        <sz val="12"/>
        <color theme="1"/>
        <rFont val="Times New Roman"/>
        <family val="1"/>
      </rPr>
      <t>),</t>
    </r>
    <r>
      <rPr>
        <sz val="12"/>
        <color theme="1"/>
        <rFont val="標楷體"/>
        <family val="4"/>
        <charset val="136"/>
      </rPr>
      <t>以降低公司成本</t>
    </r>
    <r>
      <rPr>
        <sz val="12"/>
        <color theme="1"/>
        <rFont val="Times New Roman"/>
        <family val="1"/>
      </rPr>
      <t>.</t>
    </r>
  </si>
  <si>
    <r>
      <rPr>
        <sz val="12"/>
        <color theme="1"/>
        <rFont val="標楷體"/>
        <family val="4"/>
        <charset val="136"/>
      </rPr>
      <t>測試歐美</t>
    </r>
    <r>
      <rPr>
        <sz val="12"/>
        <color theme="1"/>
        <rFont val="Times New Roman"/>
        <family val="1"/>
      </rPr>
      <t>#AM-202</t>
    </r>
    <r>
      <rPr>
        <sz val="12"/>
        <color theme="1"/>
        <rFont val="標楷體"/>
        <family val="4"/>
        <charset val="136"/>
      </rPr>
      <t>植絨膠水﹐是否适合使用</t>
    </r>
    <r>
      <rPr>
        <sz val="12"/>
        <color theme="1"/>
        <rFont val="Times New Roman"/>
        <family val="1"/>
      </rPr>
      <t>,</t>
    </r>
    <r>
      <rPr>
        <sz val="12"/>
        <color theme="1"/>
        <rFont val="標楷體"/>
        <family val="4"/>
        <charset val="136"/>
      </rPr>
      <t>較永安</t>
    </r>
    <r>
      <rPr>
        <sz val="12"/>
        <color theme="1"/>
        <rFont val="Times New Roman"/>
        <family val="1"/>
      </rPr>
      <t>#AD760H</t>
    </r>
    <r>
      <rPr>
        <sz val="12"/>
        <color theme="1"/>
        <rFont val="標楷體"/>
        <family val="4"/>
        <charset val="136"/>
      </rPr>
      <t>膠水平价是否能代替現用永安</t>
    </r>
    <r>
      <rPr>
        <sz val="12"/>
        <color theme="1"/>
        <rFont val="Times New Roman"/>
        <family val="1"/>
      </rPr>
      <t>#AD760HS</t>
    </r>
    <r>
      <rPr>
        <sz val="12"/>
        <color theme="1"/>
        <rFont val="標楷體"/>
        <family val="4"/>
        <charset val="136"/>
      </rPr>
      <t>植毛膠水</t>
    </r>
    <r>
      <rPr>
        <sz val="12"/>
        <color theme="1"/>
        <rFont val="Times New Roman"/>
        <family val="1"/>
      </rPr>
      <t xml:space="preserve">, </t>
    </r>
    <r>
      <rPr>
        <sz val="12"/>
        <color theme="1"/>
        <rFont val="標楷體"/>
        <family val="4"/>
        <charset val="136"/>
      </rPr>
      <t>以降低公司成本</t>
    </r>
    <r>
      <rPr>
        <sz val="12"/>
        <color theme="1"/>
        <rFont val="Times New Roman"/>
        <family val="1"/>
      </rPr>
      <t>.</t>
    </r>
  </si>
  <si>
    <r>
      <rPr>
        <sz val="12"/>
        <color theme="1"/>
        <rFont val="標楷體"/>
        <family val="4"/>
        <charset val="136"/>
      </rPr>
      <t>測試國民</t>
    </r>
    <r>
      <rPr>
        <sz val="12"/>
        <color theme="1"/>
        <rFont val="Times New Roman"/>
        <family val="1"/>
      </rPr>
      <t>#BONDMASTER 6 (PUR</t>
    </r>
    <r>
      <rPr>
        <sz val="12"/>
        <color theme="1"/>
        <rFont val="標楷體"/>
        <family val="4"/>
        <charset val="136"/>
      </rPr>
      <t>熱溶膠</t>
    </r>
    <r>
      <rPr>
        <sz val="12"/>
        <color theme="1"/>
        <rFont val="Times New Roman"/>
        <family val="1"/>
      </rPr>
      <t>)</t>
    </r>
    <r>
      <rPr>
        <sz val="12"/>
        <color theme="1"/>
        <rFont val="標楷體"/>
        <family val="4"/>
        <charset val="136"/>
      </rPr>
      <t>﹐試配合</t>
    </r>
    <r>
      <rPr>
        <sz val="12"/>
        <color theme="1"/>
        <rFont val="Times New Roman"/>
        <family val="1"/>
      </rPr>
      <t>GM-650P</t>
    </r>
    <r>
      <rPr>
        <sz val="12"/>
        <color theme="1"/>
        <rFont val="標楷體"/>
        <family val="4"/>
        <charset val="136"/>
      </rPr>
      <t>塑膠自動糊折盒</t>
    </r>
    <r>
      <rPr>
        <sz val="12"/>
        <color theme="1"/>
        <rFont val="Times New Roman"/>
        <family val="1"/>
      </rPr>
      <t xml:space="preserve"> </t>
    </r>
    <r>
      <rPr>
        <sz val="12"/>
        <color theme="1"/>
        <rFont val="標楷體"/>
        <family val="4"/>
        <charset val="136"/>
      </rPr>
      <t>机</t>
    </r>
    <r>
      <rPr>
        <sz val="12"/>
        <color theme="1"/>
        <rFont val="Times New Roman"/>
        <family val="1"/>
      </rPr>
      <t>(Norson PUR</t>
    </r>
    <r>
      <rPr>
        <sz val="12"/>
        <color theme="1"/>
        <rFont val="標楷體"/>
        <family val="4"/>
        <charset val="136"/>
      </rPr>
      <t>裝置</t>
    </r>
    <r>
      <rPr>
        <sz val="12"/>
        <color theme="1"/>
        <rFont val="Times New Roman"/>
        <family val="1"/>
      </rPr>
      <t>)</t>
    </r>
    <r>
      <rPr>
        <sz val="12"/>
        <color theme="1"/>
        <rFont val="標楷體"/>
        <family val="4"/>
        <charset val="136"/>
      </rPr>
      <t>操作﹐确認其操作效果及其產品品質﹐生產是否可行﹒</t>
    </r>
  </si>
  <si>
    <r>
      <rPr>
        <sz val="12"/>
        <color theme="1"/>
        <rFont val="標楷體"/>
        <family val="4"/>
        <charset val="136"/>
      </rPr>
      <t>測試用億丰</t>
    </r>
    <r>
      <rPr>
        <sz val="12"/>
        <color theme="1"/>
        <rFont val="Times New Roman"/>
        <family val="1"/>
      </rPr>
      <t>#8800</t>
    </r>
    <r>
      <rPr>
        <sz val="12"/>
        <color theme="1"/>
        <rFont val="標楷體"/>
        <family val="4"/>
        <charset val="136"/>
      </rPr>
      <t>無笨膠水配合新電高周机﹐做壓花產品﹐是否可行﹒</t>
    </r>
  </si>
  <si>
    <r>
      <rPr>
        <sz val="12"/>
        <color theme="1"/>
        <rFont val="標楷體"/>
        <family val="4"/>
        <charset val="136"/>
      </rPr>
      <t>測試改良版</t>
    </r>
    <r>
      <rPr>
        <sz val="12"/>
        <color theme="1"/>
        <rFont val="Times New Roman"/>
        <family val="1"/>
      </rPr>
      <t>#3242(V5.0)</t>
    </r>
    <r>
      <rPr>
        <sz val="12"/>
        <color theme="1"/>
        <rFont val="標楷體"/>
        <family val="4"/>
        <charset val="136"/>
      </rPr>
      <t>膠水，是否能夠代替現用</t>
    </r>
    <r>
      <rPr>
        <sz val="12"/>
        <color theme="1"/>
        <rFont val="Times New Roman"/>
        <family val="1"/>
      </rPr>
      <t>#3242</t>
    </r>
    <r>
      <rPr>
        <sz val="12"/>
        <color theme="1"/>
        <rFont val="標楷體"/>
        <family val="4"/>
        <charset val="136"/>
      </rPr>
      <t>膠水</t>
    </r>
    <r>
      <rPr>
        <sz val="12"/>
        <color theme="1"/>
        <rFont val="Times New Roman"/>
        <family val="1"/>
      </rPr>
      <t>(TMD:G-021107)</t>
    </r>
    <r>
      <rPr>
        <sz val="12"/>
        <color theme="1"/>
        <rFont val="標楷體"/>
        <family val="4"/>
        <charset val="136"/>
      </rPr>
      <t>裱襯功能所出現品質不穩定情況。</t>
    </r>
  </si>
  <si>
    <r>
      <rPr>
        <sz val="12"/>
        <color theme="1"/>
        <rFont val="標楷體"/>
        <family val="4"/>
        <charset val="136"/>
      </rPr>
      <t>測試雅高</t>
    </r>
    <r>
      <rPr>
        <sz val="12"/>
        <color theme="1"/>
        <rFont val="Times New Roman"/>
        <family val="1"/>
      </rPr>
      <t>3M TC#3798LM</t>
    </r>
    <r>
      <rPr>
        <sz val="12"/>
        <color theme="1"/>
        <rFont val="標楷體"/>
        <family val="4"/>
        <charset val="136"/>
      </rPr>
      <t>熱熔膠，針對</t>
    </r>
    <r>
      <rPr>
        <sz val="12"/>
        <color theme="1"/>
        <rFont val="Times New Roman"/>
        <family val="1"/>
      </rPr>
      <t>Hallmark</t>
    </r>
    <r>
      <rPr>
        <sz val="12"/>
        <color theme="1"/>
        <rFont val="標楷體"/>
        <family val="4"/>
        <charset val="136"/>
      </rPr>
      <t>之</t>
    </r>
    <r>
      <rPr>
        <sz val="12"/>
        <color theme="1"/>
        <rFont val="Times New Roman"/>
        <family val="1"/>
      </rPr>
      <t>He was only a- chocalate chip cookie (995BOK2040)</t>
    </r>
    <r>
      <rPr>
        <sz val="12"/>
        <color theme="1"/>
        <rFont val="標楷體"/>
        <family val="4"/>
        <charset val="136"/>
      </rPr>
      <t>；工程單號：</t>
    </r>
    <r>
      <rPr>
        <sz val="12"/>
        <color theme="1"/>
        <rFont val="Times New Roman"/>
        <family val="1"/>
      </rPr>
      <t>#33687</t>
    </r>
    <r>
      <rPr>
        <sz val="12"/>
        <color theme="1"/>
        <rFont val="標楷體"/>
        <family val="4"/>
        <charset val="136"/>
      </rPr>
      <t>，將</t>
    </r>
    <r>
      <rPr>
        <sz val="12"/>
        <color theme="1"/>
        <rFont val="Times New Roman"/>
        <family val="1"/>
      </rPr>
      <t>1mm</t>
    </r>
    <r>
      <rPr>
        <sz val="12"/>
        <color theme="1"/>
        <rFont val="標楷體"/>
        <family val="4"/>
        <charset val="136"/>
      </rPr>
      <t>磁膠（</t>
    </r>
    <r>
      <rPr>
        <sz val="12"/>
        <color theme="1"/>
        <rFont val="Times New Roman"/>
        <family val="1"/>
      </rPr>
      <t>150g</t>
    </r>
    <r>
      <rPr>
        <sz val="12"/>
        <color theme="1"/>
        <rFont val="標楷體"/>
        <family val="4"/>
        <charset val="136"/>
      </rPr>
      <t>單粉紙粘</t>
    </r>
    <r>
      <rPr>
        <sz val="12"/>
        <color theme="1"/>
        <rFont val="Times New Roman"/>
        <family val="1"/>
      </rPr>
      <t>1mm</t>
    </r>
    <r>
      <rPr>
        <sz val="12"/>
        <color theme="1"/>
        <rFont val="標楷體"/>
        <family val="4"/>
        <charset val="136"/>
      </rPr>
      <t>磁膠）與無粉面（擊凸位）對粘，其確認品質是否適用于大貨生產。</t>
    </r>
  </si>
  <si>
    <r>
      <t xml:space="preserve"> </t>
    </r>
    <r>
      <rPr>
        <sz val="12"/>
        <color theme="1"/>
        <rFont val="標楷體"/>
        <family val="4"/>
        <charset val="136"/>
      </rPr>
      <t>測試旭日</t>
    </r>
    <r>
      <rPr>
        <sz val="12"/>
        <color theme="1"/>
        <rFont val="Times New Roman"/>
        <family val="1"/>
      </rPr>
      <t>#SR-1089</t>
    </r>
    <r>
      <rPr>
        <sz val="12"/>
        <color theme="1"/>
        <rFont val="標楷體"/>
        <family val="4"/>
        <charset val="136"/>
      </rPr>
      <t>白膠槳，主要針對</t>
    </r>
    <r>
      <rPr>
        <sz val="12"/>
        <color theme="1"/>
        <rFont val="Times New Roman"/>
        <family val="1"/>
      </rPr>
      <t>BOPP</t>
    </r>
    <r>
      <rPr>
        <sz val="12"/>
        <color theme="1"/>
        <rFont val="標楷體"/>
        <family val="4"/>
        <charset val="136"/>
      </rPr>
      <t>粘紙，其品質是否能夠改善現用</t>
    </r>
    <r>
      <rPr>
        <sz val="12"/>
        <color theme="1"/>
        <rFont val="Times New Roman"/>
        <family val="1"/>
      </rPr>
      <t>PRINPACK#C505</t>
    </r>
    <r>
      <rPr>
        <sz val="12"/>
        <color theme="1"/>
        <rFont val="標楷體"/>
        <family val="4"/>
        <charset val="136"/>
      </rPr>
      <t>膠水常出現品質不穩定情況，以改善大貨品質問題。</t>
    </r>
  </si>
  <si>
    <r>
      <rPr>
        <sz val="12"/>
        <color theme="1"/>
        <rFont val="標楷體"/>
        <family val="4"/>
        <charset val="136"/>
      </rPr>
      <t>測試</t>
    </r>
    <r>
      <rPr>
        <sz val="12"/>
        <color theme="1"/>
        <rFont val="Times New Roman"/>
        <family val="1"/>
      </rPr>
      <t>Jowat#253.90</t>
    </r>
    <r>
      <rPr>
        <sz val="12"/>
        <color theme="1"/>
        <rFont val="標楷體"/>
        <family val="4"/>
        <charset val="136"/>
      </rPr>
      <t>熱熔膠，是否能夠代替現用漢高＃</t>
    </r>
    <r>
      <rPr>
        <sz val="12"/>
        <color theme="1"/>
        <rFont val="Times New Roman"/>
        <family val="1"/>
      </rPr>
      <t>2267</t>
    </r>
    <r>
      <rPr>
        <sz val="12"/>
        <color theme="1"/>
        <rFont val="標楷體"/>
        <family val="4"/>
        <charset val="136"/>
      </rPr>
      <t>溝國民＃</t>
    </r>
    <r>
      <rPr>
        <sz val="12"/>
        <color theme="1"/>
        <rFont val="Times New Roman"/>
        <family val="1"/>
      </rPr>
      <t>278</t>
    </r>
    <r>
      <rPr>
        <sz val="12"/>
        <color theme="1"/>
        <rFont val="標楷體"/>
        <family val="4"/>
        <charset val="136"/>
      </rPr>
      <t>熱熔膠（比　例為</t>
    </r>
    <r>
      <rPr>
        <sz val="12"/>
        <color theme="1"/>
        <rFont val="Times New Roman"/>
        <family val="1"/>
      </rPr>
      <t>1</t>
    </r>
    <r>
      <rPr>
        <sz val="12"/>
        <color theme="1"/>
        <rFont val="標楷體"/>
        <family val="4"/>
        <charset val="136"/>
      </rPr>
      <t>：</t>
    </r>
    <r>
      <rPr>
        <sz val="12"/>
        <color theme="1"/>
        <rFont val="Times New Roman"/>
        <family val="1"/>
      </rPr>
      <t>3</t>
    </r>
    <r>
      <rPr>
        <sz val="12"/>
        <color theme="1"/>
        <rFont val="標楷體"/>
        <family val="4"/>
        <charset val="136"/>
      </rPr>
      <t>）做魚皮相簿內文</t>
    </r>
    <r>
      <rPr>
        <sz val="12"/>
        <color theme="1"/>
        <rFont val="Times New Roman"/>
        <family val="1"/>
      </rPr>
      <t>,</t>
    </r>
    <r>
      <rPr>
        <sz val="12"/>
        <color theme="1"/>
        <rFont val="標楷體"/>
        <family val="4"/>
        <charset val="136"/>
      </rPr>
      <t>於溝膠時難以溝勻的現象，確認品質是否可行。　</t>
    </r>
  </si>
  <si>
    <r>
      <rPr>
        <sz val="12"/>
        <color theme="1"/>
        <rFont val="標楷體"/>
        <family val="4"/>
        <charset val="136"/>
      </rPr>
      <t>測試</t>
    </r>
    <r>
      <rPr>
        <sz val="12"/>
        <color theme="1"/>
        <rFont val="Times New Roman"/>
        <family val="1"/>
      </rPr>
      <t>Jowat#252.70</t>
    </r>
    <r>
      <rPr>
        <sz val="12"/>
        <color theme="1"/>
        <rFont val="標楷體"/>
        <family val="4"/>
        <charset val="136"/>
      </rPr>
      <t>熱熔膠，是否能夠代替現用漢高＃</t>
    </r>
    <r>
      <rPr>
        <sz val="12"/>
        <color theme="1"/>
        <rFont val="Times New Roman"/>
        <family val="1"/>
      </rPr>
      <t>2267</t>
    </r>
    <r>
      <rPr>
        <sz val="12"/>
        <color theme="1"/>
        <rFont val="標楷體"/>
        <family val="4"/>
        <charset val="136"/>
      </rPr>
      <t>溝國民＃</t>
    </r>
    <r>
      <rPr>
        <sz val="12"/>
        <color theme="1"/>
        <rFont val="Times New Roman"/>
        <family val="1"/>
      </rPr>
      <t>278</t>
    </r>
    <r>
      <rPr>
        <sz val="12"/>
        <color theme="1"/>
        <rFont val="標楷體"/>
        <family val="4"/>
        <charset val="136"/>
      </rPr>
      <t>熱熔膠（比　例為</t>
    </r>
    <r>
      <rPr>
        <sz val="12"/>
        <color theme="1"/>
        <rFont val="Times New Roman"/>
        <family val="1"/>
      </rPr>
      <t>1</t>
    </r>
    <r>
      <rPr>
        <sz val="12"/>
        <color theme="1"/>
        <rFont val="標楷體"/>
        <family val="4"/>
        <charset val="136"/>
      </rPr>
      <t>：</t>
    </r>
    <r>
      <rPr>
        <sz val="12"/>
        <color theme="1"/>
        <rFont val="Times New Roman"/>
        <family val="1"/>
      </rPr>
      <t>3</t>
    </r>
    <r>
      <rPr>
        <sz val="12"/>
        <color theme="1"/>
        <rFont val="標楷體"/>
        <family val="4"/>
        <charset val="136"/>
      </rPr>
      <t>）做魚皮相簿內文</t>
    </r>
    <r>
      <rPr>
        <sz val="12"/>
        <color theme="1"/>
        <rFont val="Times New Roman"/>
        <family val="1"/>
      </rPr>
      <t xml:space="preserve">, </t>
    </r>
    <r>
      <rPr>
        <sz val="12"/>
        <color theme="1"/>
        <rFont val="標楷體"/>
        <family val="4"/>
        <charset val="136"/>
      </rPr>
      <t>於溝膠時難以溝勻的現象，確認品質是否可行。　</t>
    </r>
  </si>
  <si>
    <r>
      <t xml:space="preserve"> </t>
    </r>
    <r>
      <rPr>
        <sz val="12"/>
        <color theme="1"/>
        <rFont val="標楷體"/>
        <family val="4"/>
        <charset val="136"/>
      </rPr>
      <t>測試</t>
    </r>
    <r>
      <rPr>
        <sz val="12"/>
        <color theme="1"/>
        <rFont val="Times New Roman"/>
        <family val="1"/>
      </rPr>
      <t>Jowat#257.30</t>
    </r>
    <r>
      <rPr>
        <sz val="12"/>
        <color theme="1"/>
        <rFont val="標楷體"/>
        <family val="4"/>
        <charset val="136"/>
      </rPr>
      <t>熱熔膠，是否能夠代替現用漢高＃</t>
    </r>
    <r>
      <rPr>
        <sz val="12"/>
        <color theme="1"/>
        <rFont val="Times New Roman"/>
        <family val="1"/>
      </rPr>
      <t>2267</t>
    </r>
    <r>
      <rPr>
        <sz val="12"/>
        <color theme="1"/>
        <rFont val="標楷體"/>
        <family val="4"/>
        <charset val="136"/>
      </rPr>
      <t>溝國民＃</t>
    </r>
    <r>
      <rPr>
        <sz val="12"/>
        <color theme="1"/>
        <rFont val="Times New Roman"/>
        <family val="1"/>
      </rPr>
      <t>278</t>
    </r>
    <r>
      <rPr>
        <sz val="12"/>
        <color theme="1"/>
        <rFont val="標楷體"/>
        <family val="4"/>
        <charset val="136"/>
      </rPr>
      <t>熱熔膠（比例為</t>
    </r>
    <r>
      <rPr>
        <sz val="12"/>
        <color theme="1"/>
        <rFont val="Times New Roman"/>
        <family val="1"/>
      </rPr>
      <t>1</t>
    </r>
    <r>
      <rPr>
        <sz val="12"/>
        <color theme="1"/>
        <rFont val="標楷體"/>
        <family val="4"/>
        <charset val="136"/>
      </rPr>
      <t>：</t>
    </r>
    <r>
      <rPr>
        <sz val="12"/>
        <color theme="1"/>
        <rFont val="Times New Roman"/>
        <family val="1"/>
      </rPr>
      <t>3</t>
    </r>
    <r>
      <rPr>
        <sz val="12"/>
        <color theme="1"/>
        <rFont val="標楷體"/>
        <family val="4"/>
        <charset val="136"/>
      </rPr>
      <t>）做魚皮相簿內文</t>
    </r>
    <r>
      <rPr>
        <sz val="12"/>
        <color theme="1"/>
        <rFont val="Times New Roman"/>
        <family val="1"/>
      </rPr>
      <t xml:space="preserve">, </t>
    </r>
    <r>
      <rPr>
        <sz val="12"/>
        <color theme="1"/>
        <rFont val="標楷體"/>
        <family val="4"/>
        <charset val="136"/>
      </rPr>
      <t>於溝膠時難以溝勻的現象，確認品質是否可行。</t>
    </r>
  </si>
  <si>
    <r>
      <rPr>
        <sz val="12"/>
        <color theme="1"/>
        <rFont val="標楷體"/>
        <family val="4"/>
        <charset val="136"/>
      </rPr>
      <t>測試國民</t>
    </r>
    <r>
      <rPr>
        <sz val="12"/>
        <color theme="1"/>
        <rFont val="Times New Roman"/>
        <family val="1"/>
      </rPr>
      <t>#3475LV</t>
    </r>
    <r>
      <rPr>
        <sz val="12"/>
        <color theme="1"/>
        <rFont val="標楷體"/>
        <family val="4"/>
        <charset val="136"/>
      </rPr>
      <t>（</t>
    </r>
    <r>
      <rPr>
        <sz val="12"/>
        <color theme="1"/>
        <rFont val="Times New Roman"/>
        <family val="1"/>
      </rPr>
      <t>900cps</t>
    </r>
    <r>
      <rPr>
        <sz val="12"/>
        <color theme="1"/>
        <rFont val="標楷體"/>
        <family val="4"/>
        <charset val="136"/>
      </rPr>
      <t>）不含</t>
    </r>
    <r>
      <rPr>
        <sz val="12"/>
        <color theme="1"/>
        <rFont val="Times New Roman"/>
        <family val="1"/>
      </rPr>
      <t>Phthalate</t>
    </r>
    <r>
      <rPr>
        <sz val="12"/>
        <color theme="1"/>
        <rFont val="標楷體"/>
        <family val="4"/>
        <charset val="136"/>
      </rPr>
      <t>成份的膠水﹐主要針對上</t>
    </r>
    <r>
      <rPr>
        <sz val="12"/>
        <color theme="1"/>
        <rFont val="Times New Roman"/>
        <family val="1"/>
      </rPr>
      <t>BOBST</t>
    </r>
    <r>
      <rPr>
        <sz val="12"/>
        <color theme="1"/>
        <rFont val="標楷體"/>
        <family val="4"/>
        <charset val="136"/>
      </rPr>
      <t>粘盒机配合</t>
    </r>
    <r>
      <rPr>
        <sz val="12"/>
        <color theme="1"/>
        <rFont val="Times New Roman"/>
        <family val="1"/>
      </rPr>
      <t>HHS</t>
    </r>
    <r>
      <rPr>
        <sz val="12"/>
        <color theme="1"/>
        <rFont val="標楷體"/>
        <family val="4"/>
        <charset val="136"/>
      </rPr>
      <t>噴膠系統產生大貨﹐且确認品質可否解決現用國民</t>
    </r>
    <r>
      <rPr>
        <sz val="12"/>
        <color theme="1"/>
        <rFont val="Times New Roman"/>
        <family val="1"/>
      </rPr>
      <t>#3475</t>
    </r>
    <r>
      <rPr>
        <sz val="12"/>
        <color theme="1"/>
        <rFont val="標楷體"/>
        <family val="4"/>
        <charset val="136"/>
      </rPr>
      <t>膠水常停机后會導致堵塞膠泵現象﹒</t>
    </r>
  </si>
  <si>
    <r>
      <rPr>
        <sz val="12"/>
        <color theme="1"/>
        <rFont val="標楷體"/>
        <family val="4"/>
        <charset val="136"/>
      </rPr>
      <t>試用建泰</t>
    </r>
    <r>
      <rPr>
        <sz val="12"/>
        <color theme="1"/>
        <rFont val="Times New Roman"/>
        <family val="1"/>
      </rPr>
      <t>20M</t>
    </r>
    <r>
      <rPr>
        <sz val="12"/>
        <color theme="1"/>
        <rFont val="標楷體"/>
        <family val="4"/>
        <charset val="136"/>
      </rPr>
      <t>膠水用於膠片與已過</t>
    </r>
    <r>
      <rPr>
        <sz val="12"/>
        <color theme="1"/>
        <rFont val="Times New Roman"/>
        <family val="1"/>
      </rPr>
      <t>BOPP</t>
    </r>
    <r>
      <rPr>
        <sz val="12"/>
        <color theme="1"/>
        <rFont val="標楷體"/>
        <family val="4"/>
        <charset val="136"/>
      </rPr>
      <t>黏合</t>
    </r>
  </si>
  <si>
    <r>
      <rPr>
        <sz val="12"/>
        <color theme="1"/>
        <rFont val="標楷體"/>
        <family val="4"/>
        <charset val="136"/>
      </rPr>
      <t>試用溢輝的</t>
    </r>
    <r>
      <rPr>
        <sz val="12"/>
        <color theme="1"/>
        <rFont val="Times New Roman"/>
        <family val="1"/>
      </rPr>
      <t xml:space="preserve">R-4A </t>
    </r>
    <r>
      <rPr>
        <sz val="12"/>
        <color theme="1"/>
        <rFont val="標楷體"/>
        <family val="4"/>
        <charset val="136"/>
      </rPr>
      <t>的黃色熱熔膠條是否合用</t>
    </r>
  </si>
  <si>
    <r>
      <rPr>
        <sz val="12"/>
        <color theme="1"/>
        <rFont val="標楷體"/>
        <family val="4"/>
        <charset val="136"/>
      </rPr>
      <t>試用溢輝的</t>
    </r>
    <r>
      <rPr>
        <sz val="12"/>
        <color theme="1"/>
        <rFont val="Times New Roman"/>
        <family val="1"/>
      </rPr>
      <t>#507</t>
    </r>
    <r>
      <rPr>
        <sz val="12"/>
        <color theme="1"/>
        <rFont val="標楷體"/>
        <family val="4"/>
        <charset val="136"/>
      </rPr>
      <t>白色熱熔膠條是否合用</t>
    </r>
  </si>
  <si>
    <r>
      <rPr>
        <sz val="12"/>
        <color theme="1"/>
        <rFont val="標楷體"/>
        <family val="4"/>
        <charset val="136"/>
      </rPr>
      <t>試用國民</t>
    </r>
    <r>
      <rPr>
        <sz val="12"/>
        <color theme="1"/>
        <rFont val="Times New Roman"/>
        <family val="1"/>
      </rPr>
      <t>CL235</t>
    </r>
    <r>
      <rPr>
        <sz val="12"/>
        <color theme="1"/>
        <rFont val="標楷體"/>
        <family val="4"/>
        <charset val="136"/>
      </rPr>
      <t>動物膠</t>
    </r>
  </si>
  <si>
    <r>
      <rPr>
        <sz val="12"/>
        <color theme="1"/>
        <rFont val="標楷體"/>
        <family val="4"/>
        <charset val="136"/>
      </rPr>
      <t>試用國民</t>
    </r>
    <r>
      <rPr>
        <sz val="12"/>
        <color theme="1"/>
        <rFont val="Times New Roman"/>
        <family val="1"/>
      </rPr>
      <t>#3030W</t>
    </r>
    <r>
      <rPr>
        <sz val="12"/>
        <color theme="1"/>
        <rFont val="標楷體"/>
        <family val="4"/>
        <charset val="136"/>
      </rPr>
      <t>熱熔膠</t>
    </r>
  </si>
  <si>
    <r>
      <rPr>
        <sz val="12"/>
        <color theme="1"/>
        <rFont val="標楷體"/>
        <family val="4"/>
        <charset val="136"/>
      </rPr>
      <t>試用國民</t>
    </r>
    <r>
      <rPr>
        <sz val="12"/>
        <color theme="1"/>
        <rFont val="Times New Roman"/>
        <family val="1"/>
      </rPr>
      <t>#3099</t>
    </r>
    <r>
      <rPr>
        <sz val="12"/>
        <color theme="1"/>
        <rFont val="標楷體"/>
        <family val="4"/>
        <charset val="136"/>
      </rPr>
      <t>乳白膠</t>
    </r>
  </si>
  <si>
    <r>
      <rPr>
        <sz val="12"/>
        <color theme="1"/>
        <rFont val="標楷體"/>
        <family val="4"/>
        <charset val="136"/>
      </rPr>
      <t>測試</t>
    </r>
    <r>
      <rPr>
        <sz val="12"/>
        <color theme="1"/>
        <rFont val="Times New Roman"/>
        <family val="1"/>
      </rPr>
      <t>Prinkpack</t>
    </r>
    <r>
      <rPr>
        <sz val="12"/>
        <color theme="1"/>
        <rFont val="標楷體"/>
        <family val="4"/>
        <charset val="136"/>
      </rPr>
      <t>的</t>
    </r>
    <r>
      <rPr>
        <sz val="12"/>
        <color theme="1"/>
        <rFont val="Times New Roman"/>
        <family val="1"/>
      </rPr>
      <t>TL-400</t>
    </r>
    <r>
      <rPr>
        <sz val="12"/>
        <color theme="1"/>
        <rFont val="標楷體"/>
        <family val="4"/>
        <charset val="136"/>
      </rPr>
      <t>水性過膠膠水是否合用</t>
    </r>
  </si>
  <si>
    <r>
      <rPr>
        <sz val="12"/>
        <color theme="1"/>
        <rFont val="標楷體"/>
        <family val="4"/>
        <charset val="136"/>
      </rPr>
      <t>測試國民</t>
    </r>
    <r>
      <rPr>
        <sz val="12"/>
        <color theme="1"/>
        <rFont val="Times New Roman"/>
        <family val="1"/>
      </rPr>
      <t>BM319</t>
    </r>
    <r>
      <rPr>
        <sz val="12"/>
        <color theme="1"/>
        <rFont val="標楷體"/>
        <family val="4"/>
        <charset val="136"/>
      </rPr>
      <t>膠水用於</t>
    </r>
    <r>
      <rPr>
        <sz val="12"/>
        <color theme="1"/>
        <rFont val="Times New Roman"/>
        <family val="1"/>
      </rPr>
      <t xml:space="preserve">Comprint </t>
    </r>
    <r>
      <rPr>
        <sz val="12"/>
        <color theme="1"/>
        <rFont val="標楷體"/>
        <family val="4"/>
        <charset val="136"/>
      </rPr>
      <t>的裱金咭機上試用</t>
    </r>
  </si>
  <si>
    <r>
      <rPr>
        <sz val="12"/>
        <color theme="1"/>
        <rFont val="標楷體"/>
        <family val="4"/>
        <charset val="136"/>
      </rPr>
      <t>測試國民</t>
    </r>
    <r>
      <rPr>
        <sz val="12"/>
        <color theme="1"/>
        <rFont val="Times New Roman"/>
        <family val="1"/>
      </rPr>
      <t>#038.459A</t>
    </r>
    <r>
      <rPr>
        <sz val="12"/>
        <color theme="1"/>
        <rFont val="標楷體"/>
        <family val="4"/>
        <charset val="136"/>
      </rPr>
      <t>水性過膠膠水是否合用</t>
    </r>
  </si>
  <si>
    <r>
      <rPr>
        <sz val="12"/>
        <color theme="1"/>
        <rFont val="標楷體"/>
        <family val="4"/>
        <charset val="136"/>
      </rPr>
      <t>測試德國</t>
    </r>
    <r>
      <rPr>
        <sz val="12"/>
        <color theme="1"/>
        <rFont val="Times New Roman"/>
        <family val="1"/>
      </rPr>
      <t xml:space="preserve">Jowat </t>
    </r>
    <r>
      <rPr>
        <sz val="12"/>
        <color theme="1"/>
        <rFont val="標楷體"/>
        <family val="4"/>
        <charset val="136"/>
      </rPr>
      <t>水溶過膠膠水</t>
    </r>
    <r>
      <rPr>
        <sz val="12"/>
        <color theme="1"/>
        <rFont val="Times New Roman"/>
        <family val="1"/>
      </rPr>
      <t>(</t>
    </r>
    <r>
      <rPr>
        <sz val="12"/>
        <color theme="1"/>
        <rFont val="標楷體"/>
        <family val="4"/>
        <charset val="136"/>
      </rPr>
      <t>乾式</t>
    </r>
    <r>
      <rPr>
        <sz val="12"/>
        <color theme="1"/>
        <rFont val="Times New Roman"/>
        <family val="1"/>
      </rPr>
      <t>)#764.3</t>
    </r>
    <r>
      <rPr>
        <sz val="12"/>
        <color theme="1"/>
        <rFont val="標楷體"/>
        <family val="4"/>
        <charset val="136"/>
      </rPr>
      <t>是否合用</t>
    </r>
  </si>
  <si>
    <r>
      <rPr>
        <sz val="12"/>
        <color theme="1"/>
        <rFont val="標楷體"/>
        <family val="4"/>
        <charset val="136"/>
      </rPr>
      <t>測試連盒機膠水黏力</t>
    </r>
  </si>
  <si>
    <r>
      <rPr>
        <sz val="12"/>
        <color theme="1"/>
        <rFont val="標楷體"/>
        <family val="4"/>
        <charset val="136"/>
      </rPr>
      <t>測試國民的</t>
    </r>
    <r>
      <rPr>
        <sz val="12"/>
        <color theme="1"/>
        <rFont val="Times New Roman"/>
        <family val="1"/>
      </rPr>
      <t xml:space="preserve">CL3302 </t>
    </r>
    <r>
      <rPr>
        <sz val="12"/>
        <color theme="1"/>
        <rFont val="標楷體"/>
        <family val="4"/>
        <charset val="136"/>
      </rPr>
      <t>動物膠是否合用於</t>
    </r>
    <r>
      <rPr>
        <sz val="12"/>
        <color theme="1"/>
        <rFont val="Times New Roman"/>
        <family val="1"/>
      </rPr>
      <t>BDM20</t>
    </r>
    <r>
      <rPr>
        <sz val="12"/>
        <color theme="1"/>
        <rFont val="標楷體"/>
        <family val="4"/>
        <charset val="136"/>
      </rPr>
      <t>皮殼機</t>
    </r>
  </si>
  <si>
    <r>
      <rPr>
        <sz val="12"/>
        <color theme="1"/>
        <rFont val="標楷體"/>
        <family val="4"/>
        <charset val="136"/>
      </rPr>
      <t>測試國民</t>
    </r>
    <r>
      <rPr>
        <sz val="12"/>
        <color theme="1"/>
        <rFont val="Times New Roman"/>
        <family val="1"/>
      </rPr>
      <t>3093</t>
    </r>
    <r>
      <rPr>
        <sz val="12"/>
        <color theme="1"/>
        <rFont val="標楷體"/>
        <family val="4"/>
        <charset val="136"/>
      </rPr>
      <t>乳白膠是否合用</t>
    </r>
  </si>
  <si>
    <r>
      <rPr>
        <sz val="12"/>
        <color theme="1"/>
        <rFont val="標楷體"/>
        <family val="4"/>
        <charset val="136"/>
      </rPr>
      <t>測試國民</t>
    </r>
    <r>
      <rPr>
        <sz val="12"/>
        <color theme="1"/>
        <rFont val="Times New Roman"/>
        <family val="1"/>
      </rPr>
      <t>28321M</t>
    </r>
    <r>
      <rPr>
        <sz val="12"/>
        <color theme="1"/>
        <rFont val="標楷體"/>
        <family val="4"/>
        <charset val="136"/>
      </rPr>
      <t>熱熔膠是否合用於皮殼膠上</t>
    </r>
  </si>
  <si>
    <r>
      <rPr>
        <sz val="12"/>
        <color theme="1"/>
        <rFont val="標楷體"/>
        <family val="4"/>
        <charset val="136"/>
      </rPr>
      <t>自行調配蜂巢制作用的膠水，以記錄份量作日後指標</t>
    </r>
  </si>
  <si>
    <r>
      <rPr>
        <sz val="12"/>
        <color theme="1"/>
        <rFont val="標楷體"/>
        <family val="4"/>
        <charset val="136"/>
      </rPr>
      <t>測試高金</t>
    </r>
    <r>
      <rPr>
        <sz val="12"/>
        <color theme="1"/>
        <rFont val="Times New Roman"/>
        <family val="1"/>
      </rPr>
      <t>Water Based Adhesive #TS1000</t>
    </r>
    <r>
      <rPr>
        <sz val="12"/>
        <color theme="1"/>
        <rFont val="標楷體"/>
        <family val="4"/>
        <charset val="136"/>
      </rPr>
      <t>是否合用</t>
    </r>
  </si>
  <si>
    <r>
      <rPr>
        <sz val="12"/>
        <color theme="1"/>
        <rFont val="標楷體"/>
        <family val="4"/>
        <charset val="136"/>
      </rPr>
      <t>測試建泰的</t>
    </r>
    <r>
      <rPr>
        <sz val="12"/>
        <color theme="1"/>
        <rFont val="Times New Roman"/>
        <family val="1"/>
      </rPr>
      <t>CP239C</t>
    </r>
    <r>
      <rPr>
        <sz val="12"/>
        <color theme="1"/>
        <rFont val="標楷體"/>
        <family val="4"/>
        <charset val="136"/>
      </rPr>
      <t>熱熔膠用於</t>
    </r>
    <r>
      <rPr>
        <sz val="12"/>
        <color theme="1"/>
        <rFont val="Times New Roman"/>
        <family val="1"/>
      </rPr>
      <t>Horauf BDM21</t>
    </r>
    <r>
      <rPr>
        <sz val="12"/>
        <color theme="1"/>
        <rFont val="標楷體"/>
        <family val="4"/>
        <charset val="136"/>
      </rPr>
      <t>皮殼機</t>
    </r>
  </si>
  <si>
    <r>
      <rPr>
        <sz val="12"/>
        <color theme="1"/>
        <rFont val="標楷體"/>
        <family val="4"/>
        <charset val="136"/>
      </rPr>
      <t>測試建泰的</t>
    </r>
    <r>
      <rPr>
        <sz val="12"/>
        <color theme="1"/>
        <rFont val="Times New Roman"/>
        <family val="1"/>
      </rPr>
      <t>CP125C</t>
    </r>
    <r>
      <rPr>
        <sz val="12"/>
        <color theme="1"/>
        <rFont val="標楷體"/>
        <family val="4"/>
        <charset val="136"/>
      </rPr>
      <t>熱熔膠用於</t>
    </r>
    <r>
      <rPr>
        <sz val="12"/>
        <color theme="1"/>
        <rFont val="Times New Roman"/>
        <family val="1"/>
      </rPr>
      <t>Kolbus36</t>
    </r>
    <r>
      <rPr>
        <sz val="12"/>
        <color theme="1"/>
        <rFont val="標楷體"/>
        <family val="4"/>
        <charset val="136"/>
      </rPr>
      <t>皮殼機</t>
    </r>
  </si>
  <si>
    <r>
      <rPr>
        <sz val="12"/>
        <color theme="1"/>
        <rFont val="標楷體"/>
        <family val="4"/>
        <charset val="136"/>
      </rPr>
      <t>測試建泰的</t>
    </r>
    <r>
      <rPr>
        <sz val="12"/>
        <color theme="1"/>
        <rFont val="Times New Roman"/>
        <family val="1"/>
      </rPr>
      <t>CP265C</t>
    </r>
    <r>
      <rPr>
        <sz val="12"/>
        <color theme="1"/>
        <rFont val="標楷體"/>
        <family val="4"/>
        <charset val="136"/>
      </rPr>
      <t>熱熔膠用於</t>
    </r>
    <r>
      <rPr>
        <sz val="12"/>
        <color theme="1"/>
        <rFont val="Times New Roman"/>
        <family val="1"/>
      </rPr>
      <t>SLC-630</t>
    </r>
    <r>
      <rPr>
        <sz val="12"/>
        <color theme="1"/>
        <rFont val="標楷體"/>
        <family val="4"/>
        <charset val="136"/>
      </rPr>
      <t>皮殼機</t>
    </r>
  </si>
  <si>
    <r>
      <rPr>
        <sz val="12"/>
        <color theme="1"/>
        <rFont val="標楷體"/>
        <family val="4"/>
        <charset val="136"/>
      </rPr>
      <t>測試</t>
    </r>
    <r>
      <rPr>
        <sz val="12"/>
        <color theme="1"/>
        <rFont val="Times New Roman"/>
        <family val="1"/>
      </rPr>
      <t xml:space="preserve">BG 6640-2M </t>
    </r>
    <r>
      <rPr>
        <sz val="12"/>
        <color theme="1"/>
        <rFont val="標楷體"/>
        <family val="4"/>
        <charset val="136"/>
      </rPr>
      <t>皮殼膠於</t>
    </r>
    <r>
      <rPr>
        <sz val="12"/>
        <color theme="1"/>
        <rFont val="Times New Roman"/>
        <family val="1"/>
      </rPr>
      <t xml:space="preserve">Martini-Horauf BDM-20 </t>
    </r>
    <r>
      <rPr>
        <sz val="12"/>
        <color theme="1"/>
        <rFont val="標楷體"/>
        <family val="4"/>
        <charset val="136"/>
      </rPr>
      <t>高速皮殼機上</t>
    </r>
  </si>
  <si>
    <r>
      <rPr>
        <sz val="12"/>
        <color theme="1"/>
        <rFont val="標楷體"/>
        <family val="4"/>
        <charset val="136"/>
      </rPr>
      <t>測試</t>
    </r>
    <r>
      <rPr>
        <sz val="12"/>
        <color theme="1"/>
        <rFont val="Times New Roman"/>
        <family val="1"/>
      </rPr>
      <t xml:space="preserve">Prinpack </t>
    </r>
    <r>
      <rPr>
        <sz val="12"/>
        <color theme="1"/>
        <rFont val="標楷體"/>
        <family val="4"/>
        <charset val="136"/>
      </rPr>
      <t>的</t>
    </r>
    <r>
      <rPr>
        <sz val="12"/>
        <color theme="1"/>
        <rFont val="Times New Roman"/>
        <family val="1"/>
      </rPr>
      <t>PWG-501</t>
    </r>
    <r>
      <rPr>
        <sz val="12"/>
        <color theme="1"/>
        <rFont val="標楷體"/>
        <family val="4"/>
        <charset val="136"/>
      </rPr>
      <t>水溶過膠膠水是否合用，以代替</t>
    </r>
    <r>
      <rPr>
        <sz val="12"/>
        <color theme="1"/>
        <rFont val="Times New Roman"/>
        <family val="1"/>
      </rPr>
      <t>C-403</t>
    </r>
    <r>
      <rPr>
        <sz val="12"/>
        <color theme="1"/>
        <rFont val="標楷體"/>
        <family val="4"/>
        <charset val="136"/>
      </rPr>
      <t>。</t>
    </r>
  </si>
  <si>
    <r>
      <rPr>
        <sz val="12"/>
        <color theme="1"/>
        <rFont val="標楷體"/>
        <family val="4"/>
        <charset val="136"/>
      </rPr>
      <t>測試南海霸力樹脂</t>
    </r>
    <r>
      <rPr>
        <sz val="12"/>
        <color theme="1"/>
        <rFont val="Times New Roman"/>
        <family val="1"/>
      </rPr>
      <t>PU550</t>
    </r>
    <r>
      <rPr>
        <sz val="12"/>
        <color theme="1"/>
        <rFont val="標楷體"/>
        <family val="4"/>
        <charset val="136"/>
      </rPr>
      <t>是否適合做</t>
    </r>
    <r>
      <rPr>
        <sz val="12"/>
        <color theme="1"/>
        <rFont val="Times New Roman"/>
        <family val="1"/>
      </rPr>
      <t>PVC</t>
    </r>
    <r>
      <rPr>
        <sz val="12"/>
        <color theme="1"/>
        <rFont val="標楷體"/>
        <family val="4"/>
        <charset val="136"/>
      </rPr>
      <t>立體畫</t>
    </r>
  </si>
  <si>
    <r>
      <rPr>
        <sz val="12"/>
        <color theme="1"/>
        <rFont val="標楷體"/>
        <family val="4"/>
        <charset val="136"/>
      </rPr>
      <t>測試亞洲遠東</t>
    </r>
    <r>
      <rPr>
        <sz val="12"/>
        <color theme="1"/>
        <rFont val="Times New Roman"/>
        <family val="1"/>
      </rPr>
      <t>HMB#8308</t>
    </r>
    <r>
      <rPr>
        <sz val="12"/>
        <color theme="1"/>
        <rFont val="標楷體"/>
        <family val="4"/>
        <charset val="136"/>
      </rPr>
      <t>底膠是否適合使用</t>
    </r>
  </si>
  <si>
    <r>
      <rPr>
        <sz val="12"/>
        <color theme="1"/>
        <rFont val="標楷體"/>
        <family val="4"/>
        <charset val="136"/>
      </rPr>
      <t>測試國民</t>
    </r>
    <r>
      <rPr>
        <sz val="12"/>
        <color theme="1"/>
        <rFont val="Times New Roman"/>
        <family val="1"/>
      </rPr>
      <t>3238</t>
    </r>
    <r>
      <rPr>
        <sz val="12"/>
        <color theme="1"/>
        <rFont val="標楷體"/>
        <family val="4"/>
        <charset val="136"/>
      </rPr>
      <t>邊膠配合</t>
    </r>
    <r>
      <rPr>
        <sz val="12"/>
        <color theme="1"/>
        <rFont val="Times New Roman"/>
        <family val="1"/>
      </rPr>
      <t>VBF</t>
    </r>
    <r>
      <rPr>
        <sz val="12"/>
        <color theme="1"/>
        <rFont val="標楷體"/>
        <family val="4"/>
        <charset val="136"/>
      </rPr>
      <t>長龍，是否適用使用大貨生產</t>
    </r>
  </si>
  <si>
    <r>
      <rPr>
        <sz val="12"/>
        <color theme="1"/>
        <rFont val="標楷體"/>
        <family val="4"/>
        <charset val="136"/>
      </rPr>
      <t>測試國民</t>
    </r>
    <r>
      <rPr>
        <sz val="12"/>
        <color theme="1"/>
        <rFont val="Times New Roman"/>
        <family val="1"/>
      </rPr>
      <t>#IL 294</t>
    </r>
    <r>
      <rPr>
        <sz val="12"/>
        <color theme="1"/>
        <rFont val="標楷體"/>
        <family val="4"/>
        <charset val="136"/>
      </rPr>
      <t>邊膠配合</t>
    </r>
    <r>
      <rPr>
        <sz val="12"/>
        <color theme="1"/>
        <rFont val="Times New Roman"/>
        <family val="1"/>
      </rPr>
      <t>VBF</t>
    </r>
    <r>
      <rPr>
        <sz val="12"/>
        <color theme="1"/>
        <rFont val="標楷體"/>
        <family val="4"/>
        <charset val="136"/>
      </rPr>
      <t>精裝長龍</t>
    </r>
    <r>
      <rPr>
        <sz val="12"/>
        <color theme="1"/>
        <rFont val="Times New Roman"/>
        <family val="1"/>
      </rPr>
      <t>-Nordson 3700V</t>
    </r>
    <r>
      <rPr>
        <sz val="12"/>
        <color theme="1"/>
        <rFont val="標楷體"/>
        <family val="4"/>
        <charset val="136"/>
      </rPr>
      <t>熱溶膠噴膠系統，是否適用使用大貨生產</t>
    </r>
  </si>
  <si>
    <r>
      <rPr>
        <sz val="12"/>
        <color theme="1"/>
        <rFont val="標楷體"/>
        <family val="4"/>
        <charset val="136"/>
      </rPr>
      <t>測試永祥</t>
    </r>
    <r>
      <rPr>
        <sz val="12"/>
        <color theme="1"/>
        <rFont val="Times New Roman"/>
        <family val="1"/>
      </rPr>
      <t>”</t>
    </r>
    <r>
      <rPr>
        <sz val="12"/>
        <color theme="1"/>
        <rFont val="標楷體"/>
        <family val="4"/>
        <charset val="136"/>
      </rPr>
      <t>瞬間強力接著劑</t>
    </r>
    <r>
      <rPr>
        <sz val="12"/>
        <color theme="1"/>
        <rFont val="Times New Roman"/>
        <family val="1"/>
      </rPr>
      <t>”</t>
    </r>
    <r>
      <rPr>
        <sz val="12"/>
        <color theme="1"/>
        <rFont val="標楷體"/>
        <family val="4"/>
        <charset val="136"/>
      </rPr>
      <t>用作</t>
    </r>
    <r>
      <rPr>
        <sz val="12"/>
        <color theme="1"/>
        <rFont val="Times New Roman"/>
        <family val="1"/>
      </rPr>
      <t>EVA</t>
    </r>
    <r>
      <rPr>
        <sz val="12"/>
        <color theme="1"/>
        <rFont val="標楷體"/>
        <family val="4"/>
        <charset val="136"/>
      </rPr>
      <t>黏</t>
    </r>
    <r>
      <rPr>
        <sz val="12"/>
        <color theme="1"/>
        <rFont val="Times New Roman"/>
        <family val="1"/>
      </rPr>
      <t xml:space="preserve">EVA, </t>
    </r>
    <r>
      <rPr>
        <sz val="12"/>
        <color theme="1"/>
        <rFont val="標楷體"/>
        <family val="4"/>
        <charset val="136"/>
      </rPr>
      <t>縮短乾燥時間，試做</t>
    </r>
    <r>
      <rPr>
        <sz val="12"/>
        <color theme="1"/>
        <rFont val="Times New Roman"/>
        <family val="1"/>
      </rPr>
      <t>EVA</t>
    </r>
    <r>
      <rPr>
        <sz val="12"/>
        <color theme="1"/>
        <rFont val="標楷體"/>
        <family val="4"/>
        <charset val="136"/>
      </rPr>
      <t>產品</t>
    </r>
  </si>
  <si>
    <r>
      <rPr>
        <sz val="12"/>
        <color theme="1"/>
        <rFont val="標楷體"/>
        <family val="4"/>
        <charset val="136"/>
      </rPr>
      <t>跟進漢高</t>
    </r>
    <r>
      <rPr>
        <sz val="12"/>
        <color theme="1"/>
        <rFont val="Times New Roman"/>
        <family val="1"/>
      </rPr>
      <t>BG 6640-2M</t>
    </r>
    <r>
      <rPr>
        <sz val="12"/>
        <color theme="1"/>
        <rFont val="標楷體"/>
        <family val="4"/>
        <charset val="136"/>
      </rPr>
      <t>皮款膠配合</t>
    </r>
    <r>
      <rPr>
        <sz val="12"/>
        <color theme="1"/>
        <rFont val="Times New Roman"/>
        <family val="1"/>
      </rPr>
      <t>BDM 20</t>
    </r>
    <r>
      <rPr>
        <sz val="12"/>
        <color theme="1"/>
        <rFont val="標楷體"/>
        <family val="4"/>
        <charset val="136"/>
      </rPr>
      <t>皮殼機用於大貨，作</t>
    </r>
    <r>
      <rPr>
        <sz val="12"/>
        <color theme="1"/>
        <rFont val="Times New Roman"/>
        <family val="1"/>
      </rPr>
      <t>First TrialOrder</t>
    </r>
    <r>
      <rPr>
        <sz val="12"/>
        <color theme="1"/>
        <rFont val="標楷體"/>
        <family val="4"/>
        <charset val="136"/>
      </rPr>
      <t>，檢驗大貨品質是否穩定。</t>
    </r>
  </si>
  <si>
    <r>
      <rPr>
        <sz val="12"/>
        <color theme="1"/>
        <rFont val="標楷體"/>
        <family val="4"/>
        <charset val="136"/>
      </rPr>
      <t>測試國民</t>
    </r>
    <r>
      <rPr>
        <sz val="12"/>
        <color theme="1"/>
        <rFont val="Times New Roman"/>
        <family val="1"/>
      </rPr>
      <t>#CL3164</t>
    </r>
    <r>
      <rPr>
        <sz val="12"/>
        <color theme="1"/>
        <rFont val="標楷體"/>
        <family val="4"/>
        <charset val="136"/>
      </rPr>
      <t>動物膠配合</t>
    </r>
    <r>
      <rPr>
        <sz val="12"/>
        <color theme="1"/>
        <rFont val="Times New Roman"/>
        <family val="1"/>
      </rPr>
      <t>Crathern</t>
    </r>
    <r>
      <rPr>
        <sz val="12"/>
        <color theme="1"/>
        <rFont val="標楷體"/>
        <family val="4"/>
        <charset val="136"/>
      </rPr>
      <t>皮殼機，是否適用使用大貨生產。</t>
    </r>
  </si>
  <si>
    <r>
      <rPr>
        <sz val="12"/>
        <color theme="1"/>
        <rFont val="標楷體"/>
        <family val="4"/>
        <charset val="136"/>
      </rPr>
      <t>測試國民</t>
    </r>
    <r>
      <rPr>
        <sz val="12"/>
        <color theme="1"/>
        <rFont val="Times New Roman"/>
        <family val="1"/>
      </rPr>
      <t>#IL 294</t>
    </r>
    <r>
      <rPr>
        <sz val="12"/>
        <color theme="1"/>
        <rFont val="標楷體"/>
        <family val="4"/>
        <charset val="136"/>
      </rPr>
      <t>邊膠配合</t>
    </r>
    <r>
      <rPr>
        <sz val="12"/>
        <color theme="1"/>
        <rFont val="Times New Roman"/>
        <family val="1"/>
      </rPr>
      <t>VBF</t>
    </r>
    <r>
      <rPr>
        <sz val="12"/>
        <color theme="1"/>
        <rFont val="標楷體"/>
        <family val="4"/>
        <charset val="136"/>
      </rPr>
      <t>精裝長龍</t>
    </r>
    <r>
      <rPr>
        <sz val="12"/>
        <color theme="1"/>
        <rFont val="Times New Roman"/>
        <family val="1"/>
      </rPr>
      <t>-Nordson 3700V</t>
    </r>
    <r>
      <rPr>
        <sz val="12"/>
        <color theme="1"/>
        <rFont val="標楷體"/>
        <family val="4"/>
        <charset val="136"/>
      </rPr>
      <t>熱溶膠噴膠系統，購買大貨</t>
    </r>
    <r>
      <rPr>
        <sz val="12"/>
        <color theme="1"/>
        <rFont val="Times New Roman"/>
        <family val="1"/>
      </rPr>
      <t>96kg</t>
    </r>
    <r>
      <rPr>
        <sz val="12"/>
        <color theme="1"/>
        <rFont val="標楷體"/>
        <family val="4"/>
        <charset val="136"/>
      </rPr>
      <t>再進行深入跟進</t>
    </r>
  </si>
  <si>
    <r>
      <rPr>
        <sz val="12"/>
        <color theme="1"/>
        <rFont val="標楷體"/>
        <family val="4"/>
        <charset val="136"/>
      </rPr>
      <t>測試</t>
    </r>
    <r>
      <rPr>
        <sz val="12"/>
        <color theme="1"/>
        <rFont val="Times New Roman"/>
        <family val="1"/>
      </rPr>
      <t>Dae Han</t>
    </r>
    <r>
      <rPr>
        <sz val="12"/>
        <color theme="1"/>
        <rFont val="標楷體"/>
        <family val="4"/>
        <charset val="136"/>
      </rPr>
      <t>韓國</t>
    </r>
    <r>
      <rPr>
        <sz val="12"/>
        <color theme="1"/>
        <rFont val="Times New Roman"/>
        <family val="1"/>
      </rPr>
      <t>TS-1000</t>
    </r>
    <r>
      <rPr>
        <sz val="12"/>
        <color theme="1"/>
        <rFont val="標楷體"/>
        <family val="4"/>
        <charset val="136"/>
      </rPr>
      <t>和</t>
    </r>
    <r>
      <rPr>
        <sz val="12"/>
        <color theme="1"/>
        <rFont val="Times New Roman"/>
        <family val="1"/>
      </rPr>
      <t>TS-2000</t>
    </r>
    <r>
      <rPr>
        <sz val="12"/>
        <color theme="1"/>
        <rFont val="標楷體"/>
        <family val="4"/>
        <charset val="136"/>
      </rPr>
      <t>水性過膠膠水是不適合使用</t>
    </r>
    <r>
      <rPr>
        <sz val="12"/>
        <color theme="1"/>
        <rFont val="Times New Roman"/>
        <family val="1"/>
      </rPr>
      <t>,</t>
    </r>
    <r>
      <rPr>
        <sz val="12"/>
        <color theme="1"/>
        <rFont val="標楷體"/>
        <family val="4"/>
        <charset val="136"/>
      </rPr>
      <t>並取代現用陽志</t>
    </r>
    <r>
      <rPr>
        <sz val="12"/>
        <color theme="1"/>
        <rFont val="Times New Roman"/>
        <family val="1"/>
      </rPr>
      <t>C-403</t>
    </r>
    <r>
      <rPr>
        <sz val="12"/>
        <color theme="1"/>
        <rFont val="標楷體"/>
        <family val="4"/>
        <charset val="136"/>
      </rPr>
      <t>，降低成本。</t>
    </r>
  </si>
  <si>
    <r>
      <rPr>
        <sz val="12"/>
        <color theme="1"/>
        <rFont val="標楷體"/>
        <family val="4"/>
        <charset val="136"/>
      </rPr>
      <t>測試佳寶</t>
    </r>
    <r>
      <rPr>
        <sz val="12"/>
        <color theme="1"/>
        <rFont val="Times New Roman"/>
        <family val="1"/>
      </rPr>
      <t>”</t>
    </r>
    <r>
      <rPr>
        <sz val="12"/>
        <color theme="1"/>
        <rFont val="標楷體"/>
        <family val="4"/>
        <charset val="136"/>
      </rPr>
      <t>瞬間膠</t>
    </r>
    <r>
      <rPr>
        <sz val="12"/>
        <color theme="1"/>
        <rFont val="Times New Roman"/>
        <family val="1"/>
      </rPr>
      <t>#502”</t>
    </r>
    <r>
      <rPr>
        <sz val="12"/>
        <color theme="1"/>
        <rFont val="標楷體"/>
        <family val="4"/>
        <charset val="136"/>
      </rPr>
      <t>用作</t>
    </r>
    <r>
      <rPr>
        <sz val="12"/>
        <color theme="1"/>
        <rFont val="Times New Roman"/>
        <family val="1"/>
      </rPr>
      <t>EVA</t>
    </r>
    <r>
      <rPr>
        <sz val="12"/>
        <color theme="1"/>
        <rFont val="標楷體"/>
        <family val="4"/>
        <charset val="136"/>
      </rPr>
      <t>黏</t>
    </r>
    <r>
      <rPr>
        <sz val="12"/>
        <color theme="1"/>
        <rFont val="Times New Roman"/>
        <family val="1"/>
      </rPr>
      <t xml:space="preserve">EVA, </t>
    </r>
    <r>
      <rPr>
        <sz val="12"/>
        <color theme="1"/>
        <rFont val="標楷體"/>
        <family val="4"/>
        <charset val="136"/>
      </rPr>
      <t>縮短乾燥時間，試做</t>
    </r>
    <r>
      <rPr>
        <sz val="12"/>
        <color theme="1"/>
        <rFont val="Times New Roman"/>
        <family val="1"/>
      </rPr>
      <t>EVA</t>
    </r>
    <r>
      <rPr>
        <sz val="12"/>
        <color theme="1"/>
        <rFont val="標楷體"/>
        <family val="4"/>
        <charset val="136"/>
      </rPr>
      <t>產品</t>
    </r>
  </si>
  <si>
    <r>
      <rPr>
        <sz val="12"/>
        <color theme="1"/>
        <rFont val="標楷體"/>
        <family val="4"/>
        <charset val="136"/>
      </rPr>
      <t>進一步測試高邦乳白膠</t>
    </r>
    <r>
      <rPr>
        <sz val="12"/>
        <color theme="1"/>
        <rFont val="Times New Roman"/>
        <family val="1"/>
      </rPr>
      <t>#750</t>
    </r>
    <r>
      <rPr>
        <sz val="12"/>
        <color theme="1"/>
        <rFont val="標楷體"/>
        <family val="4"/>
        <charset val="136"/>
      </rPr>
      <t>用於生產咭書確認品質</t>
    </r>
    <r>
      <rPr>
        <sz val="12"/>
        <color theme="1"/>
        <rFont val="Times New Roman"/>
        <family val="1"/>
      </rPr>
      <t>(TQA#MT-G-299)</t>
    </r>
  </si>
  <si>
    <r>
      <rPr>
        <sz val="12"/>
        <color theme="1"/>
        <rFont val="標楷體"/>
        <family val="4"/>
        <charset val="136"/>
      </rPr>
      <t>國民澱粉</t>
    </r>
    <r>
      <rPr>
        <sz val="12"/>
        <color theme="1"/>
        <rFont val="Times New Roman"/>
        <family val="1"/>
      </rPr>
      <t>PRODUCER #305</t>
    </r>
  </si>
  <si>
    <r>
      <rPr>
        <sz val="12"/>
        <color theme="1"/>
        <rFont val="標楷體"/>
        <family val="4"/>
        <charset val="136"/>
      </rPr>
      <t>國民澱粉</t>
    </r>
    <r>
      <rPr>
        <sz val="12"/>
        <color theme="1"/>
        <rFont val="Times New Roman"/>
        <family val="1"/>
      </rPr>
      <t>PRODUCER #880E</t>
    </r>
  </si>
  <si>
    <r>
      <rPr>
        <sz val="12"/>
        <color theme="1"/>
        <rFont val="標楷體"/>
        <family val="4"/>
        <charset val="136"/>
      </rPr>
      <t>測試國民平壓邊膠</t>
    </r>
    <r>
      <rPr>
        <sz val="12"/>
        <color theme="1"/>
        <rFont val="Times New Roman"/>
        <family val="1"/>
      </rPr>
      <t>IF726</t>
    </r>
    <r>
      <rPr>
        <sz val="12"/>
        <color theme="1"/>
        <rFont val="標楷體"/>
        <family val="4"/>
        <charset val="136"/>
      </rPr>
      <t>用於平反封面機做反封面書</t>
    </r>
  </si>
  <si>
    <r>
      <rPr>
        <sz val="12"/>
        <color theme="1"/>
        <rFont val="標楷體"/>
        <family val="4"/>
        <charset val="136"/>
      </rPr>
      <t>測試大發</t>
    </r>
    <r>
      <rPr>
        <sz val="12"/>
        <color theme="1"/>
        <rFont val="Times New Roman"/>
        <family val="1"/>
      </rPr>
      <t>TP-6302F</t>
    </r>
    <r>
      <rPr>
        <sz val="12"/>
        <color theme="1"/>
        <rFont val="標楷體"/>
        <family val="4"/>
        <charset val="136"/>
      </rPr>
      <t>水性裱膠油</t>
    </r>
    <r>
      <rPr>
        <sz val="12"/>
        <color theme="1"/>
        <rFont val="Times New Roman"/>
        <family val="1"/>
      </rPr>
      <t>(</t>
    </r>
    <r>
      <rPr>
        <sz val="12"/>
        <color theme="1"/>
        <rFont val="標楷體"/>
        <family val="4"/>
        <charset val="136"/>
      </rPr>
      <t>水性過膠膠水</t>
    </r>
    <r>
      <rPr>
        <sz val="12"/>
        <color theme="1"/>
        <rFont val="Times New Roman"/>
        <family val="1"/>
      </rPr>
      <t xml:space="preserve">), </t>
    </r>
    <r>
      <rPr>
        <sz val="12"/>
        <color theme="1"/>
        <rFont val="標楷體"/>
        <family val="4"/>
        <charset val="136"/>
      </rPr>
      <t>是否適合使用</t>
    </r>
    <r>
      <rPr>
        <sz val="12"/>
        <color theme="1"/>
        <rFont val="Times New Roman"/>
        <family val="1"/>
      </rPr>
      <t xml:space="preserve">, </t>
    </r>
    <r>
      <rPr>
        <sz val="12"/>
        <color theme="1"/>
        <rFont val="標楷體"/>
        <family val="4"/>
        <charset val="136"/>
      </rPr>
      <t>跟現用陽志</t>
    </r>
    <r>
      <rPr>
        <sz val="12"/>
        <color theme="1"/>
        <rFont val="Times New Roman"/>
        <family val="1"/>
      </rPr>
      <t>C-403</t>
    </r>
    <r>
      <rPr>
        <sz val="12"/>
        <color theme="1"/>
        <rFont val="標楷體"/>
        <family val="4"/>
        <charset val="136"/>
      </rPr>
      <t>比較</t>
    </r>
  </si>
  <si>
    <r>
      <rPr>
        <sz val="12"/>
        <color theme="1"/>
        <rFont val="標楷體"/>
        <family val="4"/>
        <charset val="136"/>
      </rPr>
      <t>測試寶麗化兩款膠水</t>
    </r>
    <r>
      <rPr>
        <sz val="12"/>
        <color theme="1"/>
        <rFont val="Times New Roman"/>
        <family val="1"/>
      </rPr>
      <t xml:space="preserve">#564 &amp; #566 </t>
    </r>
    <r>
      <rPr>
        <sz val="12"/>
        <color theme="1"/>
        <rFont val="標楷體"/>
        <family val="4"/>
        <charset val="136"/>
      </rPr>
      <t>用於粘珠仔做卡</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</si>
  <si>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Davis-Superset</t>
    </r>
    <r>
      <rPr>
        <sz val="12"/>
        <color theme="1"/>
        <rFont val="標楷體"/>
        <family val="4"/>
        <charset val="136"/>
      </rPr>
      <t>包盒膠用於</t>
    </r>
    <r>
      <rPr>
        <sz val="12"/>
        <color theme="1"/>
        <rFont val="Times New Roman"/>
        <family val="1"/>
      </rPr>
      <t>Crathern #2000</t>
    </r>
    <r>
      <rPr>
        <sz val="12"/>
        <color theme="1"/>
        <rFont val="標楷體"/>
        <family val="4"/>
        <charset val="136"/>
      </rPr>
      <t>包盒機。</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</si>
  <si>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Davis-CM265C</t>
    </r>
    <r>
      <rPr>
        <sz val="12"/>
        <color theme="1"/>
        <rFont val="標楷體"/>
        <family val="4"/>
        <charset val="136"/>
      </rPr>
      <t>熱熔膠用於</t>
    </r>
    <r>
      <rPr>
        <sz val="12"/>
        <color theme="1"/>
        <rFont val="Times New Roman"/>
        <family val="1"/>
      </rPr>
      <t>#630</t>
    </r>
    <r>
      <rPr>
        <sz val="12"/>
        <color theme="1"/>
        <rFont val="標楷體"/>
        <family val="4"/>
        <charset val="136"/>
      </rPr>
      <t>皮殼膠，跟現用</t>
    </r>
    <r>
      <rPr>
        <sz val="12"/>
        <color theme="1"/>
        <rFont val="Times New Roman"/>
        <family val="1"/>
      </rPr>
      <t>#2002</t>
    </r>
    <r>
      <rPr>
        <sz val="12"/>
        <color theme="1"/>
        <rFont val="標楷體"/>
        <family val="4"/>
        <charset val="136"/>
      </rPr>
      <t>比較</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</si>
  <si>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Davis-CM267C</t>
    </r>
    <r>
      <rPr>
        <sz val="12"/>
        <color theme="1"/>
        <rFont val="標楷體"/>
        <family val="4"/>
        <charset val="136"/>
      </rPr>
      <t>熱熔膠用於</t>
    </r>
    <r>
      <rPr>
        <sz val="12"/>
        <color theme="1"/>
        <rFont val="Times New Roman"/>
        <family val="1"/>
      </rPr>
      <t>#630</t>
    </r>
    <r>
      <rPr>
        <sz val="12"/>
        <color theme="1"/>
        <rFont val="標楷體"/>
        <family val="4"/>
        <charset val="136"/>
      </rPr>
      <t>皮殼膠，跟現用</t>
    </r>
    <r>
      <rPr>
        <sz val="12"/>
        <color theme="1"/>
        <rFont val="Times New Roman"/>
        <family val="1"/>
      </rPr>
      <t>#2002</t>
    </r>
    <r>
      <rPr>
        <sz val="12"/>
        <color theme="1"/>
        <rFont val="標楷體"/>
        <family val="4"/>
        <charset val="136"/>
      </rPr>
      <t>比較效果。</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</si>
  <si>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Davis-CM239C</t>
    </r>
    <r>
      <rPr>
        <sz val="12"/>
        <color theme="1"/>
        <rFont val="標楷體"/>
        <family val="4"/>
        <charset val="136"/>
      </rPr>
      <t>熱熔膠用於</t>
    </r>
    <r>
      <rPr>
        <sz val="12"/>
        <color theme="1"/>
        <rFont val="Times New Roman"/>
        <family val="1"/>
      </rPr>
      <t>BDM#20</t>
    </r>
    <r>
      <rPr>
        <sz val="12"/>
        <color theme="1"/>
        <rFont val="標楷體"/>
        <family val="4"/>
        <charset val="136"/>
      </rPr>
      <t>，跟現用百適</t>
    </r>
    <r>
      <rPr>
        <sz val="12"/>
        <color theme="1"/>
        <rFont val="Times New Roman"/>
        <family val="1"/>
      </rPr>
      <t>#370</t>
    </r>
    <r>
      <rPr>
        <sz val="12"/>
        <color theme="1"/>
        <rFont val="標楷體"/>
        <family val="4"/>
        <charset val="136"/>
      </rPr>
      <t>及國民</t>
    </r>
    <r>
      <rPr>
        <sz val="12"/>
        <color theme="1"/>
        <rFont val="Times New Roman"/>
        <family val="1"/>
      </rPr>
      <t>#3302</t>
    </r>
    <r>
      <rPr>
        <sz val="12"/>
        <color theme="1"/>
        <rFont val="標楷體"/>
        <family val="4"/>
        <charset val="136"/>
      </rPr>
      <t>比較。</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</si>
  <si>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Davis-CP1HL</t>
    </r>
    <r>
      <rPr>
        <sz val="12"/>
        <color theme="1"/>
        <rFont val="標楷體"/>
        <family val="4"/>
        <charset val="136"/>
      </rPr>
      <t>熱熔膠用於</t>
    </r>
    <r>
      <rPr>
        <sz val="12"/>
        <color theme="1"/>
        <rFont val="Times New Roman"/>
        <family val="1"/>
      </rPr>
      <t>BDM#20</t>
    </r>
    <r>
      <rPr>
        <sz val="12"/>
        <color theme="1"/>
        <rFont val="標楷體"/>
        <family val="4"/>
        <charset val="136"/>
      </rPr>
      <t>，跟現用百適</t>
    </r>
    <r>
      <rPr>
        <sz val="12"/>
        <color theme="1"/>
        <rFont val="Times New Roman"/>
        <family val="1"/>
      </rPr>
      <t>#370</t>
    </r>
    <r>
      <rPr>
        <sz val="12"/>
        <color theme="1"/>
        <rFont val="標楷體"/>
        <family val="4"/>
        <charset val="136"/>
      </rPr>
      <t>及國民</t>
    </r>
    <r>
      <rPr>
        <sz val="12"/>
        <color theme="1"/>
        <rFont val="Times New Roman"/>
        <family val="1"/>
      </rPr>
      <t>#3302</t>
    </r>
    <r>
      <rPr>
        <sz val="12"/>
        <color theme="1"/>
        <rFont val="標楷體"/>
        <family val="4"/>
        <charset val="136"/>
      </rPr>
      <t>比較。</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</si>
  <si>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Davis-CM120C</t>
    </r>
    <r>
      <rPr>
        <sz val="12"/>
        <color theme="1"/>
        <rFont val="標楷體"/>
        <family val="4"/>
        <charset val="136"/>
      </rPr>
      <t>皮殼膠用於</t>
    </r>
    <r>
      <rPr>
        <sz val="12"/>
        <color theme="1"/>
        <rFont val="Times New Roman"/>
        <family val="1"/>
      </rPr>
      <t>Kolbus D/A36</t>
    </r>
    <r>
      <rPr>
        <sz val="12"/>
        <color theme="1"/>
        <rFont val="標楷體"/>
        <family val="4"/>
        <charset val="136"/>
      </rPr>
      <t>上殼機，跟現用百適</t>
    </r>
    <r>
      <rPr>
        <sz val="12"/>
        <color theme="1"/>
        <rFont val="Times New Roman"/>
        <family val="1"/>
      </rPr>
      <t>#2002</t>
    </r>
    <r>
      <rPr>
        <sz val="12"/>
        <color theme="1"/>
        <rFont val="標楷體"/>
        <family val="4"/>
        <charset val="136"/>
      </rPr>
      <t>比較。</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</si>
  <si>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Davis-CP125</t>
    </r>
    <r>
      <rPr>
        <sz val="12"/>
        <color theme="1"/>
        <rFont val="標楷體"/>
        <family val="4"/>
        <charset val="136"/>
      </rPr>
      <t>皮殼膠用於</t>
    </r>
    <r>
      <rPr>
        <sz val="12"/>
        <color theme="1"/>
        <rFont val="Times New Roman"/>
        <family val="1"/>
      </rPr>
      <t>VBF</t>
    </r>
    <r>
      <rPr>
        <sz val="12"/>
        <color theme="1"/>
        <rFont val="標楷體"/>
        <family val="4"/>
        <charset val="136"/>
      </rPr>
      <t>精裝長龍上殼機，跟現用國民</t>
    </r>
    <r>
      <rPr>
        <sz val="12"/>
        <color theme="1"/>
        <rFont val="Times New Roman"/>
        <family val="1"/>
      </rPr>
      <t>IL294</t>
    </r>
    <r>
      <rPr>
        <sz val="12"/>
        <color theme="1"/>
        <rFont val="標楷體"/>
        <family val="4"/>
        <charset val="136"/>
      </rPr>
      <t>比較。</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</si>
  <si>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Davis-BL920W</t>
    </r>
    <r>
      <rPr>
        <sz val="12"/>
        <color theme="1"/>
        <rFont val="標楷體"/>
        <family val="4"/>
        <charset val="136"/>
      </rPr>
      <t>裱襯膠用於</t>
    </r>
    <r>
      <rPr>
        <sz val="12"/>
        <color theme="1"/>
        <rFont val="Times New Roman"/>
        <family val="1"/>
      </rPr>
      <t>Crathern ELC700</t>
    </r>
    <r>
      <rPr>
        <sz val="12"/>
        <color theme="1"/>
        <rFont val="標楷體"/>
        <family val="4"/>
        <charset val="136"/>
      </rPr>
      <t>、</t>
    </r>
    <r>
      <rPr>
        <sz val="12"/>
        <color theme="1"/>
        <rFont val="Times New Roman"/>
        <family val="1"/>
      </rPr>
      <t>SLC 630</t>
    </r>
    <r>
      <rPr>
        <sz val="12"/>
        <color theme="1"/>
        <rFont val="標楷體"/>
        <family val="4"/>
        <charset val="136"/>
      </rPr>
      <t>皮殼機，跟現用國民</t>
    </r>
    <r>
      <rPr>
        <sz val="12"/>
        <color theme="1"/>
        <rFont val="Times New Roman"/>
        <family val="1"/>
      </rPr>
      <t>#3475</t>
    </r>
    <r>
      <rPr>
        <sz val="12"/>
        <color theme="1"/>
        <rFont val="標楷體"/>
        <family val="4"/>
        <charset val="136"/>
      </rPr>
      <t>比較。</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</si>
  <si>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Davis-NW100C</t>
    </r>
    <r>
      <rPr>
        <sz val="12"/>
        <color theme="1"/>
        <rFont val="標楷體"/>
        <family val="4"/>
        <charset val="136"/>
      </rPr>
      <t>用於人手造殼工序，跟現用膠水比較效果。</t>
    </r>
  </si>
  <si>
    <r>
      <rPr>
        <sz val="12"/>
        <color theme="1"/>
        <rFont val="標楷體"/>
        <family val="4"/>
        <charset val="136"/>
      </rPr>
      <t>測試國民台灣水性過膠膠膠水</t>
    </r>
    <r>
      <rPr>
        <sz val="12"/>
        <color theme="1"/>
        <rFont val="Times New Roman"/>
        <family val="1"/>
      </rPr>
      <t>(Laminator 3085)</t>
    </r>
    <r>
      <rPr>
        <sz val="12"/>
        <color theme="1"/>
        <rFont val="標楷體"/>
        <family val="4"/>
        <charset val="136"/>
      </rPr>
      <t>用於過膠機，並跟現用</t>
    </r>
    <r>
      <rPr>
        <sz val="12"/>
        <color theme="1"/>
        <rFont val="Times New Roman"/>
        <family val="1"/>
      </rPr>
      <t>Jowat#764.30p</t>
    </r>
    <r>
      <rPr>
        <sz val="12"/>
        <color theme="1"/>
        <rFont val="標楷體"/>
        <family val="4"/>
        <charset val="136"/>
      </rPr>
      <t>比較</t>
    </r>
    <r>
      <rPr>
        <sz val="12"/>
        <color theme="1"/>
        <rFont val="Times New Roman"/>
        <family val="1"/>
      </rPr>
      <t>(TMD#10208)</t>
    </r>
    <r>
      <rPr>
        <sz val="12"/>
        <color theme="1"/>
        <rFont val="標楷體"/>
        <family val="4"/>
        <charset val="136"/>
      </rPr>
      <t>。</t>
    </r>
  </si>
  <si>
    <r>
      <rPr>
        <sz val="12"/>
        <color theme="1"/>
        <rFont val="標楷體"/>
        <family val="4"/>
        <charset val="136"/>
      </rPr>
      <t>測試建泰</t>
    </r>
    <r>
      <rPr>
        <sz val="12"/>
        <color theme="1"/>
        <rFont val="Times New Roman"/>
        <family val="1"/>
      </rPr>
      <t>(</t>
    </r>
    <r>
      <rPr>
        <sz val="12"/>
        <color theme="1"/>
        <rFont val="標楷體"/>
        <family val="4"/>
        <charset val="136"/>
      </rPr>
      <t>溢輝</t>
    </r>
    <r>
      <rPr>
        <sz val="12"/>
        <color theme="1"/>
        <rFont val="Times New Roman"/>
        <family val="1"/>
      </rPr>
      <t>)</t>
    </r>
    <r>
      <rPr>
        <sz val="12"/>
        <color theme="1"/>
        <rFont val="標楷體"/>
        <family val="4"/>
        <charset val="136"/>
      </rPr>
      <t>的</t>
    </r>
    <r>
      <rPr>
        <sz val="12"/>
        <color theme="1"/>
        <rFont val="Times New Roman"/>
        <family val="1"/>
      </rPr>
      <t>Davis-AP696</t>
    </r>
    <r>
      <rPr>
        <sz val="12"/>
        <color theme="1"/>
        <rFont val="標楷體"/>
        <family val="4"/>
        <charset val="136"/>
      </rPr>
      <t>皮殼膠用於</t>
    </r>
    <r>
      <rPr>
        <sz val="12"/>
        <color theme="1"/>
        <rFont val="Times New Roman"/>
        <family val="1"/>
      </rPr>
      <t>Kolbus D/A 36</t>
    </r>
    <r>
      <rPr>
        <sz val="12"/>
        <color theme="1"/>
        <rFont val="標楷體"/>
        <family val="4"/>
        <charset val="136"/>
      </rPr>
      <t>上殼機，跟現用國民</t>
    </r>
    <r>
      <rPr>
        <sz val="12"/>
        <color theme="1"/>
        <rFont val="Times New Roman"/>
        <family val="1"/>
      </rPr>
      <t>IL294</t>
    </r>
    <r>
      <rPr>
        <sz val="12"/>
        <color theme="1"/>
        <rFont val="標楷體"/>
        <family val="4"/>
        <charset val="136"/>
      </rPr>
      <t>比較。</t>
    </r>
  </si>
  <si>
    <r>
      <rPr>
        <sz val="12"/>
        <color theme="1"/>
        <rFont val="標楷體"/>
        <family val="4"/>
        <charset val="136"/>
      </rPr>
      <t>測試環球國際的</t>
    </r>
    <r>
      <rPr>
        <sz val="12"/>
        <color theme="1"/>
        <rFont val="Times New Roman"/>
        <family val="1"/>
      </rPr>
      <t>3M #TC 3798 LM Gummy Glue Removable adhesive(</t>
    </r>
    <r>
      <rPr>
        <sz val="12"/>
        <color theme="1"/>
        <rFont val="標楷體"/>
        <family val="4"/>
        <charset val="136"/>
      </rPr>
      <t>可移性膠水</t>
    </r>
    <r>
      <rPr>
        <sz val="12"/>
        <color theme="1"/>
        <rFont val="Times New Roman"/>
        <family val="1"/>
      </rPr>
      <t>)</t>
    </r>
    <r>
      <rPr>
        <sz val="12"/>
        <color theme="1"/>
        <rFont val="標楷體"/>
        <family val="4"/>
        <charset val="136"/>
      </rPr>
      <t>用於將紙或膠片黏於符著物料上，再可將原本的紙沒有破損地撕走。</t>
    </r>
  </si>
  <si>
    <r>
      <rPr>
        <sz val="12"/>
        <color theme="1"/>
        <rFont val="標楷體"/>
        <family val="4"/>
        <charset val="136"/>
      </rPr>
      <t>測試</t>
    </r>
    <r>
      <rPr>
        <sz val="12"/>
        <color theme="1"/>
        <rFont val="Times New Roman"/>
        <family val="1"/>
      </rPr>
      <t>Henkel#56-7007</t>
    </r>
    <r>
      <rPr>
        <sz val="12"/>
        <color theme="1"/>
        <rFont val="標楷體"/>
        <family val="4"/>
        <charset val="136"/>
      </rPr>
      <t>膠水是否適用於</t>
    </r>
    <r>
      <rPr>
        <sz val="12"/>
        <color theme="1"/>
        <rFont val="Times New Roman"/>
        <family val="1"/>
      </rPr>
      <t>Bobst media100</t>
    </r>
    <r>
      <rPr>
        <sz val="12"/>
        <color theme="1"/>
        <rFont val="標楷體"/>
        <family val="4"/>
        <charset val="136"/>
      </rPr>
      <t>高速黏盒機</t>
    </r>
  </si>
  <si>
    <r>
      <rPr>
        <sz val="12"/>
        <color theme="1"/>
        <rFont val="標楷體"/>
        <family val="4"/>
        <charset val="136"/>
      </rPr>
      <t>測試基利信化工</t>
    </r>
    <r>
      <rPr>
        <sz val="12"/>
        <color theme="1"/>
        <rFont val="Times New Roman"/>
        <family val="1"/>
      </rPr>
      <t>#PA-1263KC</t>
    </r>
    <r>
      <rPr>
        <sz val="12"/>
        <color theme="1"/>
        <rFont val="標楷體"/>
        <family val="4"/>
        <charset val="136"/>
      </rPr>
      <t>膠水是否適合作信封利仔膠水</t>
    </r>
  </si>
  <si>
    <r>
      <rPr>
        <sz val="12"/>
        <color theme="1"/>
        <rFont val="標楷體"/>
        <family val="4"/>
        <charset val="136"/>
      </rPr>
      <t>測試</t>
    </r>
    <r>
      <rPr>
        <sz val="12"/>
        <color theme="1"/>
        <rFont val="Times New Roman"/>
        <family val="1"/>
      </rPr>
      <t xml:space="preserve">Prinpack #P-500s </t>
    </r>
    <r>
      <rPr>
        <sz val="12"/>
        <color theme="1"/>
        <rFont val="標楷體"/>
        <family val="4"/>
        <charset val="136"/>
      </rPr>
      <t>水性裱合膠水</t>
    </r>
    <r>
      <rPr>
        <sz val="12"/>
        <color theme="1"/>
        <rFont val="Times New Roman"/>
        <family val="1"/>
      </rPr>
      <t>(lamination adhesive)</t>
    </r>
    <r>
      <rPr>
        <sz val="12"/>
        <color theme="1"/>
        <rFont val="標楷體"/>
        <family val="4"/>
        <charset val="136"/>
      </rPr>
      <t>配合覆合機</t>
    </r>
    <r>
      <rPr>
        <sz val="12"/>
        <color theme="1"/>
        <rFont val="Times New Roman"/>
        <family val="1"/>
      </rPr>
      <t>(ComprintMachine)</t>
    </r>
    <r>
      <rPr>
        <sz val="12"/>
        <color theme="1"/>
        <rFont val="標楷體"/>
        <family val="4"/>
        <charset val="136"/>
      </rPr>
      <t>使用</t>
    </r>
    <r>
      <rPr>
        <sz val="12"/>
        <color theme="1"/>
        <rFont val="Times New Roman"/>
        <family val="1"/>
      </rPr>
      <t xml:space="preserve">, </t>
    </r>
    <r>
      <rPr>
        <sz val="12"/>
        <color theme="1"/>
        <rFont val="標楷體"/>
        <family val="4"/>
        <charset val="136"/>
      </rPr>
      <t>並與現用膠水比較質素。</t>
    </r>
  </si>
  <si>
    <r>
      <rPr>
        <sz val="12"/>
        <color theme="1"/>
        <rFont val="標楷體"/>
        <family val="4"/>
        <charset val="136"/>
      </rPr>
      <t>測試大發水性裱膠油</t>
    </r>
    <r>
      <rPr>
        <sz val="12"/>
        <color theme="1"/>
        <rFont val="Times New Roman"/>
        <family val="1"/>
      </rPr>
      <t>#TP-6302F(</t>
    </r>
    <r>
      <rPr>
        <sz val="12"/>
        <color theme="1"/>
        <rFont val="標楷體"/>
        <family val="4"/>
        <charset val="136"/>
      </rPr>
      <t>水性過膠膠水</t>
    </r>
    <r>
      <rPr>
        <sz val="12"/>
        <color theme="1"/>
        <rFont val="Times New Roman"/>
        <family val="1"/>
      </rPr>
      <t>)</t>
    </r>
    <r>
      <rPr>
        <sz val="12"/>
        <color theme="1"/>
        <rFont val="標楷體"/>
        <family val="4"/>
        <charset val="136"/>
      </rPr>
      <t>是否適合使用</t>
    </r>
    <r>
      <rPr>
        <sz val="12"/>
        <color theme="1"/>
        <rFont val="Times New Roman"/>
        <family val="1"/>
      </rPr>
      <t>,</t>
    </r>
    <r>
      <rPr>
        <sz val="12"/>
        <color theme="1"/>
        <rFont val="標楷體"/>
        <family val="4"/>
        <charset val="136"/>
      </rPr>
      <t>並跟現用</t>
    </r>
    <r>
      <rPr>
        <sz val="12"/>
        <color theme="1"/>
        <rFont val="Times New Roman"/>
        <family val="1"/>
      </rPr>
      <t>Jowat#764.30p</t>
    </r>
    <r>
      <rPr>
        <sz val="12"/>
        <color theme="1"/>
        <rFont val="標楷體"/>
        <family val="4"/>
        <charset val="136"/>
      </rPr>
      <t>，改善質數。</t>
    </r>
    <r>
      <rPr>
        <sz val="12"/>
        <color theme="1"/>
        <rFont val="Times New Roman"/>
        <family val="1"/>
      </rPr>
      <t>(</t>
    </r>
    <r>
      <rPr>
        <sz val="12"/>
        <color theme="1"/>
        <rFont val="標楷體"/>
        <family val="4"/>
        <charset val="136"/>
      </rPr>
      <t>舊單</t>
    </r>
    <r>
      <rPr>
        <sz val="12"/>
        <color theme="1"/>
        <rFont val="Times New Roman"/>
        <family val="1"/>
      </rPr>
      <t xml:space="preserve"> TQA#G-10604)</t>
    </r>
  </si>
  <si>
    <r>
      <rPr>
        <sz val="12"/>
        <color theme="1"/>
        <rFont val="標楷體"/>
        <family val="4"/>
        <charset val="136"/>
      </rPr>
      <t>測試國民</t>
    </r>
    <r>
      <rPr>
        <sz val="12"/>
        <color theme="1"/>
        <rFont val="Times New Roman"/>
        <family val="1"/>
      </rPr>
      <t>Laminator#230C</t>
    </r>
    <r>
      <rPr>
        <sz val="12"/>
        <color theme="1"/>
        <rFont val="標楷體"/>
        <family val="4"/>
        <charset val="136"/>
      </rPr>
      <t>是否適合使用於生產</t>
    </r>
    <r>
      <rPr>
        <sz val="12"/>
        <color theme="1"/>
        <rFont val="Times New Roman"/>
        <family val="1"/>
      </rPr>
      <t>Magnetic</t>
    </r>
    <r>
      <rPr>
        <sz val="12"/>
        <color theme="1"/>
        <rFont val="標楷體"/>
        <family val="4"/>
        <charset val="136"/>
      </rPr>
      <t>相薄作內頁膠水。</t>
    </r>
  </si>
  <si>
    <r>
      <rPr>
        <sz val="12"/>
        <color theme="1"/>
        <rFont val="標楷體"/>
        <family val="4"/>
        <charset val="136"/>
      </rPr>
      <t>測試</t>
    </r>
    <r>
      <rPr>
        <sz val="12"/>
        <color theme="1"/>
        <rFont val="Times New Roman"/>
        <family val="1"/>
      </rPr>
      <t>Prinpack#C-403</t>
    </r>
    <r>
      <rPr>
        <sz val="12"/>
        <color theme="1"/>
        <rFont val="標楷體"/>
        <family val="4"/>
        <charset val="136"/>
      </rPr>
      <t>水溶過膠膠水的印張試壓線及掘摺做</t>
    </r>
    <r>
      <rPr>
        <sz val="12"/>
        <color theme="1"/>
        <rFont val="Times New Roman"/>
        <family val="1"/>
      </rPr>
      <t>Aging Test</t>
    </r>
  </si>
  <si>
    <r>
      <rPr>
        <sz val="12"/>
        <color theme="1"/>
        <rFont val="標楷體"/>
        <family val="4"/>
        <charset val="136"/>
      </rPr>
      <t>測試國民</t>
    </r>
    <r>
      <rPr>
        <sz val="12"/>
        <color theme="1"/>
        <rFont val="Times New Roman"/>
        <family val="1"/>
      </rPr>
      <t>#5700</t>
    </r>
    <r>
      <rPr>
        <sz val="12"/>
        <color theme="1"/>
        <rFont val="標楷體"/>
        <family val="4"/>
        <charset val="136"/>
      </rPr>
      <t>熱膠用於生產匹頭簿並在膠上絲印</t>
    </r>
    <r>
      <rPr>
        <sz val="12"/>
        <color theme="1"/>
        <rFont val="Times New Roman"/>
        <family val="1"/>
      </rPr>
      <t xml:space="preserve">, </t>
    </r>
    <r>
      <rPr>
        <sz val="12"/>
        <color theme="1"/>
        <rFont val="標楷體"/>
        <family val="4"/>
        <charset val="136"/>
      </rPr>
      <t>確認物料是否可作到客人</t>
    </r>
    <r>
      <rPr>
        <sz val="12"/>
        <color theme="1"/>
        <rFont val="Times New Roman"/>
        <family val="1"/>
      </rPr>
      <t>(H/M)</t>
    </r>
    <r>
      <rPr>
        <sz val="12"/>
        <color theme="1"/>
        <rFont val="標楷體"/>
        <family val="4"/>
        <charset val="136"/>
      </rPr>
      <t>要求的效果</t>
    </r>
    <r>
      <rPr>
        <sz val="12"/>
        <color theme="1"/>
        <rFont val="Times New Roman"/>
        <family val="1"/>
      </rPr>
      <t xml:space="preserve"> </t>
    </r>
  </si>
  <si>
    <r>
      <rPr>
        <sz val="12"/>
        <color theme="1"/>
        <rFont val="標楷體"/>
        <family val="4"/>
        <charset val="136"/>
      </rPr>
      <t>測試</t>
    </r>
    <r>
      <rPr>
        <sz val="12"/>
        <color theme="1"/>
        <rFont val="Times New Roman"/>
        <family val="1"/>
      </rPr>
      <t>Prinpack</t>
    </r>
    <r>
      <rPr>
        <sz val="12"/>
        <color theme="1"/>
        <rFont val="標楷體"/>
        <family val="4"/>
        <charset val="136"/>
      </rPr>
      <t>韓國</t>
    </r>
    <r>
      <rPr>
        <sz val="12"/>
        <color theme="1"/>
        <rFont val="Times New Roman"/>
        <family val="1"/>
      </rPr>
      <t>#DG-405</t>
    </r>
    <r>
      <rPr>
        <sz val="12"/>
        <color theme="1"/>
        <rFont val="標楷體"/>
        <family val="4"/>
        <charset val="136"/>
      </rPr>
      <t>水性膠水配合自動做紙袋机黏紙袋底部，確認是否適合使用。</t>
    </r>
  </si>
  <si>
    <r>
      <rPr>
        <sz val="12"/>
        <color theme="1"/>
        <rFont val="標楷體"/>
        <family val="4"/>
        <charset val="136"/>
      </rPr>
      <t>測試國民歐洲</t>
    </r>
    <r>
      <rPr>
        <sz val="12"/>
        <color theme="1"/>
        <rFont val="Times New Roman"/>
        <family val="1"/>
      </rPr>
      <t>#CaseLok 5805</t>
    </r>
    <r>
      <rPr>
        <sz val="12"/>
        <color theme="1"/>
        <rFont val="標楷體"/>
        <family val="4"/>
        <charset val="136"/>
      </rPr>
      <t>動物膠配合馬天尼</t>
    </r>
    <r>
      <rPr>
        <sz val="12"/>
        <color theme="1"/>
        <rFont val="Times New Roman"/>
        <family val="1"/>
      </rPr>
      <t>BDM20</t>
    </r>
    <r>
      <rPr>
        <sz val="12"/>
        <color theme="1"/>
        <rFont val="標楷體"/>
        <family val="4"/>
        <charset val="136"/>
      </rPr>
      <t>皮殼機使用，跟現用</t>
    </r>
    <r>
      <rPr>
        <sz val="12"/>
        <color theme="1"/>
        <rFont val="Times New Roman"/>
        <family val="1"/>
      </rPr>
      <t>#CaseLok 3302</t>
    </r>
    <r>
      <rPr>
        <sz val="12"/>
        <color theme="1"/>
        <rFont val="標楷體"/>
        <family val="4"/>
        <charset val="136"/>
      </rPr>
      <t>。</t>
    </r>
  </si>
  <si>
    <r>
      <rPr>
        <sz val="12"/>
        <color theme="1"/>
        <rFont val="標楷體"/>
        <family val="4"/>
        <charset val="136"/>
      </rPr>
      <t>測試國民美國</t>
    </r>
    <r>
      <rPr>
        <sz val="12"/>
        <color theme="1"/>
        <rFont val="Times New Roman"/>
        <family val="1"/>
      </rPr>
      <t>Multi-Lok #38-454A</t>
    </r>
    <r>
      <rPr>
        <sz val="12"/>
        <color theme="1"/>
        <rFont val="標楷體"/>
        <family val="4"/>
        <charset val="136"/>
      </rPr>
      <t>是否適合使用於生產</t>
    </r>
    <r>
      <rPr>
        <sz val="12"/>
        <color theme="1"/>
        <rFont val="Times New Roman"/>
        <family val="1"/>
      </rPr>
      <t>Magnetic</t>
    </r>
    <r>
      <rPr>
        <sz val="12"/>
        <color theme="1"/>
        <rFont val="標楷體"/>
        <family val="4"/>
        <charset val="136"/>
      </rPr>
      <t>自黏相薄作內頁膠水及</t>
    </r>
    <r>
      <rPr>
        <sz val="12"/>
        <color theme="1"/>
        <rFont val="Times New Roman"/>
        <family val="1"/>
      </rPr>
      <t xml:space="preserve">Post - it </t>
    </r>
    <r>
      <rPr>
        <sz val="12"/>
        <color theme="1"/>
        <rFont val="標楷體"/>
        <family val="4"/>
        <charset val="136"/>
      </rPr>
      <t>產品。</t>
    </r>
  </si>
  <si>
    <r>
      <rPr>
        <sz val="12"/>
        <color theme="1"/>
        <rFont val="標楷體"/>
        <family val="4"/>
        <charset val="136"/>
      </rPr>
      <t>測試通利的</t>
    </r>
    <r>
      <rPr>
        <sz val="12"/>
        <color theme="1"/>
        <rFont val="Times New Roman"/>
        <family val="1"/>
      </rPr>
      <t>#1009</t>
    </r>
    <r>
      <rPr>
        <sz val="12"/>
        <color theme="1"/>
        <rFont val="標楷體"/>
        <family val="4"/>
        <charset val="136"/>
      </rPr>
      <t>絲印膠水是可合用於做閃金粉於布面。</t>
    </r>
  </si>
  <si>
    <r>
      <rPr>
        <sz val="12"/>
        <color theme="1"/>
        <rFont val="標楷體"/>
        <family val="4"/>
        <charset val="136"/>
      </rPr>
      <t>測試漢高汕頭的</t>
    </r>
    <r>
      <rPr>
        <sz val="12"/>
        <color theme="1"/>
        <rFont val="Times New Roman"/>
        <family val="1"/>
      </rPr>
      <t>A8066</t>
    </r>
    <r>
      <rPr>
        <sz val="12"/>
        <color theme="1"/>
        <rFont val="標楷體"/>
        <family val="4"/>
        <charset val="136"/>
      </rPr>
      <t>熱膠配合</t>
    </r>
    <r>
      <rPr>
        <sz val="12"/>
        <color theme="1"/>
        <rFont val="Times New Roman"/>
        <family val="1"/>
      </rPr>
      <t>Bobst media 100</t>
    </r>
    <r>
      <rPr>
        <sz val="12"/>
        <color theme="1"/>
        <rFont val="標楷體"/>
        <family val="4"/>
        <charset val="136"/>
      </rPr>
      <t>高速黏盒機用於將</t>
    </r>
    <r>
      <rPr>
        <sz val="12"/>
        <color theme="1"/>
        <rFont val="Times New Roman"/>
        <family val="1"/>
      </rPr>
      <t>BOPP</t>
    </r>
    <r>
      <rPr>
        <sz val="12"/>
        <color theme="1"/>
        <rFont val="標楷體"/>
        <family val="4"/>
        <charset val="136"/>
      </rPr>
      <t>面黏於紙面上</t>
    </r>
    <r>
      <rPr>
        <sz val="12"/>
        <color theme="1"/>
        <rFont val="Times New Roman"/>
        <family val="1"/>
      </rPr>
      <t>(</t>
    </r>
    <r>
      <rPr>
        <sz val="12"/>
        <color theme="1"/>
        <rFont val="標楷體"/>
        <family val="4"/>
        <charset val="136"/>
      </rPr>
      <t>如小糊涂仙包裝盒</t>
    </r>
    <r>
      <rPr>
        <sz val="12"/>
        <color theme="1"/>
        <rFont val="Times New Roman"/>
        <family val="1"/>
      </rPr>
      <t xml:space="preserve">), </t>
    </r>
    <r>
      <rPr>
        <sz val="12"/>
        <color theme="1"/>
        <rFont val="標楷體"/>
        <family val="4"/>
        <charset val="136"/>
      </rPr>
      <t>代替現用冷膠</t>
    </r>
    <r>
      <rPr>
        <sz val="12"/>
        <color theme="1"/>
        <rFont val="Times New Roman"/>
        <family val="1"/>
      </rPr>
      <t xml:space="preserve">, </t>
    </r>
    <r>
      <rPr>
        <sz val="12"/>
        <color theme="1"/>
        <rFont val="標楷體"/>
        <family val="4"/>
        <charset val="136"/>
      </rPr>
      <t>增加生產速度。</t>
    </r>
  </si>
  <si>
    <r>
      <rPr>
        <sz val="12"/>
        <color theme="1"/>
        <rFont val="標楷體"/>
        <family val="4"/>
        <charset val="136"/>
      </rPr>
      <t>測試漢高德國的</t>
    </r>
    <r>
      <rPr>
        <sz val="12"/>
        <color theme="1"/>
        <rFont val="Times New Roman"/>
        <family val="1"/>
      </rPr>
      <t>Q8322-21</t>
    </r>
    <r>
      <rPr>
        <sz val="12"/>
        <color theme="1"/>
        <rFont val="標楷體"/>
        <family val="4"/>
        <charset val="136"/>
      </rPr>
      <t>透明熱膠試上反封面機做匹頭簿，之後再加絲印，改善現用白膠的平滑度及絲印效果。</t>
    </r>
  </si>
  <si>
    <r>
      <rPr>
        <sz val="12"/>
        <color theme="1"/>
        <rFont val="標楷體"/>
        <family val="4"/>
        <charset val="136"/>
      </rPr>
      <t>測試漢高德國的</t>
    </r>
    <r>
      <rPr>
        <sz val="12"/>
        <color theme="1"/>
        <rFont val="Times New Roman"/>
        <family val="1"/>
      </rPr>
      <t>#PURMELT QR3317 IS</t>
    </r>
    <r>
      <rPr>
        <sz val="12"/>
        <color theme="1"/>
        <rFont val="標楷體"/>
        <family val="4"/>
        <charset val="136"/>
      </rPr>
      <t>脊膠配合馬天尼</t>
    </r>
    <r>
      <rPr>
        <sz val="12"/>
        <color theme="1"/>
        <rFont val="Times New Roman"/>
        <family val="1"/>
      </rPr>
      <t>Trendbinder</t>
    </r>
    <r>
      <rPr>
        <sz val="12"/>
        <color theme="1"/>
        <rFont val="標楷體"/>
        <family val="4"/>
        <charset val="136"/>
      </rPr>
      <t>膠裝機的</t>
    </r>
    <r>
      <rPr>
        <sz val="12"/>
        <color theme="1"/>
        <rFont val="Times New Roman"/>
        <family val="1"/>
      </rPr>
      <t xml:space="preserve">PUR </t>
    </r>
    <r>
      <rPr>
        <sz val="12"/>
        <color theme="1"/>
        <rFont val="標楷體"/>
        <family val="4"/>
        <charset val="136"/>
      </rPr>
      <t>上膠系統生產精裝書。</t>
    </r>
  </si>
  <si>
    <r>
      <rPr>
        <sz val="12"/>
        <color theme="1"/>
        <rFont val="標楷體"/>
        <family val="4"/>
        <charset val="136"/>
      </rPr>
      <t>測試蝴蝶牌膠水</t>
    </r>
    <r>
      <rPr>
        <sz val="12"/>
        <color theme="1"/>
        <rFont val="Times New Roman"/>
        <family val="1"/>
      </rPr>
      <t>#AW106(2011A) + HV953U(2011B)</t>
    </r>
    <r>
      <rPr>
        <sz val="12"/>
        <color theme="1"/>
        <rFont val="標楷體"/>
        <family val="4"/>
        <charset val="136"/>
      </rPr>
      <t>黏力是否能將</t>
    </r>
    <r>
      <rPr>
        <sz val="12"/>
        <color theme="1"/>
        <rFont val="Times New Roman"/>
        <family val="1"/>
      </rPr>
      <t>PVC</t>
    </r>
    <r>
      <rPr>
        <sz val="12"/>
        <color theme="1"/>
        <rFont val="標楷體"/>
        <family val="4"/>
        <charset val="136"/>
      </rPr>
      <t>低毒軟膠貼於過</t>
    </r>
    <r>
      <rPr>
        <sz val="12"/>
        <color theme="1"/>
        <rFont val="Times New Roman"/>
        <family val="1"/>
      </rPr>
      <t>UV</t>
    </r>
    <r>
      <rPr>
        <sz val="12"/>
        <color theme="1"/>
        <rFont val="標楷體"/>
        <family val="4"/>
        <charset val="136"/>
      </rPr>
      <t>粉灰卡上。</t>
    </r>
  </si>
  <si>
    <r>
      <rPr>
        <sz val="12"/>
        <color theme="1"/>
        <rFont val="標楷體"/>
        <family val="4"/>
        <charset val="136"/>
      </rPr>
      <t>測試的</t>
    </r>
    <r>
      <rPr>
        <sz val="12"/>
        <color theme="1"/>
        <rFont val="Times New Roman"/>
        <family val="1"/>
      </rPr>
      <t>#PURFECT 282</t>
    </r>
    <r>
      <rPr>
        <sz val="12"/>
        <color theme="1"/>
        <rFont val="標楷體"/>
        <family val="4"/>
        <charset val="136"/>
      </rPr>
      <t>背膠配合馬天尼</t>
    </r>
    <r>
      <rPr>
        <sz val="12"/>
        <color theme="1"/>
        <rFont val="Times New Roman"/>
        <family val="1"/>
      </rPr>
      <t>Trendbinder</t>
    </r>
    <r>
      <rPr>
        <sz val="12"/>
        <color theme="1"/>
        <rFont val="標楷體"/>
        <family val="4"/>
        <charset val="136"/>
      </rPr>
      <t>膠裝機的</t>
    </r>
    <r>
      <rPr>
        <sz val="12"/>
        <color theme="1"/>
        <rFont val="Times New Roman"/>
        <family val="1"/>
      </rPr>
      <t>PUR</t>
    </r>
    <r>
      <rPr>
        <sz val="12"/>
        <color theme="1"/>
        <rFont val="標楷體"/>
        <family val="4"/>
        <charset val="136"/>
      </rPr>
      <t>上膠系統生產精裝書。</t>
    </r>
  </si>
  <si>
    <r>
      <rPr>
        <sz val="12"/>
        <color theme="1"/>
        <rFont val="標楷體"/>
        <family val="4"/>
        <charset val="136"/>
      </rPr>
      <t>測試國民的</t>
    </r>
    <r>
      <rPr>
        <sz val="12"/>
        <color theme="1"/>
        <rFont val="Times New Roman"/>
        <family val="1"/>
      </rPr>
      <t>K36</t>
    </r>
    <r>
      <rPr>
        <sz val="12"/>
        <color theme="1"/>
        <rFont val="標楷體"/>
        <family val="4"/>
        <charset val="136"/>
      </rPr>
      <t>動物膠用於</t>
    </r>
    <r>
      <rPr>
        <sz val="12"/>
        <color theme="1"/>
        <rFont val="Times New Roman"/>
        <family val="1"/>
      </rPr>
      <t>Kolbus D/A36</t>
    </r>
    <r>
      <rPr>
        <sz val="12"/>
        <color theme="1"/>
        <rFont val="標楷體"/>
        <family val="4"/>
        <charset val="136"/>
      </rPr>
      <t>皮殼機，跟現用皮殼機比較。</t>
    </r>
  </si>
  <si>
    <r>
      <rPr>
        <sz val="12"/>
        <color theme="1"/>
        <rFont val="標楷體"/>
        <family val="4"/>
        <charset val="136"/>
      </rPr>
      <t>測試富樂美國</t>
    </r>
    <r>
      <rPr>
        <sz val="12"/>
        <color theme="1"/>
        <rFont val="Times New Roman"/>
        <family val="1"/>
      </rPr>
      <t>#WB-0531-M</t>
    </r>
    <r>
      <rPr>
        <sz val="12"/>
        <color theme="1"/>
        <rFont val="標楷體"/>
        <family val="4"/>
        <charset val="136"/>
      </rPr>
      <t>是否適合使用於生產</t>
    </r>
    <r>
      <rPr>
        <sz val="12"/>
        <color theme="1"/>
        <rFont val="Times New Roman"/>
        <family val="1"/>
      </rPr>
      <t>Magnetic</t>
    </r>
    <r>
      <rPr>
        <sz val="12"/>
        <color theme="1"/>
        <rFont val="標楷體"/>
        <family val="4"/>
        <charset val="136"/>
      </rPr>
      <t>自黏相薄作內頁膠水</t>
    </r>
  </si>
  <si>
    <r>
      <rPr>
        <sz val="12"/>
        <color theme="1"/>
        <rFont val="標楷體"/>
        <family val="4"/>
        <charset val="136"/>
      </rPr>
      <t>測試國民的</t>
    </r>
    <r>
      <rPr>
        <sz val="12"/>
        <color theme="1"/>
        <rFont val="Times New Roman"/>
        <family val="1"/>
      </rPr>
      <t>Laminator 3085</t>
    </r>
    <r>
      <rPr>
        <sz val="12"/>
        <color theme="1"/>
        <rFont val="標楷體"/>
        <family val="4"/>
        <charset val="136"/>
      </rPr>
      <t>水性過膠膠水，跟現用</t>
    </r>
    <r>
      <rPr>
        <sz val="12"/>
        <color theme="1"/>
        <rFont val="Times New Roman"/>
        <family val="1"/>
      </rPr>
      <t>Jowat #764.30</t>
    </r>
    <r>
      <rPr>
        <sz val="12"/>
        <color theme="1"/>
        <rFont val="標楷體"/>
        <family val="4"/>
        <charset val="136"/>
      </rPr>
      <t>比較，改善品質。</t>
    </r>
  </si>
  <si>
    <r>
      <rPr>
        <sz val="12"/>
        <color theme="1"/>
        <rFont val="標楷體"/>
        <family val="4"/>
        <charset val="136"/>
      </rPr>
      <t>研究用建泰的</t>
    </r>
    <r>
      <rPr>
        <sz val="12"/>
        <color theme="1"/>
        <rFont val="Times New Roman"/>
        <family val="1"/>
      </rPr>
      <t>KT-23UV</t>
    </r>
    <r>
      <rPr>
        <sz val="12"/>
        <color theme="1"/>
        <rFont val="標楷體"/>
        <family val="4"/>
        <charset val="136"/>
      </rPr>
      <t>膠水配合其提供的單頭膠水機是可做出</t>
    </r>
    <r>
      <rPr>
        <sz val="12"/>
        <color theme="1"/>
        <rFont val="Times New Roman"/>
        <family val="1"/>
      </rPr>
      <t>HM</t>
    </r>
    <r>
      <rPr>
        <sz val="12"/>
        <color theme="1"/>
        <rFont val="標楷體"/>
        <family val="4"/>
        <charset val="136"/>
      </rPr>
      <t>要求的滴膠效果</t>
    </r>
  </si>
  <si>
    <r>
      <rPr>
        <sz val="12"/>
        <color theme="1"/>
        <rFont val="標楷體"/>
        <family val="4"/>
        <charset val="136"/>
      </rPr>
      <t>測試利明</t>
    </r>
    <r>
      <rPr>
        <sz val="12"/>
        <color theme="1"/>
        <rFont val="Times New Roman"/>
        <family val="1"/>
      </rPr>
      <t>#336/6</t>
    </r>
    <r>
      <rPr>
        <sz val="12"/>
        <color theme="1"/>
        <rFont val="標楷體"/>
        <family val="4"/>
        <charset val="136"/>
      </rPr>
      <t>意大利水性膠水</t>
    </r>
    <r>
      <rPr>
        <sz val="12"/>
        <color theme="1"/>
        <rFont val="Times New Roman"/>
        <family val="1"/>
      </rPr>
      <t xml:space="preserve">, </t>
    </r>
    <r>
      <rPr>
        <sz val="12"/>
        <color theme="1"/>
        <rFont val="標楷體"/>
        <family val="4"/>
        <charset val="136"/>
      </rPr>
      <t>跟現用</t>
    </r>
    <r>
      <rPr>
        <sz val="12"/>
        <color theme="1"/>
        <rFont val="Times New Roman"/>
        <family val="1"/>
      </rPr>
      <t>Jowat #764.30</t>
    </r>
    <r>
      <rPr>
        <sz val="12"/>
        <color theme="1"/>
        <rFont val="標楷體"/>
        <family val="4"/>
        <charset val="136"/>
      </rPr>
      <t>比較，改善品質。</t>
    </r>
  </si>
  <si>
    <r>
      <rPr>
        <sz val="12"/>
        <color theme="1"/>
        <rFont val="標楷體"/>
        <family val="4"/>
        <charset val="136"/>
      </rPr>
      <t>測試國民的</t>
    </r>
    <r>
      <rPr>
        <sz val="12"/>
        <color theme="1"/>
        <rFont val="Times New Roman"/>
        <family val="1"/>
      </rPr>
      <t>CASELOK 905</t>
    </r>
    <r>
      <rPr>
        <sz val="12"/>
        <color theme="1"/>
        <rFont val="標楷體"/>
        <family val="4"/>
        <charset val="136"/>
      </rPr>
      <t>牛膠，跟現用水晶牌牛膠</t>
    </r>
    <r>
      <rPr>
        <sz val="12"/>
        <color theme="1"/>
        <rFont val="Times New Roman"/>
        <family val="1"/>
      </rPr>
      <t>#700A</t>
    </r>
    <r>
      <rPr>
        <sz val="12"/>
        <color theme="1"/>
        <rFont val="標楷體"/>
        <family val="4"/>
        <charset val="136"/>
      </rPr>
      <t>比較，用於混入動物膠</t>
    </r>
    <r>
      <rPr>
        <sz val="12"/>
        <color theme="1"/>
        <rFont val="Times New Roman"/>
        <family val="1"/>
      </rPr>
      <t>(#2002)</t>
    </r>
    <r>
      <rPr>
        <sz val="12"/>
        <color theme="1"/>
        <rFont val="標楷體"/>
        <family val="4"/>
        <charset val="136"/>
      </rPr>
      <t>增加黏度，降低成本。</t>
    </r>
  </si>
  <si>
    <r>
      <rPr>
        <sz val="12"/>
        <color theme="1"/>
        <rFont val="標楷體"/>
        <family val="4"/>
        <charset val="136"/>
      </rPr>
      <t>測試國民的</t>
    </r>
    <r>
      <rPr>
        <sz val="12"/>
        <color theme="1"/>
        <rFont val="Times New Roman"/>
        <family val="1"/>
      </rPr>
      <t>G-911A</t>
    </r>
    <r>
      <rPr>
        <sz val="12"/>
        <color theme="1"/>
        <rFont val="標楷體"/>
        <family val="4"/>
        <charset val="136"/>
      </rPr>
      <t>動物膠用於</t>
    </r>
    <r>
      <rPr>
        <sz val="12"/>
        <color theme="1"/>
        <rFont val="Times New Roman"/>
        <family val="1"/>
      </rPr>
      <t>Crathen</t>
    </r>
    <r>
      <rPr>
        <sz val="12"/>
        <color theme="1"/>
        <rFont val="標楷體"/>
        <family val="4"/>
        <charset val="136"/>
      </rPr>
      <t>半自動包盒機及人手包皮殼，跟現用百適</t>
    </r>
    <r>
      <rPr>
        <sz val="12"/>
        <color theme="1"/>
        <rFont val="Times New Roman"/>
        <family val="1"/>
      </rPr>
      <t>#2002(HK$11/kg)+#700A</t>
    </r>
    <r>
      <rPr>
        <sz val="12"/>
        <color theme="1"/>
        <rFont val="標楷體"/>
        <family val="4"/>
        <charset val="136"/>
      </rPr>
      <t>牛膠比較</t>
    </r>
    <r>
      <rPr>
        <sz val="12"/>
        <color theme="1"/>
        <rFont val="Times New Roman"/>
        <family val="1"/>
      </rPr>
      <t xml:space="preserve">, </t>
    </r>
    <r>
      <rPr>
        <sz val="12"/>
        <color theme="1"/>
        <rFont val="標楷體"/>
        <family val="4"/>
        <charset val="136"/>
      </rPr>
      <t>改善品質及降低成本。</t>
    </r>
  </si>
  <si>
    <r>
      <t>*</t>
    </r>
    <r>
      <rPr>
        <sz val="12"/>
        <color theme="1"/>
        <rFont val="標楷體"/>
        <family val="4"/>
        <charset val="136"/>
      </rPr>
      <t>測試國民的</t>
    </r>
    <r>
      <rPr>
        <sz val="12"/>
        <color theme="1"/>
        <rFont val="Times New Roman"/>
        <family val="1"/>
      </rPr>
      <t>Laminator 3092</t>
    </r>
    <r>
      <rPr>
        <sz val="12"/>
        <color theme="1"/>
        <rFont val="標楷體"/>
        <family val="4"/>
        <charset val="136"/>
      </rPr>
      <t>白膠，用於匯業</t>
    </r>
    <r>
      <rPr>
        <sz val="12"/>
        <color theme="1"/>
        <rFont val="Times New Roman"/>
        <family val="1"/>
      </rPr>
      <t>Comprint</t>
    </r>
    <r>
      <rPr>
        <sz val="12"/>
        <color theme="1"/>
        <rFont val="標楷體"/>
        <family val="4"/>
        <charset val="136"/>
      </rPr>
      <t>覆合機作濕式覆合將鋁薄膜跟紙覆合。</t>
    </r>
  </si>
  <si>
    <r>
      <rPr>
        <sz val="12"/>
        <color theme="1"/>
        <rFont val="標楷體"/>
        <family val="4"/>
        <charset val="136"/>
      </rPr>
      <t>測試由</t>
    </r>
    <r>
      <rPr>
        <sz val="12"/>
        <color theme="1"/>
        <rFont val="Times New Roman"/>
        <family val="1"/>
      </rPr>
      <t>Prinpack #C-403(</t>
    </r>
    <r>
      <rPr>
        <sz val="12"/>
        <color theme="1"/>
        <rFont val="標楷體"/>
        <family val="4"/>
        <charset val="136"/>
      </rPr>
      <t>改良版</t>
    </r>
    <r>
      <rPr>
        <sz val="12"/>
        <color theme="1"/>
        <rFont val="Times New Roman"/>
        <family val="1"/>
      </rPr>
      <t>)</t>
    </r>
    <r>
      <rPr>
        <sz val="12"/>
        <color theme="1"/>
        <rFont val="標楷體"/>
        <family val="4"/>
        <charset val="136"/>
      </rPr>
      <t>水溶過膠膠水用於</t>
    </r>
    <r>
      <rPr>
        <sz val="12"/>
        <color theme="1"/>
        <rFont val="Times New Roman"/>
        <family val="1"/>
      </rPr>
      <t>BOPP</t>
    </r>
    <r>
      <rPr>
        <sz val="12"/>
        <color theme="1"/>
        <rFont val="標楷體"/>
        <family val="4"/>
        <charset val="136"/>
      </rPr>
      <t>過膠，確認品質。</t>
    </r>
  </si>
  <si>
    <r>
      <rPr>
        <sz val="12"/>
        <color theme="1"/>
        <rFont val="標楷體"/>
        <family val="4"/>
        <charset val="136"/>
      </rPr>
      <t>測試大鵬</t>
    </r>
    <r>
      <rPr>
        <sz val="12"/>
        <color theme="1"/>
        <rFont val="Times New Roman"/>
        <family val="1"/>
      </rPr>
      <t>A+B Solvent Based Adhesive(</t>
    </r>
    <r>
      <rPr>
        <sz val="12"/>
        <color theme="1"/>
        <rFont val="標楷體"/>
        <family val="4"/>
        <charset val="136"/>
      </rPr>
      <t>油性過膠膠水</t>
    </r>
    <r>
      <rPr>
        <sz val="12"/>
        <color theme="1"/>
        <rFont val="Times New Roman"/>
        <family val="1"/>
      </rPr>
      <t>)</t>
    </r>
    <r>
      <rPr>
        <sz val="12"/>
        <color theme="1"/>
        <rFont val="標楷體"/>
        <family val="4"/>
        <charset val="136"/>
      </rPr>
      <t>，跟現用東洋</t>
    </r>
    <r>
      <rPr>
        <sz val="12"/>
        <color theme="1"/>
        <rFont val="Times New Roman"/>
        <family val="1"/>
      </rPr>
      <t xml:space="preserve">ArakawaPolystick#500A </t>
    </r>
    <r>
      <rPr>
        <sz val="12"/>
        <color theme="1"/>
        <rFont val="標楷體"/>
        <family val="4"/>
        <charset val="136"/>
      </rPr>
      <t>及</t>
    </r>
    <r>
      <rPr>
        <sz val="12"/>
        <color theme="1"/>
        <rFont val="Times New Roman"/>
        <family val="1"/>
      </rPr>
      <t>#500B</t>
    </r>
    <r>
      <rPr>
        <sz val="12"/>
        <color theme="1"/>
        <rFont val="標楷體"/>
        <family val="4"/>
        <charset val="136"/>
      </rPr>
      <t>比較。</t>
    </r>
    <r>
      <rPr>
        <sz val="12"/>
        <color theme="1"/>
        <rFont val="Times New Roman"/>
        <family val="1"/>
      </rPr>
      <t xml:space="preserve"> </t>
    </r>
  </si>
  <si>
    <r>
      <rPr>
        <sz val="12"/>
        <color theme="1"/>
        <rFont val="標楷體"/>
        <family val="4"/>
        <charset val="136"/>
      </rPr>
      <t>測試大鵬</t>
    </r>
    <r>
      <rPr>
        <sz val="12"/>
        <color theme="1"/>
        <rFont val="Times New Roman"/>
        <family val="1"/>
      </rPr>
      <t xml:space="preserve">Akzo Nobel </t>
    </r>
    <r>
      <rPr>
        <sz val="12"/>
        <color theme="1"/>
        <rFont val="標楷體"/>
        <family val="4"/>
        <charset val="136"/>
      </rPr>
      <t>的</t>
    </r>
    <r>
      <rPr>
        <sz val="12"/>
        <color theme="1"/>
        <rFont val="Times New Roman"/>
        <family val="1"/>
      </rPr>
      <t>one pack solvent based Adhesive(</t>
    </r>
    <r>
      <rPr>
        <sz val="12"/>
        <color theme="1"/>
        <rFont val="標楷體"/>
        <family val="4"/>
        <charset val="136"/>
      </rPr>
      <t>油性過膠膠水</t>
    </r>
    <r>
      <rPr>
        <sz val="12"/>
        <color theme="1"/>
        <rFont val="Times New Roman"/>
        <family val="1"/>
      </rPr>
      <t>)#IN9UD219</t>
    </r>
    <r>
      <rPr>
        <sz val="12"/>
        <color theme="1"/>
        <rFont val="標楷體"/>
        <family val="4"/>
        <charset val="136"/>
      </rPr>
      <t>，跟現用東洋</t>
    </r>
    <r>
      <rPr>
        <sz val="12"/>
        <color theme="1"/>
        <rFont val="Times New Roman"/>
        <family val="1"/>
      </rPr>
      <t xml:space="preserve">Arakawa Polystick#500A </t>
    </r>
    <r>
      <rPr>
        <sz val="12"/>
        <color theme="1"/>
        <rFont val="標楷體"/>
        <family val="4"/>
        <charset val="136"/>
      </rPr>
      <t>及</t>
    </r>
    <r>
      <rPr>
        <sz val="12"/>
        <color theme="1"/>
        <rFont val="Times New Roman"/>
        <family val="1"/>
      </rPr>
      <t>#500B</t>
    </r>
    <r>
      <rPr>
        <sz val="12"/>
        <color theme="1"/>
        <rFont val="標楷體"/>
        <family val="4"/>
        <charset val="136"/>
      </rPr>
      <t>比較。</t>
    </r>
  </si>
  <si>
    <r>
      <rPr>
        <sz val="12"/>
        <color theme="1"/>
        <rFont val="標楷體"/>
        <family val="4"/>
        <charset val="136"/>
      </rPr>
      <t>測試國民</t>
    </r>
    <r>
      <rPr>
        <sz val="12"/>
        <color theme="1"/>
        <rFont val="Times New Roman"/>
        <family val="1"/>
      </rPr>
      <t>Laminator 3065</t>
    </r>
    <r>
      <rPr>
        <sz val="12"/>
        <color theme="1"/>
        <rFont val="標楷體"/>
        <family val="4"/>
        <charset val="136"/>
      </rPr>
      <t>乳白膠用於裱紙用途，改善膠水使用後會令敏感油墨的印色變色。</t>
    </r>
  </si>
  <si>
    <r>
      <rPr>
        <sz val="12"/>
        <color theme="1"/>
        <rFont val="標楷體"/>
        <family val="4"/>
        <charset val="136"/>
      </rPr>
      <t>測試國民</t>
    </r>
    <r>
      <rPr>
        <sz val="12"/>
        <color theme="1"/>
        <rFont val="Times New Roman"/>
        <family val="1"/>
      </rPr>
      <t>TW 2819</t>
    </r>
    <r>
      <rPr>
        <sz val="12"/>
        <color theme="1"/>
        <rFont val="標楷體"/>
        <family val="4"/>
        <charset val="136"/>
      </rPr>
      <t>膠水用於雙灰對裱用途，跟現用富隆</t>
    </r>
    <r>
      <rPr>
        <sz val="12"/>
        <color theme="1"/>
        <rFont val="Times New Roman"/>
        <family val="1"/>
      </rPr>
      <t>201A</t>
    </r>
    <r>
      <rPr>
        <sz val="12"/>
        <color theme="1"/>
        <rFont val="標楷體"/>
        <family val="4"/>
        <charset val="136"/>
      </rPr>
      <t>比較，期望此膠水能減低濕度</t>
    </r>
    <r>
      <rPr>
        <sz val="12"/>
        <color theme="1"/>
        <rFont val="Times New Roman"/>
        <family val="1"/>
      </rPr>
      <t>,</t>
    </r>
    <r>
      <rPr>
        <sz val="12"/>
        <color theme="1"/>
        <rFont val="標楷體"/>
        <family val="4"/>
        <charset val="136"/>
      </rPr>
      <t>減少需要焗乾的時間。</t>
    </r>
  </si>
  <si>
    <r>
      <t>CP125(leo part #CP236)</t>
    </r>
    <r>
      <rPr>
        <sz val="12"/>
        <color theme="1"/>
        <rFont val="標楷體"/>
        <family val="4"/>
        <charset val="136"/>
      </rPr>
      <t>大貨測試</t>
    </r>
    <r>
      <rPr>
        <sz val="12"/>
        <color theme="1"/>
        <rFont val="Times New Roman"/>
        <family val="1"/>
      </rPr>
      <t>(20614 LB)</t>
    </r>
  </si>
  <si>
    <r>
      <t>NW100C (Leo part #322C)</t>
    </r>
    <r>
      <rPr>
        <sz val="12"/>
        <color theme="1"/>
        <rFont val="標楷體"/>
        <family val="4"/>
        <charset val="136"/>
      </rPr>
      <t>大貨測試</t>
    </r>
    <r>
      <rPr>
        <sz val="12"/>
        <color theme="1"/>
        <rFont val="Times New Roman"/>
        <family val="1"/>
      </rPr>
      <t>(22655LB)</t>
    </r>
  </si>
  <si>
    <r>
      <rPr>
        <sz val="12"/>
        <color theme="1"/>
        <rFont val="標楷體"/>
        <family val="4"/>
        <charset val="136"/>
      </rPr>
      <t>測試建泰的</t>
    </r>
    <r>
      <rPr>
        <sz val="12"/>
        <color theme="1"/>
        <rFont val="Times New Roman"/>
        <family val="1"/>
      </rPr>
      <t>KT414</t>
    </r>
    <r>
      <rPr>
        <sz val="12"/>
        <color theme="1"/>
        <rFont val="標楷體"/>
        <family val="4"/>
        <charset val="136"/>
      </rPr>
      <t>膠水是可合用於</t>
    </r>
    <r>
      <rPr>
        <sz val="12"/>
        <color theme="1"/>
        <rFont val="Times New Roman"/>
        <family val="1"/>
      </rPr>
      <t>HM</t>
    </r>
    <r>
      <rPr>
        <sz val="12"/>
        <color theme="1"/>
        <rFont val="標楷體"/>
        <family val="4"/>
        <charset val="136"/>
      </rPr>
      <t>的相部上的玻璃珠黏過膠面。</t>
    </r>
  </si>
  <si>
    <r>
      <rPr>
        <sz val="12"/>
        <color theme="1"/>
        <rFont val="標楷體"/>
        <family val="4"/>
        <charset val="136"/>
      </rPr>
      <t>測試建泰的</t>
    </r>
    <r>
      <rPr>
        <sz val="12"/>
        <color theme="1"/>
        <rFont val="Times New Roman"/>
        <family val="1"/>
      </rPr>
      <t>#KT2201</t>
    </r>
    <r>
      <rPr>
        <sz val="12"/>
        <color theme="1"/>
        <rFont val="標楷體"/>
        <family val="4"/>
        <charset val="136"/>
      </rPr>
      <t>熱熔膠於精裝書的脊膠上。</t>
    </r>
  </si>
  <si>
    <r>
      <rPr>
        <sz val="12"/>
        <color theme="1"/>
        <rFont val="標楷體"/>
        <family val="4"/>
        <charset val="136"/>
      </rPr>
      <t>測試高金</t>
    </r>
    <r>
      <rPr>
        <sz val="12"/>
        <color theme="1"/>
        <rFont val="Times New Roman"/>
        <family val="1"/>
      </rPr>
      <t>#TS-6600</t>
    </r>
    <r>
      <rPr>
        <sz val="12"/>
        <color theme="1"/>
        <rFont val="標楷體"/>
        <family val="4"/>
        <charset val="136"/>
      </rPr>
      <t>水溶過膠膠水是否適合使用，跟現用</t>
    </r>
    <r>
      <rPr>
        <sz val="12"/>
        <color theme="1"/>
        <rFont val="Times New Roman"/>
        <family val="1"/>
      </rPr>
      <t>Jowat#765.30</t>
    </r>
    <r>
      <rPr>
        <sz val="12"/>
        <color theme="1"/>
        <rFont val="標楷體"/>
        <family val="4"/>
        <charset val="136"/>
      </rPr>
      <t>比較，改善現用膠水品質。</t>
    </r>
  </si>
  <si>
    <r>
      <rPr>
        <sz val="12"/>
        <color theme="1"/>
        <rFont val="標楷體"/>
        <family val="4"/>
        <charset val="136"/>
      </rPr>
      <t>測試堅益</t>
    </r>
    <r>
      <rPr>
        <sz val="12"/>
        <color theme="1"/>
        <rFont val="Times New Roman"/>
        <family val="1"/>
      </rPr>
      <t>(Kintec)</t>
    </r>
    <r>
      <rPr>
        <sz val="12"/>
        <color theme="1"/>
        <rFont val="標楷體"/>
        <family val="4"/>
        <charset val="136"/>
      </rPr>
      <t>的</t>
    </r>
    <r>
      <rPr>
        <sz val="12"/>
        <color theme="1"/>
        <rFont val="Times New Roman"/>
        <family val="1"/>
      </rPr>
      <t>GreenTack</t>
    </r>
    <r>
      <rPr>
        <sz val="12"/>
        <color theme="1"/>
        <rFont val="標楷體"/>
        <family val="4"/>
        <charset val="136"/>
      </rPr>
      <t>的</t>
    </r>
    <r>
      <rPr>
        <sz val="12"/>
        <color theme="1"/>
        <rFont val="Times New Roman"/>
        <family val="1"/>
      </rPr>
      <t>#GT-628</t>
    </r>
    <r>
      <rPr>
        <sz val="12"/>
        <color theme="1"/>
        <rFont val="標楷體"/>
        <family val="4"/>
        <charset val="136"/>
      </rPr>
      <t>膠水用於機上皮殼及</t>
    </r>
    <r>
      <rPr>
        <sz val="12"/>
        <color theme="1"/>
        <rFont val="Times New Roman"/>
        <family val="1"/>
      </rPr>
      <t>PVC</t>
    </r>
    <r>
      <rPr>
        <sz val="12"/>
        <color theme="1"/>
        <rFont val="標楷體"/>
        <family val="4"/>
        <charset val="136"/>
      </rPr>
      <t>黏紙，試其是否適合使用，跟現用</t>
    </r>
    <r>
      <rPr>
        <sz val="12"/>
        <color theme="1"/>
        <rFont val="Times New Roman"/>
        <family val="1"/>
      </rPr>
      <t>#3475</t>
    </r>
    <r>
      <rPr>
        <sz val="12"/>
        <color theme="1"/>
        <rFont val="標楷體"/>
        <family val="4"/>
        <charset val="136"/>
      </rPr>
      <t>比較，降低成本。
測試結果不接受，項目取消</t>
    </r>
  </si>
  <si>
    <r>
      <rPr>
        <sz val="12"/>
        <color theme="1"/>
        <rFont val="標楷體"/>
        <family val="4"/>
        <charset val="136"/>
      </rPr>
      <t>測試堅益</t>
    </r>
    <r>
      <rPr>
        <sz val="12"/>
        <color theme="1"/>
        <rFont val="Times New Roman"/>
        <family val="1"/>
      </rPr>
      <t>(Kintec)</t>
    </r>
    <r>
      <rPr>
        <sz val="12"/>
        <color theme="1"/>
        <rFont val="標楷體"/>
        <family val="4"/>
        <charset val="136"/>
      </rPr>
      <t>的</t>
    </r>
    <r>
      <rPr>
        <sz val="12"/>
        <color theme="1"/>
        <rFont val="Times New Roman"/>
        <family val="1"/>
      </rPr>
      <t>GreenTack</t>
    </r>
    <r>
      <rPr>
        <sz val="12"/>
        <color theme="1"/>
        <rFont val="標楷體"/>
        <family val="4"/>
        <charset val="136"/>
      </rPr>
      <t>的</t>
    </r>
    <r>
      <rPr>
        <sz val="12"/>
        <color theme="1"/>
        <rFont val="Times New Roman"/>
        <family val="1"/>
      </rPr>
      <t>#GT-333</t>
    </r>
    <r>
      <rPr>
        <sz val="12"/>
        <color theme="1"/>
        <rFont val="標楷體"/>
        <family val="4"/>
        <charset val="136"/>
      </rPr>
      <t>膠水用於生產紙袋，試其是否適合使用，試黏</t>
    </r>
    <r>
      <rPr>
        <sz val="12"/>
        <color theme="1"/>
        <rFont val="Times New Roman"/>
        <family val="1"/>
      </rPr>
      <t>PP</t>
    </r>
    <r>
      <rPr>
        <sz val="12"/>
        <color theme="1"/>
        <rFont val="標楷體"/>
        <family val="4"/>
        <charset val="136"/>
      </rPr>
      <t>面粘</t>
    </r>
    <r>
      <rPr>
        <sz val="12"/>
        <color theme="1"/>
        <rFont val="Times New Roman"/>
        <family val="1"/>
      </rPr>
      <t>PP</t>
    </r>
    <r>
      <rPr>
        <sz val="12"/>
        <color theme="1"/>
        <rFont val="標楷體"/>
        <family val="4"/>
        <charset val="136"/>
      </rPr>
      <t>面，跟現用陽志</t>
    </r>
    <r>
      <rPr>
        <sz val="12"/>
        <color theme="1"/>
        <rFont val="Times New Roman"/>
        <family val="1"/>
      </rPr>
      <t>#C-505</t>
    </r>
    <r>
      <rPr>
        <sz val="12"/>
        <color theme="1"/>
        <rFont val="標楷體"/>
        <family val="4"/>
        <charset val="136"/>
      </rPr>
      <t>及國民</t>
    </r>
    <r>
      <rPr>
        <sz val="12"/>
        <color theme="1"/>
        <rFont val="Times New Roman"/>
        <family val="1"/>
      </rPr>
      <t>#5930</t>
    </r>
    <r>
      <rPr>
        <sz val="12"/>
        <color theme="1"/>
        <rFont val="標楷體"/>
        <family val="4"/>
        <charset val="136"/>
      </rPr>
      <t>比較，降低成本。</t>
    </r>
  </si>
  <si>
    <r>
      <rPr>
        <sz val="12"/>
        <color theme="1"/>
        <rFont val="標楷體"/>
        <family val="4"/>
        <charset val="136"/>
      </rPr>
      <t>測試堅益</t>
    </r>
    <r>
      <rPr>
        <sz val="12"/>
        <color theme="1"/>
        <rFont val="Times New Roman"/>
        <family val="1"/>
      </rPr>
      <t>(Kintec)</t>
    </r>
    <r>
      <rPr>
        <sz val="12"/>
        <color theme="1"/>
        <rFont val="標楷體"/>
        <family val="4"/>
        <charset val="136"/>
      </rPr>
      <t>的</t>
    </r>
    <r>
      <rPr>
        <sz val="12"/>
        <color theme="1"/>
        <rFont val="Times New Roman"/>
        <family val="1"/>
      </rPr>
      <t>GreenTack</t>
    </r>
    <r>
      <rPr>
        <sz val="12"/>
        <color theme="1"/>
        <rFont val="標楷體"/>
        <family val="4"/>
        <charset val="136"/>
      </rPr>
      <t>的</t>
    </r>
    <r>
      <rPr>
        <sz val="12"/>
        <color theme="1"/>
        <rFont val="Times New Roman"/>
        <family val="1"/>
      </rPr>
      <t>#GT-938</t>
    </r>
    <r>
      <rPr>
        <sz val="12"/>
        <color theme="1"/>
        <rFont val="標楷體"/>
        <family val="4"/>
        <charset val="136"/>
      </rPr>
      <t>膠水用於生產紙袋，試其是否適合使用，試黏</t>
    </r>
    <r>
      <rPr>
        <sz val="12"/>
        <color theme="1"/>
        <rFont val="Times New Roman"/>
        <family val="1"/>
      </rPr>
      <t>PP</t>
    </r>
    <r>
      <rPr>
        <sz val="12"/>
        <color theme="1"/>
        <rFont val="標楷體"/>
        <family val="4"/>
        <charset val="136"/>
      </rPr>
      <t>面粘</t>
    </r>
    <r>
      <rPr>
        <sz val="12"/>
        <color theme="1"/>
        <rFont val="Times New Roman"/>
        <family val="1"/>
      </rPr>
      <t>PP</t>
    </r>
    <r>
      <rPr>
        <sz val="12"/>
        <color theme="1"/>
        <rFont val="標楷體"/>
        <family val="4"/>
        <charset val="136"/>
      </rPr>
      <t>面，跟現用陽志</t>
    </r>
    <r>
      <rPr>
        <sz val="12"/>
        <color theme="1"/>
        <rFont val="Times New Roman"/>
        <family val="1"/>
      </rPr>
      <t>#C-505</t>
    </r>
    <r>
      <rPr>
        <sz val="12"/>
        <color theme="1"/>
        <rFont val="標楷體"/>
        <family val="4"/>
        <charset val="136"/>
      </rPr>
      <t>及國民</t>
    </r>
    <r>
      <rPr>
        <sz val="12"/>
        <color theme="1"/>
        <rFont val="Times New Roman"/>
        <family val="1"/>
      </rPr>
      <t>#5930</t>
    </r>
    <r>
      <rPr>
        <sz val="12"/>
        <color theme="1"/>
        <rFont val="標楷體"/>
        <family val="4"/>
        <charset val="136"/>
      </rPr>
      <t>比較，降低成本。</t>
    </r>
  </si>
  <si>
    <r>
      <rPr>
        <sz val="12"/>
        <color theme="1"/>
        <rFont val="標楷體"/>
        <family val="4"/>
        <charset val="136"/>
      </rPr>
      <t>測試歐美化工的白黏膠是否合用於裱板紙，以代替現用的富隆膠水，以降低成本。</t>
    </r>
  </si>
  <si>
    <r>
      <rPr>
        <sz val="12"/>
        <color theme="1"/>
        <rFont val="標楷體"/>
        <family val="4"/>
        <charset val="136"/>
      </rPr>
      <t>測試國民的</t>
    </r>
    <r>
      <rPr>
        <sz val="12"/>
        <color theme="1"/>
        <rFont val="Times New Roman"/>
        <family val="1"/>
      </rPr>
      <t>Gripfix #5930</t>
    </r>
    <r>
      <rPr>
        <sz val="12"/>
        <color theme="1"/>
        <rFont val="標楷體"/>
        <family val="4"/>
        <charset val="136"/>
      </rPr>
      <t>膠水用於生產紙袋，試其是否適合使用，試黏</t>
    </r>
    <r>
      <rPr>
        <sz val="12"/>
        <color theme="1"/>
        <rFont val="Times New Roman"/>
        <family val="1"/>
      </rPr>
      <t>PP</t>
    </r>
    <r>
      <rPr>
        <sz val="12"/>
        <color theme="1"/>
        <rFont val="標楷體"/>
        <family val="4"/>
        <charset val="136"/>
      </rPr>
      <t>面粘</t>
    </r>
    <r>
      <rPr>
        <sz val="12"/>
        <color theme="1"/>
        <rFont val="Times New Roman"/>
        <family val="1"/>
      </rPr>
      <t>PP</t>
    </r>
    <r>
      <rPr>
        <sz val="12"/>
        <color theme="1"/>
        <rFont val="標楷體"/>
        <family val="4"/>
        <charset val="136"/>
      </rPr>
      <t>面，跟現用陽志</t>
    </r>
    <r>
      <rPr>
        <sz val="12"/>
        <color theme="1"/>
        <rFont val="Times New Roman"/>
        <family val="1"/>
      </rPr>
      <t>#C-505</t>
    </r>
    <r>
      <rPr>
        <sz val="12"/>
        <color theme="1"/>
        <rFont val="標楷體"/>
        <family val="4"/>
        <charset val="136"/>
      </rPr>
      <t>比較。</t>
    </r>
  </si>
  <si>
    <r>
      <rPr>
        <sz val="12"/>
        <color theme="1"/>
        <rFont val="標楷體"/>
        <family val="4"/>
        <charset val="136"/>
      </rPr>
      <t>測試國民的</t>
    </r>
    <r>
      <rPr>
        <sz val="12"/>
        <color theme="1"/>
        <rFont val="Times New Roman"/>
        <family val="1"/>
      </rPr>
      <t>CASELOK 905</t>
    </r>
    <r>
      <rPr>
        <sz val="12"/>
        <color theme="1"/>
        <rFont val="標楷體"/>
        <family val="4"/>
        <charset val="136"/>
      </rPr>
      <t>及</t>
    </r>
    <r>
      <rPr>
        <sz val="12"/>
        <color theme="1"/>
        <rFont val="Times New Roman"/>
        <family val="1"/>
      </rPr>
      <t>#905T</t>
    </r>
    <r>
      <rPr>
        <sz val="12"/>
        <color theme="1"/>
        <rFont val="標楷體"/>
        <family val="4"/>
        <charset val="136"/>
      </rPr>
      <t>牛膠粉，跟現用水晶牌牛膠粉</t>
    </r>
    <r>
      <rPr>
        <sz val="12"/>
        <color theme="1"/>
        <rFont val="Times New Roman"/>
        <family val="1"/>
      </rPr>
      <t>#700A</t>
    </r>
    <r>
      <rPr>
        <sz val="12"/>
        <color theme="1"/>
        <rFont val="標楷體"/>
        <family val="4"/>
        <charset val="136"/>
      </rPr>
      <t>比較，用於混入動物膠</t>
    </r>
    <r>
      <rPr>
        <sz val="12"/>
        <color theme="1"/>
        <rFont val="Times New Roman"/>
        <family val="1"/>
      </rPr>
      <t>(#2002)</t>
    </r>
    <r>
      <rPr>
        <sz val="12"/>
        <color theme="1"/>
        <rFont val="標楷體"/>
        <family val="4"/>
        <charset val="136"/>
      </rPr>
      <t>增加黏度，降低成本，改善之前測試</t>
    </r>
    <r>
      <rPr>
        <sz val="12"/>
        <color theme="1"/>
        <rFont val="Times New Roman"/>
        <family val="1"/>
      </rPr>
      <t>#905</t>
    </r>
    <r>
      <rPr>
        <sz val="12"/>
        <color theme="1"/>
        <rFont val="標楷體"/>
        <family val="4"/>
        <charset val="136"/>
      </rPr>
      <t>膠粉的質素。</t>
    </r>
  </si>
  <si>
    <r>
      <rPr>
        <sz val="12"/>
        <color theme="1"/>
        <rFont val="標楷體"/>
        <family val="4"/>
        <charset val="136"/>
      </rPr>
      <t>測試漢高</t>
    </r>
    <r>
      <rPr>
        <sz val="12"/>
        <color theme="1"/>
        <rFont val="Times New Roman"/>
        <family val="1"/>
      </rPr>
      <t>A 8066</t>
    </r>
    <r>
      <rPr>
        <sz val="12"/>
        <color theme="1"/>
        <rFont val="標楷體"/>
        <family val="4"/>
        <charset val="136"/>
      </rPr>
      <t>樹脂黏合劑用於生產紙袋，試其是否適合使用，試黏</t>
    </r>
    <r>
      <rPr>
        <sz val="12"/>
        <color theme="1"/>
        <rFont val="Times New Roman"/>
        <family val="1"/>
      </rPr>
      <t>PP</t>
    </r>
    <r>
      <rPr>
        <sz val="12"/>
        <color theme="1"/>
        <rFont val="標楷體"/>
        <family val="4"/>
        <charset val="136"/>
      </rPr>
      <t>面粘紙面，跟陽志</t>
    </r>
    <r>
      <rPr>
        <sz val="12"/>
        <color theme="1"/>
        <rFont val="Times New Roman"/>
        <family val="1"/>
      </rPr>
      <t>C-505</t>
    </r>
    <r>
      <rPr>
        <sz val="12"/>
        <color theme="1"/>
        <rFont val="標楷體"/>
        <family val="4"/>
        <charset val="136"/>
      </rPr>
      <t>及國民</t>
    </r>
    <r>
      <rPr>
        <sz val="12"/>
        <color theme="1"/>
        <rFont val="Times New Roman"/>
        <family val="1"/>
      </rPr>
      <t>5930</t>
    </r>
    <r>
      <rPr>
        <sz val="12"/>
        <color theme="1"/>
        <rFont val="標楷體"/>
        <family val="4"/>
        <charset val="136"/>
      </rPr>
      <t>比較。</t>
    </r>
  </si>
  <si>
    <r>
      <rPr>
        <sz val="12"/>
        <color theme="1"/>
        <rFont val="標楷體"/>
        <family val="4"/>
        <charset val="136"/>
      </rPr>
      <t>測試海富包裝材料的</t>
    </r>
    <r>
      <rPr>
        <sz val="12"/>
        <color theme="1"/>
        <rFont val="Times New Roman"/>
        <family val="1"/>
      </rPr>
      <t>#2</t>
    </r>
    <r>
      <rPr>
        <sz val="12"/>
        <color theme="1"/>
        <rFont val="標楷體"/>
        <family val="4"/>
        <charset val="136"/>
      </rPr>
      <t>膠水用於生產紙袋，試其是否適合使用，試黏</t>
    </r>
    <r>
      <rPr>
        <sz val="12"/>
        <color theme="1"/>
        <rFont val="Times New Roman"/>
        <family val="1"/>
      </rPr>
      <t>PP</t>
    </r>
    <r>
      <rPr>
        <sz val="12"/>
        <color theme="1"/>
        <rFont val="標楷體"/>
        <family val="4"/>
        <charset val="136"/>
      </rPr>
      <t>面粘</t>
    </r>
    <r>
      <rPr>
        <sz val="12"/>
        <color theme="1"/>
        <rFont val="Times New Roman"/>
        <family val="1"/>
      </rPr>
      <t>PP</t>
    </r>
    <r>
      <rPr>
        <sz val="12"/>
        <color theme="1"/>
        <rFont val="標楷體"/>
        <family val="4"/>
        <charset val="136"/>
      </rPr>
      <t>面，跟陽志</t>
    </r>
    <r>
      <rPr>
        <sz val="12"/>
        <color theme="1"/>
        <rFont val="Times New Roman"/>
        <family val="1"/>
      </rPr>
      <t>C-505</t>
    </r>
    <r>
      <rPr>
        <sz val="12"/>
        <color theme="1"/>
        <rFont val="標楷體"/>
        <family val="4"/>
        <charset val="136"/>
      </rPr>
      <t>及國民</t>
    </r>
    <r>
      <rPr>
        <sz val="12"/>
        <color theme="1"/>
        <rFont val="Times New Roman"/>
        <family val="1"/>
      </rPr>
      <t>5930</t>
    </r>
    <r>
      <rPr>
        <sz val="12"/>
        <color theme="1"/>
        <rFont val="標楷體"/>
        <family val="4"/>
        <charset val="136"/>
      </rPr>
      <t>比較。</t>
    </r>
  </si>
  <si>
    <r>
      <rPr>
        <sz val="12"/>
        <color theme="1"/>
        <rFont val="標楷體"/>
        <family val="4"/>
        <charset val="136"/>
      </rPr>
      <t>測試萬潤來的</t>
    </r>
    <r>
      <rPr>
        <sz val="12"/>
        <color theme="1"/>
        <rFont val="Times New Roman"/>
        <family val="1"/>
      </rPr>
      <t>3</t>
    </r>
    <r>
      <rPr>
        <sz val="12"/>
        <color theme="1"/>
        <rFont val="標楷體"/>
        <family val="4"/>
        <charset val="136"/>
      </rPr>
      <t>款</t>
    </r>
    <r>
      <rPr>
        <sz val="12"/>
        <color theme="1"/>
        <rFont val="Times New Roman"/>
        <family val="1"/>
      </rPr>
      <t>PP</t>
    </r>
    <r>
      <rPr>
        <sz val="12"/>
        <color theme="1"/>
        <rFont val="標楷體"/>
        <family val="4"/>
        <charset val="136"/>
      </rPr>
      <t>黏紙的膠水</t>
    </r>
    <r>
      <rPr>
        <sz val="12"/>
        <color theme="1"/>
        <rFont val="Times New Roman"/>
        <family val="1"/>
      </rPr>
      <t xml:space="preserve">#1029, #1830 </t>
    </r>
    <r>
      <rPr>
        <sz val="12"/>
        <color theme="1"/>
        <rFont val="標楷體"/>
        <family val="4"/>
        <charset val="136"/>
      </rPr>
      <t>及</t>
    </r>
    <r>
      <rPr>
        <sz val="12"/>
        <color theme="1"/>
        <rFont val="Times New Roman"/>
        <family val="1"/>
      </rPr>
      <t>#1030</t>
    </r>
    <r>
      <rPr>
        <sz val="12"/>
        <color theme="1"/>
        <rFont val="標楷體"/>
        <family val="4"/>
        <charset val="136"/>
      </rPr>
      <t>用於生產紙袋，試其是否適合使用，試黏</t>
    </r>
    <r>
      <rPr>
        <sz val="12"/>
        <color theme="1"/>
        <rFont val="Times New Roman"/>
        <family val="1"/>
      </rPr>
      <t>PP</t>
    </r>
    <r>
      <rPr>
        <sz val="12"/>
        <color theme="1"/>
        <rFont val="標楷體"/>
        <family val="4"/>
        <charset val="136"/>
      </rPr>
      <t>面粘紙，跟現用</t>
    </r>
    <r>
      <rPr>
        <sz val="12"/>
        <color theme="1"/>
        <rFont val="Times New Roman"/>
        <family val="1"/>
      </rPr>
      <t>#C-505</t>
    </r>
    <r>
      <rPr>
        <sz val="12"/>
        <color theme="1"/>
        <rFont val="標楷體"/>
        <family val="4"/>
        <charset val="136"/>
      </rPr>
      <t>及</t>
    </r>
    <r>
      <rPr>
        <sz val="12"/>
        <color theme="1"/>
        <rFont val="Times New Roman"/>
        <family val="1"/>
      </rPr>
      <t>#5930</t>
    </r>
    <r>
      <rPr>
        <sz val="12"/>
        <color theme="1"/>
        <rFont val="標楷體"/>
        <family val="4"/>
        <charset val="136"/>
      </rPr>
      <t>比較。</t>
    </r>
  </si>
  <si>
    <r>
      <rPr>
        <sz val="12"/>
        <color theme="1"/>
        <rFont val="標楷體"/>
        <family val="4"/>
        <charset val="136"/>
      </rPr>
      <t>測試高科化工</t>
    </r>
    <r>
      <rPr>
        <sz val="12"/>
        <color theme="1"/>
        <rFont val="Times New Roman"/>
        <family val="1"/>
      </rPr>
      <t xml:space="preserve"> HI-COAT 910A / 910B </t>
    </r>
    <r>
      <rPr>
        <sz val="12"/>
        <color theme="1"/>
        <rFont val="標楷體"/>
        <family val="4"/>
        <charset val="136"/>
      </rPr>
      <t>混合而成的裝飾膠</t>
    </r>
    <r>
      <rPr>
        <sz val="12"/>
        <color theme="1"/>
        <rFont val="Times New Roman"/>
        <family val="1"/>
      </rPr>
      <t>(</t>
    </r>
    <r>
      <rPr>
        <sz val="12"/>
        <color theme="1"/>
        <rFont val="標楷體"/>
        <family val="4"/>
        <charset val="136"/>
      </rPr>
      <t>滴膠</t>
    </r>
    <r>
      <rPr>
        <sz val="12"/>
        <color theme="1"/>
        <rFont val="Times New Roman"/>
        <family val="1"/>
      </rPr>
      <t>)</t>
    </r>
    <r>
      <rPr>
        <sz val="12"/>
        <color theme="1"/>
        <rFont val="標楷體"/>
        <family val="4"/>
        <charset val="136"/>
      </rPr>
      <t>是否可適用新產品開發用。</t>
    </r>
  </si>
  <si>
    <r>
      <rPr>
        <sz val="12"/>
        <color theme="1"/>
        <rFont val="標楷體"/>
        <family val="4"/>
        <charset val="136"/>
      </rPr>
      <t>測試高科化工</t>
    </r>
    <r>
      <rPr>
        <sz val="12"/>
        <color theme="1"/>
        <rFont val="Times New Roman"/>
        <family val="1"/>
      </rPr>
      <t xml:space="preserve"> HI-COAT 912A / 912B </t>
    </r>
    <r>
      <rPr>
        <sz val="12"/>
        <color theme="1"/>
        <rFont val="標楷體"/>
        <family val="4"/>
        <charset val="136"/>
      </rPr>
      <t>混合而成的柔軟性裝飾膠</t>
    </r>
    <r>
      <rPr>
        <sz val="12"/>
        <color theme="1"/>
        <rFont val="Times New Roman"/>
        <family val="1"/>
      </rPr>
      <t>(</t>
    </r>
    <r>
      <rPr>
        <sz val="12"/>
        <color theme="1"/>
        <rFont val="標楷體"/>
        <family val="4"/>
        <charset val="136"/>
      </rPr>
      <t>滴膠</t>
    </r>
    <r>
      <rPr>
        <sz val="12"/>
        <color theme="1"/>
        <rFont val="Times New Roman"/>
        <family val="1"/>
      </rPr>
      <t>)</t>
    </r>
    <r>
      <rPr>
        <sz val="12"/>
        <color theme="1"/>
        <rFont val="標楷體"/>
        <family val="4"/>
        <charset val="136"/>
      </rPr>
      <t>是否可適用新產品開發用。</t>
    </r>
  </si>
  <si>
    <r>
      <rPr>
        <sz val="12"/>
        <color theme="1"/>
        <rFont val="標楷體"/>
        <family val="4"/>
        <charset val="136"/>
      </rPr>
      <t>因此物料初步測試結果理想</t>
    </r>
    <r>
      <rPr>
        <sz val="12"/>
        <color theme="1"/>
        <rFont val="Times New Roman"/>
        <family val="1"/>
      </rPr>
      <t>(G-11201)</t>
    </r>
    <r>
      <rPr>
        <sz val="12"/>
        <color theme="1"/>
        <rFont val="標楷體"/>
        <family val="4"/>
        <charset val="136"/>
      </rPr>
      <t>，現安排再試大鵬</t>
    </r>
    <r>
      <rPr>
        <sz val="12"/>
        <color theme="1"/>
        <rFont val="Times New Roman"/>
        <family val="1"/>
      </rPr>
      <t>240kg#IN9UD110(adhesive)+15kg#IN9UD111(Hardener)</t>
    </r>
    <r>
      <rPr>
        <sz val="12"/>
        <color theme="1"/>
        <rFont val="標楷體"/>
        <family val="4"/>
        <charset val="136"/>
      </rPr>
      <t>油性過膠膠水，代替現用東洋</t>
    </r>
    <r>
      <rPr>
        <sz val="12"/>
        <color theme="1"/>
        <rFont val="Times New Roman"/>
        <family val="1"/>
      </rPr>
      <t>Arakawa Polystick#500A +#500B</t>
    </r>
    <r>
      <rPr>
        <sz val="12"/>
        <color theme="1"/>
        <rFont val="標楷體"/>
        <family val="4"/>
        <charset val="136"/>
      </rPr>
      <t>。</t>
    </r>
  </si>
  <si>
    <r>
      <rPr>
        <sz val="12"/>
        <color theme="1"/>
        <rFont val="標楷體"/>
        <family val="4"/>
        <charset val="136"/>
      </rPr>
      <t>因陽志</t>
    </r>
    <r>
      <rPr>
        <sz val="12"/>
        <color theme="1"/>
        <rFont val="Times New Roman"/>
        <family val="1"/>
      </rPr>
      <t>C-505</t>
    </r>
    <r>
      <rPr>
        <sz val="12"/>
        <color theme="1"/>
        <rFont val="標楷體"/>
        <family val="4"/>
        <charset val="136"/>
      </rPr>
      <t>品質不穩定，因此需找其他供應商取代，而</t>
    </r>
    <r>
      <rPr>
        <sz val="12"/>
        <color theme="1"/>
        <rFont val="Times New Roman"/>
        <family val="1"/>
      </rPr>
      <t>ALQUIER</t>
    </r>
    <r>
      <rPr>
        <sz val="12"/>
        <color theme="1"/>
        <rFont val="標楷體"/>
        <family val="4"/>
        <charset val="136"/>
      </rPr>
      <t>的</t>
    </r>
    <r>
      <rPr>
        <sz val="12"/>
        <color theme="1"/>
        <rFont val="Times New Roman"/>
        <family val="1"/>
      </rPr>
      <t>K22.18A</t>
    </r>
    <r>
      <rPr>
        <sz val="12"/>
        <color theme="1"/>
        <rFont val="標楷體"/>
        <family val="4"/>
        <charset val="136"/>
      </rPr>
      <t>膠水曾於早前測試過，現再取樣作初步測試用於生產紙袋，試黏</t>
    </r>
    <r>
      <rPr>
        <sz val="12"/>
        <color theme="1"/>
        <rFont val="Times New Roman"/>
        <family val="1"/>
      </rPr>
      <t>PP</t>
    </r>
    <r>
      <rPr>
        <sz val="12"/>
        <color theme="1"/>
        <rFont val="標楷體"/>
        <family val="4"/>
        <charset val="136"/>
      </rPr>
      <t>面粘紙面，再確認將來的</t>
    </r>
    <r>
      <rPr>
        <sz val="12"/>
        <color theme="1"/>
        <rFont val="Times New Roman"/>
        <family val="1"/>
      </rPr>
      <t>20ton</t>
    </r>
    <r>
      <rPr>
        <sz val="12"/>
        <color theme="1"/>
        <rFont val="標楷體"/>
        <family val="4"/>
        <charset val="136"/>
      </rPr>
      <t>用於大貨。</t>
    </r>
  </si>
  <si>
    <r>
      <rPr>
        <sz val="12"/>
        <color theme="1"/>
        <rFont val="標楷體"/>
        <family val="4"/>
        <charset val="136"/>
      </rPr>
      <t>測試</t>
    </r>
    <r>
      <rPr>
        <sz val="12"/>
        <color theme="1"/>
        <rFont val="Times New Roman"/>
        <family val="1"/>
      </rPr>
      <t>ALQUIER</t>
    </r>
    <r>
      <rPr>
        <sz val="12"/>
        <color theme="1"/>
        <rFont val="標楷體"/>
        <family val="4"/>
        <charset val="136"/>
      </rPr>
      <t>的</t>
    </r>
    <r>
      <rPr>
        <sz val="12"/>
        <color theme="1"/>
        <rFont val="Times New Roman"/>
        <family val="1"/>
      </rPr>
      <t>K22.18B</t>
    </r>
    <r>
      <rPr>
        <sz val="12"/>
        <color theme="1"/>
        <rFont val="標楷體"/>
        <family val="4"/>
        <charset val="136"/>
      </rPr>
      <t>膠水用於生產紙袋，試其是否適合使用，試黏</t>
    </r>
    <r>
      <rPr>
        <sz val="12"/>
        <color theme="1"/>
        <rFont val="Times New Roman"/>
        <family val="1"/>
      </rPr>
      <t>PP</t>
    </r>
    <r>
      <rPr>
        <sz val="12"/>
        <color theme="1"/>
        <rFont val="標楷體"/>
        <family val="4"/>
        <charset val="136"/>
      </rPr>
      <t>面粘紙面，跟現用陽志</t>
    </r>
    <r>
      <rPr>
        <sz val="12"/>
        <color theme="1"/>
        <rFont val="Times New Roman"/>
        <family val="1"/>
      </rPr>
      <t>K22.18A</t>
    </r>
    <r>
      <rPr>
        <sz val="12"/>
        <color theme="1"/>
        <rFont val="標楷體"/>
        <family val="4"/>
        <charset val="136"/>
      </rPr>
      <t>比較</t>
    </r>
    <r>
      <rPr>
        <sz val="12"/>
        <color theme="1"/>
        <rFont val="Times New Roman"/>
        <family val="1"/>
      </rPr>
      <t>(G-20205)</t>
    </r>
    <r>
      <rPr>
        <sz val="12"/>
        <color theme="1"/>
        <rFont val="標楷體"/>
        <family val="4"/>
        <charset val="136"/>
      </rPr>
      <t>，改善品質。</t>
    </r>
  </si>
  <si>
    <r>
      <rPr>
        <sz val="12"/>
        <color theme="1"/>
        <rFont val="標楷體"/>
        <family val="4"/>
        <charset val="136"/>
      </rPr>
      <t>測試</t>
    </r>
    <r>
      <rPr>
        <sz val="12"/>
        <color theme="1"/>
        <rFont val="Times New Roman"/>
        <family val="1"/>
      </rPr>
      <t>#AW-1078-22</t>
    </r>
    <r>
      <rPr>
        <sz val="12"/>
        <color theme="1"/>
        <rFont val="標楷體"/>
        <family val="4"/>
        <charset val="136"/>
      </rPr>
      <t>紙板抗彎翹貼合劑</t>
    </r>
    <r>
      <rPr>
        <sz val="12"/>
        <color theme="1"/>
        <rFont val="Times New Roman"/>
        <family val="1"/>
      </rPr>
      <t>(Anti Warp adhesive)</t>
    </r>
    <r>
      <rPr>
        <sz val="12"/>
        <color theme="1"/>
        <rFont val="標楷體"/>
        <family val="4"/>
        <charset val="136"/>
      </rPr>
      <t>是否適合混入現用裱雙灰板紙膠水</t>
    </r>
    <r>
      <rPr>
        <sz val="12"/>
        <color theme="1"/>
        <rFont val="Times New Roman"/>
        <family val="1"/>
      </rPr>
      <t>-</t>
    </r>
    <r>
      <rPr>
        <sz val="12"/>
        <color theme="1"/>
        <rFont val="標楷體"/>
        <family val="4"/>
        <charset val="136"/>
      </rPr>
      <t>富隆</t>
    </r>
    <r>
      <rPr>
        <sz val="12"/>
        <color theme="1"/>
        <rFont val="Times New Roman"/>
        <family val="1"/>
      </rPr>
      <t>#201A</t>
    </r>
    <r>
      <rPr>
        <sz val="12"/>
        <color theme="1"/>
        <rFont val="標楷體"/>
        <family val="4"/>
        <charset val="136"/>
      </rPr>
      <t>，用作防彎曲現象。</t>
    </r>
  </si>
  <si>
    <r>
      <rPr>
        <sz val="12"/>
        <color theme="1"/>
        <rFont val="標楷體"/>
        <family val="4"/>
        <charset val="136"/>
      </rPr>
      <t>測試國民提供的</t>
    </r>
    <r>
      <rPr>
        <sz val="12"/>
        <color theme="1"/>
        <rFont val="Times New Roman"/>
        <family val="1"/>
      </rPr>
      <t>#3099B</t>
    </r>
    <r>
      <rPr>
        <sz val="12"/>
        <color theme="1"/>
        <rFont val="標楷體"/>
        <family val="4"/>
        <charset val="136"/>
      </rPr>
      <t>膠水用於紙面黏</t>
    </r>
    <r>
      <rPr>
        <sz val="12"/>
        <color theme="1"/>
        <rFont val="Times New Roman"/>
        <family val="1"/>
      </rPr>
      <t>PP</t>
    </r>
    <r>
      <rPr>
        <sz val="12"/>
        <color theme="1"/>
        <rFont val="標楷體"/>
        <family val="4"/>
        <charset val="136"/>
      </rPr>
      <t>面作生產紙袋用途，代替現用陽志</t>
    </r>
    <r>
      <rPr>
        <sz val="12"/>
        <color theme="1"/>
        <rFont val="Times New Roman"/>
        <family val="1"/>
      </rPr>
      <t>C-505(</t>
    </r>
    <r>
      <rPr>
        <sz val="12"/>
        <color theme="1"/>
        <rFont val="標楷體"/>
        <family val="4"/>
        <charset val="136"/>
      </rPr>
      <t>品質不穩定</t>
    </r>
    <r>
      <rPr>
        <sz val="12"/>
        <color theme="1"/>
        <rFont val="Times New Roman"/>
        <family val="1"/>
      </rPr>
      <t>)</t>
    </r>
    <r>
      <rPr>
        <sz val="12"/>
        <color theme="1"/>
        <rFont val="標楷體"/>
        <family val="4"/>
        <charset val="136"/>
      </rPr>
      <t>，改善品質。</t>
    </r>
  </si>
  <si>
    <r>
      <rPr>
        <sz val="12"/>
        <color theme="1"/>
        <rFont val="標楷體"/>
        <family val="4"/>
        <charset val="136"/>
      </rPr>
      <t>測試展圖</t>
    </r>
    <r>
      <rPr>
        <sz val="12"/>
        <color theme="1"/>
        <rFont val="Times New Roman"/>
        <family val="1"/>
      </rPr>
      <t>Davis</t>
    </r>
    <r>
      <rPr>
        <sz val="12"/>
        <color theme="1"/>
        <rFont val="標楷體"/>
        <family val="4"/>
        <charset val="136"/>
      </rPr>
      <t>的</t>
    </r>
    <r>
      <rPr>
        <sz val="12"/>
        <color theme="1"/>
        <rFont val="Times New Roman"/>
        <family val="1"/>
      </rPr>
      <t>2</t>
    </r>
    <r>
      <rPr>
        <sz val="12"/>
        <color theme="1"/>
        <rFont val="標楷體"/>
        <family val="4"/>
        <charset val="136"/>
      </rPr>
      <t>款者哩膠</t>
    </r>
    <r>
      <rPr>
        <sz val="12"/>
        <color theme="1"/>
        <rFont val="Times New Roman"/>
        <family val="1"/>
      </rPr>
      <t>#AMBER</t>
    </r>
    <r>
      <rPr>
        <sz val="12"/>
        <color theme="1"/>
        <rFont val="標楷體"/>
        <family val="4"/>
        <charset val="136"/>
      </rPr>
      <t>及</t>
    </r>
    <r>
      <rPr>
        <sz val="12"/>
        <color theme="1"/>
        <rFont val="Times New Roman"/>
        <family val="1"/>
      </rPr>
      <t>#CM50</t>
    </r>
    <r>
      <rPr>
        <sz val="12"/>
        <color theme="1"/>
        <rFont val="標楷體"/>
        <family val="4"/>
        <charset val="136"/>
      </rPr>
      <t>代替現用的</t>
    </r>
    <r>
      <rPr>
        <sz val="12"/>
        <color theme="1"/>
        <rFont val="Times New Roman"/>
        <family val="1"/>
      </rPr>
      <t>LB440</t>
    </r>
    <r>
      <rPr>
        <sz val="12"/>
        <color theme="1"/>
        <rFont val="標楷體"/>
        <family val="4"/>
        <charset val="136"/>
      </rPr>
      <t>用於</t>
    </r>
    <r>
      <rPr>
        <sz val="12"/>
        <color theme="1"/>
        <rFont val="Times New Roman"/>
        <family val="1"/>
      </rPr>
      <t xml:space="preserve">Crathern </t>
    </r>
    <r>
      <rPr>
        <sz val="12"/>
        <color theme="1"/>
        <rFont val="標楷體"/>
        <family val="4"/>
        <charset val="136"/>
      </rPr>
      <t>包盒機及</t>
    </r>
    <r>
      <rPr>
        <sz val="12"/>
        <color theme="1"/>
        <rFont val="Times New Roman"/>
        <family val="1"/>
      </rPr>
      <t xml:space="preserve">Kolbus </t>
    </r>
    <r>
      <rPr>
        <sz val="12"/>
        <color theme="1"/>
        <rFont val="標楷體"/>
        <family val="4"/>
        <charset val="136"/>
      </rPr>
      <t>皮殼機，降低成本。</t>
    </r>
  </si>
  <si>
    <r>
      <rPr>
        <sz val="12"/>
        <color theme="1"/>
        <rFont val="標楷體"/>
        <family val="4"/>
        <charset val="136"/>
      </rPr>
      <t>請測試其昌號提供的美國</t>
    </r>
    <r>
      <rPr>
        <sz val="12"/>
        <color theme="1"/>
        <rFont val="Times New Roman"/>
        <family val="1"/>
      </rPr>
      <t>”Sprayway”#66</t>
    </r>
    <r>
      <rPr>
        <sz val="12"/>
        <color theme="1"/>
        <rFont val="標楷體"/>
        <family val="4"/>
        <charset val="136"/>
      </rPr>
      <t>噴膠用於拼板，取替現用的</t>
    </r>
    <r>
      <rPr>
        <sz val="12"/>
        <color theme="1"/>
        <rFont val="Times New Roman"/>
        <family val="1"/>
      </rPr>
      <t>3M#75</t>
    </r>
    <r>
      <rPr>
        <sz val="12"/>
        <color theme="1"/>
        <rFont val="標楷體"/>
        <family val="4"/>
        <charset val="136"/>
      </rPr>
      <t>噴膠及新迪的</t>
    </r>
    <r>
      <rPr>
        <sz val="12"/>
        <color theme="1"/>
        <rFont val="Times New Roman"/>
        <family val="1"/>
      </rPr>
      <t>”Sprayway”#66</t>
    </r>
    <r>
      <rPr>
        <sz val="12"/>
        <color theme="1"/>
        <rFont val="標楷體"/>
        <family val="4"/>
        <charset val="136"/>
      </rPr>
      <t>噴膠</t>
    </r>
    <r>
      <rPr>
        <sz val="12"/>
        <color theme="1"/>
        <rFont val="Times New Roman"/>
        <family val="1"/>
      </rPr>
      <t>(</t>
    </r>
    <r>
      <rPr>
        <sz val="12"/>
        <color theme="1"/>
        <rFont val="標楷體"/>
        <family val="4"/>
        <charset val="136"/>
      </rPr>
      <t>噴閉塞及漏膠水問題</t>
    </r>
    <r>
      <rPr>
        <sz val="12"/>
        <color theme="1"/>
        <rFont val="Times New Roman"/>
        <family val="1"/>
      </rPr>
      <t>)</t>
    </r>
    <r>
      <rPr>
        <sz val="12"/>
        <color theme="1"/>
        <rFont val="標楷體"/>
        <family val="4"/>
        <charset val="136"/>
      </rPr>
      <t>，降低成本。</t>
    </r>
  </si>
  <si>
    <r>
      <rPr>
        <sz val="12"/>
        <color theme="1"/>
        <rFont val="標楷體"/>
        <family val="4"/>
        <charset val="136"/>
      </rPr>
      <t>測試建泰的</t>
    </r>
    <r>
      <rPr>
        <sz val="12"/>
        <color theme="1"/>
        <rFont val="Times New Roman"/>
        <family val="1"/>
      </rPr>
      <t>BL920W(“</t>
    </r>
    <r>
      <rPr>
        <sz val="12"/>
        <color theme="1"/>
        <rFont val="標楷體"/>
        <family val="4"/>
        <charset val="136"/>
      </rPr>
      <t>姐</t>
    </r>
    <r>
      <rPr>
        <sz val="12"/>
        <color theme="1"/>
        <rFont val="Times New Roman"/>
        <family val="1"/>
      </rPr>
      <t>”</t>
    </r>
    <r>
      <rPr>
        <sz val="12"/>
        <color theme="1"/>
        <rFont val="標楷體"/>
        <family val="4"/>
        <charset val="136"/>
      </rPr>
      <t>哩膠</t>
    </r>
    <r>
      <rPr>
        <sz val="12"/>
        <color theme="1"/>
        <rFont val="Times New Roman"/>
        <family val="1"/>
      </rPr>
      <t>)</t>
    </r>
    <r>
      <rPr>
        <sz val="12"/>
        <color theme="1"/>
        <rFont val="標楷體"/>
        <family val="4"/>
        <charset val="136"/>
      </rPr>
      <t>是否合用於精裝龍的上脊膠部份用。</t>
    </r>
  </si>
  <si>
    <r>
      <rPr>
        <sz val="12"/>
        <color theme="1"/>
        <rFont val="標楷體"/>
        <family val="4"/>
        <charset val="136"/>
      </rPr>
      <t>測試廣州南方樹脂出產植毛膠水</t>
    </r>
    <r>
      <rPr>
        <sz val="12"/>
        <color theme="1"/>
        <rFont val="Times New Roman"/>
        <family val="1"/>
      </rPr>
      <t>#F-1050</t>
    </r>
    <r>
      <rPr>
        <sz val="12"/>
        <color theme="1"/>
        <rFont val="標楷體"/>
        <family val="4"/>
        <charset val="136"/>
      </rPr>
      <t>是否適合使用。</t>
    </r>
  </si>
  <si>
    <r>
      <rPr>
        <sz val="12"/>
        <color theme="1"/>
        <rFont val="標楷體"/>
        <family val="4"/>
        <charset val="136"/>
      </rPr>
      <t>測試廣州南方樹脂出產植毛膠水</t>
    </r>
    <r>
      <rPr>
        <sz val="12"/>
        <color theme="1"/>
        <rFont val="Times New Roman"/>
        <family val="1"/>
      </rPr>
      <t>#F-346</t>
    </r>
    <r>
      <rPr>
        <sz val="12"/>
        <color theme="1"/>
        <rFont val="標楷體"/>
        <family val="4"/>
        <charset val="136"/>
      </rPr>
      <t>是否適合使用。</t>
    </r>
  </si>
  <si>
    <r>
      <rPr>
        <sz val="12"/>
        <color theme="1"/>
        <rFont val="標楷體"/>
        <family val="4"/>
        <charset val="136"/>
      </rPr>
      <t>測試廣州南方樹脂出產植毛膠水</t>
    </r>
    <r>
      <rPr>
        <sz val="12"/>
        <color theme="1"/>
        <rFont val="Times New Roman"/>
        <family val="1"/>
      </rPr>
      <t>#AD-752</t>
    </r>
    <r>
      <rPr>
        <sz val="12"/>
        <color theme="1"/>
        <rFont val="標楷體"/>
        <family val="4"/>
        <charset val="136"/>
      </rPr>
      <t>是否適合使用。</t>
    </r>
  </si>
  <si>
    <r>
      <rPr>
        <sz val="12"/>
        <color theme="1"/>
        <rFont val="標楷體"/>
        <family val="4"/>
        <charset val="136"/>
      </rPr>
      <t>因此物料初步測試結果理想</t>
    </r>
    <r>
      <rPr>
        <sz val="12"/>
        <color theme="1"/>
        <rFont val="Times New Roman"/>
        <family val="1"/>
      </rPr>
      <t>(G-11202)</t>
    </r>
    <r>
      <rPr>
        <sz val="12"/>
        <color theme="1"/>
        <rFont val="標楷體"/>
        <family val="4"/>
        <charset val="136"/>
      </rPr>
      <t>，現安排再試大鵬</t>
    </r>
    <r>
      <rPr>
        <sz val="12"/>
        <color theme="1"/>
        <rFont val="Times New Roman"/>
        <family val="1"/>
      </rPr>
      <t>260kg#IN9UD219</t>
    </r>
    <r>
      <rPr>
        <sz val="12"/>
        <color theme="1"/>
        <rFont val="標楷體"/>
        <family val="4"/>
        <charset val="136"/>
      </rPr>
      <t>油性過膠膠水，代替現用神戶</t>
    </r>
    <r>
      <rPr>
        <sz val="12"/>
        <color theme="1"/>
        <rFont val="Times New Roman"/>
        <family val="1"/>
      </rPr>
      <t>Arakawa Polystick#500A + #500B</t>
    </r>
    <r>
      <rPr>
        <sz val="12"/>
        <color theme="1"/>
        <rFont val="標楷體"/>
        <family val="4"/>
        <charset val="136"/>
      </rPr>
      <t>和利明</t>
    </r>
    <r>
      <rPr>
        <sz val="12"/>
        <color theme="1"/>
        <rFont val="Times New Roman"/>
        <family val="1"/>
      </rPr>
      <t xml:space="preserve"> #128</t>
    </r>
    <r>
      <rPr>
        <sz val="12"/>
        <color theme="1"/>
        <rFont val="標楷體"/>
        <family val="4"/>
        <charset val="136"/>
      </rPr>
      <t>。</t>
    </r>
  </si>
  <si>
    <r>
      <rPr>
        <sz val="12"/>
        <color theme="1"/>
        <rFont val="標楷體"/>
        <family val="4"/>
        <charset val="136"/>
      </rPr>
      <t>測試德國植毛膠水</t>
    </r>
    <r>
      <rPr>
        <sz val="12"/>
        <color theme="1"/>
        <rFont val="Times New Roman"/>
        <family val="1"/>
      </rPr>
      <t xml:space="preserve">TUBVINYK #235 MC </t>
    </r>
    <r>
      <rPr>
        <sz val="12"/>
        <color theme="1"/>
        <rFont val="標楷體"/>
        <family val="4"/>
        <charset val="136"/>
      </rPr>
      <t>混入</t>
    </r>
    <r>
      <rPr>
        <sz val="12"/>
        <color theme="1"/>
        <rFont val="Times New Roman"/>
        <family val="1"/>
      </rPr>
      <t xml:space="preserve"> TUBASSIST FIX 102W</t>
    </r>
    <r>
      <rPr>
        <sz val="12"/>
        <color theme="1"/>
        <rFont val="標楷體"/>
        <family val="4"/>
        <charset val="136"/>
      </rPr>
      <t>是否可以適合使用于</t>
    </r>
    <r>
      <rPr>
        <sz val="12"/>
        <color theme="1"/>
        <rFont val="Times New Roman"/>
        <family val="1"/>
      </rPr>
      <t>UV</t>
    </r>
    <r>
      <rPr>
        <sz val="12"/>
        <color theme="1"/>
        <rFont val="標楷體"/>
        <family val="4"/>
        <charset val="136"/>
      </rPr>
      <t>面、</t>
    </r>
    <r>
      <rPr>
        <sz val="12"/>
        <color theme="1"/>
        <rFont val="Times New Roman"/>
        <family val="1"/>
      </rPr>
      <t>PP</t>
    </r>
    <r>
      <rPr>
        <sz val="12"/>
        <color theme="1"/>
        <rFont val="標楷體"/>
        <family val="4"/>
        <charset val="136"/>
      </rPr>
      <t>面及啞膠面上做植毛而又不會被膠紙撕甩測試。</t>
    </r>
  </si>
  <si>
    <r>
      <rPr>
        <sz val="12"/>
        <color theme="1"/>
        <rFont val="標楷體"/>
        <family val="4"/>
        <charset val="136"/>
      </rPr>
      <t>測試</t>
    </r>
    <r>
      <rPr>
        <sz val="12"/>
        <color theme="1"/>
        <rFont val="Times New Roman"/>
        <family val="1"/>
      </rPr>
      <t>Henkel-Pattex</t>
    </r>
    <r>
      <rPr>
        <sz val="12"/>
        <color theme="1"/>
        <rFont val="標楷體"/>
        <family val="4"/>
        <charset val="136"/>
      </rPr>
      <t>萬能膠用於牛柏葉相簿黏硬脊膠位置，取代現時</t>
    </r>
    <r>
      <rPr>
        <sz val="12"/>
        <color theme="1"/>
        <rFont val="Times New Roman"/>
        <family val="1"/>
      </rPr>
      <t>#814</t>
    </r>
    <r>
      <rPr>
        <sz val="12"/>
        <color theme="1"/>
        <rFont val="標楷體"/>
        <family val="4"/>
        <charset val="136"/>
      </rPr>
      <t>膠水，改善品質。</t>
    </r>
  </si>
  <si>
    <r>
      <rPr>
        <sz val="12"/>
        <color theme="1"/>
        <rFont val="標楷體"/>
        <family val="4"/>
        <charset val="136"/>
      </rPr>
      <t>測試廣州南方樹脂植毛膠水</t>
    </r>
    <r>
      <rPr>
        <sz val="12"/>
        <color theme="1"/>
        <rFont val="Times New Roman"/>
        <family val="1"/>
      </rPr>
      <t>#AD-4000(</t>
    </r>
    <r>
      <rPr>
        <sz val="12"/>
        <color theme="1"/>
        <rFont val="標楷體"/>
        <family val="4"/>
        <charset val="136"/>
      </rPr>
      <t>水性</t>
    </r>
    <r>
      <rPr>
        <sz val="12"/>
        <color theme="1"/>
        <rFont val="Times New Roman"/>
        <family val="1"/>
      </rPr>
      <t>)</t>
    </r>
    <r>
      <rPr>
        <sz val="12"/>
        <color theme="1"/>
        <rFont val="標楷體"/>
        <family val="4"/>
        <charset val="136"/>
      </rPr>
      <t>是否適合使用光膠面、啞膠面，</t>
    </r>
    <r>
      <rPr>
        <sz val="12"/>
        <color theme="1"/>
        <rFont val="Times New Roman"/>
        <family val="1"/>
      </rPr>
      <t>UV</t>
    </r>
    <r>
      <rPr>
        <sz val="12"/>
        <color theme="1"/>
        <rFont val="標楷體"/>
        <family val="4"/>
        <charset val="136"/>
      </rPr>
      <t>面上能夠通過</t>
    </r>
    <r>
      <rPr>
        <sz val="12"/>
        <color theme="1"/>
        <rFont val="Times New Roman"/>
        <family val="1"/>
      </rPr>
      <t>TAP</t>
    </r>
    <r>
      <rPr>
        <sz val="12"/>
        <color theme="1"/>
        <rFont val="標楷體"/>
        <family val="4"/>
        <charset val="136"/>
      </rPr>
      <t>測試</t>
    </r>
  </si>
  <si>
    <r>
      <rPr>
        <sz val="12"/>
        <color theme="1"/>
        <rFont val="標楷體"/>
        <family val="4"/>
        <charset val="136"/>
      </rPr>
      <t>測試德邦雙象牌</t>
    </r>
    <r>
      <rPr>
        <sz val="12"/>
        <color theme="1"/>
        <rFont val="Times New Roman"/>
        <family val="1"/>
      </rPr>
      <t>#1264</t>
    </r>
    <r>
      <rPr>
        <sz val="12"/>
        <color theme="1"/>
        <rFont val="標楷體"/>
        <family val="4"/>
        <charset val="136"/>
      </rPr>
      <t>信封膠</t>
    </r>
    <r>
      <rPr>
        <sz val="12"/>
        <color theme="1"/>
        <rFont val="Times New Roman"/>
        <family val="1"/>
      </rPr>
      <t>(Stayseal)</t>
    </r>
    <r>
      <rPr>
        <sz val="12"/>
        <color theme="1"/>
        <rFont val="標楷體"/>
        <family val="4"/>
        <charset val="136"/>
      </rPr>
      <t>是否能配合信封機使用，考慮其品質包括翻潮、其上膠的厚度會否影響黏度，機速是否需調節等；因現時只有國民</t>
    </r>
    <r>
      <rPr>
        <sz val="12"/>
        <color theme="1"/>
        <rFont val="Times New Roman"/>
        <family val="1"/>
      </rPr>
      <t>#333-2095</t>
    </r>
    <r>
      <rPr>
        <sz val="12"/>
        <color theme="1"/>
        <rFont val="標楷體"/>
        <family val="4"/>
        <charset val="136"/>
      </rPr>
      <t>單一物料，需找後備材料。</t>
    </r>
  </si>
  <si>
    <r>
      <rPr>
        <sz val="12"/>
        <color theme="1"/>
        <rFont val="標楷體"/>
        <family val="4"/>
        <charset val="136"/>
      </rPr>
      <t>測試基利信化</t>
    </r>
    <r>
      <rPr>
        <sz val="12"/>
        <color theme="1"/>
        <rFont val="Times New Roman"/>
        <family val="1"/>
      </rPr>
      <t>#PA-1263KC</t>
    </r>
    <r>
      <rPr>
        <sz val="12"/>
        <color theme="1"/>
        <rFont val="標楷體"/>
        <family val="4"/>
        <charset val="136"/>
      </rPr>
      <t>信封膠是否能配合信封機使用，考慮其品質包括翻潮、其上膠厚度會否影響黏度，機速是否需調節等；因現時只有國民</t>
    </r>
    <r>
      <rPr>
        <sz val="12"/>
        <color theme="1"/>
        <rFont val="Times New Roman"/>
        <family val="1"/>
      </rPr>
      <t>#333-2095</t>
    </r>
    <r>
      <rPr>
        <sz val="12"/>
        <color theme="1"/>
        <rFont val="標楷體"/>
        <family val="4"/>
        <charset val="136"/>
      </rPr>
      <t>單一物料，需找後備材料。</t>
    </r>
  </si>
  <si>
    <r>
      <rPr>
        <sz val="12"/>
        <color theme="1"/>
        <rFont val="標楷體"/>
        <family val="4"/>
        <charset val="136"/>
      </rPr>
      <t>測試義利的</t>
    </r>
    <r>
      <rPr>
        <sz val="12"/>
        <color theme="1"/>
        <rFont val="Times New Roman"/>
        <family val="1"/>
      </rPr>
      <t>YF4201</t>
    </r>
    <r>
      <rPr>
        <sz val="12"/>
        <color theme="1"/>
        <rFont val="標楷體"/>
        <family val="4"/>
        <charset val="136"/>
      </rPr>
      <t>合成膠乳是否合用於植毛。</t>
    </r>
  </si>
  <si>
    <r>
      <rPr>
        <sz val="12"/>
        <color theme="1"/>
        <rFont val="標楷體"/>
        <family val="4"/>
        <charset val="136"/>
      </rPr>
      <t>測試</t>
    </r>
    <r>
      <rPr>
        <sz val="12"/>
        <color theme="1"/>
        <rFont val="Times New Roman"/>
        <family val="1"/>
      </rPr>
      <t>JOWAT</t>
    </r>
    <r>
      <rPr>
        <sz val="12"/>
        <color theme="1"/>
        <rFont val="標楷體"/>
        <family val="4"/>
        <charset val="136"/>
      </rPr>
      <t>的</t>
    </r>
    <r>
      <rPr>
        <sz val="12"/>
        <color theme="1"/>
        <rFont val="Times New Roman"/>
        <family val="1"/>
      </rPr>
      <t>#763.30</t>
    </r>
    <r>
      <rPr>
        <sz val="12"/>
        <color theme="1"/>
        <rFont val="標楷體"/>
        <family val="4"/>
        <charset val="136"/>
      </rPr>
      <t>膠水用於生產紙袋，試其是否適合使用，試黏</t>
    </r>
    <r>
      <rPr>
        <sz val="12"/>
        <color theme="1"/>
        <rFont val="Times New Roman"/>
        <family val="1"/>
      </rPr>
      <t>PP</t>
    </r>
    <r>
      <rPr>
        <sz val="12"/>
        <color theme="1"/>
        <rFont val="標楷體"/>
        <family val="4"/>
        <charset val="136"/>
      </rPr>
      <t>面粘紙面，跟陽志</t>
    </r>
    <r>
      <rPr>
        <sz val="12"/>
        <color theme="1"/>
        <rFont val="Times New Roman"/>
        <family val="1"/>
      </rPr>
      <t>C-505</t>
    </r>
    <r>
      <rPr>
        <sz val="12"/>
        <color theme="1"/>
        <rFont val="標楷體"/>
        <family val="4"/>
        <charset val="136"/>
      </rPr>
      <t>比較。</t>
    </r>
  </si>
  <si>
    <r>
      <rPr>
        <sz val="12"/>
        <color theme="1"/>
        <rFont val="標楷體"/>
        <family val="4"/>
        <charset val="136"/>
      </rPr>
      <t>測試國民</t>
    </r>
    <r>
      <rPr>
        <sz val="12"/>
        <color theme="1"/>
        <rFont val="Times New Roman"/>
        <family val="1"/>
      </rPr>
      <t>#KOR-LOK 3051</t>
    </r>
    <r>
      <rPr>
        <sz val="12"/>
        <color theme="1"/>
        <rFont val="標楷體"/>
        <family val="4"/>
        <charset val="136"/>
      </rPr>
      <t>是否適用於不織布裱紙，黏力是否足夠，膠水是否能達到焗爐測試、雪櫃測試等，確認品質。</t>
    </r>
  </si>
  <si>
    <r>
      <rPr>
        <sz val="12"/>
        <color theme="1"/>
        <rFont val="標楷體"/>
        <family val="4"/>
        <charset val="136"/>
      </rPr>
      <t>測試雅高的</t>
    </r>
    <r>
      <rPr>
        <sz val="12"/>
        <color theme="1"/>
        <rFont val="Times New Roman"/>
        <family val="1"/>
      </rPr>
      <t>3M #3764</t>
    </r>
    <r>
      <rPr>
        <sz val="12"/>
        <color theme="1"/>
        <rFont val="標楷體"/>
        <family val="4"/>
        <charset val="136"/>
      </rPr>
      <t>熱溶膠用於黏</t>
    </r>
    <r>
      <rPr>
        <sz val="12"/>
        <color theme="1"/>
        <rFont val="Times New Roman"/>
        <family val="1"/>
      </rPr>
      <t>PP</t>
    </r>
    <r>
      <rPr>
        <sz val="12"/>
        <color theme="1"/>
        <rFont val="標楷體"/>
        <family val="4"/>
        <charset val="136"/>
      </rPr>
      <t>硬脊膠於牛柏葉皮殼上，試其效果。</t>
    </r>
  </si>
  <si>
    <r>
      <rPr>
        <sz val="12"/>
        <color theme="1"/>
        <rFont val="標楷體"/>
        <family val="4"/>
        <charset val="136"/>
      </rPr>
      <t>測試雅高的</t>
    </r>
    <r>
      <rPr>
        <sz val="12"/>
        <color theme="1"/>
        <rFont val="Times New Roman"/>
        <family val="1"/>
      </rPr>
      <t>3M Scotch-Grip Plastic Adhesive #4693</t>
    </r>
    <r>
      <rPr>
        <sz val="12"/>
        <color theme="1"/>
        <rFont val="標楷體"/>
        <family val="4"/>
        <charset val="136"/>
      </rPr>
      <t>用於黏</t>
    </r>
    <r>
      <rPr>
        <sz val="12"/>
        <color theme="1"/>
        <rFont val="Times New Roman"/>
        <family val="1"/>
      </rPr>
      <t>PP</t>
    </r>
    <r>
      <rPr>
        <sz val="12"/>
        <color theme="1"/>
        <rFont val="標楷體"/>
        <family val="4"/>
        <charset val="136"/>
      </rPr>
      <t>硬脊膠於牛柏葉皮殼上，試其效果。</t>
    </r>
  </si>
  <si>
    <r>
      <rPr>
        <sz val="12"/>
        <color theme="1"/>
        <rFont val="標楷體"/>
        <family val="4"/>
        <charset val="136"/>
      </rPr>
      <t>試用村田提供的日本</t>
    </r>
    <r>
      <rPr>
        <sz val="12"/>
        <color theme="1"/>
        <rFont val="Times New Roman"/>
        <family val="1"/>
      </rPr>
      <t>Natta#HL-640WW</t>
    </r>
    <r>
      <rPr>
        <sz val="12"/>
        <color theme="1"/>
        <rFont val="標楷體"/>
        <family val="4"/>
        <charset val="136"/>
      </rPr>
      <t>熱溶膠用於做反封面底膠，跟現用底膠</t>
    </r>
    <r>
      <rPr>
        <sz val="12"/>
        <color theme="1"/>
        <rFont val="Times New Roman"/>
        <family val="1"/>
      </rPr>
      <t>(</t>
    </r>
    <r>
      <rPr>
        <sz val="12"/>
        <color theme="1"/>
        <rFont val="標楷體"/>
        <family val="4"/>
        <charset val="136"/>
      </rPr>
      <t>漢高</t>
    </r>
    <r>
      <rPr>
        <sz val="12"/>
        <color theme="1"/>
        <rFont val="Times New Roman"/>
        <family val="1"/>
      </rPr>
      <t>#3218+#3118)</t>
    </r>
    <r>
      <rPr>
        <sz val="12"/>
        <color theme="1"/>
        <rFont val="標楷體"/>
        <family val="4"/>
        <charset val="136"/>
      </rPr>
      <t>比較，加速生產效能。</t>
    </r>
  </si>
  <si>
    <r>
      <rPr>
        <sz val="12"/>
        <color theme="1"/>
        <rFont val="標楷體"/>
        <family val="4"/>
        <charset val="136"/>
      </rPr>
      <t>試用富樂提供的</t>
    </r>
    <r>
      <rPr>
        <sz val="12"/>
        <color theme="1"/>
        <rFont val="Times New Roman"/>
        <family val="1"/>
      </rPr>
      <t>#CHM-3204</t>
    </r>
    <r>
      <rPr>
        <sz val="12"/>
        <color theme="1"/>
        <rFont val="標楷體"/>
        <family val="4"/>
        <charset val="136"/>
      </rPr>
      <t>熱溶膠用於做反封面底膠，跟現用底膠</t>
    </r>
    <r>
      <rPr>
        <sz val="12"/>
        <color theme="1"/>
        <rFont val="Times New Roman"/>
        <family val="1"/>
      </rPr>
      <t>(</t>
    </r>
    <r>
      <rPr>
        <sz val="12"/>
        <color theme="1"/>
        <rFont val="標楷體"/>
        <family val="4"/>
        <charset val="136"/>
      </rPr>
      <t>漢高</t>
    </r>
    <r>
      <rPr>
        <sz val="12"/>
        <color theme="1"/>
        <rFont val="Times New Roman"/>
        <family val="1"/>
      </rPr>
      <t>#3218+#3118)</t>
    </r>
    <r>
      <rPr>
        <sz val="12"/>
        <color theme="1"/>
        <rFont val="標楷體"/>
        <family val="4"/>
        <charset val="136"/>
      </rPr>
      <t>比較，加速生產效能。</t>
    </r>
  </si>
  <si>
    <r>
      <rPr>
        <sz val="12"/>
        <color theme="1"/>
        <rFont val="標楷體"/>
        <family val="4"/>
        <charset val="136"/>
      </rPr>
      <t>試用國民提供的</t>
    </r>
    <r>
      <rPr>
        <sz val="12"/>
        <color theme="1"/>
        <rFont val="Times New Roman"/>
        <family val="1"/>
      </rPr>
      <t>#IL216</t>
    </r>
    <r>
      <rPr>
        <sz val="12"/>
        <color theme="1"/>
        <rFont val="標楷體"/>
        <family val="4"/>
        <charset val="136"/>
      </rPr>
      <t>及</t>
    </r>
    <r>
      <rPr>
        <sz val="12"/>
        <color theme="1"/>
        <rFont val="Times New Roman"/>
        <family val="1"/>
      </rPr>
      <t>#IL249</t>
    </r>
    <r>
      <rPr>
        <sz val="12"/>
        <color theme="1"/>
        <rFont val="標楷體"/>
        <family val="4"/>
        <charset val="136"/>
      </rPr>
      <t>熱溶膠用於做反封面底膠，跟現用底膠</t>
    </r>
    <r>
      <rPr>
        <sz val="12"/>
        <color theme="1"/>
        <rFont val="Times New Roman"/>
        <family val="1"/>
      </rPr>
      <t>(</t>
    </r>
    <r>
      <rPr>
        <sz val="12"/>
        <color theme="1"/>
        <rFont val="標楷體"/>
        <family val="4"/>
        <charset val="136"/>
      </rPr>
      <t>漢高</t>
    </r>
    <r>
      <rPr>
        <sz val="12"/>
        <color theme="1"/>
        <rFont val="Times New Roman"/>
        <family val="1"/>
      </rPr>
      <t>#3218+#3118)</t>
    </r>
    <r>
      <rPr>
        <sz val="12"/>
        <color theme="1"/>
        <rFont val="標楷體"/>
        <family val="4"/>
        <charset val="136"/>
      </rPr>
      <t>比較，加速生產效能。</t>
    </r>
  </si>
  <si>
    <r>
      <rPr>
        <sz val="12"/>
        <color theme="1"/>
        <rFont val="標楷體"/>
        <family val="4"/>
        <charset val="136"/>
      </rPr>
      <t>試用</t>
    </r>
    <r>
      <rPr>
        <sz val="12"/>
        <color theme="1"/>
        <rFont val="Times New Roman"/>
        <family val="1"/>
      </rPr>
      <t>PRINPACK</t>
    </r>
    <r>
      <rPr>
        <sz val="12"/>
        <color theme="1"/>
        <rFont val="標楷體"/>
        <family val="4"/>
        <charset val="136"/>
      </rPr>
      <t>陽志提供的韓國</t>
    </r>
    <r>
      <rPr>
        <sz val="12"/>
        <color theme="1"/>
        <rFont val="Times New Roman"/>
        <family val="1"/>
      </rPr>
      <t>#SB-250</t>
    </r>
    <r>
      <rPr>
        <sz val="12"/>
        <color theme="1"/>
        <rFont val="標楷體"/>
        <family val="4"/>
        <charset val="136"/>
      </rPr>
      <t>熱溶膠用於做反封面底膠，跟現用底膠</t>
    </r>
    <r>
      <rPr>
        <sz val="12"/>
        <color theme="1"/>
        <rFont val="Times New Roman"/>
        <family val="1"/>
      </rPr>
      <t>(</t>
    </r>
    <r>
      <rPr>
        <sz val="12"/>
        <color theme="1"/>
        <rFont val="標楷體"/>
        <family val="4"/>
        <charset val="136"/>
      </rPr>
      <t>漢高</t>
    </r>
    <r>
      <rPr>
        <sz val="12"/>
        <color theme="1"/>
        <rFont val="Times New Roman"/>
        <family val="1"/>
      </rPr>
      <t>#3218+#3118)</t>
    </r>
    <r>
      <rPr>
        <sz val="12"/>
        <color theme="1"/>
        <rFont val="標楷體"/>
        <family val="4"/>
        <charset val="136"/>
      </rPr>
      <t>比較，加速生產效能。</t>
    </r>
  </si>
  <si>
    <r>
      <rPr>
        <sz val="12"/>
        <color theme="1"/>
        <rFont val="標楷體"/>
        <family val="4"/>
        <charset val="136"/>
      </rPr>
      <t>測試現用紙袋膠水</t>
    </r>
    <r>
      <rPr>
        <sz val="12"/>
        <color theme="1"/>
        <rFont val="Times New Roman"/>
        <family val="1"/>
      </rPr>
      <t>C505</t>
    </r>
    <r>
      <rPr>
        <sz val="12"/>
        <color theme="1"/>
        <rFont val="標楷體"/>
        <family val="4"/>
        <charset val="136"/>
      </rPr>
      <t>可否應用作植毛膠水用，</t>
    </r>
    <r>
      <rPr>
        <sz val="12"/>
        <color theme="1"/>
        <rFont val="Times New Roman"/>
        <family val="1"/>
      </rPr>
      <t xml:space="preserve"> </t>
    </r>
    <r>
      <rPr>
        <sz val="12"/>
        <color theme="1"/>
        <rFont val="標楷體"/>
        <family val="4"/>
        <charset val="136"/>
      </rPr>
      <t>及可否通過在光膠面、啞膠面、</t>
    </r>
    <r>
      <rPr>
        <sz val="12"/>
        <color theme="1"/>
        <rFont val="Times New Roman"/>
        <family val="1"/>
      </rPr>
      <t>UV</t>
    </r>
    <r>
      <rPr>
        <sz val="12"/>
        <color theme="1"/>
        <rFont val="標楷體"/>
        <family val="4"/>
        <charset val="136"/>
      </rPr>
      <t>面上附著力測試。</t>
    </r>
  </si>
  <si>
    <r>
      <rPr>
        <sz val="12"/>
        <color theme="1"/>
        <rFont val="標楷體"/>
        <family val="4"/>
        <charset val="136"/>
      </rPr>
      <t>測試國民</t>
    </r>
    <r>
      <rPr>
        <sz val="12"/>
        <color theme="1"/>
        <rFont val="Times New Roman"/>
        <family val="1"/>
      </rPr>
      <t>#KOR-LOK 3051 LV</t>
    </r>
    <r>
      <rPr>
        <sz val="12"/>
        <color theme="1"/>
        <rFont val="標楷體"/>
        <family val="4"/>
        <charset val="136"/>
      </rPr>
      <t>是否適用於不織布裱紙，黏力是否足夠，膠水是否能達到焗爐測試、雪櫃測試等，確認品質。</t>
    </r>
  </si>
  <si>
    <r>
      <rPr>
        <sz val="12"/>
        <color theme="1"/>
        <rFont val="標楷體"/>
        <family val="4"/>
        <charset val="136"/>
      </rPr>
      <t>測試</t>
    </r>
    <r>
      <rPr>
        <sz val="12"/>
        <color theme="1"/>
        <rFont val="Times New Roman"/>
        <family val="1"/>
      </rPr>
      <t>3M#3738</t>
    </r>
    <r>
      <rPr>
        <sz val="12"/>
        <color theme="1"/>
        <rFont val="標楷體"/>
        <family val="4"/>
        <charset val="136"/>
      </rPr>
      <t>熱膠是否適合用於</t>
    </r>
    <r>
      <rPr>
        <sz val="12"/>
        <color theme="1"/>
        <rFont val="Times New Roman"/>
        <family val="1"/>
      </rPr>
      <t>BOPP</t>
    </r>
    <r>
      <rPr>
        <sz val="12"/>
        <color theme="1"/>
        <rFont val="標楷體"/>
        <family val="4"/>
        <charset val="136"/>
      </rPr>
      <t>黐，此刻主要針對</t>
    </r>
    <r>
      <rPr>
        <sz val="12"/>
        <color theme="1"/>
        <rFont val="Times New Roman"/>
        <family val="1"/>
      </rPr>
      <t>Scholastic/PhonicsFun</t>
    </r>
    <r>
      <rPr>
        <sz val="12"/>
        <color theme="1"/>
        <rFont val="標楷體"/>
        <family val="4"/>
        <charset val="136"/>
      </rPr>
      <t>的書套盒。</t>
    </r>
  </si>
  <si>
    <r>
      <rPr>
        <sz val="12"/>
        <color theme="1"/>
        <rFont val="標楷體"/>
        <family val="4"/>
        <charset val="136"/>
      </rPr>
      <t>測試</t>
    </r>
    <r>
      <rPr>
        <sz val="12"/>
        <color theme="1"/>
        <rFont val="Times New Roman"/>
        <family val="1"/>
      </rPr>
      <t>3M#3764Q</t>
    </r>
    <r>
      <rPr>
        <sz val="12"/>
        <color theme="1"/>
        <rFont val="標楷體"/>
        <family val="4"/>
        <charset val="136"/>
      </rPr>
      <t>熱膠是否適合用於</t>
    </r>
    <r>
      <rPr>
        <sz val="12"/>
        <color theme="1"/>
        <rFont val="Times New Roman"/>
        <family val="1"/>
      </rPr>
      <t>BOPP</t>
    </r>
    <r>
      <rPr>
        <sz val="12"/>
        <color theme="1"/>
        <rFont val="標楷體"/>
        <family val="4"/>
        <charset val="136"/>
      </rPr>
      <t>黐，此刻主要針對</t>
    </r>
    <r>
      <rPr>
        <sz val="12"/>
        <color theme="1"/>
        <rFont val="Times New Roman"/>
        <family val="1"/>
      </rPr>
      <t>Scholastic/PhonicsFun</t>
    </r>
    <r>
      <rPr>
        <sz val="12"/>
        <color theme="1"/>
        <rFont val="標楷體"/>
        <family val="4"/>
        <charset val="136"/>
      </rPr>
      <t>的書套盒。</t>
    </r>
  </si>
  <si>
    <r>
      <rPr>
        <sz val="12"/>
        <color theme="1"/>
        <rFont val="標楷體"/>
        <family val="4"/>
        <charset val="136"/>
      </rPr>
      <t>測試</t>
    </r>
    <r>
      <rPr>
        <sz val="12"/>
        <color theme="1"/>
        <rFont val="Times New Roman"/>
        <family val="1"/>
      </rPr>
      <t>3M#3762Q</t>
    </r>
    <r>
      <rPr>
        <sz val="12"/>
        <color theme="1"/>
        <rFont val="標楷體"/>
        <family val="4"/>
        <charset val="136"/>
      </rPr>
      <t>熱膠是否適合用於</t>
    </r>
    <r>
      <rPr>
        <sz val="12"/>
        <color theme="1"/>
        <rFont val="Times New Roman"/>
        <family val="1"/>
      </rPr>
      <t>BOPP</t>
    </r>
    <r>
      <rPr>
        <sz val="12"/>
        <color theme="1"/>
        <rFont val="標楷體"/>
        <family val="4"/>
        <charset val="136"/>
      </rPr>
      <t>黐，此刻主要針對</t>
    </r>
    <r>
      <rPr>
        <sz val="12"/>
        <color theme="1"/>
        <rFont val="Times New Roman"/>
        <family val="1"/>
      </rPr>
      <t>Scholastic/PhonicsFun</t>
    </r>
    <r>
      <rPr>
        <sz val="12"/>
        <color theme="1"/>
        <rFont val="標楷體"/>
        <family val="4"/>
        <charset val="136"/>
      </rPr>
      <t>的書套盒。</t>
    </r>
  </si>
  <si>
    <r>
      <rPr>
        <sz val="12"/>
        <color theme="1"/>
        <rFont val="標楷體"/>
        <family val="4"/>
        <charset val="136"/>
      </rPr>
      <t>測試國民</t>
    </r>
    <r>
      <rPr>
        <sz val="12"/>
        <color theme="1"/>
        <rFont val="Times New Roman"/>
        <family val="1"/>
      </rPr>
      <t>Caselok 5808</t>
    </r>
    <r>
      <rPr>
        <sz val="12"/>
        <color theme="1"/>
        <rFont val="標楷體"/>
        <family val="4"/>
        <charset val="136"/>
      </rPr>
      <t>動物膠，試用於</t>
    </r>
    <r>
      <rPr>
        <sz val="12"/>
        <color theme="1"/>
        <rFont val="Times New Roman"/>
        <family val="1"/>
      </rPr>
      <t>HORAUF BDM Universal</t>
    </r>
    <r>
      <rPr>
        <sz val="12"/>
        <color theme="1"/>
        <rFont val="標楷體"/>
        <family val="4"/>
        <charset val="136"/>
      </rPr>
      <t>皮殼機。</t>
    </r>
  </si>
  <si>
    <r>
      <rPr>
        <sz val="12"/>
        <color theme="1"/>
        <rFont val="標楷體"/>
        <family val="4"/>
        <charset val="136"/>
      </rPr>
      <t>測試展圖</t>
    </r>
    <r>
      <rPr>
        <sz val="12"/>
        <color theme="1"/>
        <rFont val="Times New Roman"/>
        <family val="1"/>
      </rPr>
      <t>Davis CM 595C</t>
    </r>
    <r>
      <rPr>
        <sz val="12"/>
        <color theme="1"/>
        <rFont val="標楷體"/>
        <family val="4"/>
        <charset val="136"/>
      </rPr>
      <t>動物膠，試用於</t>
    </r>
    <r>
      <rPr>
        <sz val="12"/>
        <color theme="1"/>
        <rFont val="Times New Roman"/>
        <family val="1"/>
      </rPr>
      <t>HORAUF BDM Universal</t>
    </r>
    <r>
      <rPr>
        <sz val="12"/>
        <color theme="1"/>
        <rFont val="標楷體"/>
        <family val="4"/>
        <charset val="136"/>
      </rPr>
      <t>皮殼機。</t>
    </r>
  </si>
  <si>
    <r>
      <rPr>
        <sz val="12"/>
        <color theme="1"/>
        <rFont val="標楷體"/>
        <family val="4"/>
        <charset val="136"/>
      </rPr>
      <t>測試百適</t>
    </r>
    <r>
      <rPr>
        <sz val="12"/>
        <color theme="1"/>
        <rFont val="Times New Roman"/>
        <family val="1"/>
      </rPr>
      <t>PLAKAL 370S</t>
    </r>
    <r>
      <rPr>
        <sz val="12"/>
        <color theme="1"/>
        <rFont val="標楷體"/>
        <family val="4"/>
        <charset val="136"/>
      </rPr>
      <t>動物膠，試用於</t>
    </r>
    <r>
      <rPr>
        <sz val="12"/>
        <color theme="1"/>
        <rFont val="Times New Roman"/>
        <family val="1"/>
      </rPr>
      <t>HORAUF BDM Universal</t>
    </r>
    <r>
      <rPr>
        <sz val="12"/>
        <color theme="1"/>
        <rFont val="標楷體"/>
        <family val="4"/>
        <charset val="136"/>
      </rPr>
      <t>皮殼機。</t>
    </r>
  </si>
  <si>
    <r>
      <rPr>
        <sz val="12"/>
        <color theme="1"/>
        <rFont val="標楷體"/>
        <family val="4"/>
        <charset val="136"/>
      </rPr>
      <t>測試由雅高</t>
    </r>
    <r>
      <rPr>
        <sz val="12"/>
        <color theme="1"/>
        <rFont val="Times New Roman"/>
        <family val="1"/>
      </rPr>
      <t>3M</t>
    </r>
    <r>
      <rPr>
        <sz val="12"/>
        <color theme="1"/>
        <rFont val="標楷體"/>
        <family val="4"/>
        <charset val="136"/>
      </rPr>
      <t>提供的熱膠</t>
    </r>
    <r>
      <rPr>
        <sz val="12"/>
        <color theme="1"/>
        <rFont val="Times New Roman"/>
        <family val="1"/>
      </rPr>
      <t>#3747Q</t>
    </r>
    <r>
      <rPr>
        <sz val="12"/>
        <color theme="1"/>
        <rFont val="標楷體"/>
        <family val="4"/>
        <charset val="136"/>
      </rPr>
      <t>是否合用。</t>
    </r>
  </si>
  <si>
    <r>
      <rPr>
        <sz val="12"/>
        <color theme="1"/>
        <rFont val="標楷體"/>
        <family val="4"/>
        <charset val="136"/>
      </rPr>
      <t>測試由雅高</t>
    </r>
    <r>
      <rPr>
        <sz val="12"/>
        <color theme="1"/>
        <rFont val="Times New Roman"/>
        <family val="1"/>
      </rPr>
      <t>3M</t>
    </r>
    <r>
      <rPr>
        <sz val="12"/>
        <color theme="1"/>
        <rFont val="標楷體"/>
        <family val="4"/>
        <charset val="136"/>
      </rPr>
      <t>提供的熱膠</t>
    </r>
    <r>
      <rPr>
        <sz val="12"/>
        <color theme="1"/>
        <rFont val="Times New Roman"/>
        <family val="1"/>
      </rPr>
      <t>#3748Q</t>
    </r>
    <r>
      <rPr>
        <sz val="12"/>
        <color theme="1"/>
        <rFont val="標楷體"/>
        <family val="4"/>
        <charset val="136"/>
      </rPr>
      <t>是否合用。</t>
    </r>
  </si>
  <si>
    <r>
      <rPr>
        <sz val="12"/>
        <color theme="1"/>
        <rFont val="標楷體"/>
        <family val="4"/>
        <charset val="136"/>
      </rPr>
      <t>測試由雅高</t>
    </r>
    <r>
      <rPr>
        <sz val="12"/>
        <color theme="1"/>
        <rFont val="Times New Roman"/>
        <family val="1"/>
      </rPr>
      <t>3M</t>
    </r>
    <r>
      <rPr>
        <sz val="12"/>
        <color theme="1"/>
        <rFont val="標楷體"/>
        <family val="4"/>
        <charset val="136"/>
      </rPr>
      <t>提供的熱膠</t>
    </r>
    <r>
      <rPr>
        <sz val="12"/>
        <color theme="1"/>
        <rFont val="Times New Roman"/>
        <family val="1"/>
      </rPr>
      <t>#3764Q</t>
    </r>
    <r>
      <rPr>
        <sz val="12"/>
        <color theme="1"/>
        <rFont val="標楷體"/>
        <family val="4"/>
        <charset val="136"/>
      </rPr>
      <t>是否合用。</t>
    </r>
  </si>
  <si>
    <r>
      <rPr>
        <sz val="12"/>
        <color theme="1"/>
        <rFont val="標楷體"/>
        <family val="4"/>
        <charset val="136"/>
      </rPr>
      <t>測試由雅高</t>
    </r>
    <r>
      <rPr>
        <sz val="12"/>
        <color theme="1"/>
        <rFont val="Times New Roman"/>
        <family val="1"/>
      </rPr>
      <t>3M</t>
    </r>
    <r>
      <rPr>
        <sz val="12"/>
        <color theme="1"/>
        <rFont val="標楷體"/>
        <family val="4"/>
        <charset val="136"/>
      </rPr>
      <t>提供的熱膠</t>
    </r>
    <r>
      <rPr>
        <sz val="12"/>
        <color theme="1"/>
        <rFont val="Times New Roman"/>
        <family val="1"/>
      </rPr>
      <t>#4475</t>
    </r>
    <r>
      <rPr>
        <sz val="12"/>
        <color theme="1"/>
        <rFont val="標楷體"/>
        <family val="4"/>
        <charset val="136"/>
      </rPr>
      <t>是否合用。</t>
    </r>
  </si>
  <si>
    <r>
      <rPr>
        <sz val="12"/>
        <color theme="1"/>
        <rFont val="標楷體"/>
        <family val="4"/>
        <charset val="136"/>
      </rPr>
      <t>測試由雅高</t>
    </r>
    <r>
      <rPr>
        <sz val="12"/>
        <color theme="1"/>
        <rFont val="Times New Roman"/>
        <family val="1"/>
      </rPr>
      <t>3M</t>
    </r>
    <r>
      <rPr>
        <sz val="12"/>
        <color theme="1"/>
        <rFont val="標楷體"/>
        <family val="4"/>
        <charset val="136"/>
      </rPr>
      <t>提供的熱膠</t>
    </r>
    <r>
      <rPr>
        <sz val="12"/>
        <color theme="1"/>
        <rFont val="Times New Roman"/>
        <family val="1"/>
      </rPr>
      <t>#4550</t>
    </r>
    <r>
      <rPr>
        <sz val="12"/>
        <color theme="1"/>
        <rFont val="標楷體"/>
        <family val="4"/>
        <charset val="136"/>
      </rPr>
      <t>是否合用。</t>
    </r>
  </si>
  <si>
    <r>
      <rPr>
        <sz val="12"/>
        <color theme="1"/>
        <rFont val="標楷體"/>
        <family val="4"/>
        <charset val="136"/>
      </rPr>
      <t>測試由雅高</t>
    </r>
    <r>
      <rPr>
        <sz val="12"/>
        <color theme="1"/>
        <rFont val="Times New Roman"/>
        <family val="1"/>
      </rPr>
      <t>3M</t>
    </r>
    <r>
      <rPr>
        <sz val="12"/>
        <color theme="1"/>
        <rFont val="標楷體"/>
        <family val="4"/>
        <charset val="136"/>
      </rPr>
      <t>提供的熱膠</t>
    </r>
    <r>
      <rPr>
        <sz val="12"/>
        <color theme="1"/>
        <rFont val="Times New Roman"/>
        <family val="1"/>
      </rPr>
      <t>#4693</t>
    </r>
    <r>
      <rPr>
        <sz val="12"/>
        <color theme="1"/>
        <rFont val="標楷體"/>
        <family val="4"/>
        <charset val="136"/>
      </rPr>
      <t>是否合用。</t>
    </r>
  </si>
  <si>
    <r>
      <rPr>
        <sz val="12"/>
        <color theme="1"/>
        <rFont val="標楷體"/>
        <family val="4"/>
        <charset val="136"/>
      </rPr>
      <t>測試</t>
    </r>
    <r>
      <rPr>
        <sz val="12"/>
        <color theme="1"/>
        <rFont val="Times New Roman"/>
        <family val="1"/>
      </rPr>
      <t>Pacom</t>
    </r>
    <r>
      <rPr>
        <sz val="12"/>
        <color theme="1"/>
        <rFont val="標楷體"/>
        <family val="4"/>
        <charset val="136"/>
      </rPr>
      <t>提供的韓國</t>
    </r>
    <r>
      <rPr>
        <sz val="12"/>
        <color theme="1"/>
        <rFont val="Times New Roman"/>
        <family val="1"/>
      </rPr>
      <t>Trilex #AL-315</t>
    </r>
    <r>
      <rPr>
        <sz val="12"/>
        <color theme="1"/>
        <rFont val="標楷體"/>
        <family val="4"/>
        <charset val="136"/>
      </rPr>
      <t>及</t>
    </r>
    <r>
      <rPr>
        <sz val="12"/>
        <color theme="1"/>
        <rFont val="Times New Roman"/>
        <family val="1"/>
      </rPr>
      <t>#AL-320</t>
    </r>
    <r>
      <rPr>
        <sz val="12"/>
        <color theme="1"/>
        <rFont val="標楷體"/>
        <family val="4"/>
        <charset val="136"/>
      </rPr>
      <t>白膠用於手上黏紙袋底的</t>
    </r>
    <r>
      <rPr>
        <sz val="12"/>
        <color theme="1"/>
        <rFont val="Times New Roman"/>
        <family val="1"/>
      </rPr>
      <t>BOPP</t>
    </r>
    <r>
      <rPr>
        <sz val="12"/>
        <color theme="1"/>
        <rFont val="標楷體"/>
        <family val="4"/>
        <charset val="136"/>
      </rPr>
      <t>面黏紙面，是能通過焗爐測試，冷凍及解涷循環測試。</t>
    </r>
  </si>
  <si>
    <r>
      <rPr>
        <sz val="12"/>
        <color theme="1"/>
        <rFont val="標楷體"/>
        <family val="4"/>
        <charset val="136"/>
      </rPr>
      <t>測試村田金箔提供的日本</t>
    </r>
    <r>
      <rPr>
        <sz val="12"/>
        <color theme="1"/>
        <rFont val="Times New Roman"/>
        <family val="1"/>
      </rPr>
      <t>#F-131</t>
    </r>
    <r>
      <rPr>
        <sz val="12"/>
        <color theme="1"/>
        <rFont val="標楷體"/>
        <family val="4"/>
        <charset val="136"/>
      </rPr>
      <t>白膠用於手上黏紙袋底的</t>
    </r>
    <r>
      <rPr>
        <sz val="12"/>
        <color theme="1"/>
        <rFont val="Times New Roman"/>
        <family val="1"/>
      </rPr>
      <t>BOPP</t>
    </r>
    <r>
      <rPr>
        <sz val="12"/>
        <color theme="1"/>
        <rFont val="標楷體"/>
        <family val="4"/>
        <charset val="136"/>
      </rPr>
      <t>面黏紙面，是能通過焗爐測試，冷凍及解涷循環測試。</t>
    </r>
  </si>
  <si>
    <r>
      <rPr>
        <sz val="12"/>
        <color theme="1"/>
        <rFont val="標楷體"/>
        <family val="4"/>
        <charset val="136"/>
      </rPr>
      <t>測試怛寶樹脂製品廠提供的神力</t>
    </r>
    <r>
      <rPr>
        <sz val="12"/>
        <color theme="1"/>
        <rFont val="Times New Roman"/>
        <family val="1"/>
      </rPr>
      <t>S550</t>
    </r>
    <r>
      <rPr>
        <sz val="12"/>
        <color theme="1"/>
        <rFont val="標楷體"/>
        <family val="4"/>
        <charset val="136"/>
      </rPr>
      <t>聚氨酯樹脂，用於針對現時生產的黑色車軑輪咭書</t>
    </r>
    <r>
      <rPr>
        <sz val="12"/>
        <color theme="1"/>
        <rFont val="Times New Roman"/>
        <family val="1"/>
      </rPr>
      <t>#41282</t>
    </r>
    <r>
      <rPr>
        <sz val="12"/>
        <color theme="1"/>
        <rFont val="標楷體"/>
        <family val="4"/>
        <charset val="136"/>
      </rPr>
      <t>、</t>
    </r>
    <r>
      <rPr>
        <sz val="12"/>
        <color theme="1"/>
        <rFont val="Times New Roman"/>
        <family val="1"/>
      </rPr>
      <t>#41283</t>
    </r>
    <r>
      <rPr>
        <sz val="12"/>
        <color theme="1"/>
        <rFont val="標楷體"/>
        <family val="4"/>
        <charset val="136"/>
      </rPr>
      <t>、</t>
    </r>
    <r>
      <rPr>
        <sz val="12"/>
        <color theme="1"/>
        <rFont val="Times New Roman"/>
        <family val="1"/>
      </rPr>
      <t>#41284</t>
    </r>
    <r>
      <rPr>
        <sz val="12"/>
        <color theme="1"/>
        <rFont val="標楷體"/>
        <family val="4"/>
        <charset val="136"/>
      </rPr>
      <t>上的底毒</t>
    </r>
    <r>
      <rPr>
        <sz val="12"/>
        <color theme="1"/>
        <rFont val="Times New Roman"/>
        <family val="1"/>
      </rPr>
      <t>PVC</t>
    </r>
    <r>
      <rPr>
        <sz val="12"/>
        <color theme="1"/>
        <rFont val="標楷體"/>
        <family val="4"/>
        <charset val="136"/>
      </rPr>
      <t>黑膠黏上</t>
    </r>
    <r>
      <rPr>
        <sz val="12"/>
        <color theme="1"/>
        <rFont val="Times New Roman"/>
        <family val="1"/>
      </rPr>
      <t>PVC</t>
    </r>
    <r>
      <rPr>
        <sz val="12"/>
        <color theme="1"/>
        <rFont val="標楷體"/>
        <family val="4"/>
        <charset val="136"/>
      </rPr>
      <t>面。</t>
    </r>
  </si>
  <si>
    <r>
      <rPr>
        <sz val="12"/>
        <color theme="1"/>
        <rFont val="標楷體"/>
        <family val="4"/>
        <charset val="136"/>
      </rPr>
      <t>測試</t>
    </r>
    <r>
      <rPr>
        <sz val="12"/>
        <color theme="1"/>
        <rFont val="Times New Roman"/>
        <family val="1"/>
      </rPr>
      <t>Alquier</t>
    </r>
    <r>
      <rPr>
        <sz val="12"/>
        <color theme="1"/>
        <rFont val="標楷體"/>
        <family val="4"/>
        <charset val="136"/>
      </rPr>
      <t>提供的法國</t>
    </r>
    <r>
      <rPr>
        <sz val="12"/>
        <color theme="1"/>
        <rFont val="Times New Roman"/>
        <family val="1"/>
      </rPr>
      <t>#2120(LPG 1)</t>
    </r>
    <r>
      <rPr>
        <sz val="12"/>
        <color theme="1"/>
        <rFont val="標楷體"/>
        <family val="4"/>
        <charset val="136"/>
      </rPr>
      <t>白膠用於手上黏紙袋底的</t>
    </r>
    <r>
      <rPr>
        <sz val="12"/>
        <color theme="1"/>
        <rFont val="Times New Roman"/>
        <family val="1"/>
      </rPr>
      <t>BOPP</t>
    </r>
    <r>
      <rPr>
        <sz val="12"/>
        <color theme="1"/>
        <rFont val="標楷體"/>
        <family val="4"/>
        <charset val="136"/>
      </rPr>
      <t>面黏紙面，是能通過焗爐測試，冷凍及解涷循環測試。</t>
    </r>
  </si>
  <si>
    <r>
      <rPr>
        <sz val="12"/>
        <color theme="1"/>
        <rFont val="標楷體"/>
        <family val="4"/>
        <charset val="136"/>
      </rPr>
      <t>測試</t>
    </r>
    <r>
      <rPr>
        <sz val="12"/>
        <color theme="1"/>
        <rFont val="Times New Roman"/>
        <family val="1"/>
      </rPr>
      <t>Prinpack</t>
    </r>
    <r>
      <rPr>
        <sz val="12"/>
        <color theme="1"/>
        <rFont val="標楷體"/>
        <family val="4"/>
        <charset val="136"/>
      </rPr>
      <t>提供的韓國</t>
    </r>
    <r>
      <rPr>
        <sz val="12"/>
        <color theme="1"/>
        <rFont val="Times New Roman"/>
        <family val="1"/>
      </rPr>
      <t>#P-516H</t>
    </r>
    <r>
      <rPr>
        <sz val="12"/>
        <color theme="1"/>
        <rFont val="標楷體"/>
        <family val="4"/>
        <charset val="136"/>
      </rPr>
      <t>白膠用於手上黏紙袋底的</t>
    </r>
    <r>
      <rPr>
        <sz val="12"/>
        <color theme="1"/>
        <rFont val="Times New Roman"/>
        <family val="1"/>
      </rPr>
      <t>BOPP</t>
    </r>
    <r>
      <rPr>
        <sz val="12"/>
        <color theme="1"/>
        <rFont val="標楷體"/>
        <family val="4"/>
        <charset val="136"/>
      </rPr>
      <t>面黏紙面，是否能通過焗爐測試，冷凍及解涷循環測試。</t>
    </r>
  </si>
  <si>
    <r>
      <rPr>
        <sz val="12"/>
        <color theme="1"/>
        <rFont val="標楷體"/>
        <family val="4"/>
        <charset val="136"/>
      </rPr>
      <t>測試國民提供的不乾膠</t>
    </r>
    <r>
      <rPr>
        <sz val="12"/>
        <color theme="1"/>
        <rFont val="Times New Roman"/>
        <family val="1"/>
      </rPr>
      <t>#435-0805</t>
    </r>
    <r>
      <rPr>
        <sz val="12"/>
        <color theme="1"/>
        <rFont val="標楷體"/>
        <family val="4"/>
        <charset val="136"/>
      </rPr>
      <t>是否適合使用，跟現用</t>
    </r>
    <r>
      <rPr>
        <sz val="12"/>
        <color theme="1"/>
        <rFont val="Times New Roman"/>
        <family val="1"/>
      </rPr>
      <t>Rubber Cement</t>
    </r>
    <r>
      <rPr>
        <sz val="12"/>
        <color theme="1"/>
        <rFont val="標楷體"/>
        <family val="4"/>
        <charset val="136"/>
      </rPr>
      <t>比較效果，現特別針對</t>
    </r>
    <r>
      <rPr>
        <sz val="12"/>
        <color theme="1"/>
        <rFont val="Times New Roman"/>
        <family val="1"/>
      </rPr>
      <t>H/M SKU#599M03179</t>
    </r>
    <r>
      <rPr>
        <sz val="12"/>
        <color theme="1"/>
        <rFont val="標楷體"/>
        <family val="4"/>
        <charset val="136"/>
      </rPr>
      <t>賀咭內有一花型磁石黏於印刷無粉咭面作測試。</t>
    </r>
  </si>
  <si>
    <r>
      <rPr>
        <sz val="12"/>
        <color theme="1"/>
        <rFont val="標楷體"/>
        <family val="4"/>
        <charset val="136"/>
      </rPr>
      <t>測試建泰提供的</t>
    </r>
    <r>
      <rPr>
        <sz val="12"/>
        <color theme="1"/>
        <rFont val="Times New Roman"/>
        <family val="1"/>
      </rPr>
      <t>KT-1, KT-3</t>
    </r>
    <r>
      <rPr>
        <sz val="12"/>
        <color theme="1"/>
        <rFont val="標楷體"/>
        <family val="4"/>
        <charset val="136"/>
      </rPr>
      <t>不乾膠是否適合使用，跟現用</t>
    </r>
    <r>
      <rPr>
        <sz val="12"/>
        <color theme="1"/>
        <rFont val="Times New Roman"/>
        <family val="1"/>
      </rPr>
      <t>Rubber Cement</t>
    </r>
    <r>
      <rPr>
        <sz val="12"/>
        <color theme="1"/>
        <rFont val="標楷體"/>
        <family val="4"/>
        <charset val="136"/>
      </rPr>
      <t>比較效果，現特別針對</t>
    </r>
    <r>
      <rPr>
        <sz val="12"/>
        <color theme="1"/>
        <rFont val="Times New Roman"/>
        <family val="1"/>
      </rPr>
      <t>H/M SKU#599M03179</t>
    </r>
    <r>
      <rPr>
        <sz val="12"/>
        <color theme="1"/>
        <rFont val="標楷體"/>
        <family val="4"/>
        <charset val="136"/>
      </rPr>
      <t>賀咭內有一花型磁石黏於印刷無粉咭面作測試。</t>
    </r>
  </si>
  <si>
    <r>
      <rPr>
        <sz val="12"/>
        <color theme="1"/>
        <rFont val="標楷體"/>
        <family val="4"/>
        <charset val="136"/>
      </rPr>
      <t>因現用漢高</t>
    </r>
    <r>
      <rPr>
        <sz val="12"/>
        <color theme="1"/>
        <rFont val="Times New Roman"/>
        <family val="1"/>
      </rPr>
      <t># A6115</t>
    </r>
    <r>
      <rPr>
        <sz val="12"/>
        <color theme="1"/>
        <rFont val="標楷體"/>
        <family val="4"/>
        <charset val="136"/>
      </rPr>
      <t>及聯美</t>
    </r>
    <r>
      <rPr>
        <sz val="12"/>
        <color theme="1"/>
        <rFont val="Times New Roman"/>
        <family val="1"/>
      </rPr>
      <t>#GT-11</t>
    </r>
    <r>
      <rPr>
        <sz val="12"/>
        <color theme="1"/>
        <rFont val="標楷體"/>
        <family val="4"/>
        <charset val="136"/>
      </rPr>
      <t>於７月份有缺貨的現象</t>
    </r>
    <r>
      <rPr>
        <sz val="12"/>
        <color theme="1"/>
        <rFont val="Times New Roman"/>
        <family val="1"/>
      </rPr>
      <t>,</t>
    </r>
    <r>
      <rPr>
        <sz val="12"/>
        <color theme="1"/>
        <rFont val="標楷體"/>
        <family val="4"/>
        <charset val="136"/>
      </rPr>
      <t>有需要找其它代替品</t>
    </r>
    <r>
      <rPr>
        <sz val="12"/>
        <color theme="1"/>
        <rFont val="Times New Roman"/>
        <family val="1"/>
      </rPr>
      <t>,</t>
    </r>
    <r>
      <rPr>
        <sz val="12"/>
        <color theme="1"/>
        <rFont val="標楷體"/>
        <family val="4"/>
        <charset val="136"/>
      </rPr>
      <t>現測試國民</t>
    </r>
    <r>
      <rPr>
        <sz val="12"/>
        <color theme="1"/>
        <rFont val="Times New Roman"/>
        <family val="1"/>
      </rPr>
      <t>#Producer 3274</t>
    </r>
    <r>
      <rPr>
        <sz val="12"/>
        <color theme="1"/>
        <rFont val="標楷體"/>
        <family val="4"/>
        <charset val="136"/>
      </rPr>
      <t>是否适合用於ＵＶ粘ＵＶ面，確認品質。</t>
    </r>
  </si>
  <si>
    <r>
      <rPr>
        <sz val="12"/>
        <color theme="1"/>
        <rFont val="標楷體"/>
        <family val="4"/>
        <charset val="136"/>
      </rPr>
      <t>測試廣州匯丰公司提供的</t>
    </r>
    <r>
      <rPr>
        <sz val="12"/>
        <color theme="1"/>
        <rFont val="Times New Roman"/>
        <family val="1"/>
      </rPr>
      <t>#1030</t>
    </r>
    <r>
      <rPr>
        <sz val="12"/>
        <color theme="1"/>
        <rFont val="標楷體"/>
        <family val="4"/>
        <charset val="136"/>
      </rPr>
      <t>裱紙膠水對裱血爾盒的粘合力是否适合使用。</t>
    </r>
  </si>
  <si>
    <r>
      <rPr>
        <sz val="12"/>
        <color theme="1"/>
        <rFont val="標楷體"/>
        <family val="4"/>
        <charset val="136"/>
      </rPr>
      <t>因現用漢高</t>
    </r>
    <r>
      <rPr>
        <sz val="12"/>
        <color theme="1"/>
        <rFont val="Times New Roman"/>
        <family val="1"/>
      </rPr>
      <t># A6115</t>
    </r>
    <r>
      <rPr>
        <sz val="12"/>
        <color theme="1"/>
        <rFont val="標楷體"/>
        <family val="4"/>
        <charset val="136"/>
      </rPr>
      <t>及聯美</t>
    </r>
    <r>
      <rPr>
        <sz val="12"/>
        <color theme="1"/>
        <rFont val="Times New Roman"/>
        <family val="1"/>
      </rPr>
      <t>#GT-11</t>
    </r>
    <r>
      <rPr>
        <sz val="12"/>
        <color theme="1"/>
        <rFont val="標楷體"/>
        <family val="4"/>
        <charset val="136"/>
      </rPr>
      <t>於７月份有缺貨的現象</t>
    </r>
    <r>
      <rPr>
        <sz val="12"/>
        <color theme="1"/>
        <rFont val="Times New Roman"/>
        <family val="1"/>
      </rPr>
      <t>,</t>
    </r>
    <r>
      <rPr>
        <sz val="12"/>
        <color theme="1"/>
        <rFont val="標楷體"/>
        <family val="4"/>
        <charset val="136"/>
      </rPr>
      <t>有需要找其</t>
    </r>
    <r>
      <rPr>
        <sz val="12"/>
        <color theme="1"/>
        <rFont val="Times New Roman"/>
        <family val="1"/>
      </rPr>
      <t xml:space="preserve"> </t>
    </r>
    <r>
      <rPr>
        <sz val="12"/>
        <color theme="1"/>
        <rFont val="標楷體"/>
        <family val="4"/>
        <charset val="136"/>
      </rPr>
      <t>它代替品</t>
    </r>
    <r>
      <rPr>
        <sz val="12"/>
        <color theme="1"/>
        <rFont val="Times New Roman"/>
        <family val="1"/>
      </rPr>
      <t>,</t>
    </r>
    <r>
      <rPr>
        <sz val="12"/>
        <color theme="1"/>
        <rFont val="標楷體"/>
        <family val="4"/>
        <charset val="136"/>
      </rPr>
      <t>現測試</t>
    </r>
    <r>
      <rPr>
        <sz val="12"/>
        <color theme="1"/>
        <rFont val="Times New Roman"/>
        <family val="1"/>
      </rPr>
      <t>Prinpack#DH -521</t>
    </r>
    <r>
      <rPr>
        <sz val="12"/>
        <color theme="1"/>
        <rFont val="標楷體"/>
        <family val="4"/>
        <charset val="136"/>
      </rPr>
      <t>是否适合用於ＵＶ粘ＵＶ面，</t>
    </r>
    <r>
      <rPr>
        <sz val="12"/>
        <color theme="1"/>
        <rFont val="Times New Roman"/>
        <family val="1"/>
      </rPr>
      <t>UV</t>
    </r>
    <r>
      <rPr>
        <sz val="12"/>
        <color theme="1"/>
        <rFont val="標楷體"/>
        <family val="4"/>
        <charset val="136"/>
      </rPr>
      <t>黏紙，確認品質。</t>
    </r>
  </si>
  <si>
    <r>
      <rPr>
        <sz val="12"/>
        <color theme="1"/>
        <rFont val="標楷體"/>
        <family val="4"/>
        <charset val="136"/>
      </rPr>
      <t>亞仙奴膠水</t>
    </r>
    <r>
      <rPr>
        <sz val="12"/>
        <color theme="1"/>
        <rFont val="Times New Roman"/>
        <family val="1"/>
      </rPr>
      <t xml:space="preserve">   </t>
    </r>
    <r>
      <rPr>
        <sz val="12"/>
        <color theme="1"/>
        <rFont val="標楷體"/>
        <family val="4"/>
        <charset val="136"/>
      </rPr>
      <t>欠測試單</t>
    </r>
  </si>
  <si>
    <r>
      <rPr>
        <sz val="12"/>
        <color theme="1"/>
        <rFont val="標楷體"/>
        <family val="4"/>
        <charset val="136"/>
      </rPr>
      <t>測試亞仙奴國際（香港）有限公司提供的（</t>
    </r>
    <r>
      <rPr>
        <sz val="12"/>
        <color theme="1"/>
        <rFont val="Times New Roman"/>
        <family val="1"/>
      </rPr>
      <t>Dispersion Glue w76</t>
    </r>
    <r>
      <rPr>
        <sz val="12"/>
        <color theme="1"/>
        <rFont val="標楷體"/>
        <family val="4"/>
        <charset val="136"/>
      </rPr>
      <t>）膠水</t>
    </r>
    <r>
      <rPr>
        <sz val="12"/>
        <color theme="1"/>
        <rFont val="Times New Roman"/>
        <family val="1"/>
      </rPr>
      <t xml:space="preserve">                 </t>
    </r>
    <r>
      <rPr>
        <sz val="12"/>
        <color theme="1"/>
        <rFont val="標楷體"/>
        <family val="4"/>
        <charset val="136"/>
      </rPr>
      <t>是否可以粘上</t>
    </r>
    <r>
      <rPr>
        <sz val="12"/>
        <color theme="1"/>
        <rFont val="Times New Roman"/>
        <family val="1"/>
      </rPr>
      <t>PVC</t>
    </r>
    <r>
      <rPr>
        <sz val="12"/>
        <color theme="1"/>
        <rFont val="標楷體"/>
        <family val="4"/>
        <charset val="136"/>
      </rPr>
      <t>膠片与</t>
    </r>
    <r>
      <rPr>
        <sz val="12"/>
        <color theme="1"/>
        <rFont val="Times New Roman"/>
        <family val="1"/>
      </rPr>
      <t>PET</t>
    </r>
    <r>
      <rPr>
        <sz val="12"/>
        <color theme="1"/>
        <rFont val="標楷體"/>
        <family val="4"/>
        <charset val="136"/>
      </rPr>
      <t>膠片上﹒</t>
    </r>
  </si>
  <si>
    <r>
      <rPr>
        <sz val="12"/>
        <color theme="1"/>
        <rFont val="標楷體"/>
        <family val="4"/>
        <charset val="136"/>
      </rPr>
      <t>測試亞仙奴國際（香港）有限公司提供的（</t>
    </r>
    <r>
      <rPr>
        <sz val="12"/>
        <color theme="1"/>
        <rFont val="Times New Roman"/>
        <family val="1"/>
      </rPr>
      <t>Dispersion Glue-P</t>
    </r>
    <r>
      <rPr>
        <sz val="12"/>
        <color theme="1"/>
        <rFont val="標楷體"/>
        <family val="4"/>
        <charset val="136"/>
      </rPr>
      <t>）膠水</t>
    </r>
    <r>
      <rPr>
        <sz val="12"/>
        <color theme="1"/>
        <rFont val="Times New Roman"/>
        <family val="1"/>
      </rPr>
      <t xml:space="preserve">                 </t>
    </r>
    <r>
      <rPr>
        <sz val="12"/>
        <color theme="1"/>
        <rFont val="標楷體"/>
        <family val="4"/>
        <charset val="136"/>
      </rPr>
      <t>是否可以粘上</t>
    </r>
    <r>
      <rPr>
        <sz val="12"/>
        <color theme="1"/>
        <rFont val="Times New Roman"/>
        <family val="1"/>
      </rPr>
      <t>PVC</t>
    </r>
    <r>
      <rPr>
        <sz val="12"/>
        <color theme="1"/>
        <rFont val="標楷體"/>
        <family val="4"/>
        <charset val="136"/>
      </rPr>
      <t>膠片与</t>
    </r>
    <r>
      <rPr>
        <sz val="12"/>
        <color theme="1"/>
        <rFont val="Times New Roman"/>
        <family val="1"/>
      </rPr>
      <t>PET</t>
    </r>
    <r>
      <rPr>
        <sz val="12"/>
        <color theme="1"/>
        <rFont val="標楷體"/>
        <family val="4"/>
        <charset val="136"/>
      </rPr>
      <t>膠片上﹒</t>
    </r>
  </si>
  <si>
    <r>
      <rPr>
        <sz val="12"/>
        <color theme="1"/>
        <rFont val="標楷體"/>
        <family val="4"/>
        <charset val="136"/>
      </rPr>
      <t>測試德邦膠水</t>
    </r>
    <r>
      <rPr>
        <sz val="12"/>
        <color theme="1"/>
        <rFont val="Times New Roman"/>
        <family val="1"/>
      </rPr>
      <t>(</t>
    </r>
    <r>
      <rPr>
        <sz val="12"/>
        <color theme="1"/>
        <rFont val="標楷體"/>
        <family val="4"/>
        <charset val="136"/>
      </rPr>
      <t>香港</t>
    </r>
    <r>
      <rPr>
        <sz val="12"/>
        <color theme="1"/>
        <rFont val="Times New Roman"/>
        <family val="1"/>
      </rPr>
      <t>)</t>
    </r>
    <r>
      <rPr>
        <sz val="12"/>
        <color theme="1"/>
        <rFont val="標楷體"/>
        <family val="4"/>
        <charset val="136"/>
      </rPr>
      <t>有限化司提供的雙象牌</t>
    </r>
    <r>
      <rPr>
        <sz val="12"/>
        <color theme="1"/>
        <rFont val="Times New Roman"/>
        <family val="1"/>
      </rPr>
      <t>“#208”</t>
    </r>
    <r>
      <rPr>
        <sz val="12"/>
        <color theme="1"/>
        <rFont val="標楷體"/>
        <family val="4"/>
        <charset val="136"/>
      </rPr>
      <t>膠水，試用</t>
    </r>
    <r>
      <rPr>
        <sz val="12"/>
        <color theme="1"/>
        <rFont val="Times New Roman"/>
        <family val="1"/>
      </rPr>
      <t>UV</t>
    </r>
    <r>
      <rPr>
        <sz val="12"/>
        <color theme="1"/>
        <rFont val="標楷體"/>
        <family val="4"/>
        <charset val="136"/>
      </rPr>
      <t>黏</t>
    </r>
    <r>
      <rPr>
        <sz val="12"/>
        <color theme="1"/>
        <rFont val="Times New Roman"/>
        <family val="1"/>
      </rPr>
      <t>UV</t>
    </r>
    <r>
      <rPr>
        <sz val="12"/>
        <color theme="1"/>
        <rFont val="標楷體"/>
        <family val="4"/>
        <charset val="136"/>
      </rPr>
      <t>、</t>
    </r>
    <r>
      <rPr>
        <sz val="12"/>
        <color theme="1"/>
        <rFont val="Times New Roman"/>
        <family val="1"/>
      </rPr>
      <t>UV</t>
    </r>
    <r>
      <rPr>
        <sz val="12"/>
        <color theme="1"/>
        <rFont val="標楷體"/>
        <family val="4"/>
        <charset val="136"/>
      </rPr>
      <t>黏紙及</t>
    </r>
    <r>
      <rPr>
        <sz val="12"/>
        <color theme="1"/>
        <rFont val="Times New Roman"/>
        <family val="1"/>
      </rPr>
      <t>BOPP</t>
    </r>
    <r>
      <rPr>
        <sz val="12"/>
        <color theme="1"/>
        <rFont val="標楷體"/>
        <family val="4"/>
        <charset val="136"/>
      </rPr>
      <t>過膠黏紙，得出效果是否能代替現用的陽志</t>
    </r>
    <r>
      <rPr>
        <sz val="12"/>
        <color theme="1"/>
        <rFont val="Times New Roman"/>
        <family val="1"/>
      </rPr>
      <t>#C505</t>
    </r>
    <r>
      <rPr>
        <sz val="12"/>
        <color theme="1"/>
        <rFont val="標楷體"/>
        <family val="4"/>
        <charset val="136"/>
      </rPr>
      <t>及，</t>
    </r>
    <r>
      <rPr>
        <sz val="12"/>
        <color theme="1"/>
        <rFont val="Times New Roman"/>
        <family val="1"/>
      </rPr>
      <t xml:space="preserve">  #A6155</t>
    </r>
    <r>
      <rPr>
        <sz val="12"/>
        <color theme="1"/>
        <rFont val="標楷體"/>
        <family val="4"/>
        <charset val="136"/>
      </rPr>
      <t>。</t>
    </r>
  </si>
  <si>
    <r>
      <rPr>
        <sz val="12"/>
        <color theme="1"/>
        <rFont val="標楷體"/>
        <family val="4"/>
        <charset val="136"/>
      </rPr>
      <t>測試德邦膠水</t>
    </r>
    <r>
      <rPr>
        <sz val="12"/>
        <color theme="1"/>
        <rFont val="Times New Roman"/>
        <family val="1"/>
      </rPr>
      <t>(</t>
    </r>
    <r>
      <rPr>
        <sz val="12"/>
        <color theme="1"/>
        <rFont val="標楷體"/>
        <family val="4"/>
        <charset val="136"/>
      </rPr>
      <t>香港</t>
    </r>
    <r>
      <rPr>
        <sz val="12"/>
        <color theme="1"/>
        <rFont val="Times New Roman"/>
        <family val="1"/>
      </rPr>
      <t>)</t>
    </r>
    <r>
      <rPr>
        <sz val="12"/>
        <color theme="1"/>
        <rFont val="標楷體"/>
        <family val="4"/>
        <charset val="136"/>
      </rPr>
      <t>有限化司提供的雙象牌</t>
    </r>
    <r>
      <rPr>
        <sz val="12"/>
        <color theme="1"/>
        <rFont val="Times New Roman"/>
        <family val="1"/>
      </rPr>
      <t>“#2030”</t>
    </r>
    <r>
      <rPr>
        <sz val="12"/>
        <color theme="1"/>
        <rFont val="標楷體"/>
        <family val="4"/>
        <charset val="136"/>
      </rPr>
      <t>膠水，試於</t>
    </r>
    <r>
      <rPr>
        <sz val="12"/>
        <color theme="1"/>
        <rFont val="Times New Roman"/>
        <family val="1"/>
      </rPr>
      <t>BOPP</t>
    </r>
    <r>
      <rPr>
        <sz val="12"/>
        <color theme="1"/>
        <rFont val="標楷體"/>
        <family val="4"/>
        <charset val="136"/>
      </rPr>
      <t>過膠黏紙，得出效果是否能代替現用的陽志</t>
    </r>
    <r>
      <rPr>
        <sz val="12"/>
        <color theme="1"/>
        <rFont val="Times New Roman"/>
        <family val="1"/>
      </rPr>
      <t>#C505</t>
    </r>
    <r>
      <rPr>
        <sz val="12"/>
        <color theme="1"/>
        <rFont val="標楷體"/>
        <family val="4"/>
        <charset val="136"/>
      </rPr>
      <t>。</t>
    </r>
  </si>
  <si>
    <r>
      <rPr>
        <sz val="12"/>
        <color theme="1"/>
        <rFont val="標楷體"/>
        <family val="4"/>
        <charset val="136"/>
      </rPr>
      <t>測試德邦膠水</t>
    </r>
    <r>
      <rPr>
        <sz val="12"/>
        <color theme="1"/>
        <rFont val="Times New Roman"/>
        <family val="1"/>
      </rPr>
      <t>(</t>
    </r>
    <r>
      <rPr>
        <sz val="12"/>
        <color theme="1"/>
        <rFont val="標楷體"/>
        <family val="4"/>
        <charset val="136"/>
      </rPr>
      <t>香港</t>
    </r>
    <r>
      <rPr>
        <sz val="12"/>
        <color theme="1"/>
        <rFont val="Times New Roman"/>
        <family val="1"/>
      </rPr>
      <t>)</t>
    </r>
    <r>
      <rPr>
        <sz val="12"/>
        <color theme="1"/>
        <rFont val="標楷體"/>
        <family val="4"/>
        <charset val="136"/>
      </rPr>
      <t>有限化司提供的雙象牌</t>
    </r>
    <r>
      <rPr>
        <sz val="12"/>
        <color theme="1"/>
        <rFont val="Times New Roman"/>
        <family val="1"/>
      </rPr>
      <t>“#5933”</t>
    </r>
    <r>
      <rPr>
        <sz val="12"/>
        <color theme="1"/>
        <rFont val="標楷體"/>
        <family val="4"/>
        <charset val="136"/>
      </rPr>
      <t>膠水，試於</t>
    </r>
    <r>
      <rPr>
        <sz val="12"/>
        <color theme="1"/>
        <rFont val="Times New Roman"/>
        <family val="1"/>
      </rPr>
      <t>BOPP</t>
    </r>
    <r>
      <rPr>
        <sz val="12"/>
        <color theme="1"/>
        <rFont val="標楷體"/>
        <family val="4"/>
        <charset val="136"/>
      </rPr>
      <t>過膠黏紙，得出效果是否能代替現用的陽志</t>
    </r>
    <r>
      <rPr>
        <sz val="12"/>
        <color theme="1"/>
        <rFont val="Times New Roman"/>
        <family val="1"/>
      </rPr>
      <t>#C505</t>
    </r>
    <r>
      <rPr>
        <sz val="12"/>
        <color theme="1"/>
        <rFont val="標楷體"/>
        <family val="4"/>
        <charset val="136"/>
      </rPr>
      <t>。</t>
    </r>
  </si>
  <si>
    <r>
      <rPr>
        <sz val="12"/>
        <color theme="1"/>
        <rFont val="標楷體"/>
        <family val="4"/>
        <charset val="136"/>
      </rPr>
      <t>測試</t>
    </r>
    <r>
      <rPr>
        <sz val="12"/>
        <color theme="1"/>
        <rFont val="Times New Roman"/>
        <family val="1"/>
      </rPr>
      <t>Prinpack</t>
    </r>
    <r>
      <rPr>
        <sz val="12"/>
        <color theme="1"/>
        <rFont val="標楷體"/>
        <family val="4"/>
        <charset val="136"/>
      </rPr>
      <t>提供的</t>
    </r>
    <r>
      <rPr>
        <sz val="12"/>
        <color theme="1"/>
        <rFont val="Times New Roman"/>
        <family val="1"/>
      </rPr>
      <t>#DH-235</t>
    </r>
    <r>
      <rPr>
        <sz val="12"/>
        <color theme="1"/>
        <rFont val="標楷體"/>
        <family val="4"/>
        <charset val="136"/>
      </rPr>
      <t>膠水用於</t>
    </r>
    <r>
      <rPr>
        <sz val="12"/>
        <color theme="1"/>
        <rFont val="Times New Roman"/>
        <family val="1"/>
      </rPr>
      <t>BOPP</t>
    </r>
    <r>
      <rPr>
        <sz val="12"/>
        <color theme="1"/>
        <rFont val="標楷體"/>
        <family val="4"/>
        <charset val="136"/>
      </rPr>
      <t>過膠面黏紙，測是否可代替</t>
    </r>
    <r>
      <rPr>
        <sz val="12"/>
        <color theme="1"/>
        <rFont val="Times New Roman"/>
        <family val="1"/>
      </rPr>
      <t>C-505</t>
    </r>
    <r>
      <rPr>
        <sz val="12"/>
        <color theme="1"/>
        <rFont val="標楷體"/>
        <family val="4"/>
        <charset val="136"/>
      </rPr>
      <t>膠水。</t>
    </r>
  </si>
  <si>
    <r>
      <rPr>
        <sz val="12"/>
        <color theme="1"/>
        <rFont val="標楷體"/>
        <family val="4"/>
        <charset val="136"/>
      </rPr>
      <t>測試亞仙奴國際（香港）有限公司提供的</t>
    </r>
    <r>
      <rPr>
        <sz val="12"/>
        <color theme="1"/>
        <rFont val="Times New Roman"/>
        <family val="1"/>
      </rPr>
      <t xml:space="preserve">Two-Component Adhesive ResinC </t>
    </r>
    <r>
      <rPr>
        <sz val="12"/>
        <color theme="1"/>
        <rFont val="標楷體"/>
        <family val="4"/>
        <charset val="136"/>
      </rPr>
      <t>＋</t>
    </r>
    <r>
      <rPr>
        <sz val="12"/>
        <color theme="1"/>
        <rFont val="Times New Roman"/>
        <family val="1"/>
      </rPr>
      <t xml:space="preserve"> HardenerV20L</t>
    </r>
    <r>
      <rPr>
        <sz val="12"/>
        <color theme="1"/>
        <rFont val="標楷體"/>
        <family val="4"/>
        <charset val="136"/>
      </rPr>
      <t>混合是否能夠到把黏寶石黏上</t>
    </r>
    <r>
      <rPr>
        <sz val="12"/>
        <color theme="1"/>
        <rFont val="Times New Roman"/>
        <family val="1"/>
      </rPr>
      <t>PET</t>
    </r>
    <r>
      <rPr>
        <sz val="12"/>
        <color theme="1"/>
        <rFont val="標楷體"/>
        <family val="4"/>
        <charset val="136"/>
      </rPr>
      <t>、</t>
    </r>
    <r>
      <rPr>
        <sz val="12"/>
        <color theme="1"/>
        <rFont val="Times New Roman"/>
        <family val="1"/>
      </rPr>
      <t>PVC</t>
    </r>
    <r>
      <rPr>
        <sz val="12"/>
        <color theme="1"/>
        <rFont val="標楷體"/>
        <family val="4"/>
        <charset val="136"/>
      </rPr>
      <t>、灰板面、過油面、印刷面、光膠面、啞膠面、</t>
    </r>
    <r>
      <rPr>
        <sz val="12"/>
        <color theme="1"/>
        <rFont val="Times New Roman"/>
        <family val="1"/>
      </rPr>
      <t>UV</t>
    </r>
    <r>
      <rPr>
        <sz val="12"/>
        <color theme="1"/>
        <rFont val="標楷體"/>
        <family val="4"/>
        <charset val="136"/>
      </rPr>
      <t>面等</t>
    </r>
    <r>
      <rPr>
        <sz val="12"/>
        <color theme="1"/>
        <rFont val="Times New Roman"/>
        <family val="1"/>
      </rPr>
      <t>8</t>
    </r>
    <r>
      <rPr>
        <sz val="12"/>
        <color theme="1"/>
        <rFont val="標楷體"/>
        <family val="4"/>
        <charset val="136"/>
      </rPr>
      <t>种物料面。</t>
    </r>
  </si>
  <si>
    <r>
      <rPr>
        <sz val="12"/>
        <color theme="1"/>
        <rFont val="標楷體"/>
        <family val="4"/>
        <charset val="136"/>
      </rPr>
      <t>因現用國民</t>
    </r>
    <r>
      <rPr>
        <sz val="12"/>
        <color theme="1"/>
        <rFont val="Times New Roman"/>
        <family val="1"/>
      </rPr>
      <t>#3475</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成份，所以需測試由國民提供之代替品</t>
    </r>
    <r>
      <rPr>
        <sz val="12"/>
        <color theme="1"/>
        <rFont val="Times New Roman"/>
        <family val="1"/>
      </rPr>
      <t>Gripfix#3275</t>
    </r>
    <r>
      <rPr>
        <sz val="12"/>
        <color theme="1"/>
        <rFont val="標楷體"/>
        <family val="4"/>
        <charset val="136"/>
      </rPr>
      <t>確認是否可代替</t>
    </r>
    <r>
      <rPr>
        <sz val="12"/>
        <color theme="1"/>
        <rFont val="Times New Roman"/>
        <family val="1"/>
      </rPr>
      <t>#3475</t>
    </r>
    <r>
      <rPr>
        <sz val="12"/>
        <color theme="1"/>
        <rFont val="標楷體"/>
        <family val="4"/>
        <charset val="136"/>
      </rPr>
      <t>使用於</t>
    </r>
    <r>
      <rPr>
        <sz val="12"/>
        <color theme="1"/>
        <rFont val="Times New Roman"/>
        <family val="1"/>
      </rPr>
      <t>PVC</t>
    </r>
    <r>
      <rPr>
        <sz val="12"/>
        <color theme="1"/>
        <rFont val="標楷體"/>
        <family val="4"/>
        <charset val="136"/>
      </rPr>
      <t>黏紙面或紙黏紙面，並對敏感油墨之反應。</t>
    </r>
  </si>
  <si>
    <r>
      <rPr>
        <sz val="12"/>
        <color theme="1"/>
        <rFont val="標楷體"/>
        <family val="4"/>
        <charset val="136"/>
      </rPr>
      <t>因現用國民</t>
    </r>
    <r>
      <rPr>
        <sz val="12"/>
        <color theme="1"/>
        <rFont val="Times New Roman"/>
        <family val="1"/>
      </rPr>
      <t>#246G</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成份，所以需測試由國民提供之代替品</t>
    </r>
    <r>
      <rPr>
        <sz val="12"/>
        <color theme="1"/>
        <rFont val="Times New Roman"/>
        <family val="1"/>
      </rPr>
      <t>Laminator#3246</t>
    </r>
    <r>
      <rPr>
        <sz val="12"/>
        <color theme="1"/>
        <rFont val="標楷體"/>
        <family val="4"/>
        <charset val="136"/>
      </rPr>
      <t>確認是否可代替</t>
    </r>
    <r>
      <rPr>
        <sz val="12"/>
        <color theme="1"/>
        <rFont val="Times New Roman"/>
        <family val="1"/>
      </rPr>
      <t>#246G</t>
    </r>
    <r>
      <rPr>
        <sz val="12"/>
        <color theme="1"/>
        <rFont val="標楷體"/>
        <family val="4"/>
        <charset val="136"/>
      </rPr>
      <t>使用於紙黏紙面，作裱襯紙及咭書工能。</t>
    </r>
  </si>
  <si>
    <r>
      <rPr>
        <sz val="12"/>
        <color theme="1"/>
        <rFont val="標楷體"/>
        <family val="4"/>
        <charset val="136"/>
      </rPr>
      <t>因現用國民</t>
    </r>
    <r>
      <rPr>
        <sz val="12"/>
        <color theme="1"/>
        <rFont val="Times New Roman"/>
        <family val="1"/>
      </rPr>
      <t>Laminator #3056</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成份，所以需測試由國民提供之代替品</t>
    </r>
    <r>
      <rPr>
        <sz val="12"/>
        <color theme="1"/>
        <rFont val="Times New Roman"/>
        <family val="1"/>
      </rPr>
      <t xml:space="preserve">Laminator #3165 </t>
    </r>
    <r>
      <rPr>
        <sz val="12"/>
        <color theme="1"/>
        <rFont val="標楷體"/>
        <family val="4"/>
        <charset val="136"/>
      </rPr>
      <t>及</t>
    </r>
    <r>
      <rPr>
        <sz val="12"/>
        <color theme="1"/>
        <rFont val="Times New Roman"/>
        <family val="1"/>
      </rPr>
      <t>Laminator 3046A</t>
    </r>
    <r>
      <rPr>
        <sz val="12"/>
        <color theme="1"/>
        <rFont val="標楷體"/>
        <family val="4"/>
        <charset val="136"/>
      </rPr>
      <t>，確認是否可代替</t>
    </r>
    <r>
      <rPr>
        <sz val="12"/>
        <color theme="1"/>
        <rFont val="Times New Roman"/>
        <family val="1"/>
      </rPr>
      <t>#3056</t>
    </r>
    <r>
      <rPr>
        <sz val="12"/>
        <color theme="1"/>
        <rFont val="標楷體"/>
        <family val="4"/>
        <charset val="136"/>
      </rPr>
      <t>使用於紙黏紙面，作裱襯紙及咭書工能。</t>
    </r>
  </si>
  <si>
    <r>
      <rPr>
        <sz val="12"/>
        <color theme="1"/>
        <rFont val="標楷體"/>
        <family val="4"/>
        <charset val="136"/>
      </rPr>
      <t>測試旭日提供的</t>
    </r>
    <r>
      <rPr>
        <sz val="12"/>
        <color theme="1"/>
        <rFont val="Times New Roman"/>
        <family val="1"/>
      </rPr>
      <t>#SR 588</t>
    </r>
    <r>
      <rPr>
        <sz val="12"/>
        <color theme="1"/>
        <rFont val="標楷體"/>
        <family val="4"/>
        <charset val="136"/>
      </rPr>
      <t>油性過膠膠水</t>
    </r>
    <r>
      <rPr>
        <sz val="12"/>
        <color theme="1"/>
        <rFont val="Times New Roman"/>
        <family val="1"/>
      </rPr>
      <t xml:space="preserve">, </t>
    </r>
    <r>
      <rPr>
        <sz val="12"/>
        <color theme="1"/>
        <rFont val="標楷體"/>
        <family val="4"/>
        <charset val="136"/>
      </rPr>
      <t>確認品質</t>
    </r>
    <r>
      <rPr>
        <sz val="12"/>
        <color theme="1"/>
        <rFont val="Times New Roman"/>
        <family val="1"/>
      </rPr>
      <t xml:space="preserve">, </t>
    </r>
    <r>
      <rPr>
        <sz val="12"/>
        <color theme="1"/>
        <rFont val="標楷體"/>
        <family val="4"/>
        <charset val="136"/>
      </rPr>
      <t>跟現用神戶</t>
    </r>
    <r>
      <rPr>
        <sz val="12"/>
        <color theme="1"/>
        <rFont val="Times New Roman"/>
        <family val="1"/>
      </rPr>
      <t>500A + 500B</t>
    </r>
    <r>
      <rPr>
        <sz val="12"/>
        <color theme="1"/>
        <rFont val="標楷體"/>
        <family val="4"/>
        <charset val="136"/>
      </rPr>
      <t>比較。</t>
    </r>
  </si>
  <si>
    <r>
      <rPr>
        <sz val="12"/>
        <color theme="1"/>
        <rFont val="標楷體"/>
        <family val="4"/>
        <charset val="136"/>
      </rPr>
      <t>測試國民</t>
    </r>
    <r>
      <rPr>
        <sz val="12"/>
        <color theme="1"/>
        <rFont val="Times New Roman"/>
        <family val="1"/>
      </rPr>
      <t>#314(G-21007)</t>
    </r>
    <r>
      <rPr>
        <sz val="12"/>
        <color theme="1"/>
        <rFont val="標楷體"/>
        <family val="4"/>
        <charset val="136"/>
      </rPr>
      <t>及</t>
    </r>
    <r>
      <rPr>
        <sz val="12"/>
        <color theme="1"/>
        <rFont val="Times New Roman"/>
        <family val="1"/>
      </rPr>
      <t>#3475LV(G-21008)</t>
    </r>
    <r>
      <rPr>
        <sz val="12"/>
        <color theme="1"/>
        <rFont val="標楷體"/>
        <family val="4"/>
        <charset val="136"/>
      </rPr>
      <t>膠水，用於</t>
    </r>
    <r>
      <rPr>
        <sz val="12"/>
        <color theme="1"/>
        <rFont val="Times New Roman"/>
        <family val="1"/>
      </rPr>
      <t>Bobst</t>
    </r>
    <r>
      <rPr>
        <sz val="12"/>
        <color theme="1"/>
        <rFont val="標楷體"/>
        <family val="4"/>
        <charset val="136"/>
      </rPr>
      <t>黏</t>
    </r>
    <r>
      <rPr>
        <sz val="12"/>
        <color theme="1"/>
        <rFont val="Times New Roman"/>
        <family val="1"/>
      </rPr>
      <t xml:space="preserve">                </t>
    </r>
    <r>
      <rPr>
        <sz val="12"/>
        <color theme="1"/>
        <rFont val="標楷體"/>
        <family val="4"/>
        <charset val="136"/>
      </rPr>
      <t>盒機上，代替現用國民</t>
    </r>
    <r>
      <rPr>
        <sz val="12"/>
        <color theme="1"/>
        <rFont val="Times New Roman"/>
        <family val="1"/>
      </rPr>
      <t>#3475</t>
    </r>
    <r>
      <rPr>
        <sz val="12"/>
        <color theme="1"/>
        <rFont val="標楷體"/>
        <family val="4"/>
        <charset val="136"/>
      </rPr>
      <t>膠水改善塞嘴情況。</t>
    </r>
  </si>
  <si>
    <r>
      <rPr>
        <sz val="12"/>
        <color theme="1"/>
        <rFont val="標楷體"/>
        <family val="4"/>
        <charset val="136"/>
      </rPr>
      <t>測試建泰</t>
    </r>
    <r>
      <rPr>
        <sz val="12"/>
        <color theme="1"/>
        <rFont val="Times New Roman"/>
        <family val="1"/>
      </rPr>
      <t>KT-CM239CT</t>
    </r>
    <r>
      <rPr>
        <sz val="12"/>
        <color theme="1"/>
        <rFont val="標楷體"/>
        <family val="4"/>
        <charset val="136"/>
      </rPr>
      <t>膠水，試用於皮殼機做皮殼是否適合使用。</t>
    </r>
  </si>
  <si>
    <r>
      <rPr>
        <sz val="12"/>
        <color theme="1"/>
        <rFont val="標楷體"/>
        <family val="4"/>
        <charset val="136"/>
      </rPr>
      <t>測試建泰</t>
    </r>
    <r>
      <rPr>
        <sz val="12"/>
        <color theme="1"/>
        <rFont val="Times New Roman"/>
        <family val="1"/>
      </rPr>
      <t>KT-CP1HLT</t>
    </r>
    <r>
      <rPr>
        <sz val="12"/>
        <color theme="1"/>
        <rFont val="標楷體"/>
        <family val="4"/>
        <charset val="136"/>
      </rPr>
      <t>膠水，試用於皮殼機做皮殼是否適合使用。</t>
    </r>
  </si>
  <si>
    <r>
      <rPr>
        <sz val="12"/>
        <color theme="1"/>
        <rFont val="標楷體"/>
        <family val="4"/>
        <charset val="136"/>
      </rPr>
      <t>測試建泰</t>
    </r>
    <r>
      <rPr>
        <sz val="12"/>
        <color theme="1"/>
        <rFont val="Times New Roman"/>
        <family val="1"/>
      </rPr>
      <t>#CW-3451</t>
    </r>
    <r>
      <rPr>
        <sz val="12"/>
        <color theme="1"/>
        <rFont val="標楷體"/>
        <family val="4"/>
        <charset val="136"/>
      </rPr>
      <t>膠水，試於裱咭書是否適合使用。</t>
    </r>
  </si>
  <si>
    <r>
      <rPr>
        <sz val="12"/>
        <color theme="1"/>
        <rFont val="標楷體"/>
        <family val="4"/>
        <charset val="136"/>
      </rPr>
      <t>測試建泰</t>
    </r>
    <r>
      <rPr>
        <sz val="12"/>
        <color theme="1"/>
        <rFont val="Times New Roman"/>
        <family val="1"/>
      </rPr>
      <t>#CW-8912</t>
    </r>
    <r>
      <rPr>
        <sz val="12"/>
        <color theme="1"/>
        <rFont val="標楷體"/>
        <family val="4"/>
        <charset val="136"/>
      </rPr>
      <t>膠水，試於裱咭書是否適合使用。</t>
    </r>
  </si>
  <si>
    <r>
      <rPr>
        <sz val="12"/>
        <color theme="1"/>
        <rFont val="標楷體"/>
        <family val="4"/>
        <charset val="136"/>
      </rPr>
      <t>測試建泰</t>
    </r>
    <r>
      <rPr>
        <sz val="12"/>
        <color theme="1"/>
        <rFont val="Times New Roman"/>
        <family val="1"/>
      </rPr>
      <t>#CW-9085M</t>
    </r>
    <r>
      <rPr>
        <sz val="12"/>
        <color theme="1"/>
        <rFont val="標楷體"/>
        <family val="4"/>
        <charset val="136"/>
      </rPr>
      <t>膠水，試於裱咭書是否適合使用。</t>
    </r>
  </si>
  <si>
    <r>
      <rPr>
        <sz val="12"/>
        <color theme="1"/>
        <rFont val="標楷體"/>
        <family val="4"/>
        <charset val="136"/>
      </rPr>
      <t>因現用國民</t>
    </r>
    <r>
      <rPr>
        <sz val="12"/>
        <color theme="1"/>
        <rFont val="Times New Roman"/>
        <family val="1"/>
      </rPr>
      <t>#313</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成份，所以需測試由國民提供之代替品</t>
    </r>
    <r>
      <rPr>
        <sz val="12"/>
        <color theme="1"/>
        <rFont val="Times New Roman"/>
        <family val="1"/>
      </rPr>
      <t>Laminator#3236</t>
    </r>
    <r>
      <rPr>
        <sz val="12"/>
        <color theme="1"/>
        <rFont val="標楷體"/>
        <family val="4"/>
        <charset val="136"/>
      </rPr>
      <t>確認是否可代替</t>
    </r>
    <r>
      <rPr>
        <sz val="12"/>
        <color theme="1"/>
        <rFont val="Times New Roman"/>
        <family val="1"/>
      </rPr>
      <t>#313</t>
    </r>
    <r>
      <rPr>
        <sz val="12"/>
        <color theme="1"/>
        <rFont val="標楷體"/>
        <family val="4"/>
        <charset val="136"/>
      </rPr>
      <t>使用於做立體書，印色紙黏紙，過膠面粘</t>
    </r>
    <r>
      <rPr>
        <sz val="12"/>
        <color theme="1"/>
        <rFont val="Times New Roman"/>
        <family val="1"/>
      </rPr>
      <t>(</t>
    </r>
    <r>
      <rPr>
        <sz val="12"/>
        <color theme="1"/>
        <rFont val="標楷體"/>
        <family val="4"/>
        <charset val="136"/>
      </rPr>
      <t>酒盒</t>
    </r>
    <r>
      <rPr>
        <sz val="12"/>
        <color theme="1"/>
        <rFont val="Times New Roman"/>
        <family val="1"/>
      </rPr>
      <t>),</t>
    </r>
    <r>
      <rPr>
        <sz val="12"/>
        <color theme="1"/>
        <rFont val="標楷體"/>
        <family val="4"/>
        <charset val="136"/>
      </rPr>
      <t>印油面粘印油面</t>
    </r>
    <r>
      <rPr>
        <sz val="12"/>
        <color theme="1"/>
        <rFont val="Times New Roman"/>
        <family val="1"/>
      </rPr>
      <t>,</t>
    </r>
    <r>
      <rPr>
        <sz val="12"/>
        <color theme="1"/>
        <rFont val="標楷體"/>
        <family val="4"/>
        <charset val="136"/>
      </rPr>
      <t>印油面粘紙工能。。</t>
    </r>
  </si>
  <si>
    <r>
      <t>*</t>
    </r>
    <r>
      <rPr>
        <sz val="12"/>
        <color theme="1"/>
        <rFont val="標楷體"/>
        <family val="4"/>
        <charset val="136"/>
      </rPr>
      <t>因現用國民</t>
    </r>
    <r>
      <rPr>
        <sz val="12"/>
        <color theme="1"/>
        <rFont val="Times New Roman"/>
        <family val="1"/>
      </rPr>
      <t>#305LV</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成份，所以需測試由國民提供之代替品</t>
    </r>
    <r>
      <rPr>
        <sz val="12"/>
        <color theme="1"/>
        <rFont val="Times New Roman"/>
        <family val="1"/>
      </rPr>
      <t>Producer#3242</t>
    </r>
    <r>
      <rPr>
        <sz val="12"/>
        <color theme="1"/>
        <rFont val="標楷體"/>
        <family val="4"/>
        <charset val="136"/>
      </rPr>
      <t>確認是否可代替</t>
    </r>
    <r>
      <rPr>
        <sz val="12"/>
        <color theme="1"/>
        <rFont val="Times New Roman"/>
        <family val="1"/>
      </rPr>
      <t>#305LV</t>
    </r>
    <r>
      <rPr>
        <sz val="12"/>
        <color theme="1"/>
        <rFont val="標楷體"/>
        <family val="4"/>
        <charset val="136"/>
      </rPr>
      <t>使用於做裱襯工能。</t>
    </r>
  </si>
  <si>
    <r>
      <rPr>
        <sz val="12"/>
        <color theme="1"/>
        <rFont val="標楷體"/>
        <family val="4"/>
        <charset val="136"/>
      </rPr>
      <t>測試漢高</t>
    </r>
    <r>
      <rPr>
        <sz val="12"/>
        <color theme="1"/>
        <rFont val="Times New Roman"/>
        <family val="1"/>
      </rPr>
      <t>#BG-6668</t>
    </r>
    <r>
      <rPr>
        <sz val="12"/>
        <color theme="1"/>
        <rFont val="標楷體"/>
        <family val="4"/>
        <charset val="136"/>
      </rPr>
      <t>膠水，是否用於皮殼机（</t>
    </r>
    <r>
      <rPr>
        <sz val="12"/>
        <color theme="1"/>
        <rFont val="Times New Roman"/>
        <family val="1"/>
      </rPr>
      <t>#BKM 20</t>
    </r>
    <r>
      <rPr>
        <sz val="12"/>
        <color theme="1"/>
        <rFont val="標楷體"/>
        <family val="4"/>
        <charset val="136"/>
      </rPr>
      <t>及</t>
    </r>
    <r>
      <rPr>
        <sz val="12"/>
        <color theme="1"/>
        <rFont val="Times New Roman"/>
        <family val="1"/>
      </rPr>
      <t>#BDM Universal</t>
    </r>
    <r>
      <rPr>
        <sz val="12"/>
        <color theme="1"/>
        <rFont val="標楷體"/>
        <family val="4"/>
        <charset val="136"/>
      </rPr>
      <t>）</t>
    </r>
    <r>
      <rPr>
        <sz val="12"/>
        <color theme="1"/>
        <rFont val="Times New Roman"/>
        <family val="1"/>
      </rPr>
      <t xml:space="preserve">                 </t>
    </r>
    <r>
      <rPr>
        <sz val="12"/>
        <color theme="1"/>
        <rFont val="標楷體"/>
        <family val="4"/>
        <charset val="136"/>
      </rPr>
      <t>做皮殼。</t>
    </r>
  </si>
  <si>
    <r>
      <rPr>
        <sz val="12"/>
        <color theme="1"/>
        <rFont val="標楷體"/>
        <family val="4"/>
        <charset val="136"/>
      </rPr>
      <t>測試南方樹脂</t>
    </r>
    <r>
      <rPr>
        <sz val="12"/>
        <color theme="1"/>
        <rFont val="Times New Roman"/>
        <family val="1"/>
      </rPr>
      <t>CK-2060</t>
    </r>
    <r>
      <rPr>
        <sz val="12"/>
        <color theme="1"/>
        <rFont val="標楷體"/>
        <family val="4"/>
        <charset val="136"/>
      </rPr>
      <t>膠水印於</t>
    </r>
    <r>
      <rPr>
        <sz val="12"/>
        <color theme="1"/>
        <rFont val="Times New Roman"/>
        <family val="1"/>
      </rPr>
      <t>BOPP</t>
    </r>
    <r>
      <rPr>
        <sz val="12"/>
        <color theme="1"/>
        <rFont val="標楷體"/>
        <family val="4"/>
        <charset val="136"/>
      </rPr>
      <t>面做植毛﹐是否可改善效果﹒</t>
    </r>
  </si>
  <si>
    <r>
      <rPr>
        <sz val="12"/>
        <color theme="1"/>
        <rFont val="標楷體"/>
        <family val="4"/>
        <charset val="136"/>
      </rPr>
      <t>測試</t>
    </r>
    <r>
      <rPr>
        <sz val="12"/>
        <color theme="1"/>
        <rFont val="Times New Roman"/>
        <family val="1"/>
      </rPr>
      <t>EUKALIN # 2457</t>
    </r>
    <r>
      <rPr>
        <sz val="12"/>
        <color theme="1"/>
        <rFont val="標楷體"/>
        <family val="4"/>
        <charset val="136"/>
      </rPr>
      <t>信封膠水，用於信封机做信封利仔，其該膠水只要</t>
    </r>
    <r>
      <rPr>
        <sz val="12"/>
        <color theme="1"/>
        <rFont val="Times New Roman"/>
        <family val="1"/>
      </rPr>
      <t xml:space="preserve">                </t>
    </r>
    <r>
      <rPr>
        <sz val="12"/>
        <color theme="1"/>
        <rFont val="標楷體"/>
        <family val="4"/>
        <charset val="136"/>
      </rPr>
      <t>是專針對柯式實地信封。</t>
    </r>
  </si>
  <si>
    <r>
      <rPr>
        <sz val="12"/>
        <color theme="1"/>
        <rFont val="標楷體"/>
        <family val="4"/>
        <charset val="136"/>
      </rPr>
      <t>測試</t>
    </r>
    <r>
      <rPr>
        <sz val="12"/>
        <color theme="1"/>
        <rFont val="Times New Roman"/>
        <family val="1"/>
      </rPr>
      <t>EUKALIN # 4447</t>
    </r>
    <r>
      <rPr>
        <sz val="12"/>
        <color theme="1"/>
        <rFont val="標楷體"/>
        <family val="4"/>
        <charset val="136"/>
      </rPr>
      <t>信封膠水，用於信封机做信封利仔，其該膠水只要是專針對柯式實地信封。</t>
    </r>
  </si>
  <si>
    <r>
      <rPr>
        <sz val="12"/>
        <color theme="1"/>
        <rFont val="標楷體"/>
        <family val="4"/>
        <charset val="136"/>
      </rPr>
      <t>由于原來將光柵印張和光柵硬片用印尼</t>
    </r>
    <r>
      <rPr>
        <sz val="12"/>
        <color theme="1"/>
        <rFont val="Times New Roman"/>
        <family val="1"/>
      </rPr>
      <t>128A</t>
    </r>
    <r>
      <rPr>
        <sz val="12"/>
        <color theme="1"/>
        <rFont val="標楷體"/>
        <family val="4"/>
        <charset val="136"/>
      </rPr>
      <t>膠水裱全時令墨位重新調配</t>
    </r>
    <r>
      <rPr>
        <sz val="12"/>
        <color theme="1"/>
        <rFont val="Times New Roman"/>
        <family val="1"/>
      </rPr>
      <t xml:space="preserve">                </t>
    </r>
    <r>
      <rPr>
        <sz val="12"/>
        <color theme="1"/>
        <rFont val="標楷體"/>
        <family val="4"/>
        <charset val="136"/>
      </rPr>
      <t>一种裱光柵硬片專用的膠水﹕</t>
    </r>
    <r>
      <rPr>
        <sz val="12"/>
        <color theme="1"/>
        <rFont val="Times New Roman"/>
        <family val="1"/>
      </rPr>
      <t>129A</t>
    </r>
    <r>
      <rPr>
        <sz val="12"/>
        <color theme="1"/>
        <rFont val="標楷體"/>
        <family val="4"/>
        <charset val="136"/>
      </rPr>
      <t>膠水﹐希望可以減少星點現象。</t>
    </r>
  </si>
  <si>
    <r>
      <rPr>
        <sz val="12"/>
        <color theme="1"/>
        <rFont val="標楷體"/>
        <family val="4"/>
        <charset val="136"/>
      </rPr>
      <t>光柵部</t>
    </r>
  </si>
  <si>
    <r>
      <rPr>
        <sz val="12"/>
        <color theme="1"/>
        <rFont val="標楷體"/>
        <family val="4"/>
        <charset val="136"/>
      </rPr>
      <t>測試國民</t>
    </r>
    <r>
      <rPr>
        <sz val="12"/>
        <color theme="1"/>
        <rFont val="Times New Roman"/>
        <family val="1"/>
      </rPr>
      <t>#333-3395</t>
    </r>
    <r>
      <rPr>
        <sz val="12"/>
        <color theme="1"/>
        <rFont val="標楷體"/>
        <family val="4"/>
        <charset val="136"/>
      </rPr>
      <t>信封膠水，用於信封机做信封利仔，其該膠水專針對柯式實地信封。</t>
    </r>
  </si>
  <si>
    <r>
      <rPr>
        <sz val="12"/>
        <color theme="1"/>
        <rFont val="標楷體"/>
        <family val="4"/>
        <charset val="136"/>
      </rPr>
      <t>試用國民提供的</t>
    </r>
    <r>
      <rPr>
        <sz val="12"/>
        <color theme="1"/>
        <rFont val="Times New Roman"/>
        <family val="1"/>
      </rPr>
      <t>#IL509</t>
    </r>
    <r>
      <rPr>
        <sz val="12"/>
        <color theme="1"/>
        <rFont val="標楷體"/>
        <family val="4"/>
        <charset val="136"/>
      </rPr>
      <t>熱溶膠作脊膠，跟現用脊膠</t>
    </r>
    <r>
      <rPr>
        <sz val="12"/>
        <color theme="1"/>
        <rFont val="Times New Roman"/>
        <family val="1"/>
      </rPr>
      <t>(</t>
    </r>
    <r>
      <rPr>
        <sz val="12"/>
        <color theme="1"/>
        <rFont val="標楷體"/>
        <family val="4"/>
        <charset val="136"/>
      </rPr>
      <t>漢高</t>
    </r>
    <r>
      <rPr>
        <sz val="12"/>
        <color theme="1"/>
        <rFont val="Times New Roman"/>
        <family val="1"/>
      </rPr>
      <t xml:space="preserve">#3218, #314) </t>
    </r>
    <r>
      <rPr>
        <sz val="12"/>
        <color theme="1"/>
        <rFont val="標楷體"/>
        <family val="4"/>
        <charset val="136"/>
      </rPr>
      <t>比較，</t>
    </r>
    <r>
      <rPr>
        <sz val="12"/>
        <color theme="1"/>
        <rFont val="Times New Roman"/>
        <family val="1"/>
      </rPr>
      <t>'</t>
    </r>
    <r>
      <rPr>
        <sz val="12"/>
        <color theme="1"/>
        <rFont val="標楷體"/>
        <family val="4"/>
        <charset val="136"/>
      </rPr>
      <t>加速生產效能。</t>
    </r>
  </si>
  <si>
    <r>
      <rPr>
        <sz val="12"/>
        <color theme="1"/>
        <rFont val="標楷體"/>
        <family val="4"/>
        <charset val="136"/>
      </rPr>
      <t>因現用新加坡</t>
    </r>
    <r>
      <rPr>
        <sz val="12"/>
        <color theme="1"/>
        <rFont val="Times New Roman"/>
        <family val="1"/>
      </rPr>
      <t># A08</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t>
    </r>
    <r>
      <rPr>
        <sz val="12"/>
        <color theme="1"/>
        <rFont val="Times New Roman"/>
        <family val="1"/>
      </rPr>
      <t>Greentree</t>
    </r>
    <r>
      <rPr>
        <sz val="12"/>
        <color theme="1"/>
        <rFont val="標楷體"/>
        <family val="4"/>
        <charset val="136"/>
      </rPr>
      <t>提供之代替品</t>
    </r>
    <r>
      <rPr>
        <sz val="12"/>
        <color theme="1"/>
        <rFont val="Times New Roman"/>
        <family val="1"/>
      </rPr>
      <t xml:space="preserve">#GTM A09 </t>
    </r>
    <r>
      <rPr>
        <sz val="12"/>
        <color theme="1"/>
        <rFont val="標楷體"/>
        <family val="4"/>
        <charset val="136"/>
      </rPr>
      <t>確認是否可代替</t>
    </r>
    <r>
      <rPr>
        <sz val="12"/>
        <color theme="1"/>
        <rFont val="Times New Roman"/>
        <family val="1"/>
      </rPr>
      <t># A08</t>
    </r>
    <r>
      <rPr>
        <sz val="12"/>
        <color theme="1"/>
        <rFont val="標楷體"/>
        <family val="4"/>
        <charset val="136"/>
      </rPr>
      <t>使用於涂膠机做咭書，並對敏感油墨之反應。</t>
    </r>
  </si>
  <si>
    <r>
      <rPr>
        <sz val="12"/>
        <color theme="1"/>
        <rFont val="標楷體"/>
        <family val="4"/>
        <charset val="136"/>
      </rPr>
      <t>因現用新加坡</t>
    </r>
    <r>
      <rPr>
        <sz val="12"/>
        <color theme="1"/>
        <rFont val="Times New Roman"/>
        <family val="1"/>
      </rPr>
      <t># A11</t>
    </r>
    <r>
      <rPr>
        <sz val="12"/>
        <color theme="1"/>
        <rFont val="標楷體"/>
        <family val="4"/>
        <charset val="136"/>
      </rPr>
      <t>含有</t>
    </r>
    <r>
      <rPr>
        <sz val="12"/>
        <color theme="1"/>
        <rFont val="Times New Roman"/>
        <family val="1"/>
      </rPr>
      <t xml:space="preserve">Phthalate </t>
    </r>
    <r>
      <rPr>
        <sz val="12"/>
        <color theme="1"/>
        <rFont val="標楷體"/>
        <family val="4"/>
        <charset val="136"/>
      </rPr>
      <t>成份，所以需測試由</t>
    </r>
    <r>
      <rPr>
        <sz val="12"/>
        <color theme="1"/>
        <rFont val="Times New Roman"/>
        <family val="1"/>
      </rPr>
      <t>Greentree</t>
    </r>
    <r>
      <rPr>
        <sz val="12"/>
        <color theme="1"/>
        <rFont val="標楷體"/>
        <family val="4"/>
        <charset val="136"/>
      </rPr>
      <t>提供之代替品</t>
    </r>
    <r>
      <rPr>
        <sz val="12"/>
        <color theme="1"/>
        <rFont val="Times New Roman"/>
        <family val="1"/>
      </rPr>
      <t>#GTM A12</t>
    </r>
    <r>
      <rPr>
        <sz val="12"/>
        <color theme="1"/>
        <rFont val="標楷體"/>
        <family val="4"/>
        <charset val="136"/>
      </rPr>
      <t>確認是否可代替</t>
    </r>
    <r>
      <rPr>
        <sz val="12"/>
        <color theme="1"/>
        <rFont val="Times New Roman"/>
        <family val="1"/>
      </rPr>
      <t># A11</t>
    </r>
    <r>
      <rPr>
        <sz val="12"/>
        <color theme="1"/>
        <rFont val="標楷體"/>
        <family val="4"/>
        <charset val="136"/>
      </rPr>
      <t>使用於對水份繁感的紙張</t>
    </r>
    <r>
      <rPr>
        <sz val="12"/>
        <color theme="1"/>
        <rFont val="Times New Roman"/>
        <family val="1"/>
      </rPr>
      <t>(</t>
    </r>
    <r>
      <rPr>
        <sz val="12"/>
        <color theme="1"/>
        <rFont val="標楷體"/>
        <family val="4"/>
        <charset val="136"/>
      </rPr>
      <t>如牛油紙</t>
    </r>
    <r>
      <rPr>
        <sz val="12"/>
        <color theme="1"/>
        <rFont val="Times New Roman"/>
        <family val="1"/>
      </rPr>
      <t>)</t>
    </r>
    <r>
      <rPr>
        <sz val="12"/>
        <color theme="1"/>
        <rFont val="標楷體"/>
        <family val="4"/>
        <charset val="136"/>
      </rPr>
      <t>，並對敏感油墨之反應。</t>
    </r>
  </si>
  <si>
    <r>
      <rPr>
        <sz val="12"/>
        <color theme="1"/>
        <rFont val="標楷體"/>
        <family val="4"/>
        <charset val="136"/>
      </rPr>
      <t>因現用漢高</t>
    </r>
    <r>
      <rPr>
        <sz val="12"/>
        <color theme="1"/>
        <rFont val="Times New Roman"/>
        <family val="1"/>
      </rPr>
      <t># A6115</t>
    </r>
    <r>
      <rPr>
        <sz val="12"/>
        <color theme="1"/>
        <rFont val="標楷體"/>
        <family val="4"/>
        <charset val="136"/>
      </rPr>
      <t>及國民</t>
    </r>
    <r>
      <rPr>
        <sz val="12"/>
        <color theme="1"/>
        <rFont val="Times New Roman"/>
        <family val="1"/>
      </rPr>
      <t>#3274</t>
    </r>
    <r>
      <rPr>
        <sz val="12"/>
        <color theme="1"/>
        <rFont val="標楷體"/>
        <family val="4"/>
        <charset val="136"/>
      </rPr>
      <t>膠水在生產期較長導致出現缺貨的現象</t>
    </r>
    <r>
      <rPr>
        <sz val="12"/>
        <color theme="1"/>
        <rFont val="Times New Roman"/>
        <family val="1"/>
      </rPr>
      <t>,</t>
    </r>
    <r>
      <rPr>
        <sz val="12"/>
        <color theme="1"/>
        <rFont val="標楷體"/>
        <family val="4"/>
        <charset val="136"/>
      </rPr>
      <t>有需要找其它代替品</t>
    </r>
    <r>
      <rPr>
        <sz val="12"/>
        <color theme="1"/>
        <rFont val="Times New Roman"/>
        <family val="1"/>
      </rPr>
      <t>,</t>
    </r>
    <r>
      <rPr>
        <sz val="12"/>
        <color theme="1"/>
        <rFont val="標楷體"/>
        <family val="4"/>
        <charset val="136"/>
      </rPr>
      <t>現測試</t>
    </r>
    <r>
      <rPr>
        <sz val="12"/>
        <color theme="1"/>
        <rFont val="Times New Roman"/>
        <family val="1"/>
      </rPr>
      <t>Prinpack#DH –521(</t>
    </r>
    <r>
      <rPr>
        <sz val="12"/>
        <color theme="1"/>
        <rFont val="標楷體"/>
        <family val="4"/>
        <charset val="136"/>
      </rPr>
      <t>不含有</t>
    </r>
    <r>
      <rPr>
        <sz val="12"/>
        <color theme="1"/>
        <rFont val="Times New Roman"/>
        <family val="1"/>
      </rPr>
      <t>Phthalate</t>
    </r>
    <r>
      <rPr>
        <sz val="12"/>
        <color theme="1"/>
        <rFont val="標楷體"/>
        <family val="4"/>
        <charset val="136"/>
      </rPr>
      <t>成份</t>
    </r>
    <r>
      <rPr>
        <sz val="12"/>
        <color theme="1"/>
        <rFont val="Times New Roman"/>
        <family val="1"/>
      </rPr>
      <t>)</t>
    </r>
    <r>
      <rPr>
        <sz val="12"/>
        <color theme="1"/>
        <rFont val="標楷體"/>
        <family val="4"/>
        <charset val="136"/>
      </rPr>
      <t>是否适合用於ＵＶ粘ＵＶ面，</t>
    </r>
    <r>
      <rPr>
        <sz val="12"/>
        <color theme="1"/>
        <rFont val="Times New Roman"/>
        <family val="1"/>
      </rPr>
      <t>UV</t>
    </r>
    <r>
      <rPr>
        <sz val="12"/>
        <color theme="1"/>
        <rFont val="標楷體"/>
        <family val="4"/>
        <charset val="136"/>
      </rPr>
      <t>黏紙面，確認品質。</t>
    </r>
  </si>
  <si>
    <r>
      <rPr>
        <sz val="12"/>
        <color theme="1"/>
        <rFont val="標楷體"/>
        <family val="4"/>
        <charset val="136"/>
      </rPr>
      <t>測試國民</t>
    </r>
    <r>
      <rPr>
        <sz val="12"/>
        <color theme="1"/>
        <rFont val="Times New Roman"/>
        <family val="1"/>
      </rPr>
      <t>#3475LV</t>
    </r>
    <r>
      <rPr>
        <sz val="12"/>
        <color theme="1"/>
        <rFont val="標楷體"/>
        <family val="4"/>
        <charset val="136"/>
      </rPr>
      <t>（</t>
    </r>
    <r>
      <rPr>
        <sz val="12"/>
        <color theme="1"/>
        <rFont val="Times New Roman"/>
        <family val="1"/>
      </rPr>
      <t>1700cps</t>
    </r>
    <r>
      <rPr>
        <sz val="12"/>
        <color theme="1"/>
        <rFont val="標楷體"/>
        <family val="4"/>
        <charset val="136"/>
      </rPr>
      <t>）不含</t>
    </r>
    <r>
      <rPr>
        <sz val="12"/>
        <color theme="1"/>
        <rFont val="Times New Roman"/>
        <family val="1"/>
      </rPr>
      <t>Phthalate</t>
    </r>
    <r>
      <rPr>
        <sz val="12"/>
        <color theme="1"/>
        <rFont val="標楷體"/>
        <family val="4"/>
        <charset val="136"/>
      </rPr>
      <t>成份的膠水﹐主要針對上</t>
    </r>
    <r>
      <rPr>
        <sz val="12"/>
        <color theme="1"/>
        <rFont val="Times New Roman"/>
        <family val="1"/>
      </rPr>
      <t>BOBST</t>
    </r>
    <r>
      <rPr>
        <sz val="12"/>
        <color theme="1"/>
        <rFont val="標楷體"/>
        <family val="4"/>
        <charset val="136"/>
      </rPr>
      <t>粘盒机配合</t>
    </r>
    <r>
      <rPr>
        <sz val="12"/>
        <color theme="1"/>
        <rFont val="Times New Roman"/>
        <family val="1"/>
      </rPr>
      <t>HHS</t>
    </r>
    <r>
      <rPr>
        <sz val="12"/>
        <color theme="1"/>
        <rFont val="標楷體"/>
        <family val="4"/>
        <charset val="136"/>
      </rPr>
      <t>噴膠系統產生大貨﹐且确認品質可否解決現用國民</t>
    </r>
    <r>
      <rPr>
        <sz val="12"/>
        <color theme="1"/>
        <rFont val="Times New Roman"/>
        <family val="1"/>
      </rPr>
      <t>#3475</t>
    </r>
    <r>
      <rPr>
        <sz val="12"/>
        <color theme="1"/>
        <rFont val="標楷體"/>
        <family val="4"/>
        <charset val="136"/>
      </rPr>
      <t>膠水常停机后會導致堵塞膠泵現象﹒</t>
    </r>
  </si>
  <si>
    <r>
      <rPr>
        <sz val="12"/>
        <color theme="1"/>
        <rFont val="標楷體"/>
        <family val="4"/>
        <charset val="136"/>
      </rPr>
      <t>瑞年行水溶過膠膠水</t>
    </r>
    <r>
      <rPr>
        <sz val="12"/>
        <color theme="1"/>
        <rFont val="Times New Roman"/>
        <family val="1"/>
      </rPr>
      <t>(Arocoat6007+6062)</t>
    </r>
    <r>
      <rPr>
        <sz val="12"/>
        <color theme="1"/>
        <rFont val="標楷體"/>
        <family val="4"/>
        <charset val="136"/>
      </rPr>
      <t>，取締現用的陽志</t>
    </r>
    <r>
      <rPr>
        <sz val="12"/>
        <color theme="1"/>
        <rFont val="Times New Roman"/>
        <family val="1"/>
      </rPr>
      <t>C-403</t>
    </r>
    <r>
      <rPr>
        <sz val="12"/>
        <color theme="1"/>
        <rFont val="標楷體"/>
        <family val="4"/>
        <charset val="136"/>
      </rPr>
      <t>膠水</t>
    </r>
  </si>
  <si>
    <r>
      <rPr>
        <sz val="12"/>
        <color theme="1"/>
        <rFont val="標楷體"/>
        <family val="4"/>
        <charset val="136"/>
      </rPr>
      <t>溢暉底膠（</t>
    </r>
    <r>
      <rPr>
        <sz val="12"/>
        <color theme="1"/>
        <rFont val="Times New Roman"/>
        <family val="1"/>
      </rPr>
      <t>205F</t>
    </r>
    <r>
      <rPr>
        <sz val="12"/>
        <color theme="1"/>
        <rFont val="標楷體"/>
        <family val="4"/>
        <charset val="136"/>
      </rPr>
      <t>）邊膠（</t>
    </r>
    <r>
      <rPr>
        <sz val="12"/>
        <color theme="1"/>
        <rFont val="Times New Roman"/>
        <family val="1"/>
      </rPr>
      <t>KT003</t>
    </r>
    <r>
      <rPr>
        <sz val="12"/>
        <color theme="1"/>
        <rFont val="標楷體"/>
        <family val="4"/>
        <charset val="136"/>
      </rPr>
      <t>），取締現用的國民膠料</t>
    </r>
  </si>
  <si>
    <r>
      <rPr>
        <sz val="12"/>
        <color theme="1"/>
        <rFont val="標楷體"/>
        <family val="4"/>
        <charset val="136"/>
      </rPr>
      <t>富樂的機上皮殼膠水</t>
    </r>
    <r>
      <rPr>
        <sz val="12"/>
        <color theme="1"/>
        <rFont val="Times New Roman"/>
        <family val="1"/>
      </rPr>
      <t>(CW-2121-EN)</t>
    </r>
    <r>
      <rPr>
        <sz val="12"/>
        <color theme="1"/>
        <rFont val="標楷體"/>
        <family val="4"/>
        <charset val="136"/>
      </rPr>
      <t>，取締現用國民</t>
    </r>
    <r>
      <rPr>
        <sz val="12"/>
        <color theme="1"/>
        <rFont val="Times New Roman"/>
        <family val="1"/>
      </rPr>
      <t>#3475</t>
    </r>
  </si>
  <si>
    <r>
      <rPr>
        <sz val="12"/>
        <color theme="1"/>
        <rFont val="標楷體"/>
        <family val="4"/>
        <charset val="136"/>
      </rPr>
      <t>富樂的機用邊膠水</t>
    </r>
    <r>
      <rPr>
        <sz val="12"/>
        <color theme="1"/>
        <rFont val="Times New Roman"/>
        <family val="1"/>
      </rPr>
      <t>(CHM-3197)</t>
    </r>
    <r>
      <rPr>
        <sz val="12"/>
        <color theme="1"/>
        <rFont val="標楷體"/>
        <family val="4"/>
        <charset val="136"/>
      </rPr>
      <t>，取締現用柏盛</t>
    </r>
  </si>
  <si>
    <r>
      <rPr>
        <sz val="12"/>
        <color theme="1"/>
        <rFont val="標楷體"/>
        <family val="4"/>
        <charset val="136"/>
      </rPr>
      <t>富樂的咭書用膠水</t>
    </r>
    <r>
      <rPr>
        <sz val="12"/>
        <color theme="1"/>
        <rFont val="Times New Roman"/>
        <family val="1"/>
      </rPr>
      <t>(WC-3451-RE)</t>
    </r>
    <r>
      <rPr>
        <sz val="12"/>
        <color theme="1"/>
        <rFont val="標楷體"/>
        <family val="4"/>
        <charset val="136"/>
      </rPr>
      <t>，取締現用的</t>
    </r>
    <r>
      <rPr>
        <sz val="12"/>
        <color theme="1"/>
        <rFont val="Times New Roman"/>
        <family val="1"/>
      </rPr>
      <t>246G (10May</t>
    </r>
    <r>
      <rPr>
        <sz val="12"/>
        <color theme="1"/>
        <rFont val="標楷體"/>
        <family val="4"/>
        <charset val="136"/>
      </rPr>
      <t>取消</t>
    </r>
    <r>
      <rPr>
        <sz val="12"/>
        <color theme="1"/>
        <rFont val="Times New Roman"/>
        <family val="1"/>
      </rPr>
      <t>)</t>
    </r>
  </si>
  <si>
    <r>
      <rPr>
        <sz val="12"/>
        <color theme="1"/>
        <rFont val="標楷體"/>
        <family val="4"/>
        <charset val="136"/>
      </rPr>
      <t>利明美國</t>
    </r>
    <r>
      <rPr>
        <sz val="12"/>
        <color theme="1"/>
        <rFont val="Times New Roman"/>
        <family val="1"/>
      </rPr>
      <t>CC-8509K</t>
    </r>
    <r>
      <rPr>
        <sz val="12"/>
        <color theme="1"/>
        <rFont val="標楷體"/>
        <family val="4"/>
        <charset val="136"/>
      </rPr>
      <t>水性接著劑配合韓國水溶過膠機，以取締現用韓國膠水</t>
    </r>
  </si>
  <si>
    <r>
      <rPr>
        <sz val="12"/>
        <color theme="1"/>
        <rFont val="標楷體"/>
        <family val="4"/>
        <charset val="136"/>
      </rPr>
      <t>瑞年行水溶過膠膠水</t>
    </r>
    <r>
      <rPr>
        <sz val="12"/>
        <color theme="1"/>
        <rFont val="Times New Roman"/>
        <family val="1"/>
      </rPr>
      <t>(Arocoat6007+6063</t>
    </r>
    <r>
      <rPr>
        <sz val="12"/>
        <color theme="1"/>
        <rFont val="標楷體"/>
        <family val="4"/>
        <charset val="136"/>
      </rPr>
      <t>新配方</t>
    </r>
    <r>
      <rPr>
        <sz val="12"/>
        <color theme="1"/>
        <rFont val="Times New Roman"/>
        <family val="1"/>
      </rPr>
      <t>)</t>
    </r>
    <r>
      <rPr>
        <sz val="12"/>
        <color theme="1"/>
        <rFont val="標楷體"/>
        <family val="4"/>
        <charset val="136"/>
      </rPr>
      <t>以配合韓國水溶過膠機</t>
    </r>
  </si>
  <si>
    <r>
      <rPr>
        <sz val="12"/>
        <color theme="1"/>
        <rFont val="標楷體"/>
        <family val="4"/>
        <charset val="136"/>
      </rPr>
      <t>合利高份子中國粘合劑</t>
    </r>
    <r>
      <rPr>
        <sz val="12"/>
        <color theme="1"/>
        <rFont val="Times New Roman"/>
        <family val="1"/>
      </rPr>
      <t>5935</t>
    </r>
    <r>
      <rPr>
        <sz val="12"/>
        <color theme="1"/>
        <rFont val="標楷體"/>
        <family val="4"/>
        <charset val="136"/>
      </rPr>
      <t>用於機做手挽袋，以降低成本</t>
    </r>
  </si>
  <si>
    <r>
      <rPr>
        <sz val="12"/>
        <color theme="1"/>
        <rFont val="標楷體"/>
        <family val="4"/>
        <charset val="136"/>
      </rPr>
      <t>合利高份子中國白膠漿</t>
    </r>
    <r>
      <rPr>
        <sz val="12"/>
        <color theme="1"/>
        <rFont val="Times New Roman"/>
        <family val="1"/>
      </rPr>
      <t>A950</t>
    </r>
    <r>
      <rPr>
        <sz val="12"/>
        <color theme="1"/>
        <rFont val="標楷體"/>
        <family val="4"/>
        <charset val="136"/>
      </rPr>
      <t>用於普通粘合用途，以降低成本</t>
    </r>
  </si>
  <si>
    <r>
      <rPr>
        <sz val="12"/>
        <color theme="1"/>
        <rFont val="標楷體"/>
        <family val="4"/>
        <charset val="136"/>
      </rPr>
      <t>合利高份子中國粘合劑</t>
    </r>
    <r>
      <rPr>
        <sz val="12"/>
        <color theme="1"/>
        <rFont val="Times New Roman"/>
        <family val="1"/>
      </rPr>
      <t>5988</t>
    </r>
    <r>
      <rPr>
        <sz val="12"/>
        <color theme="1"/>
        <rFont val="標楷體"/>
        <family val="4"/>
        <charset val="136"/>
      </rPr>
      <t>用於手做手挽袋，以降低成本</t>
    </r>
  </si>
  <si>
    <r>
      <rPr>
        <sz val="12"/>
        <color theme="1"/>
        <rFont val="標楷體"/>
        <family val="4"/>
        <charset val="136"/>
      </rPr>
      <t>百適德國</t>
    </r>
    <r>
      <rPr>
        <sz val="12"/>
        <color theme="1"/>
        <rFont val="Times New Roman"/>
        <family val="1"/>
      </rPr>
      <t>Plakal 660N</t>
    </r>
    <r>
      <rPr>
        <sz val="12"/>
        <color theme="1"/>
        <rFont val="標楷體"/>
        <family val="4"/>
        <charset val="136"/>
      </rPr>
      <t>皮殼膠，取締現用的</t>
    </r>
    <r>
      <rPr>
        <sz val="12"/>
        <color theme="1"/>
        <rFont val="Times New Roman"/>
        <family val="1"/>
      </rPr>
      <t>#2002</t>
    </r>
  </si>
  <si>
    <r>
      <rPr>
        <sz val="12"/>
        <color theme="1"/>
        <rFont val="標楷體"/>
        <family val="4"/>
        <charset val="136"/>
      </rPr>
      <t>萬能膠水三款</t>
    </r>
    <r>
      <rPr>
        <sz val="12"/>
        <color theme="1"/>
        <rFont val="Times New Roman"/>
        <family val="1"/>
      </rPr>
      <t>(</t>
    </r>
    <r>
      <rPr>
        <sz val="12"/>
        <color theme="1"/>
        <rFont val="標楷體"/>
        <family val="4"/>
        <charset val="136"/>
      </rPr>
      <t>中國</t>
    </r>
    <r>
      <rPr>
        <sz val="12"/>
        <color theme="1"/>
        <rFont val="Times New Roman"/>
        <family val="1"/>
      </rPr>
      <t>Evobond</t>
    </r>
    <r>
      <rPr>
        <sz val="12"/>
        <color theme="1"/>
        <rFont val="標楷體"/>
        <family val="4"/>
        <charset val="136"/>
      </rPr>
      <t>、日本</t>
    </r>
    <r>
      <rPr>
        <sz val="12"/>
        <color theme="1"/>
        <rFont val="Times New Roman"/>
        <family val="1"/>
      </rPr>
      <t>Aron Alpha 732F</t>
    </r>
    <r>
      <rPr>
        <sz val="12"/>
        <color theme="1"/>
        <rFont val="標楷體"/>
        <family val="4"/>
        <charset val="136"/>
      </rPr>
      <t>、日本</t>
    </r>
    <r>
      <rPr>
        <sz val="12"/>
        <color theme="1"/>
        <rFont val="Times New Roman"/>
        <family val="1"/>
      </rPr>
      <t>Aron Alpha 201)</t>
    </r>
    <r>
      <rPr>
        <sz val="12"/>
        <color theme="1"/>
        <rFont val="標楷體"/>
        <family val="4"/>
        <charset val="136"/>
      </rPr>
      <t>的比較</t>
    </r>
  </si>
  <si>
    <r>
      <rPr>
        <sz val="12"/>
        <color theme="1"/>
        <rFont val="標楷體"/>
        <family val="4"/>
        <charset val="136"/>
      </rPr>
      <t>瑞年行水性裱膠膠水</t>
    </r>
    <r>
      <rPr>
        <sz val="12"/>
        <color theme="1"/>
        <rFont val="Times New Roman"/>
        <family val="1"/>
      </rPr>
      <t>(</t>
    </r>
    <r>
      <rPr>
        <sz val="12"/>
        <color theme="1"/>
        <rFont val="標楷體"/>
        <family val="4"/>
        <charset val="136"/>
      </rPr>
      <t>濕式</t>
    </r>
    <r>
      <rPr>
        <sz val="12"/>
        <color theme="1"/>
        <rFont val="Times New Roman"/>
        <family val="1"/>
      </rPr>
      <t>)</t>
    </r>
    <r>
      <rPr>
        <sz val="12"/>
        <color theme="1"/>
        <rFont val="標楷體"/>
        <family val="4"/>
        <charset val="136"/>
      </rPr>
      <t>溶過膠膠水</t>
    </r>
    <r>
      <rPr>
        <sz val="12"/>
        <color theme="1"/>
        <rFont val="Times New Roman"/>
        <family val="1"/>
      </rPr>
      <t>Arocoat9600H</t>
    </r>
    <r>
      <rPr>
        <sz val="12"/>
        <color theme="1"/>
        <rFont val="標楷體"/>
        <family val="4"/>
        <charset val="136"/>
      </rPr>
      <t>以配合我廠的水溶過膠機</t>
    </r>
  </si>
  <si>
    <r>
      <rPr>
        <sz val="12"/>
        <color theme="1"/>
        <rFont val="標楷體"/>
        <family val="4"/>
        <charset val="136"/>
      </rPr>
      <t>聯合樹脂萬能膠</t>
    </r>
    <r>
      <rPr>
        <sz val="12"/>
        <color theme="1"/>
        <rFont val="Times New Roman"/>
        <family val="1"/>
      </rPr>
      <t>No.814</t>
    </r>
    <r>
      <rPr>
        <sz val="12"/>
        <color theme="1"/>
        <rFont val="標楷體"/>
        <family val="4"/>
        <charset val="136"/>
      </rPr>
      <t>取締現用立事得</t>
    </r>
  </si>
  <si>
    <r>
      <rPr>
        <sz val="12"/>
        <color theme="1"/>
        <rFont val="標楷體"/>
        <family val="4"/>
        <charset val="136"/>
      </rPr>
      <t>轆書邊用膠水</t>
    </r>
    <r>
      <rPr>
        <sz val="12"/>
        <color theme="1"/>
        <rFont val="Times New Roman"/>
        <family val="1"/>
      </rPr>
      <t>(</t>
    </r>
    <r>
      <rPr>
        <sz val="12"/>
        <color theme="1"/>
        <rFont val="標楷體"/>
        <family val="4"/>
        <charset val="136"/>
      </rPr>
      <t>天拿水</t>
    </r>
    <r>
      <rPr>
        <sz val="12"/>
        <color theme="1"/>
        <rFont val="Times New Roman"/>
        <family val="1"/>
      </rPr>
      <t>+</t>
    </r>
    <r>
      <rPr>
        <sz val="12"/>
        <color theme="1"/>
        <rFont val="標楷體"/>
        <family val="4"/>
        <charset val="136"/>
      </rPr>
      <t>松香</t>
    </r>
    <r>
      <rPr>
        <sz val="12"/>
        <color theme="1"/>
        <rFont val="Times New Roman"/>
        <family val="1"/>
      </rPr>
      <t>+</t>
    </r>
    <r>
      <rPr>
        <sz val="12"/>
        <color theme="1"/>
        <rFont val="標楷體"/>
        <family val="4"/>
        <charset val="136"/>
      </rPr>
      <t>士力片</t>
    </r>
    <r>
      <rPr>
        <sz val="12"/>
        <color theme="1"/>
        <rFont val="Times New Roman"/>
        <family val="1"/>
      </rPr>
      <t>)</t>
    </r>
  </si>
  <si>
    <r>
      <rPr>
        <sz val="12"/>
        <color theme="1"/>
        <rFont val="標楷體"/>
        <family val="4"/>
        <charset val="136"/>
      </rPr>
      <t>速能化工</t>
    </r>
    <r>
      <rPr>
        <sz val="12"/>
        <color theme="1"/>
        <rFont val="Times New Roman"/>
        <family val="1"/>
      </rPr>
      <t>S100</t>
    </r>
    <r>
      <rPr>
        <sz val="12"/>
        <color theme="1"/>
        <rFont val="標楷體"/>
        <family val="4"/>
        <charset val="136"/>
      </rPr>
      <t>透明萬能膠黏</t>
    </r>
    <r>
      <rPr>
        <sz val="12"/>
        <color theme="1"/>
        <rFont val="Times New Roman"/>
        <family val="1"/>
      </rPr>
      <t>Barney PVC</t>
    </r>
    <r>
      <rPr>
        <sz val="12"/>
        <color theme="1"/>
        <rFont val="標楷體"/>
        <family val="4"/>
        <charset val="136"/>
      </rPr>
      <t>公仔於粉紙面</t>
    </r>
  </si>
  <si>
    <r>
      <rPr>
        <sz val="12"/>
        <color theme="1"/>
        <rFont val="標楷體"/>
        <family val="4"/>
        <charset val="136"/>
      </rPr>
      <t>韓國</t>
    </r>
    <r>
      <rPr>
        <sz val="12"/>
        <color theme="1"/>
        <rFont val="Times New Roman"/>
        <family val="1"/>
      </rPr>
      <t>Yuhan</t>
    </r>
    <r>
      <rPr>
        <sz val="12"/>
        <color theme="1"/>
        <rFont val="標楷體"/>
        <family val="4"/>
        <charset val="136"/>
      </rPr>
      <t>水溶過膠</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膠水</t>
    </r>
    <r>
      <rPr>
        <sz val="12"/>
        <color theme="1"/>
        <rFont val="Times New Roman"/>
        <family val="1"/>
      </rPr>
      <t>WT-5000</t>
    </r>
  </si>
  <si>
    <r>
      <rPr>
        <sz val="12"/>
        <color theme="1"/>
        <rFont val="標楷體"/>
        <family val="4"/>
        <charset val="136"/>
      </rPr>
      <t>韓國</t>
    </r>
    <r>
      <rPr>
        <sz val="12"/>
        <color theme="1"/>
        <rFont val="Times New Roman"/>
        <family val="1"/>
      </rPr>
      <t>Yuhan</t>
    </r>
    <r>
      <rPr>
        <sz val="12"/>
        <color theme="1"/>
        <rFont val="標楷體"/>
        <family val="4"/>
        <charset val="136"/>
      </rPr>
      <t>水溶過膠</t>
    </r>
    <r>
      <rPr>
        <sz val="12"/>
        <color theme="1"/>
        <rFont val="Times New Roman"/>
        <family val="1"/>
      </rPr>
      <t>(</t>
    </r>
    <r>
      <rPr>
        <sz val="12"/>
        <color theme="1"/>
        <rFont val="標楷體"/>
        <family val="4"/>
        <charset val="136"/>
      </rPr>
      <t>濕式</t>
    </r>
    <r>
      <rPr>
        <sz val="12"/>
        <color theme="1"/>
        <rFont val="Times New Roman"/>
        <family val="1"/>
      </rPr>
      <t>)</t>
    </r>
    <r>
      <rPr>
        <sz val="12"/>
        <color theme="1"/>
        <rFont val="標楷體"/>
        <family val="4"/>
        <charset val="136"/>
      </rPr>
      <t>膠水</t>
    </r>
    <r>
      <rPr>
        <sz val="12"/>
        <color theme="1"/>
        <rFont val="Times New Roman"/>
        <family val="1"/>
      </rPr>
      <t>WDT-5500</t>
    </r>
  </si>
  <si>
    <r>
      <rPr>
        <sz val="12"/>
        <color theme="1"/>
        <rFont val="標楷體"/>
        <family val="4"/>
        <charset val="136"/>
      </rPr>
      <t>亞聯</t>
    </r>
    <r>
      <rPr>
        <sz val="12"/>
        <color theme="1"/>
        <rFont val="Times New Roman"/>
        <family val="1"/>
      </rPr>
      <t>#147</t>
    </r>
    <r>
      <rPr>
        <sz val="12"/>
        <color theme="1"/>
        <rFont val="標楷體"/>
        <family val="4"/>
        <charset val="136"/>
      </rPr>
      <t>白膠漿用於</t>
    </r>
    <r>
      <rPr>
        <sz val="12"/>
        <color theme="1"/>
        <rFont val="Times New Roman"/>
        <family val="1"/>
      </rPr>
      <t>PP</t>
    </r>
    <r>
      <rPr>
        <sz val="12"/>
        <color theme="1"/>
        <rFont val="標楷體"/>
        <family val="4"/>
        <charset val="136"/>
      </rPr>
      <t>黏紙面，取締現用國民</t>
    </r>
    <r>
      <rPr>
        <sz val="12"/>
        <color theme="1"/>
        <rFont val="Times New Roman"/>
        <family val="1"/>
      </rPr>
      <t>5930</t>
    </r>
  </si>
  <si>
    <r>
      <rPr>
        <sz val="12"/>
        <color theme="1"/>
        <rFont val="標楷體"/>
        <family val="4"/>
        <charset val="136"/>
      </rPr>
      <t>樂泰快乾膠</t>
    </r>
    <r>
      <rPr>
        <sz val="12"/>
        <color theme="1"/>
        <rFont val="Times New Roman"/>
        <family val="1"/>
      </rPr>
      <t>Super Bonder # 28630</t>
    </r>
    <r>
      <rPr>
        <sz val="12"/>
        <color theme="1"/>
        <rFont val="標楷體"/>
        <family val="4"/>
        <charset val="136"/>
      </rPr>
      <t>黏於</t>
    </r>
    <r>
      <rPr>
        <sz val="12"/>
        <color theme="1"/>
        <rFont val="Times New Roman"/>
        <family val="1"/>
      </rPr>
      <t>Barney PVC</t>
    </r>
    <r>
      <rPr>
        <sz val="12"/>
        <color theme="1"/>
        <rFont val="標楷體"/>
        <family val="4"/>
        <charset val="136"/>
      </rPr>
      <t>公仔</t>
    </r>
  </si>
  <si>
    <r>
      <rPr>
        <sz val="12"/>
        <color theme="1"/>
        <rFont val="標楷體"/>
        <family val="4"/>
        <charset val="136"/>
      </rPr>
      <t>漢高</t>
    </r>
    <r>
      <rPr>
        <sz val="12"/>
        <color theme="1"/>
        <rFont val="Times New Roman"/>
        <family val="1"/>
      </rPr>
      <t>PXT45</t>
    </r>
    <r>
      <rPr>
        <sz val="12"/>
        <color theme="1"/>
        <rFont val="標楷體"/>
        <family val="4"/>
        <charset val="136"/>
      </rPr>
      <t>透明萬能膠黏</t>
    </r>
    <r>
      <rPr>
        <sz val="12"/>
        <color theme="1"/>
        <rFont val="Times New Roman"/>
        <family val="1"/>
      </rPr>
      <t>Barney PVC</t>
    </r>
    <r>
      <rPr>
        <sz val="12"/>
        <color theme="1"/>
        <rFont val="標楷體"/>
        <family val="4"/>
        <charset val="136"/>
      </rPr>
      <t>公仔</t>
    </r>
  </si>
  <si>
    <r>
      <t>Papsec # HA100N</t>
    </r>
    <r>
      <rPr>
        <sz val="12"/>
        <color theme="1"/>
        <rFont val="標楷體"/>
        <family val="4"/>
        <charset val="136"/>
      </rPr>
      <t>膠水黏</t>
    </r>
    <r>
      <rPr>
        <sz val="12"/>
        <color theme="1"/>
        <rFont val="Times New Roman"/>
        <family val="1"/>
      </rPr>
      <t>Barney PVC</t>
    </r>
    <r>
      <rPr>
        <sz val="12"/>
        <color theme="1"/>
        <rFont val="標楷體"/>
        <family val="4"/>
        <charset val="136"/>
      </rPr>
      <t>公仔</t>
    </r>
  </si>
  <si>
    <r>
      <rPr>
        <sz val="12"/>
        <color theme="1"/>
        <rFont val="標楷體"/>
        <family val="4"/>
        <charset val="136"/>
      </rPr>
      <t>東亞合成</t>
    </r>
    <r>
      <rPr>
        <sz val="12"/>
        <color theme="1"/>
        <rFont val="Times New Roman"/>
        <family val="1"/>
      </rPr>
      <t>Aron Alpha Gel-10</t>
    </r>
    <r>
      <rPr>
        <sz val="12"/>
        <color theme="1"/>
        <rFont val="標楷體"/>
        <family val="4"/>
        <charset val="136"/>
      </rPr>
      <t>萬能膠黏</t>
    </r>
    <r>
      <rPr>
        <sz val="12"/>
        <color theme="1"/>
        <rFont val="Times New Roman"/>
        <family val="1"/>
      </rPr>
      <t>Barney PVC</t>
    </r>
    <r>
      <rPr>
        <sz val="12"/>
        <color theme="1"/>
        <rFont val="標楷體"/>
        <family val="4"/>
        <charset val="136"/>
      </rPr>
      <t>公仔</t>
    </r>
  </si>
  <si>
    <r>
      <rPr>
        <sz val="12"/>
        <color theme="1"/>
        <rFont val="標楷體"/>
        <family val="4"/>
        <charset val="136"/>
      </rPr>
      <t>國民信封膠</t>
    </r>
    <r>
      <rPr>
        <sz val="12"/>
        <color theme="1"/>
        <rFont val="Times New Roman"/>
        <family val="1"/>
      </rPr>
      <t>#333-2095 (front-seal remoisturing property)</t>
    </r>
    <r>
      <rPr>
        <sz val="12"/>
        <color theme="1"/>
        <rFont val="標楷體"/>
        <family val="4"/>
        <charset val="136"/>
      </rPr>
      <t>試用於新到廠的信封機</t>
    </r>
  </si>
  <si>
    <r>
      <rPr>
        <sz val="12"/>
        <color theme="1"/>
        <rFont val="標楷體"/>
        <family val="4"/>
        <charset val="136"/>
      </rPr>
      <t>德國漢高</t>
    </r>
    <r>
      <rPr>
        <sz val="12"/>
        <color theme="1"/>
        <rFont val="Times New Roman"/>
        <family val="1"/>
      </rPr>
      <t>A6115</t>
    </r>
    <r>
      <rPr>
        <sz val="12"/>
        <color theme="1"/>
        <rFont val="標楷體"/>
        <family val="4"/>
        <charset val="136"/>
      </rPr>
      <t>白膠漿用於</t>
    </r>
    <r>
      <rPr>
        <sz val="12"/>
        <color theme="1"/>
        <rFont val="Times New Roman"/>
        <family val="1"/>
      </rPr>
      <t>PP</t>
    </r>
    <r>
      <rPr>
        <sz val="12"/>
        <color theme="1"/>
        <rFont val="標楷體"/>
        <family val="4"/>
        <charset val="136"/>
      </rPr>
      <t>裱</t>
    </r>
    <r>
      <rPr>
        <sz val="12"/>
        <color theme="1"/>
        <rFont val="Times New Roman"/>
        <family val="1"/>
      </rPr>
      <t>PP</t>
    </r>
    <r>
      <rPr>
        <sz val="12"/>
        <color theme="1"/>
        <rFont val="標楷體"/>
        <family val="4"/>
        <charset val="136"/>
      </rPr>
      <t>或</t>
    </r>
    <r>
      <rPr>
        <sz val="12"/>
        <color theme="1"/>
        <rFont val="Times New Roman"/>
        <family val="1"/>
      </rPr>
      <t>UV</t>
    </r>
    <r>
      <rPr>
        <sz val="12"/>
        <color theme="1"/>
        <rFont val="標楷體"/>
        <family val="4"/>
        <charset val="136"/>
      </rPr>
      <t>裱</t>
    </r>
    <r>
      <rPr>
        <sz val="12"/>
        <color theme="1"/>
        <rFont val="Times New Roman"/>
        <family val="1"/>
      </rPr>
      <t>UV</t>
    </r>
    <r>
      <rPr>
        <sz val="12"/>
        <color theme="1"/>
        <rFont val="標楷體"/>
        <family val="4"/>
        <charset val="136"/>
      </rPr>
      <t>的紙面，以得到更佳效果</t>
    </r>
  </si>
  <si>
    <r>
      <rPr>
        <sz val="12"/>
        <color theme="1"/>
        <rFont val="標楷體"/>
        <family val="4"/>
        <charset val="136"/>
      </rPr>
      <t>德國漢高</t>
    </r>
    <r>
      <rPr>
        <sz val="12"/>
        <color theme="1"/>
        <rFont val="Times New Roman"/>
        <family val="1"/>
      </rPr>
      <t>A2312</t>
    </r>
    <r>
      <rPr>
        <sz val="12"/>
        <color theme="1"/>
        <rFont val="標楷體"/>
        <family val="4"/>
        <charset val="136"/>
      </rPr>
      <t>白膠漿用於紙裱紙，特別是於大咭書，以得到更佳效果</t>
    </r>
  </si>
  <si>
    <r>
      <rPr>
        <sz val="12"/>
        <color theme="1"/>
        <rFont val="標楷體"/>
        <family val="4"/>
        <charset val="136"/>
      </rPr>
      <t>德國漢高</t>
    </r>
    <r>
      <rPr>
        <sz val="12"/>
        <color theme="1"/>
        <rFont val="Times New Roman"/>
        <family val="1"/>
      </rPr>
      <t>A8065</t>
    </r>
    <r>
      <rPr>
        <sz val="12"/>
        <color theme="1"/>
        <rFont val="標楷體"/>
        <family val="4"/>
        <charset val="136"/>
      </rPr>
      <t>用於印油或印色紙面，以得到更佳效果</t>
    </r>
  </si>
  <si>
    <r>
      <rPr>
        <sz val="12"/>
        <color theme="1"/>
        <rFont val="標楷體"/>
        <family val="4"/>
        <charset val="136"/>
      </rPr>
      <t>韓國</t>
    </r>
    <r>
      <rPr>
        <sz val="12"/>
        <color theme="1"/>
        <rFont val="Times New Roman"/>
        <family val="1"/>
      </rPr>
      <t>RAF Korea Industrial</t>
    </r>
    <r>
      <rPr>
        <sz val="12"/>
        <color theme="1"/>
        <rFont val="標楷體"/>
        <family val="4"/>
        <charset val="136"/>
      </rPr>
      <t>水溶</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過膠膠水</t>
    </r>
    <r>
      <rPr>
        <sz val="12"/>
        <color theme="1"/>
        <rFont val="Times New Roman"/>
        <family val="1"/>
      </rPr>
      <t>RAF01</t>
    </r>
    <r>
      <rPr>
        <sz val="12"/>
        <color theme="1"/>
        <rFont val="標楷體"/>
        <family val="4"/>
        <charset val="136"/>
      </rPr>
      <t>，取締現用</t>
    </r>
    <r>
      <rPr>
        <sz val="12"/>
        <color theme="1"/>
        <rFont val="Times New Roman"/>
        <family val="1"/>
      </rPr>
      <t>#403</t>
    </r>
  </si>
  <si>
    <r>
      <rPr>
        <sz val="12"/>
        <color theme="1"/>
        <rFont val="標楷體"/>
        <family val="4"/>
        <charset val="136"/>
      </rPr>
      <t>韓國</t>
    </r>
    <r>
      <rPr>
        <sz val="12"/>
        <color theme="1"/>
        <rFont val="Times New Roman"/>
        <family val="1"/>
      </rPr>
      <t>RAF Korea Industrial</t>
    </r>
    <r>
      <rPr>
        <sz val="12"/>
        <color theme="1"/>
        <rFont val="標楷體"/>
        <family val="4"/>
        <charset val="136"/>
      </rPr>
      <t>水溶</t>
    </r>
    <r>
      <rPr>
        <sz val="12"/>
        <color theme="1"/>
        <rFont val="Times New Roman"/>
        <family val="1"/>
      </rPr>
      <t>(</t>
    </r>
    <r>
      <rPr>
        <sz val="12"/>
        <color theme="1"/>
        <rFont val="標楷體"/>
        <family val="4"/>
        <charset val="136"/>
      </rPr>
      <t>濕式</t>
    </r>
    <r>
      <rPr>
        <sz val="12"/>
        <color theme="1"/>
        <rFont val="Times New Roman"/>
        <family val="1"/>
      </rPr>
      <t>)</t>
    </r>
    <r>
      <rPr>
        <sz val="12"/>
        <color theme="1"/>
        <rFont val="標楷體"/>
        <family val="4"/>
        <charset val="136"/>
      </rPr>
      <t>過膠膠水</t>
    </r>
    <r>
      <rPr>
        <sz val="12"/>
        <color theme="1"/>
        <rFont val="Times New Roman"/>
        <family val="1"/>
      </rPr>
      <t>RAF02</t>
    </r>
    <r>
      <rPr>
        <sz val="12"/>
        <color theme="1"/>
        <rFont val="標楷體"/>
        <family val="4"/>
        <charset val="136"/>
      </rPr>
      <t>，取締現用國產博士得</t>
    </r>
    <r>
      <rPr>
        <sz val="12"/>
        <color theme="1"/>
        <rFont val="Times New Roman"/>
        <family val="1"/>
      </rPr>
      <t>#804</t>
    </r>
  </si>
  <si>
    <r>
      <rPr>
        <sz val="12"/>
        <color theme="1"/>
        <rFont val="標楷體"/>
        <family val="4"/>
        <charset val="136"/>
      </rPr>
      <t>富樂國產</t>
    </r>
    <r>
      <rPr>
        <sz val="12"/>
        <color theme="1"/>
        <rFont val="Times New Roman"/>
        <family val="1"/>
      </rPr>
      <t>CHM-2877</t>
    </r>
    <r>
      <rPr>
        <sz val="12"/>
        <color theme="1"/>
        <rFont val="標楷體"/>
        <family val="4"/>
        <charset val="136"/>
      </rPr>
      <t>，用於板紙起盒駁邊，取締現用立時得以改善品質</t>
    </r>
  </si>
  <si>
    <r>
      <rPr>
        <sz val="12"/>
        <color theme="1"/>
        <rFont val="標楷體"/>
        <family val="4"/>
        <charset val="136"/>
      </rPr>
      <t>替富樂美國水溶過膠膠水印張做環境測試，以決定是否取樣本作詳細測試</t>
    </r>
  </si>
  <si>
    <r>
      <rPr>
        <sz val="12"/>
        <color theme="1"/>
        <rFont val="標楷體"/>
        <family val="4"/>
        <charset val="136"/>
      </rPr>
      <t>試隆鑫</t>
    </r>
    <r>
      <rPr>
        <sz val="12"/>
        <color theme="1"/>
        <rFont val="Times New Roman"/>
        <family val="1"/>
      </rPr>
      <t>PD235</t>
    </r>
    <r>
      <rPr>
        <sz val="12"/>
        <color theme="1"/>
        <rFont val="標楷體"/>
        <family val="4"/>
        <charset val="136"/>
      </rPr>
      <t>牛膠粉於皮殼機上，取締現用</t>
    </r>
    <r>
      <rPr>
        <sz val="12"/>
        <color theme="1"/>
        <rFont val="Times New Roman"/>
        <family val="1"/>
      </rPr>
      <t>#6520</t>
    </r>
    <r>
      <rPr>
        <sz val="12"/>
        <color theme="1"/>
        <rFont val="標楷體"/>
        <family val="4"/>
        <charset val="136"/>
      </rPr>
      <t>牛膠粉以降低成本</t>
    </r>
  </si>
  <si>
    <r>
      <rPr>
        <sz val="12"/>
        <color theme="1"/>
        <rFont val="標楷體"/>
        <family val="4"/>
        <charset val="136"/>
      </rPr>
      <t>德國漢高</t>
    </r>
    <r>
      <rPr>
        <sz val="12"/>
        <color theme="1"/>
        <rFont val="Times New Roman"/>
        <family val="1"/>
      </rPr>
      <t>Lessoflex BG6640-2V</t>
    </r>
    <r>
      <rPr>
        <sz val="12"/>
        <color theme="1"/>
        <rFont val="標楷體"/>
        <family val="4"/>
        <charset val="136"/>
      </rPr>
      <t>皮殼膠用於機做皮殼，以加快機器速度</t>
    </r>
  </si>
  <si>
    <r>
      <rPr>
        <sz val="12"/>
        <color theme="1"/>
        <rFont val="標楷體"/>
        <family val="4"/>
        <charset val="136"/>
      </rPr>
      <t>韓國陽志</t>
    </r>
    <r>
      <rPr>
        <sz val="12"/>
        <color theme="1"/>
        <rFont val="Times New Roman"/>
        <family val="1"/>
      </rPr>
      <t>C-203</t>
    </r>
    <r>
      <rPr>
        <sz val="12"/>
        <color theme="1"/>
        <rFont val="標楷體"/>
        <family val="4"/>
        <charset val="136"/>
      </rPr>
      <t>水性過膠膠水配合濕式水性過膠機，以提高效率降低成本</t>
    </r>
  </si>
  <si>
    <r>
      <rPr>
        <sz val="12"/>
        <color theme="1"/>
        <rFont val="標楷體"/>
        <family val="4"/>
        <charset val="136"/>
      </rPr>
      <t>富樂澳洲</t>
    </r>
    <r>
      <rPr>
        <sz val="12"/>
        <color theme="1"/>
        <rFont val="Times New Roman"/>
        <family val="1"/>
      </rPr>
      <t>Fullalam 29-086</t>
    </r>
    <r>
      <rPr>
        <sz val="12"/>
        <color theme="1"/>
        <rFont val="標楷體"/>
        <family val="4"/>
        <charset val="136"/>
      </rPr>
      <t>水性過膠膠水</t>
    </r>
    <r>
      <rPr>
        <sz val="12"/>
        <color theme="1"/>
        <rFont val="Times New Roman"/>
        <family val="1"/>
      </rPr>
      <t>(</t>
    </r>
    <r>
      <rPr>
        <sz val="12"/>
        <color theme="1"/>
        <rFont val="標楷體"/>
        <family val="4"/>
        <charset val="136"/>
      </rPr>
      <t>乾式</t>
    </r>
    <r>
      <rPr>
        <sz val="12"/>
        <color theme="1"/>
        <rFont val="Times New Roman"/>
        <family val="1"/>
      </rPr>
      <t>)</t>
    </r>
  </si>
  <si>
    <r>
      <rPr>
        <sz val="12"/>
        <color theme="1"/>
        <rFont val="標楷體"/>
        <family val="4"/>
        <charset val="136"/>
      </rPr>
      <t>富樂澳洲</t>
    </r>
    <r>
      <rPr>
        <sz val="12"/>
        <color theme="1"/>
        <rFont val="Times New Roman"/>
        <family val="1"/>
      </rPr>
      <t>Fullalam 29-265</t>
    </r>
    <r>
      <rPr>
        <sz val="12"/>
        <color theme="1"/>
        <rFont val="標楷體"/>
        <family val="4"/>
        <charset val="136"/>
      </rPr>
      <t>水性過膠膠水</t>
    </r>
    <r>
      <rPr>
        <sz val="12"/>
        <color theme="1"/>
        <rFont val="Times New Roman"/>
        <family val="1"/>
      </rPr>
      <t>(</t>
    </r>
    <r>
      <rPr>
        <sz val="12"/>
        <color theme="1"/>
        <rFont val="標楷體"/>
        <family val="4"/>
        <charset val="136"/>
      </rPr>
      <t>濕式</t>
    </r>
    <r>
      <rPr>
        <sz val="12"/>
        <color theme="1"/>
        <rFont val="Times New Roman"/>
        <family val="1"/>
      </rPr>
      <t>)</t>
    </r>
  </si>
  <si>
    <r>
      <rPr>
        <sz val="12"/>
        <color theme="1"/>
        <rFont val="標楷體"/>
        <family val="4"/>
        <charset val="136"/>
      </rPr>
      <t>試用利明的美國水溶過膠膠水</t>
    </r>
    <r>
      <rPr>
        <sz val="12"/>
        <color theme="1"/>
        <rFont val="Times New Roman"/>
        <family val="1"/>
      </rPr>
      <t>(</t>
    </r>
    <r>
      <rPr>
        <sz val="12"/>
        <color theme="1"/>
        <rFont val="標楷體"/>
        <family val="4"/>
        <charset val="136"/>
      </rPr>
      <t>乾式</t>
    </r>
    <r>
      <rPr>
        <sz val="12"/>
        <color theme="1"/>
        <rFont val="Times New Roman"/>
        <family val="1"/>
      </rPr>
      <t>)CC-8509K</t>
    </r>
    <r>
      <rPr>
        <sz val="12"/>
        <color theme="1"/>
        <rFont val="標楷體"/>
        <family val="4"/>
        <charset val="136"/>
      </rPr>
      <t>，作為現用陽志</t>
    </r>
    <r>
      <rPr>
        <sz val="12"/>
        <color theme="1"/>
        <rFont val="Times New Roman"/>
        <family val="1"/>
      </rPr>
      <t xml:space="preserve"> C403</t>
    </r>
    <r>
      <rPr>
        <sz val="12"/>
        <color theme="1"/>
        <rFont val="標楷體"/>
        <family val="4"/>
        <charset val="136"/>
      </rPr>
      <t>以外另一選擇</t>
    </r>
  </si>
  <si>
    <r>
      <rPr>
        <sz val="12"/>
        <color theme="1"/>
        <rFont val="標楷體"/>
        <family val="4"/>
        <charset val="136"/>
      </rPr>
      <t>試用高金韓國</t>
    </r>
    <r>
      <rPr>
        <sz val="12"/>
        <color theme="1"/>
        <rFont val="Times New Roman"/>
        <family val="1"/>
      </rPr>
      <t>TB-100</t>
    </r>
    <r>
      <rPr>
        <sz val="12"/>
        <color theme="1"/>
        <rFont val="標楷體"/>
        <family val="4"/>
        <charset val="136"/>
      </rPr>
      <t>水溶過膠膠水</t>
    </r>
    <r>
      <rPr>
        <sz val="12"/>
        <color theme="1"/>
        <rFont val="Times New Roman"/>
        <family val="1"/>
      </rPr>
      <t>(</t>
    </r>
    <r>
      <rPr>
        <sz val="12"/>
        <color theme="1"/>
        <rFont val="標楷體"/>
        <family val="4"/>
        <charset val="136"/>
      </rPr>
      <t>乾式</t>
    </r>
    <r>
      <rPr>
        <sz val="12"/>
        <color theme="1"/>
        <rFont val="Times New Roman"/>
        <family val="1"/>
      </rPr>
      <t>)</t>
    </r>
    <r>
      <rPr>
        <sz val="12"/>
        <color theme="1"/>
        <rFont val="標楷體"/>
        <family val="4"/>
        <charset val="136"/>
      </rPr>
      <t>，取締現用陽志</t>
    </r>
    <r>
      <rPr>
        <sz val="12"/>
        <color theme="1"/>
        <rFont val="Times New Roman"/>
        <family val="1"/>
      </rPr>
      <t>C-403</t>
    </r>
    <r>
      <rPr>
        <sz val="12"/>
        <color theme="1"/>
        <rFont val="標楷體"/>
        <family val="4"/>
        <charset val="136"/>
      </rPr>
      <t>，以降低成本</t>
    </r>
  </si>
  <si>
    <r>
      <rPr>
        <sz val="12"/>
        <color theme="1"/>
        <rFont val="標楷體"/>
        <family val="4"/>
        <charset val="136"/>
      </rPr>
      <t>試用</t>
    </r>
    <r>
      <rPr>
        <sz val="12"/>
        <color theme="1"/>
        <rFont val="Times New Roman"/>
        <family val="1"/>
      </rPr>
      <t>Liming</t>
    </r>
    <r>
      <rPr>
        <sz val="12"/>
        <color theme="1"/>
        <rFont val="標楷體"/>
        <family val="4"/>
        <charset val="136"/>
      </rPr>
      <t>泰國油性過膠膠水</t>
    </r>
    <r>
      <rPr>
        <sz val="12"/>
        <color theme="1"/>
        <rFont val="Times New Roman"/>
        <family val="1"/>
      </rPr>
      <t>CC-129A</t>
    </r>
    <r>
      <rPr>
        <sz val="12"/>
        <color theme="1"/>
        <rFont val="標楷體"/>
        <family val="4"/>
        <charset val="136"/>
      </rPr>
      <t>代替現用</t>
    </r>
    <r>
      <rPr>
        <sz val="12"/>
        <color theme="1"/>
        <rFont val="Times New Roman"/>
        <family val="1"/>
      </rPr>
      <t>CC-128A</t>
    </r>
    <r>
      <rPr>
        <sz val="12"/>
        <color theme="1"/>
        <rFont val="標楷體"/>
        <family val="4"/>
        <charset val="136"/>
      </rPr>
      <t>以減低成本</t>
    </r>
  </si>
  <si>
    <r>
      <rPr>
        <sz val="12"/>
        <color theme="1"/>
        <rFont val="標楷體"/>
        <family val="4"/>
        <charset val="136"/>
      </rPr>
      <t>試用韓國</t>
    </r>
    <r>
      <rPr>
        <sz val="12"/>
        <color theme="1"/>
        <rFont val="Times New Roman"/>
        <family val="1"/>
      </rPr>
      <t>RAF</t>
    </r>
    <r>
      <rPr>
        <sz val="12"/>
        <color theme="1"/>
        <rFont val="標楷體"/>
        <family val="4"/>
        <charset val="136"/>
      </rPr>
      <t>水溶過膠膠水</t>
    </r>
    <r>
      <rPr>
        <sz val="12"/>
        <color theme="1"/>
        <rFont val="Times New Roman"/>
        <family val="1"/>
      </rPr>
      <t>(</t>
    </r>
    <r>
      <rPr>
        <sz val="12"/>
        <color theme="1"/>
        <rFont val="標楷體"/>
        <family val="4"/>
        <charset val="136"/>
      </rPr>
      <t>乾式</t>
    </r>
    <r>
      <rPr>
        <sz val="12"/>
        <color theme="1"/>
        <rFont val="Times New Roman"/>
        <family val="1"/>
      </rPr>
      <t>)GH-300</t>
    </r>
    <r>
      <rPr>
        <sz val="12"/>
        <color theme="1"/>
        <rFont val="標楷體"/>
        <family val="4"/>
        <charset val="136"/>
      </rPr>
      <t>，作為陽志</t>
    </r>
    <r>
      <rPr>
        <sz val="12"/>
        <color theme="1"/>
        <rFont val="Times New Roman"/>
        <family val="1"/>
      </rPr>
      <t>C403</t>
    </r>
    <r>
      <rPr>
        <sz val="12"/>
        <color theme="1"/>
        <rFont val="標楷體"/>
        <family val="4"/>
        <charset val="136"/>
      </rPr>
      <t>以外另一選擇</t>
    </r>
  </si>
  <si>
    <r>
      <rPr>
        <sz val="12"/>
        <color theme="1"/>
        <rFont val="標楷體"/>
        <family val="4"/>
        <charset val="136"/>
      </rPr>
      <t>試用國民</t>
    </r>
    <r>
      <rPr>
        <sz val="12"/>
        <color theme="1"/>
        <rFont val="Times New Roman"/>
        <family val="1"/>
      </rPr>
      <t>#246B</t>
    </r>
    <r>
      <rPr>
        <sz val="12"/>
        <color theme="1"/>
        <rFont val="標楷體"/>
        <family val="4"/>
        <charset val="136"/>
      </rPr>
      <t>膠水，取締現用</t>
    </r>
    <r>
      <rPr>
        <sz val="12"/>
        <color theme="1"/>
        <rFont val="Times New Roman"/>
        <family val="1"/>
      </rPr>
      <t>#246G</t>
    </r>
    <r>
      <rPr>
        <sz val="12"/>
        <color theme="1"/>
        <rFont val="標楷體"/>
        <family val="4"/>
        <charset val="136"/>
      </rPr>
      <t>膠水，降低成本</t>
    </r>
  </si>
  <si>
    <r>
      <rPr>
        <sz val="12"/>
        <color theme="1"/>
        <rFont val="標楷體"/>
        <family val="4"/>
        <charset val="136"/>
      </rPr>
      <t>試用國民</t>
    </r>
    <r>
      <rPr>
        <sz val="12"/>
        <color theme="1"/>
        <rFont val="Times New Roman"/>
        <family val="1"/>
      </rPr>
      <t>Cabelok 300S</t>
    </r>
    <r>
      <rPr>
        <sz val="12"/>
        <color theme="1"/>
        <rFont val="標楷體"/>
        <family val="4"/>
        <charset val="136"/>
      </rPr>
      <t>牛膠可否取締現用百適</t>
    </r>
    <r>
      <rPr>
        <sz val="12"/>
        <color theme="1"/>
        <rFont val="Times New Roman"/>
        <family val="1"/>
      </rPr>
      <t>#2002</t>
    </r>
    <r>
      <rPr>
        <sz val="12"/>
        <color theme="1"/>
        <rFont val="標楷體"/>
        <family val="4"/>
        <charset val="136"/>
      </rPr>
      <t>者喱膠，以降低成本</t>
    </r>
  </si>
  <si>
    <r>
      <rPr>
        <sz val="12"/>
        <color theme="1"/>
        <rFont val="標楷體"/>
        <family val="4"/>
        <charset val="136"/>
      </rPr>
      <t>試用合利份子的中國白膠漿</t>
    </r>
    <r>
      <rPr>
        <sz val="12"/>
        <color theme="1"/>
        <rFont val="Times New Roman"/>
        <family val="1"/>
      </rPr>
      <t>1)EP-47</t>
    </r>
    <r>
      <rPr>
        <sz val="12"/>
        <color theme="1"/>
        <rFont val="標楷體"/>
        <family val="4"/>
        <charset val="136"/>
      </rPr>
      <t>、</t>
    </r>
    <r>
      <rPr>
        <sz val="12"/>
        <color theme="1"/>
        <rFont val="Times New Roman"/>
        <family val="1"/>
      </rPr>
      <t>2)NEO-50</t>
    </r>
    <r>
      <rPr>
        <sz val="12"/>
        <color theme="1"/>
        <rFont val="標楷體"/>
        <family val="4"/>
        <charset val="136"/>
      </rPr>
      <t>於裱咭書內文</t>
    </r>
    <r>
      <rPr>
        <sz val="12"/>
        <color theme="1"/>
        <rFont val="Times New Roman"/>
        <family val="1"/>
      </rPr>
      <t>(</t>
    </r>
    <r>
      <rPr>
        <sz val="12"/>
        <color theme="1"/>
        <rFont val="標楷體"/>
        <family val="4"/>
        <charset val="136"/>
      </rPr>
      <t>紙對紙</t>
    </r>
    <r>
      <rPr>
        <sz val="12"/>
        <color theme="1"/>
        <rFont val="Times New Roman"/>
        <family val="1"/>
      </rPr>
      <t>)</t>
    </r>
    <r>
      <rPr>
        <sz val="12"/>
        <color theme="1"/>
        <rFont val="標楷體"/>
        <family val="4"/>
        <charset val="136"/>
      </rPr>
      <t>，代替</t>
    </r>
    <r>
      <rPr>
        <sz val="12"/>
        <color theme="1"/>
        <rFont val="Times New Roman"/>
        <family val="1"/>
      </rPr>
      <t>278+A08</t>
    </r>
    <r>
      <rPr>
        <sz val="12"/>
        <color theme="1"/>
        <rFont val="標楷體"/>
        <family val="4"/>
        <charset val="136"/>
      </rPr>
      <t>，以降低成本</t>
    </r>
  </si>
  <si>
    <r>
      <rPr>
        <sz val="12"/>
        <color theme="1"/>
        <rFont val="標楷體"/>
        <family val="4"/>
        <charset val="136"/>
      </rPr>
      <t>試用富樂國產噴膠</t>
    </r>
    <r>
      <rPr>
        <sz val="12"/>
        <color theme="1"/>
        <rFont val="Times New Roman"/>
        <family val="1"/>
      </rPr>
      <t>X-3801-D-P</t>
    </r>
    <r>
      <rPr>
        <sz val="12"/>
        <color theme="1"/>
        <rFont val="標楷體"/>
        <family val="4"/>
        <charset val="136"/>
      </rPr>
      <t>於黏盒機，代替現用國民</t>
    </r>
    <r>
      <rPr>
        <sz val="12"/>
        <color theme="1"/>
        <rFont val="Times New Roman"/>
        <family val="1"/>
      </rPr>
      <t>H8-313</t>
    </r>
    <r>
      <rPr>
        <sz val="12"/>
        <color theme="1"/>
        <rFont val="標楷體"/>
        <family val="4"/>
        <charset val="136"/>
      </rPr>
      <t>，以改善品質</t>
    </r>
  </si>
  <si>
    <r>
      <rPr>
        <sz val="12"/>
        <color theme="1"/>
        <rFont val="標楷體"/>
        <family val="4"/>
        <charset val="136"/>
      </rPr>
      <t>試用富樂國產熱熔膠</t>
    </r>
    <r>
      <rPr>
        <sz val="12"/>
        <color theme="1"/>
        <rFont val="Times New Roman"/>
        <family val="1"/>
      </rPr>
      <t>HL-8130</t>
    </r>
    <r>
      <rPr>
        <sz val="12"/>
        <color theme="1"/>
        <rFont val="標楷體"/>
        <family val="4"/>
        <charset val="136"/>
      </rPr>
      <t>做板紙起盒駁邊及</t>
    </r>
    <r>
      <rPr>
        <sz val="12"/>
        <color theme="1"/>
        <rFont val="Times New Roman"/>
        <family val="1"/>
      </rPr>
      <t>PP</t>
    </r>
    <r>
      <rPr>
        <sz val="12"/>
        <color theme="1"/>
        <rFont val="標楷體"/>
        <family val="4"/>
        <charset val="136"/>
      </rPr>
      <t>黏</t>
    </r>
    <r>
      <rPr>
        <sz val="12"/>
        <color theme="1"/>
        <rFont val="Times New Roman"/>
        <family val="1"/>
      </rPr>
      <t>PP</t>
    </r>
    <r>
      <rPr>
        <sz val="12"/>
        <color theme="1"/>
        <rFont val="標楷體"/>
        <family val="4"/>
        <charset val="136"/>
      </rPr>
      <t>會否起泡，以解決用溶劑對</t>
    </r>
    <r>
      <rPr>
        <sz val="12"/>
        <color theme="1"/>
        <rFont val="Times New Roman"/>
        <family val="1"/>
      </rPr>
      <t>PP</t>
    </r>
    <r>
      <rPr>
        <sz val="12"/>
        <color theme="1"/>
        <rFont val="標楷體"/>
        <family val="4"/>
        <charset val="136"/>
      </rPr>
      <t>膠面的影響，改善品質</t>
    </r>
  </si>
  <si>
    <r>
      <rPr>
        <sz val="12"/>
        <color theme="1"/>
        <rFont val="標楷體"/>
        <family val="4"/>
        <charset val="136"/>
      </rPr>
      <t>替旭日的中國油性裱膠膜</t>
    </r>
    <r>
      <rPr>
        <sz val="12"/>
        <color theme="1"/>
        <rFont val="Times New Roman"/>
        <family val="1"/>
      </rPr>
      <t>SR-508</t>
    </r>
    <r>
      <rPr>
        <sz val="12"/>
        <color theme="1"/>
        <rFont val="標楷體"/>
        <family val="4"/>
        <charset val="136"/>
      </rPr>
      <t>的印張做環境測試</t>
    </r>
  </si>
  <si>
    <r>
      <rPr>
        <sz val="12"/>
        <color theme="1"/>
        <rFont val="標楷體"/>
        <family val="4"/>
        <charset val="136"/>
      </rPr>
      <t>試用</t>
    </r>
    <r>
      <rPr>
        <sz val="12"/>
        <color theme="1"/>
        <rFont val="Times New Roman"/>
        <family val="1"/>
      </rPr>
      <t>KTO</t>
    </r>
    <r>
      <rPr>
        <sz val="12"/>
        <color theme="1"/>
        <rFont val="標楷體"/>
        <family val="4"/>
        <charset val="136"/>
      </rPr>
      <t>膠水用於布皮殼包紙解決以往布不能黏實角位之問題。另試於班尼朋友仔咭書之班尼</t>
    </r>
    <r>
      <rPr>
        <sz val="12"/>
        <color theme="1"/>
        <rFont val="Times New Roman"/>
        <family val="1"/>
      </rPr>
      <t>PVC</t>
    </r>
    <r>
      <rPr>
        <sz val="12"/>
        <color theme="1"/>
        <rFont val="標楷體"/>
        <family val="4"/>
        <charset val="136"/>
      </rPr>
      <t>軟膠公貼於咭書上</t>
    </r>
  </si>
  <si>
    <r>
      <rPr>
        <sz val="12"/>
        <color theme="1"/>
        <rFont val="標楷體"/>
        <family val="4"/>
        <charset val="136"/>
      </rPr>
      <t>試用鄭州合成化工技術的黏盒機膠水</t>
    </r>
    <r>
      <rPr>
        <sz val="12"/>
        <color theme="1"/>
        <rFont val="Times New Roman"/>
        <family val="1"/>
      </rPr>
      <t>SW-600</t>
    </r>
    <r>
      <rPr>
        <sz val="12"/>
        <color theme="1"/>
        <rFont val="標楷體"/>
        <family val="4"/>
        <charset val="136"/>
      </rPr>
      <t>於我廠的上海製及</t>
    </r>
    <r>
      <rPr>
        <sz val="12"/>
        <color theme="1"/>
        <rFont val="Times New Roman"/>
        <family val="1"/>
      </rPr>
      <t>Bobst</t>
    </r>
    <r>
      <rPr>
        <sz val="12"/>
        <color theme="1"/>
        <rFont val="標楷體"/>
        <family val="4"/>
        <charset val="136"/>
      </rPr>
      <t>黏盒機，以改善黏力不足的情況</t>
    </r>
  </si>
  <si>
    <r>
      <rPr>
        <sz val="12"/>
        <color theme="1"/>
        <rFont val="標楷體"/>
        <family val="4"/>
        <charset val="136"/>
      </rPr>
      <t>試用三達國際的萬能膠</t>
    </r>
    <r>
      <rPr>
        <sz val="12"/>
        <color theme="1"/>
        <rFont val="Times New Roman"/>
        <family val="1"/>
      </rPr>
      <t>#4350</t>
    </r>
    <r>
      <rPr>
        <sz val="12"/>
        <color theme="1"/>
        <rFont val="標楷體"/>
        <family val="4"/>
        <charset val="136"/>
      </rPr>
      <t>用於黏班尼朋友仔咭書的軟</t>
    </r>
    <r>
      <rPr>
        <sz val="12"/>
        <color theme="1"/>
        <rFont val="Times New Roman"/>
        <family val="1"/>
      </rPr>
      <t>PVC</t>
    </r>
    <r>
      <rPr>
        <sz val="12"/>
        <color theme="1"/>
        <rFont val="標楷體"/>
        <family val="4"/>
        <charset val="136"/>
      </rPr>
      <t>公仔於單粉咭和</t>
    </r>
    <r>
      <rPr>
        <sz val="12"/>
        <color theme="1"/>
        <rFont val="Times New Roman"/>
        <family val="1"/>
      </rPr>
      <t>PVC</t>
    </r>
    <r>
      <rPr>
        <sz val="12"/>
        <color theme="1"/>
        <rFont val="標楷體"/>
        <family val="4"/>
        <charset val="136"/>
      </rPr>
      <t>膠片上</t>
    </r>
  </si>
  <si>
    <r>
      <rPr>
        <sz val="12"/>
        <color theme="1"/>
        <rFont val="標楷體"/>
        <family val="4"/>
        <charset val="136"/>
      </rPr>
      <t>替旭日的</t>
    </r>
    <r>
      <rPr>
        <sz val="12"/>
        <color theme="1"/>
        <rFont val="Times New Roman"/>
        <family val="1"/>
      </rPr>
      <t>SR-508</t>
    </r>
    <r>
      <rPr>
        <sz val="12"/>
        <color theme="1"/>
        <rFont val="標楷體"/>
        <family val="4"/>
        <charset val="136"/>
      </rPr>
      <t>油性裱膠膜膠水的過膠印張做皮殼及盒，決定是否需要索取更多膠水作進一步測試</t>
    </r>
  </si>
  <si>
    <r>
      <rPr>
        <sz val="12"/>
        <color theme="1"/>
        <rFont val="標楷體"/>
        <family val="4"/>
        <charset val="136"/>
      </rPr>
      <t>公司對塑膠包裝類的產品，有由外發逐漸轉為自制的發展意向，需開發適用於</t>
    </r>
    <r>
      <rPr>
        <sz val="12"/>
        <color theme="1"/>
        <rFont val="Times New Roman"/>
        <family val="1"/>
      </rPr>
      <t>PVC</t>
    </r>
    <r>
      <rPr>
        <sz val="12"/>
        <color theme="1"/>
        <rFont val="標楷體"/>
        <family val="4"/>
        <charset val="136"/>
      </rPr>
      <t>天蓋機上粘接</t>
    </r>
    <r>
      <rPr>
        <sz val="12"/>
        <color theme="1"/>
        <rFont val="Times New Roman"/>
        <family val="1"/>
      </rPr>
      <t>APET</t>
    </r>
    <r>
      <rPr>
        <sz val="12"/>
        <color theme="1"/>
        <rFont val="標楷體"/>
        <family val="4"/>
        <charset val="136"/>
      </rPr>
      <t>天蓋盒的膠水</t>
    </r>
    <r>
      <rPr>
        <sz val="12"/>
        <color theme="1"/>
        <rFont val="Times New Roman"/>
        <family val="1"/>
      </rPr>
      <t>(</t>
    </r>
    <r>
      <rPr>
        <sz val="12"/>
        <color theme="1"/>
        <rFont val="標楷體"/>
        <family val="4"/>
        <charset val="136"/>
      </rPr>
      <t>吉利安＃</t>
    </r>
    <r>
      <rPr>
        <sz val="12"/>
        <color theme="1"/>
        <rFont val="Times New Roman"/>
        <family val="1"/>
      </rPr>
      <t>808APET</t>
    </r>
    <r>
      <rPr>
        <sz val="12"/>
        <color theme="1"/>
        <rFont val="標楷體"/>
        <family val="4"/>
        <charset val="136"/>
      </rPr>
      <t>膠水</t>
    </r>
    <r>
      <rPr>
        <sz val="12"/>
        <color theme="1"/>
        <rFont val="Times New Roman"/>
        <family val="1"/>
      </rPr>
      <t>)</t>
    </r>
    <r>
      <rPr>
        <sz val="12"/>
        <color theme="1"/>
        <rFont val="標楷體"/>
        <family val="4"/>
        <charset val="136"/>
      </rPr>
      <t>，品質效果要求：粘結力強、不起泡、發白現象輕微或無發白現象。</t>
    </r>
  </si>
  <si>
    <r>
      <t xml:space="preserve"> </t>
    </r>
    <r>
      <rPr>
        <sz val="12"/>
        <color theme="1"/>
        <rFont val="標楷體"/>
        <family val="4"/>
        <charset val="136"/>
      </rPr>
      <t>測試日本神戶</t>
    </r>
    <r>
      <rPr>
        <sz val="12"/>
        <color theme="1"/>
        <rFont val="Times New Roman"/>
        <family val="1"/>
      </rPr>
      <t>#609</t>
    </r>
    <r>
      <rPr>
        <sz val="12"/>
        <color theme="1"/>
        <rFont val="標楷體"/>
        <family val="4"/>
        <charset val="136"/>
      </rPr>
      <t>膠水是否适合作我公司裱</t>
    </r>
    <r>
      <rPr>
        <sz val="12"/>
        <color theme="1"/>
        <rFont val="Times New Roman"/>
        <family val="1"/>
      </rPr>
      <t>PET</t>
    </r>
    <r>
      <rPr>
        <sz val="12"/>
        <color theme="1"/>
        <rFont val="標楷體"/>
        <family val="4"/>
        <charset val="136"/>
      </rPr>
      <t>膠水用</t>
    </r>
    <r>
      <rPr>
        <sz val="12"/>
        <color theme="1"/>
        <rFont val="Times New Roman"/>
        <family val="1"/>
      </rPr>
      <t>.</t>
    </r>
    <r>
      <rPr>
        <sz val="12"/>
        <color theme="1"/>
        <rFont val="標楷體"/>
        <family val="4"/>
        <charset val="136"/>
      </rPr>
      <t>取消原因：測試結果不接受。</t>
    </r>
  </si>
  <si>
    <r>
      <rPr>
        <sz val="12"/>
        <color theme="1"/>
        <rFont val="標楷體"/>
        <family val="4"/>
        <charset val="136"/>
      </rPr>
      <t>測試日本神戶</t>
    </r>
    <r>
      <rPr>
        <sz val="12"/>
        <color theme="1"/>
        <rFont val="Times New Roman"/>
        <family val="1"/>
      </rPr>
      <t>#800</t>
    </r>
    <r>
      <rPr>
        <sz val="12"/>
        <color theme="1"/>
        <rFont val="標楷體"/>
        <family val="4"/>
        <charset val="136"/>
      </rPr>
      <t>膠水是否适合作我公司裱</t>
    </r>
    <r>
      <rPr>
        <sz val="12"/>
        <color theme="1"/>
        <rFont val="Times New Roman"/>
        <family val="1"/>
      </rPr>
      <t>PET</t>
    </r>
    <r>
      <rPr>
        <sz val="12"/>
        <color theme="1"/>
        <rFont val="標楷體"/>
        <family val="4"/>
        <charset val="136"/>
      </rPr>
      <t>膠水用</t>
    </r>
    <r>
      <rPr>
        <sz val="12"/>
        <color theme="1"/>
        <rFont val="Times New Roman"/>
        <family val="1"/>
      </rPr>
      <t>.</t>
    </r>
    <r>
      <rPr>
        <sz val="12"/>
        <color theme="1"/>
        <rFont val="標楷體"/>
        <family val="4"/>
        <charset val="136"/>
      </rPr>
      <t>取消原因：測試結果不接受。</t>
    </r>
  </si>
  <si>
    <r>
      <t xml:space="preserve"> </t>
    </r>
    <r>
      <rPr>
        <sz val="12"/>
        <color theme="1"/>
        <rFont val="標楷體"/>
        <family val="4"/>
        <charset val="136"/>
      </rPr>
      <t>測試</t>
    </r>
    <r>
      <rPr>
        <sz val="12"/>
        <color theme="1"/>
        <rFont val="Times New Roman"/>
        <family val="1"/>
      </rPr>
      <t>Akzo Nobel</t>
    </r>
    <r>
      <rPr>
        <sz val="12"/>
        <color theme="1"/>
        <rFont val="標楷體"/>
        <family val="4"/>
        <charset val="136"/>
      </rPr>
      <t>之</t>
    </r>
    <r>
      <rPr>
        <sz val="12"/>
        <color theme="1"/>
        <rFont val="Times New Roman"/>
        <family val="1"/>
      </rPr>
      <t xml:space="preserve"> IN9GK095</t>
    </r>
    <r>
      <rPr>
        <sz val="12"/>
        <color theme="1"/>
        <rFont val="標楷體"/>
        <family val="4"/>
        <charset val="136"/>
      </rPr>
      <t>水性膠水裱</t>
    </r>
    <r>
      <rPr>
        <sz val="12"/>
        <color theme="1"/>
        <rFont val="Times New Roman"/>
        <family val="1"/>
      </rPr>
      <t>Bopp</t>
    </r>
    <r>
      <rPr>
        <sz val="12"/>
        <color theme="1"/>
        <rFont val="標楷體"/>
        <family val="4"/>
        <charset val="136"/>
      </rPr>
      <t>菲林﹐其确認品質是否适合本公司要求﹒</t>
    </r>
  </si>
  <si>
    <r>
      <rPr>
        <sz val="12"/>
        <color theme="1"/>
        <rFont val="標楷體"/>
        <family val="4"/>
        <charset val="136"/>
      </rPr>
      <t>測試南海中大</t>
    </r>
    <r>
      <rPr>
        <sz val="12"/>
        <color theme="1"/>
        <rFont val="Times New Roman"/>
        <family val="1"/>
      </rPr>
      <t>#902A</t>
    </r>
    <r>
      <rPr>
        <sz val="12"/>
        <color theme="1"/>
        <rFont val="標楷體"/>
        <family val="4"/>
        <charset val="136"/>
      </rPr>
      <t>油性复膜膠是否可用于公司產品上</t>
    </r>
    <r>
      <rPr>
        <sz val="12"/>
        <color theme="1"/>
        <rFont val="Times New Roman"/>
        <family val="1"/>
      </rPr>
      <t>.</t>
    </r>
  </si>
  <si>
    <r>
      <rPr>
        <sz val="12"/>
        <color theme="1"/>
        <rFont val="標楷體"/>
        <family val="4"/>
        <charset val="136"/>
      </rPr>
      <t>測試歐美</t>
    </r>
    <r>
      <rPr>
        <sz val="12"/>
        <color theme="1"/>
        <rFont val="Times New Roman"/>
        <family val="1"/>
      </rPr>
      <t>#AM-203</t>
    </r>
    <r>
      <rPr>
        <sz val="12"/>
        <color theme="1"/>
        <rFont val="標楷體"/>
        <family val="4"/>
        <charset val="136"/>
      </rPr>
      <t>油性复膜膠是否可用于公司產品上</t>
    </r>
    <r>
      <rPr>
        <sz val="12"/>
        <color theme="1"/>
        <rFont val="Times New Roman"/>
        <family val="1"/>
      </rPr>
      <t>.</t>
    </r>
  </si>
  <si>
    <r>
      <rPr>
        <sz val="12"/>
        <color theme="1"/>
        <rFont val="標楷體"/>
        <family val="4"/>
        <charset val="136"/>
      </rPr>
      <t>測試恒昌</t>
    </r>
    <r>
      <rPr>
        <sz val="12"/>
        <color theme="1"/>
        <rFont val="Times New Roman"/>
        <family val="1"/>
      </rPr>
      <t>HPP533</t>
    </r>
    <r>
      <rPr>
        <sz val="12"/>
        <color theme="1"/>
        <rFont val="標楷體"/>
        <family val="4"/>
        <charset val="136"/>
      </rPr>
      <t>油性复膜膠水是否可用於公司產品之上﹒</t>
    </r>
  </si>
  <si>
    <r>
      <rPr>
        <sz val="12"/>
        <color theme="1"/>
        <rFont val="標楷體"/>
        <family val="4"/>
        <charset val="136"/>
      </rPr>
      <t>測試綠田</t>
    </r>
    <r>
      <rPr>
        <sz val="12"/>
        <color theme="1"/>
        <rFont val="Times New Roman"/>
        <family val="1"/>
      </rPr>
      <t>H-968</t>
    </r>
    <r>
      <rPr>
        <sz val="12"/>
        <color theme="1"/>
        <rFont val="標楷體"/>
        <family val="4"/>
        <charset val="136"/>
      </rPr>
      <t>油性复膜膠水是否可用於公司產品之上﹒</t>
    </r>
  </si>
  <si>
    <r>
      <rPr>
        <sz val="12"/>
        <color theme="1"/>
        <rFont val="標楷體"/>
        <family val="4"/>
        <charset val="136"/>
      </rPr>
      <t>測試</t>
    </r>
    <r>
      <rPr>
        <sz val="12"/>
        <color theme="1"/>
        <rFont val="Times New Roman"/>
        <family val="1"/>
      </rPr>
      <t>PWG-770</t>
    </r>
    <r>
      <rPr>
        <sz val="12"/>
        <color theme="1"/>
        <rFont val="標楷體"/>
        <family val="4"/>
        <charset val="136"/>
      </rPr>
      <t>水性复膜膠水是否可代替現用較貴德國</t>
    </r>
    <r>
      <rPr>
        <sz val="12"/>
        <color theme="1"/>
        <rFont val="Times New Roman"/>
        <family val="1"/>
      </rPr>
      <t>764.30</t>
    </r>
    <r>
      <rPr>
        <sz val="12"/>
        <color theme="1"/>
        <rFont val="標楷體"/>
        <family val="4"/>
        <charset val="136"/>
      </rPr>
      <t>過膠膠水﹐以降低成本﹒</t>
    </r>
  </si>
  <si>
    <r>
      <rPr>
        <sz val="12"/>
        <color theme="1"/>
        <rFont val="標楷體"/>
        <family val="4"/>
        <charset val="136"/>
      </rPr>
      <t>測試</t>
    </r>
    <r>
      <rPr>
        <sz val="12"/>
        <color theme="1"/>
        <rFont val="Times New Roman"/>
        <family val="1"/>
      </rPr>
      <t>CC-8099CK</t>
    </r>
    <r>
      <rPr>
        <sz val="12"/>
        <color theme="1"/>
        <rFont val="標楷體"/>
        <family val="4"/>
        <charset val="136"/>
      </rPr>
      <t>水性复膜膠水是否可代替現用較貴德國</t>
    </r>
    <r>
      <rPr>
        <sz val="12"/>
        <color theme="1"/>
        <rFont val="Times New Roman"/>
        <family val="1"/>
      </rPr>
      <t>764.30</t>
    </r>
    <r>
      <rPr>
        <sz val="12"/>
        <color theme="1"/>
        <rFont val="標楷體"/>
        <family val="4"/>
        <charset val="136"/>
      </rPr>
      <t>水性复膜膠水﹐以減低成本</t>
    </r>
    <r>
      <rPr>
        <sz val="12"/>
        <color theme="1"/>
        <rFont val="Times New Roman"/>
        <family val="1"/>
      </rPr>
      <t>.</t>
    </r>
  </si>
  <si>
    <r>
      <rPr>
        <sz val="12"/>
        <color theme="1"/>
        <rFont val="標楷體"/>
        <family val="4"/>
        <charset val="136"/>
      </rPr>
      <t>測試南海中大</t>
    </r>
    <r>
      <rPr>
        <sz val="12"/>
        <color theme="1"/>
        <rFont val="Times New Roman"/>
        <family val="1"/>
      </rPr>
      <t>#902A</t>
    </r>
    <r>
      <rPr>
        <sz val="12"/>
        <color theme="1"/>
        <rFont val="標楷體"/>
        <family val="4"/>
        <charset val="136"/>
      </rPr>
      <t>油性复膜膠是否可用于公司產品上</t>
    </r>
    <r>
      <rPr>
        <sz val="12"/>
        <color theme="1"/>
        <rFont val="Times New Roman"/>
        <family val="1"/>
      </rPr>
      <t>.</t>
    </r>
    <r>
      <rPr>
        <sz val="12"/>
        <color theme="1"/>
        <rFont val="標楷體"/>
        <family val="4"/>
        <charset val="136"/>
      </rPr>
      <t>取消原因：與</t>
    </r>
    <r>
      <rPr>
        <sz val="12"/>
        <color theme="1"/>
        <rFont val="Times New Roman"/>
        <family val="1"/>
      </rPr>
      <t>G-FL-031001</t>
    </r>
    <r>
      <rPr>
        <sz val="12"/>
        <color theme="1"/>
        <rFont val="標楷體"/>
        <family val="4"/>
        <charset val="136"/>
      </rPr>
      <t>重復。</t>
    </r>
  </si>
  <si>
    <r>
      <rPr>
        <sz val="12"/>
        <color theme="1"/>
        <rFont val="標楷體"/>
        <family val="4"/>
        <charset val="136"/>
      </rPr>
      <t>測試改良后的歐美</t>
    </r>
    <r>
      <rPr>
        <sz val="12"/>
        <color theme="1"/>
        <rFont val="Times New Roman"/>
        <family val="1"/>
      </rPr>
      <t>#OPP-203B</t>
    </r>
    <r>
      <rPr>
        <sz val="12"/>
        <color theme="1"/>
        <rFont val="標楷體"/>
        <family val="4"/>
        <charset val="136"/>
      </rPr>
      <t>油性复膜膠是否可用于公司產品上﹒</t>
    </r>
  </si>
  <si>
    <r>
      <t xml:space="preserve"> </t>
    </r>
    <r>
      <rPr>
        <sz val="12"/>
        <color theme="1"/>
        <rFont val="標楷體"/>
        <family val="4"/>
        <charset val="136"/>
      </rPr>
      <t>測試恒昌</t>
    </r>
    <r>
      <rPr>
        <sz val="12"/>
        <color theme="1"/>
        <rFont val="Times New Roman"/>
        <family val="1"/>
      </rPr>
      <t>HPP528</t>
    </r>
    <r>
      <rPr>
        <sz val="12"/>
        <color theme="1"/>
        <rFont val="標楷體"/>
        <family val="4"/>
        <charset val="136"/>
      </rPr>
      <t>裱膠膠水</t>
    </r>
    <r>
      <rPr>
        <sz val="12"/>
        <color theme="1"/>
        <rFont val="Times New Roman"/>
        <family val="1"/>
      </rPr>
      <t>+410B</t>
    </r>
    <r>
      <rPr>
        <sz val="12"/>
        <color theme="1"/>
        <rFont val="標楷體"/>
        <family val="4"/>
        <charset val="136"/>
      </rPr>
      <t>固化劑</t>
    </r>
    <r>
      <rPr>
        <sz val="12"/>
        <color theme="1"/>
        <rFont val="Times New Roman"/>
        <family val="1"/>
      </rPr>
      <t>+T615</t>
    </r>
    <r>
      <rPr>
        <sz val="12"/>
        <color theme="1"/>
        <rFont val="標楷體"/>
        <family val="4"/>
        <charset val="136"/>
      </rPr>
      <t>天那水是否可用於公司產品之上</t>
    </r>
  </si>
  <si>
    <r>
      <rPr>
        <sz val="12"/>
        <color theme="1"/>
        <rFont val="標楷體"/>
        <family val="4"/>
        <charset val="136"/>
      </rPr>
      <t>漢高</t>
    </r>
    <r>
      <rPr>
        <sz val="12"/>
        <color theme="1"/>
        <rFont val="Times New Roman"/>
        <family val="1"/>
      </rPr>
      <t>A6073-22</t>
    </r>
    <r>
      <rPr>
        <sz val="12"/>
        <color theme="1"/>
        <rFont val="標楷體"/>
        <family val="4"/>
        <charset val="136"/>
      </rPr>
      <t>水性膠水</t>
    </r>
    <r>
      <rPr>
        <sz val="12"/>
        <color theme="1"/>
        <rFont val="Times New Roman"/>
        <family val="1"/>
      </rPr>
      <t>+5903-21(</t>
    </r>
    <r>
      <rPr>
        <sz val="12"/>
        <color theme="1"/>
        <rFont val="標楷體"/>
        <family val="4"/>
        <charset val="136"/>
      </rPr>
      <t>固化劑</t>
    </r>
    <r>
      <rPr>
        <sz val="12"/>
        <color theme="1"/>
        <rFont val="Times New Roman"/>
        <family val="1"/>
      </rPr>
      <t>)</t>
    </r>
    <r>
      <rPr>
        <sz val="12"/>
        <color theme="1"/>
        <rFont val="標楷體"/>
        <family val="4"/>
        <charset val="136"/>
      </rPr>
      <t>是否可用於公司產品之上﹒從而降低成本</t>
    </r>
    <r>
      <rPr>
        <sz val="12"/>
        <color theme="1"/>
        <rFont val="Times New Roman"/>
        <family val="1"/>
      </rPr>
      <t>.</t>
    </r>
  </si>
  <si>
    <r>
      <t>Kobe Printing</t>
    </r>
    <r>
      <rPr>
        <sz val="12"/>
        <color theme="1"/>
        <rFont val="標楷體"/>
        <family val="4"/>
        <charset val="136"/>
      </rPr>
      <t>供應商反應因生產商轉配方</t>
    </r>
    <r>
      <rPr>
        <sz val="12"/>
        <color theme="1"/>
        <rFont val="Times New Roman"/>
        <family val="1"/>
      </rPr>
      <t xml:space="preserve">, </t>
    </r>
    <r>
      <rPr>
        <sz val="12"/>
        <color theme="1"/>
        <rFont val="標楷體"/>
        <family val="4"/>
        <charset val="136"/>
      </rPr>
      <t>需與舊版膠水相比質量</t>
    </r>
    <r>
      <rPr>
        <sz val="12"/>
        <color theme="1"/>
        <rFont val="Times New Roman"/>
        <family val="1"/>
      </rPr>
      <t>,</t>
    </r>
    <r>
      <rPr>
        <sz val="12"/>
        <color theme="1"/>
        <rFont val="標楷體"/>
        <family val="4"/>
        <charset val="136"/>
      </rPr>
      <t>故測試改良后的神戶</t>
    </r>
    <r>
      <rPr>
        <sz val="12"/>
        <color theme="1"/>
        <rFont val="Times New Roman"/>
        <family val="1"/>
      </rPr>
      <t>500A/B</t>
    </r>
    <r>
      <rPr>
        <sz val="12"/>
        <color theme="1"/>
        <rFont val="標楷體"/>
        <family val="4"/>
        <charset val="136"/>
      </rPr>
      <t>油性膠水是否可用於公司過膠產品之上</t>
    </r>
    <r>
      <rPr>
        <sz val="12"/>
        <color theme="1"/>
        <rFont val="Times New Roman"/>
        <family val="1"/>
      </rPr>
      <t>.</t>
    </r>
  </si>
  <si>
    <r>
      <rPr>
        <sz val="12"/>
        <color theme="1"/>
        <rFont val="標楷體"/>
        <family val="4"/>
        <charset val="136"/>
      </rPr>
      <t>測試利明</t>
    </r>
    <r>
      <rPr>
        <sz val="12"/>
        <color theme="1"/>
        <rFont val="Times New Roman"/>
        <family val="1"/>
      </rPr>
      <t>CC-8509BOPP</t>
    </r>
    <r>
      <rPr>
        <sz val="12"/>
        <color theme="1"/>
        <rFont val="標楷體"/>
        <family val="4"/>
        <charset val="136"/>
      </rPr>
      <t>水性複膜膠水</t>
    </r>
    <r>
      <rPr>
        <sz val="12"/>
        <color theme="1"/>
        <rFont val="Times New Roman"/>
        <family val="1"/>
      </rPr>
      <t>+CC-1001</t>
    </r>
    <r>
      <rPr>
        <sz val="12"/>
        <color theme="1"/>
        <rFont val="標楷體"/>
        <family val="4"/>
        <charset val="136"/>
      </rPr>
      <t>添加劑是否可用於過膠產品之上</t>
    </r>
    <r>
      <rPr>
        <sz val="12"/>
        <color theme="1"/>
        <rFont val="Times New Roman"/>
        <family val="1"/>
      </rPr>
      <t>,</t>
    </r>
    <r>
      <rPr>
        <sz val="12"/>
        <color theme="1"/>
        <rFont val="標楷體"/>
        <family val="4"/>
        <charset val="136"/>
      </rPr>
      <t>從而降低成</t>
    </r>
    <r>
      <rPr>
        <sz val="12"/>
        <color theme="1"/>
        <rFont val="Times New Roman"/>
        <family val="1"/>
      </rPr>
      <t>.</t>
    </r>
  </si>
  <si>
    <r>
      <rPr>
        <sz val="12"/>
        <color theme="1"/>
        <rFont val="標楷體"/>
        <family val="4"/>
        <charset val="136"/>
      </rPr>
      <t>測試國產漢高</t>
    </r>
    <r>
      <rPr>
        <sz val="12"/>
        <color theme="1"/>
        <rFont val="Times New Roman"/>
        <family val="1"/>
      </rPr>
      <t>A6073-22</t>
    </r>
    <r>
      <rPr>
        <sz val="12"/>
        <color theme="1"/>
        <rFont val="標楷體"/>
        <family val="4"/>
        <charset val="136"/>
      </rPr>
      <t>水性膠水</t>
    </r>
    <r>
      <rPr>
        <sz val="12"/>
        <color theme="1"/>
        <rFont val="Times New Roman"/>
        <family val="1"/>
      </rPr>
      <t>+5903-21(</t>
    </r>
    <r>
      <rPr>
        <sz val="12"/>
        <color theme="1"/>
        <rFont val="標楷體"/>
        <family val="4"/>
        <charset val="136"/>
      </rPr>
      <t>固化劑</t>
    </r>
    <r>
      <rPr>
        <sz val="12"/>
        <color theme="1"/>
        <rFont val="Times New Roman"/>
        <family val="1"/>
      </rPr>
      <t>)</t>
    </r>
    <r>
      <rPr>
        <sz val="12"/>
        <color theme="1"/>
        <rFont val="標楷體"/>
        <family val="4"/>
        <charset val="136"/>
      </rPr>
      <t>是否可用於公司產品之上，從而降低成本</t>
    </r>
  </si>
  <si>
    <r>
      <rPr>
        <sz val="12"/>
        <color theme="1"/>
        <rFont val="標楷體"/>
        <family val="4"/>
        <charset val="136"/>
      </rPr>
      <t>測試</t>
    </r>
    <r>
      <rPr>
        <sz val="12"/>
        <color theme="1"/>
        <rFont val="Times New Roman"/>
        <family val="1"/>
      </rPr>
      <t>Jowat764.22+(5%)195.70</t>
    </r>
    <r>
      <rPr>
        <sz val="12"/>
        <color theme="1"/>
        <rFont val="標楷體"/>
        <family val="4"/>
        <charset val="136"/>
      </rPr>
      <t>水性膠水是否可用於公司過膠產品之上，從而降低成本。</t>
    </r>
  </si>
  <si>
    <r>
      <rPr>
        <sz val="12"/>
        <color theme="1"/>
        <rFont val="標楷體"/>
        <family val="4"/>
        <charset val="136"/>
      </rPr>
      <t>測試</t>
    </r>
    <r>
      <rPr>
        <sz val="12"/>
        <color theme="1"/>
        <rFont val="Times New Roman"/>
        <family val="1"/>
      </rPr>
      <t>Henkel #7515 PUR</t>
    </r>
    <r>
      <rPr>
        <sz val="12"/>
        <color theme="1"/>
        <rFont val="標楷體"/>
        <family val="4"/>
        <charset val="136"/>
      </rPr>
      <t>膠是否可配合</t>
    </r>
    <r>
      <rPr>
        <sz val="12"/>
        <color theme="1"/>
        <rFont val="Times New Roman"/>
        <family val="1"/>
      </rPr>
      <t>Lotus 102-SF</t>
    </r>
    <r>
      <rPr>
        <sz val="12"/>
        <color theme="1"/>
        <rFont val="標楷體"/>
        <family val="4"/>
        <charset val="136"/>
      </rPr>
      <t>覆膜機用於公司過膠產品上，以降低成本及提高生產效率。</t>
    </r>
  </si>
  <si>
    <r>
      <rPr>
        <sz val="12"/>
        <color theme="1"/>
        <rFont val="標楷體"/>
        <family val="4"/>
        <charset val="136"/>
      </rPr>
      <t>測試</t>
    </r>
    <r>
      <rPr>
        <sz val="12"/>
        <color theme="1"/>
        <rFont val="Times New Roman"/>
        <family val="1"/>
      </rPr>
      <t>COIM#SF-2930PUR</t>
    </r>
    <r>
      <rPr>
        <sz val="12"/>
        <color theme="1"/>
        <rFont val="標楷體"/>
        <family val="4"/>
        <charset val="136"/>
      </rPr>
      <t>膠是否可配合</t>
    </r>
    <r>
      <rPr>
        <sz val="12"/>
        <color theme="1"/>
        <rFont val="Times New Roman"/>
        <family val="1"/>
      </rPr>
      <t>Lotus 102-SF</t>
    </r>
    <r>
      <rPr>
        <sz val="12"/>
        <color theme="1"/>
        <rFont val="標楷體"/>
        <family val="4"/>
        <charset val="136"/>
      </rPr>
      <t>覆膜機用於公司過膠產品上，以降低成本及提高生產效率。</t>
    </r>
  </si>
  <si>
    <r>
      <rPr>
        <sz val="12"/>
        <color theme="1"/>
        <rFont val="標楷體"/>
        <family val="4"/>
        <charset val="136"/>
      </rPr>
      <t>測試青晨水性過膠膠水，確認其品質是否可代替現用</t>
    </r>
    <r>
      <rPr>
        <sz val="12"/>
        <color theme="1"/>
        <rFont val="Times New Roman"/>
        <family val="1"/>
      </rPr>
      <t>#CC-8509</t>
    </r>
    <r>
      <rPr>
        <sz val="12"/>
        <color theme="1"/>
        <rFont val="標楷體"/>
        <family val="4"/>
        <charset val="136"/>
      </rPr>
      <t>水性過膠膠水</t>
    </r>
    <r>
      <rPr>
        <sz val="12"/>
        <color theme="1"/>
        <rFont val="Times New Roman"/>
        <family val="1"/>
      </rPr>
      <t>,</t>
    </r>
    <r>
      <rPr>
        <sz val="12"/>
        <color theme="1"/>
        <rFont val="標楷體"/>
        <family val="4"/>
        <charset val="136"/>
      </rPr>
      <t>以達到降低大貨成本的目的。</t>
    </r>
  </si>
  <si>
    <r>
      <rPr>
        <sz val="12"/>
        <color theme="1"/>
        <rFont val="標楷體"/>
        <family val="4"/>
        <charset val="136"/>
      </rPr>
      <t>測試</t>
    </r>
    <r>
      <rPr>
        <sz val="12"/>
        <color theme="1"/>
        <rFont val="Times New Roman"/>
        <family val="1"/>
      </rPr>
      <t>#CC-2561</t>
    </r>
    <r>
      <rPr>
        <sz val="12"/>
        <color theme="1"/>
        <rFont val="標楷體"/>
        <family val="4"/>
        <charset val="136"/>
      </rPr>
      <t>水性過膠膠水</t>
    </r>
    <r>
      <rPr>
        <sz val="12"/>
        <color theme="1"/>
        <rFont val="Times New Roman"/>
        <family val="1"/>
      </rPr>
      <t>,</t>
    </r>
    <r>
      <rPr>
        <sz val="12"/>
        <color theme="1"/>
        <rFont val="標楷體"/>
        <family val="4"/>
        <charset val="136"/>
      </rPr>
      <t>確認其品質是否可用於公司過膠產品之中</t>
    </r>
    <r>
      <rPr>
        <sz val="12"/>
        <color theme="1"/>
        <rFont val="Times New Roman"/>
        <family val="1"/>
      </rPr>
      <t>.</t>
    </r>
  </si>
  <si>
    <r>
      <rPr>
        <sz val="12"/>
        <color theme="1"/>
        <rFont val="標楷體"/>
        <family val="4"/>
        <charset val="136"/>
      </rPr>
      <t>測試凱迪克</t>
    </r>
    <r>
      <rPr>
        <sz val="12"/>
        <color theme="1"/>
        <rFont val="Times New Roman"/>
        <family val="1"/>
      </rPr>
      <t>#DB7352</t>
    </r>
    <r>
      <rPr>
        <sz val="12"/>
        <color theme="1"/>
        <rFont val="標楷體"/>
        <family val="4"/>
        <charset val="136"/>
      </rPr>
      <t>水性過膠膠水</t>
    </r>
    <r>
      <rPr>
        <sz val="12"/>
        <color theme="1"/>
        <rFont val="Times New Roman"/>
        <family val="1"/>
      </rPr>
      <t>,</t>
    </r>
    <r>
      <rPr>
        <sz val="12"/>
        <color theme="1"/>
        <rFont val="標楷體"/>
        <family val="4"/>
        <charset val="136"/>
      </rPr>
      <t>確認其品質是否可用於公司過膠產品之中</t>
    </r>
    <r>
      <rPr>
        <sz val="12"/>
        <color theme="1"/>
        <rFont val="Times New Roman"/>
        <family val="1"/>
      </rPr>
      <t>.</t>
    </r>
  </si>
  <si>
    <r>
      <rPr>
        <sz val="12"/>
        <color theme="1"/>
        <rFont val="標楷體"/>
        <family val="4"/>
        <charset val="136"/>
      </rPr>
      <t>測試</t>
    </r>
    <r>
      <rPr>
        <sz val="12"/>
        <color theme="1"/>
        <rFont val="Times New Roman"/>
        <family val="1"/>
      </rPr>
      <t>#DB7352</t>
    </r>
    <r>
      <rPr>
        <sz val="12"/>
        <color theme="1"/>
        <rFont val="標楷體"/>
        <family val="4"/>
        <charset val="136"/>
      </rPr>
      <t>水性過膠膠水</t>
    </r>
    <r>
      <rPr>
        <sz val="12"/>
        <color theme="1"/>
        <rFont val="Times New Roman"/>
        <family val="1"/>
      </rPr>
      <t>,</t>
    </r>
    <r>
      <rPr>
        <sz val="12"/>
        <color theme="1"/>
        <rFont val="標楷體"/>
        <family val="4"/>
        <charset val="136"/>
      </rPr>
      <t>確認其品質是否可用於公司過膠產品之中</t>
    </r>
    <r>
      <rPr>
        <sz val="12"/>
        <color theme="1"/>
        <rFont val="Times New Roman"/>
        <family val="1"/>
      </rPr>
      <t>.</t>
    </r>
  </si>
  <si>
    <r>
      <rPr>
        <sz val="12"/>
        <color theme="1"/>
        <rFont val="標楷體"/>
        <family val="4"/>
        <charset val="136"/>
      </rPr>
      <t>測試改良版</t>
    </r>
    <r>
      <rPr>
        <sz val="12"/>
        <color theme="1"/>
        <rFont val="Times New Roman"/>
        <family val="1"/>
      </rPr>
      <t>#CC-2561</t>
    </r>
    <r>
      <rPr>
        <sz val="12"/>
        <color theme="1"/>
        <rFont val="標楷體"/>
        <family val="4"/>
        <charset val="136"/>
      </rPr>
      <t>水性過膠膠水</t>
    </r>
    <r>
      <rPr>
        <sz val="12"/>
        <color theme="1"/>
        <rFont val="Times New Roman"/>
        <family val="1"/>
      </rPr>
      <t>,</t>
    </r>
    <r>
      <rPr>
        <sz val="12"/>
        <color theme="1"/>
        <rFont val="標楷體"/>
        <family val="4"/>
        <charset val="136"/>
      </rPr>
      <t>確認其品質是否可用於公司過膠產品之中</t>
    </r>
    <r>
      <rPr>
        <sz val="12"/>
        <color theme="1"/>
        <rFont val="Times New Roman"/>
        <family val="1"/>
      </rPr>
      <t>.</t>
    </r>
  </si>
  <si>
    <r>
      <rPr>
        <sz val="12"/>
        <color theme="1"/>
        <rFont val="標楷體"/>
        <family val="4"/>
        <charset val="136"/>
      </rPr>
      <t>測試旭日</t>
    </r>
    <r>
      <rPr>
        <sz val="12"/>
        <color theme="1"/>
        <rFont val="Times New Roman"/>
        <family val="1"/>
      </rPr>
      <t>#SR800</t>
    </r>
    <r>
      <rPr>
        <sz val="12"/>
        <color theme="1"/>
        <rFont val="標楷體"/>
        <family val="4"/>
        <charset val="136"/>
      </rPr>
      <t>水性過膠膠水</t>
    </r>
    <r>
      <rPr>
        <sz val="12"/>
        <color theme="1"/>
        <rFont val="Times New Roman"/>
        <family val="1"/>
      </rPr>
      <t>,</t>
    </r>
    <r>
      <rPr>
        <sz val="12"/>
        <color theme="1"/>
        <rFont val="標楷體"/>
        <family val="4"/>
        <charset val="136"/>
      </rPr>
      <t>確認其品質是否可用於公司過膠產品之中</t>
    </r>
    <r>
      <rPr>
        <sz val="12"/>
        <color theme="1"/>
        <rFont val="Times New Roman"/>
        <family val="1"/>
      </rPr>
      <t>.</t>
    </r>
  </si>
  <si>
    <r>
      <rPr>
        <sz val="12"/>
        <color theme="1"/>
        <rFont val="標楷體"/>
        <family val="4"/>
        <charset val="136"/>
      </rPr>
      <t>測試旭日</t>
    </r>
    <r>
      <rPr>
        <sz val="12"/>
        <color theme="1"/>
        <rFont val="Times New Roman"/>
        <family val="1"/>
      </rPr>
      <t>#SR900</t>
    </r>
    <r>
      <rPr>
        <sz val="12"/>
        <color theme="1"/>
        <rFont val="標楷體"/>
        <family val="4"/>
        <charset val="136"/>
      </rPr>
      <t>水性過膠膠水</t>
    </r>
    <r>
      <rPr>
        <sz val="12"/>
        <color theme="1"/>
        <rFont val="Times New Roman"/>
        <family val="1"/>
      </rPr>
      <t>,</t>
    </r>
    <r>
      <rPr>
        <sz val="12"/>
        <color theme="1"/>
        <rFont val="標楷體"/>
        <family val="4"/>
        <charset val="136"/>
      </rPr>
      <t>確認其品質是否可用於公司過膠產品之中</t>
    </r>
    <r>
      <rPr>
        <sz val="12"/>
        <color theme="1"/>
        <rFont val="Times New Roman"/>
        <family val="1"/>
      </rPr>
      <t>.</t>
    </r>
  </si>
  <si>
    <r>
      <rPr>
        <sz val="12"/>
        <color theme="1"/>
        <rFont val="標楷體"/>
        <family val="4"/>
        <charset val="136"/>
      </rPr>
      <t>現時使用的</t>
    </r>
    <r>
      <rPr>
        <sz val="12"/>
        <color theme="1"/>
        <rFont val="Times New Roman"/>
        <family val="1"/>
      </rPr>
      <t>#cc-8509</t>
    </r>
    <r>
      <rPr>
        <sz val="12"/>
        <color theme="1"/>
        <rFont val="標楷體"/>
        <family val="4"/>
        <charset val="136"/>
      </rPr>
      <t>過膠膠水需加</t>
    </r>
    <r>
      <rPr>
        <sz val="12"/>
        <color theme="1"/>
        <rFont val="Times New Roman"/>
        <family val="1"/>
      </rPr>
      <t>#cc-1001</t>
    </r>
    <r>
      <rPr>
        <sz val="12"/>
        <color theme="1"/>
        <rFont val="標楷體"/>
        <family val="4"/>
        <charset val="136"/>
      </rPr>
      <t>固化劑使用</t>
    </r>
    <r>
      <rPr>
        <sz val="12"/>
        <color theme="1"/>
        <rFont val="Times New Roman"/>
        <family val="1"/>
      </rPr>
      <t>,</t>
    </r>
    <r>
      <rPr>
        <sz val="12"/>
        <color theme="1"/>
        <rFont val="標楷體"/>
        <family val="4"/>
        <charset val="136"/>
      </rPr>
      <t>為節省人力及減少錯失</t>
    </r>
    <r>
      <rPr>
        <sz val="12"/>
        <color theme="1"/>
        <rFont val="Times New Roman"/>
        <family val="1"/>
      </rPr>
      <t>,</t>
    </r>
    <r>
      <rPr>
        <sz val="12"/>
        <color theme="1"/>
        <rFont val="標楷體"/>
        <family val="4"/>
        <charset val="136"/>
      </rPr>
      <t>特申請開發此可直接使用的膠水</t>
    </r>
    <r>
      <rPr>
        <sz val="12"/>
        <color theme="1"/>
        <rFont val="Times New Roman"/>
        <family val="1"/>
      </rPr>
      <t>CT-901</t>
    </r>
    <r>
      <rPr>
        <sz val="12"/>
        <color theme="1"/>
        <rFont val="標楷體"/>
        <family val="4"/>
        <charset val="136"/>
      </rPr>
      <t>水性過膠膠水</t>
    </r>
    <r>
      <rPr>
        <sz val="12"/>
        <color theme="1"/>
        <rFont val="Times New Roman"/>
        <family val="1"/>
      </rPr>
      <t>.</t>
    </r>
  </si>
  <si>
    <r>
      <rPr>
        <sz val="12"/>
        <color theme="1"/>
        <rFont val="標楷體"/>
        <family val="4"/>
        <charset val="136"/>
      </rPr>
      <t>現時使用的</t>
    </r>
    <r>
      <rPr>
        <sz val="12"/>
        <color theme="1"/>
        <rFont val="Times New Roman"/>
        <family val="1"/>
      </rPr>
      <t>#cc-8509</t>
    </r>
    <r>
      <rPr>
        <sz val="12"/>
        <color theme="1"/>
        <rFont val="標楷體"/>
        <family val="4"/>
        <charset val="136"/>
      </rPr>
      <t>過膠膠水需加</t>
    </r>
    <r>
      <rPr>
        <sz val="12"/>
        <color theme="1"/>
        <rFont val="Times New Roman"/>
        <family val="1"/>
      </rPr>
      <t>#cc-1001</t>
    </r>
    <r>
      <rPr>
        <sz val="12"/>
        <color theme="1"/>
        <rFont val="標楷體"/>
        <family val="4"/>
        <charset val="136"/>
      </rPr>
      <t>固化劑使用</t>
    </r>
    <r>
      <rPr>
        <sz val="12"/>
        <color theme="1"/>
        <rFont val="Times New Roman"/>
        <family val="1"/>
      </rPr>
      <t>,</t>
    </r>
    <r>
      <rPr>
        <sz val="12"/>
        <color theme="1"/>
        <rFont val="標楷體"/>
        <family val="4"/>
        <charset val="136"/>
      </rPr>
      <t>為節省人力及減少錯失</t>
    </r>
    <r>
      <rPr>
        <sz val="12"/>
        <color theme="1"/>
        <rFont val="Times New Roman"/>
        <family val="1"/>
      </rPr>
      <t>,</t>
    </r>
    <r>
      <rPr>
        <sz val="12"/>
        <color theme="1"/>
        <rFont val="標楷體"/>
        <family val="4"/>
        <charset val="136"/>
      </rPr>
      <t>特申請開發此可直接使用的膠水</t>
    </r>
    <r>
      <rPr>
        <sz val="12"/>
        <color theme="1"/>
        <rFont val="Times New Roman"/>
        <family val="1"/>
      </rPr>
      <t>HPP556</t>
    </r>
    <r>
      <rPr>
        <sz val="12"/>
        <color theme="1"/>
        <rFont val="標楷體"/>
        <family val="4"/>
        <charset val="136"/>
      </rPr>
      <t>水性過膠膠水</t>
    </r>
    <r>
      <rPr>
        <sz val="12"/>
        <color theme="1"/>
        <rFont val="Times New Roman"/>
        <family val="1"/>
      </rPr>
      <t>.</t>
    </r>
  </si>
  <si>
    <r>
      <rPr>
        <sz val="12"/>
        <color theme="1"/>
        <rFont val="標楷體"/>
        <family val="4"/>
        <charset val="136"/>
      </rPr>
      <t>現時使用的</t>
    </r>
    <r>
      <rPr>
        <sz val="12"/>
        <color theme="1"/>
        <rFont val="Times New Roman"/>
        <family val="1"/>
      </rPr>
      <t>#cc-8509</t>
    </r>
    <r>
      <rPr>
        <sz val="12"/>
        <color theme="1"/>
        <rFont val="標楷體"/>
        <family val="4"/>
        <charset val="136"/>
      </rPr>
      <t>過膠膠水需加</t>
    </r>
    <r>
      <rPr>
        <sz val="12"/>
        <color theme="1"/>
        <rFont val="Times New Roman"/>
        <family val="1"/>
      </rPr>
      <t>#cc-1001</t>
    </r>
    <r>
      <rPr>
        <sz val="12"/>
        <color theme="1"/>
        <rFont val="標楷體"/>
        <family val="4"/>
        <charset val="136"/>
      </rPr>
      <t>固化劑使用</t>
    </r>
    <r>
      <rPr>
        <sz val="12"/>
        <color theme="1"/>
        <rFont val="Times New Roman"/>
        <family val="1"/>
      </rPr>
      <t>,</t>
    </r>
    <r>
      <rPr>
        <sz val="12"/>
        <color theme="1"/>
        <rFont val="標楷體"/>
        <family val="4"/>
        <charset val="136"/>
      </rPr>
      <t>為節省人力及減少錯失</t>
    </r>
    <r>
      <rPr>
        <sz val="12"/>
        <color theme="1"/>
        <rFont val="Times New Roman"/>
        <family val="1"/>
      </rPr>
      <t>,</t>
    </r>
    <r>
      <rPr>
        <sz val="12"/>
        <color theme="1"/>
        <rFont val="標楷體"/>
        <family val="4"/>
        <charset val="136"/>
      </rPr>
      <t>特申請開發此可直接使用的膠水</t>
    </r>
    <r>
      <rPr>
        <sz val="12"/>
        <color theme="1"/>
        <rFont val="Times New Roman"/>
        <family val="1"/>
      </rPr>
      <t>cc-8511</t>
    </r>
    <r>
      <rPr>
        <sz val="12"/>
        <color theme="1"/>
        <rFont val="標楷體"/>
        <family val="4"/>
        <charset val="136"/>
      </rPr>
      <t>水性過膠膠水</t>
    </r>
  </si>
  <si>
    <r>
      <rPr>
        <sz val="12"/>
        <color theme="1"/>
        <rFont val="標楷體"/>
        <family val="4"/>
        <charset val="136"/>
      </rPr>
      <t>測試巴德富</t>
    </r>
    <r>
      <rPr>
        <sz val="12"/>
        <color theme="1"/>
        <rFont val="Times New Roman"/>
        <family val="1"/>
      </rPr>
      <t>#880</t>
    </r>
    <r>
      <rPr>
        <sz val="12"/>
        <color theme="1"/>
        <rFont val="標楷體"/>
        <family val="4"/>
        <charset val="136"/>
      </rPr>
      <t>水性過膠膠水，確認其品質是否可用於我司大貨生產中。</t>
    </r>
  </si>
  <si>
    <r>
      <rPr>
        <sz val="12"/>
        <color theme="1"/>
        <rFont val="標楷體"/>
        <family val="4"/>
        <charset val="136"/>
      </rPr>
      <t>測試巴德富</t>
    </r>
    <r>
      <rPr>
        <sz val="12"/>
        <color theme="1"/>
        <rFont val="Times New Roman"/>
        <family val="1"/>
      </rPr>
      <t>#810</t>
    </r>
    <r>
      <rPr>
        <sz val="12"/>
        <color theme="1"/>
        <rFont val="標楷體"/>
        <family val="4"/>
        <charset val="136"/>
      </rPr>
      <t>水性過膠膠水，確認其品質是否可用於我司大貨生產中。</t>
    </r>
  </si>
  <si>
    <r>
      <rPr>
        <sz val="12"/>
        <color theme="1"/>
        <rFont val="標楷體"/>
        <family val="4"/>
        <charset val="136"/>
      </rPr>
      <t>測試綠川</t>
    </r>
    <r>
      <rPr>
        <sz val="12"/>
        <color theme="1"/>
        <rFont val="Times New Roman"/>
        <family val="1"/>
      </rPr>
      <t>#A-01</t>
    </r>
    <r>
      <rPr>
        <sz val="12"/>
        <color theme="1"/>
        <rFont val="標楷體"/>
        <family val="4"/>
        <charset val="136"/>
      </rPr>
      <t>水性過膠膠水，確認其品質是否可用於我司大貨生產中。</t>
    </r>
  </si>
  <si>
    <r>
      <rPr>
        <sz val="12"/>
        <color theme="1"/>
        <rFont val="標楷體"/>
        <family val="4"/>
        <charset val="136"/>
      </rPr>
      <t>測試青晨</t>
    </r>
    <r>
      <rPr>
        <sz val="12"/>
        <color theme="1"/>
        <rFont val="Times New Roman"/>
        <family val="1"/>
      </rPr>
      <t>#901</t>
    </r>
    <r>
      <rPr>
        <sz val="12"/>
        <color theme="1"/>
        <rFont val="標楷體"/>
        <family val="4"/>
        <charset val="136"/>
      </rPr>
      <t>水性過膠膠水，確認其品質是否可用於我司大貨生產中。</t>
    </r>
  </si>
  <si>
    <r>
      <rPr>
        <sz val="12"/>
        <color theme="1"/>
        <rFont val="標楷體"/>
        <family val="4"/>
        <charset val="136"/>
      </rPr>
      <t>測試方成</t>
    </r>
    <r>
      <rPr>
        <sz val="12"/>
        <color theme="1"/>
        <rFont val="Times New Roman"/>
        <family val="1"/>
      </rPr>
      <t>“FC-7146”</t>
    </r>
    <r>
      <rPr>
        <sz val="12"/>
        <color theme="1"/>
        <rFont val="標楷體"/>
        <family val="4"/>
        <charset val="136"/>
      </rPr>
      <t>膠水用於</t>
    </r>
    <r>
      <rPr>
        <sz val="12"/>
        <color theme="1"/>
        <rFont val="Times New Roman"/>
        <family val="1"/>
      </rPr>
      <t>PUR</t>
    </r>
    <r>
      <rPr>
        <sz val="12"/>
        <color theme="1"/>
        <rFont val="標楷體"/>
        <family val="4"/>
        <charset val="136"/>
      </rPr>
      <t>過膠機器，確認其品質是否可用於我司大貨生產中。</t>
    </r>
  </si>
  <si>
    <r>
      <rPr>
        <sz val="12"/>
        <color theme="1"/>
        <rFont val="標楷體"/>
        <family val="4"/>
        <charset val="136"/>
      </rPr>
      <t>測試恒利</t>
    </r>
    <r>
      <rPr>
        <sz val="12"/>
        <color theme="1"/>
        <rFont val="Times New Roman"/>
        <family val="1"/>
      </rPr>
      <t>PET</t>
    </r>
    <r>
      <rPr>
        <sz val="12"/>
        <color theme="1"/>
        <rFont val="標楷體"/>
        <family val="4"/>
        <charset val="136"/>
      </rPr>
      <t>是否适合作我公司裱膠膠膜用</t>
    </r>
    <r>
      <rPr>
        <sz val="12"/>
        <color theme="1"/>
        <rFont val="Times New Roman"/>
        <family val="1"/>
      </rPr>
      <t>.(1~4</t>
    </r>
    <r>
      <rPr>
        <sz val="12"/>
        <color theme="1"/>
        <rFont val="標楷體"/>
        <family val="4"/>
        <charset val="136"/>
      </rPr>
      <t>取消原因：測試結果不接受。）</t>
    </r>
  </si>
  <si>
    <r>
      <rPr>
        <sz val="12"/>
        <color theme="1"/>
        <rFont val="標楷體"/>
        <family val="4"/>
        <charset val="136"/>
      </rPr>
      <t>測試梁滄記</t>
    </r>
    <r>
      <rPr>
        <sz val="12"/>
        <color theme="1"/>
        <rFont val="Times New Roman"/>
        <family val="1"/>
      </rPr>
      <t>PET</t>
    </r>
    <r>
      <rPr>
        <sz val="12"/>
        <color theme="1"/>
        <rFont val="標楷體"/>
        <family val="4"/>
        <charset val="136"/>
      </rPr>
      <t>是否适合作我公司裱膠膠膜用</t>
    </r>
    <r>
      <rPr>
        <sz val="12"/>
        <color theme="1"/>
        <rFont val="Times New Roman"/>
        <family val="1"/>
      </rPr>
      <t>.</t>
    </r>
  </si>
  <si>
    <r>
      <rPr>
        <sz val="12"/>
        <color theme="1"/>
        <rFont val="標楷體"/>
        <family val="4"/>
        <charset val="136"/>
      </rPr>
      <t>測試日鶴彩虹薄膜是否适合使用</t>
    </r>
  </si>
  <si>
    <r>
      <rPr>
        <sz val="12"/>
        <color theme="1"/>
        <rFont val="標楷體"/>
        <family val="4"/>
        <charset val="136"/>
      </rPr>
      <t>測試永安彩虹薄膜是否适合使用</t>
    </r>
  </si>
  <si>
    <r>
      <rPr>
        <sz val="12"/>
        <color theme="1"/>
        <rFont val="標楷體"/>
        <family val="4"/>
        <charset val="136"/>
      </rPr>
      <t>測試國產永潤牌（</t>
    </r>
    <r>
      <rPr>
        <sz val="12"/>
        <color theme="1"/>
        <rFont val="Times New Roman"/>
        <family val="1"/>
      </rPr>
      <t>0.015mm</t>
    </r>
    <r>
      <rPr>
        <sz val="12"/>
        <color theme="1"/>
        <rFont val="標楷體"/>
        <family val="4"/>
        <charset val="136"/>
      </rPr>
      <t>）光膜是否可用於公司產品上﹒</t>
    </r>
  </si>
  <si>
    <r>
      <rPr>
        <sz val="12"/>
        <color theme="1"/>
        <rFont val="標楷體"/>
        <family val="4"/>
        <charset val="136"/>
      </rPr>
      <t>測試國產永潤牌</t>
    </r>
    <r>
      <rPr>
        <sz val="12"/>
        <color theme="1"/>
        <rFont val="Times New Roman"/>
        <family val="1"/>
      </rPr>
      <t>0.02mm</t>
    </r>
    <r>
      <rPr>
        <sz val="12"/>
        <color theme="1"/>
        <rFont val="標楷體"/>
        <family val="4"/>
        <charset val="136"/>
      </rPr>
      <t>啞膜是否可用於公司產品上﹒</t>
    </r>
  </si>
  <si>
    <r>
      <rPr>
        <sz val="12"/>
        <color theme="1"/>
        <rFont val="標楷體"/>
        <family val="4"/>
        <charset val="136"/>
      </rPr>
      <t>測試國產德冠</t>
    </r>
    <r>
      <rPr>
        <sz val="12"/>
        <color theme="1"/>
        <rFont val="Times New Roman"/>
        <family val="1"/>
      </rPr>
      <t>0.015mm</t>
    </r>
    <r>
      <rPr>
        <sz val="12"/>
        <color theme="1"/>
        <rFont val="標楷體"/>
        <family val="4"/>
        <charset val="136"/>
      </rPr>
      <t>光膜</t>
    </r>
    <r>
      <rPr>
        <sz val="12"/>
        <color theme="1"/>
        <rFont val="Times New Roman"/>
        <family val="1"/>
      </rPr>
      <t>0.02mm</t>
    </r>
    <r>
      <rPr>
        <sz val="12"/>
        <color theme="1"/>
        <rFont val="標楷體"/>
        <family val="4"/>
        <charset val="136"/>
      </rPr>
      <t>啞膜就是否可用於公司產品上﹒</t>
    </r>
  </si>
  <si>
    <r>
      <rPr>
        <sz val="12"/>
        <color theme="1"/>
        <rFont val="標楷體"/>
        <family val="4"/>
        <charset val="136"/>
      </rPr>
      <t>測試國產德冠</t>
    </r>
    <r>
      <rPr>
        <sz val="12"/>
        <color theme="1"/>
        <rFont val="Times New Roman"/>
        <family val="1"/>
      </rPr>
      <t>0.02mm</t>
    </r>
    <r>
      <rPr>
        <sz val="12"/>
        <color theme="1"/>
        <rFont val="標楷體"/>
        <family val="4"/>
        <charset val="136"/>
      </rPr>
      <t>啞膜就是否可用於公司產品上﹒</t>
    </r>
  </si>
  <si>
    <r>
      <rPr>
        <sz val="12"/>
        <color theme="1"/>
        <rFont val="標楷體"/>
        <family val="4"/>
        <charset val="136"/>
      </rPr>
      <t>測試</t>
    </r>
    <r>
      <rPr>
        <sz val="12"/>
        <color theme="1"/>
        <rFont val="Times New Roman"/>
        <family val="1"/>
      </rPr>
      <t>SKC SD15 PET MATTE FILM</t>
    </r>
    <r>
      <rPr>
        <sz val="12"/>
        <color theme="1"/>
        <rFont val="標楷體"/>
        <family val="4"/>
        <charset val="136"/>
      </rPr>
      <t>用</t>
    </r>
    <r>
      <rPr>
        <sz val="12"/>
        <color theme="1"/>
        <rFont val="Times New Roman"/>
        <family val="1"/>
      </rPr>
      <t>764.30</t>
    </r>
    <r>
      <rPr>
        <sz val="12"/>
        <color theme="1"/>
        <rFont val="標楷體"/>
        <family val="4"/>
        <charset val="136"/>
      </rPr>
      <t>水性膠水</t>
    </r>
    <r>
      <rPr>
        <sz val="12"/>
        <color theme="1"/>
        <rFont val="Times New Roman"/>
        <family val="1"/>
      </rPr>
      <t>+(5%)195.70</t>
    </r>
    <r>
      <rPr>
        <sz val="12"/>
        <color theme="1"/>
        <rFont val="標楷體"/>
        <family val="4"/>
        <charset val="136"/>
      </rPr>
      <t>交聯劑過膠﹐是否可提高產品的适用性及產品的質量﹒</t>
    </r>
  </si>
  <si>
    <r>
      <rPr>
        <sz val="12"/>
        <color theme="1"/>
        <rFont val="標楷體"/>
        <family val="4"/>
        <charset val="136"/>
      </rPr>
      <t>測試國產信億</t>
    </r>
    <r>
      <rPr>
        <sz val="12"/>
        <color theme="1"/>
        <rFont val="Times New Roman"/>
        <family val="1"/>
      </rPr>
      <t>0.03mm</t>
    </r>
    <r>
      <rPr>
        <sz val="12"/>
        <color theme="1"/>
        <rFont val="標楷體"/>
        <family val="4"/>
        <charset val="136"/>
      </rPr>
      <t>光膜及</t>
    </r>
    <r>
      <rPr>
        <sz val="12"/>
        <color theme="1"/>
        <rFont val="Times New Roman"/>
        <family val="1"/>
      </rPr>
      <t>0.032mm</t>
    </r>
    <r>
      <rPr>
        <sz val="12"/>
        <color theme="1"/>
        <rFont val="標楷體"/>
        <family val="4"/>
        <charset val="136"/>
      </rPr>
      <t>啞膜是否可用於公司產品上</t>
    </r>
  </si>
  <si>
    <r>
      <rPr>
        <sz val="12"/>
        <color theme="1"/>
        <rFont val="標楷體"/>
        <family val="4"/>
        <charset val="136"/>
      </rPr>
      <t>測試</t>
    </r>
    <r>
      <rPr>
        <sz val="12"/>
        <color theme="1"/>
        <rFont val="Times New Roman"/>
        <family val="1"/>
      </rPr>
      <t>GBC Layflat film #8500LF Clear</t>
    </r>
    <r>
      <rPr>
        <sz val="12"/>
        <color theme="1"/>
        <rFont val="標楷體"/>
        <family val="4"/>
        <charset val="136"/>
      </rPr>
      <t>是否可用於</t>
    </r>
    <r>
      <rPr>
        <sz val="12"/>
        <color theme="1"/>
        <rFont val="Times New Roman"/>
        <family val="1"/>
      </rPr>
      <t>Scholastic</t>
    </r>
    <r>
      <rPr>
        <sz val="12"/>
        <color theme="1"/>
        <rFont val="標楷體"/>
        <family val="4"/>
        <charset val="136"/>
      </rPr>
      <t>客人</t>
    </r>
    <r>
      <rPr>
        <sz val="12"/>
        <color theme="1"/>
        <rFont val="Times New Roman"/>
        <family val="1"/>
      </rPr>
      <t>Arabic Porject</t>
    </r>
    <r>
      <rPr>
        <sz val="12"/>
        <color theme="1"/>
        <rFont val="標楷體"/>
        <family val="4"/>
        <charset val="136"/>
      </rPr>
      <t>產品之上</t>
    </r>
    <r>
      <rPr>
        <sz val="12"/>
        <color theme="1"/>
        <rFont val="Times New Roman"/>
        <family val="1"/>
      </rPr>
      <t>.</t>
    </r>
  </si>
  <si>
    <r>
      <rPr>
        <sz val="12"/>
        <color theme="1"/>
        <rFont val="標楷體"/>
        <family val="4"/>
        <charset val="136"/>
      </rPr>
      <t>測試</t>
    </r>
    <r>
      <rPr>
        <sz val="12"/>
        <color theme="1"/>
        <rFont val="Times New Roman"/>
        <family val="1"/>
      </rPr>
      <t>Daelim OPP (Matt)Film</t>
    </r>
    <r>
      <rPr>
        <sz val="12"/>
        <color theme="1"/>
        <rFont val="標楷體"/>
        <family val="4"/>
        <charset val="136"/>
      </rPr>
      <t>是否可用於公司過膠產品之上，以作比較及後備。</t>
    </r>
  </si>
  <si>
    <r>
      <rPr>
        <sz val="12"/>
        <color theme="1"/>
        <rFont val="標楷體"/>
        <family val="4"/>
        <charset val="136"/>
      </rPr>
      <t>測試</t>
    </r>
    <r>
      <rPr>
        <sz val="12"/>
        <color theme="1"/>
        <rFont val="Times New Roman"/>
        <family val="1"/>
      </rPr>
      <t>Daelim OPP(Gloss) Film</t>
    </r>
    <r>
      <rPr>
        <sz val="12"/>
        <color theme="1"/>
        <rFont val="標楷體"/>
        <family val="4"/>
        <charset val="136"/>
      </rPr>
      <t>是否可用於公司過膠產品之上，以作比較及後備。</t>
    </r>
  </si>
  <si>
    <r>
      <rPr>
        <sz val="12"/>
        <color theme="1"/>
        <rFont val="標楷體"/>
        <family val="4"/>
        <charset val="136"/>
      </rPr>
      <t>測試日本神戶</t>
    </r>
    <r>
      <rPr>
        <sz val="12"/>
        <color theme="1"/>
        <rFont val="Times New Roman"/>
        <family val="1"/>
      </rPr>
      <t>J-Film</t>
    </r>
    <r>
      <rPr>
        <sz val="12"/>
        <color theme="1"/>
        <rFont val="標楷體"/>
        <family val="4"/>
        <charset val="136"/>
      </rPr>
      <t>牌預塗裱膠膜</t>
    </r>
    <r>
      <rPr>
        <sz val="12"/>
        <color theme="1"/>
        <rFont val="Times New Roman"/>
        <family val="1"/>
      </rPr>
      <t>MSSO(Matt)</t>
    </r>
    <r>
      <rPr>
        <sz val="12"/>
        <color theme="1"/>
        <rFont val="標楷體"/>
        <family val="4"/>
        <charset val="136"/>
      </rPr>
      <t>是否可用於公司過膠產品之上，從而降低成本。取消</t>
    </r>
  </si>
  <si>
    <r>
      <rPr>
        <sz val="12"/>
        <color theme="1"/>
        <rFont val="標楷體"/>
        <family val="4"/>
        <charset val="136"/>
      </rPr>
      <t>測試日本神戶預塗裱膠膜</t>
    </r>
    <r>
      <rPr>
        <sz val="12"/>
        <color theme="1"/>
        <rFont val="Times New Roman"/>
        <family val="1"/>
      </rPr>
      <t>SSO(gloss)</t>
    </r>
    <r>
      <rPr>
        <sz val="12"/>
        <color theme="1"/>
        <rFont val="標楷體"/>
        <family val="4"/>
        <charset val="136"/>
      </rPr>
      <t>光膠是否可用於公司過膠產品之上，從而降低成本。</t>
    </r>
  </si>
  <si>
    <r>
      <rPr>
        <sz val="12"/>
        <color theme="1"/>
        <rFont val="標楷體"/>
        <family val="4"/>
        <charset val="136"/>
      </rPr>
      <t>測試</t>
    </r>
    <r>
      <rPr>
        <sz val="12"/>
        <color theme="1"/>
        <rFont val="Times New Roman"/>
        <family val="1"/>
      </rPr>
      <t>#DGL122 Daelim 12 micron Gloss Bopp Film</t>
    </r>
    <r>
      <rPr>
        <sz val="12"/>
        <color theme="1"/>
        <rFont val="標楷體"/>
        <family val="4"/>
        <charset val="136"/>
      </rPr>
      <t>是否可用於公司過膠產品之上，以降低成本及增加後備使用。</t>
    </r>
  </si>
  <si>
    <r>
      <rPr>
        <sz val="12"/>
        <color theme="1"/>
        <rFont val="標楷體"/>
        <family val="4"/>
        <charset val="136"/>
      </rPr>
      <t>測試</t>
    </r>
    <r>
      <rPr>
        <sz val="12"/>
        <color theme="1"/>
        <rFont val="Times New Roman"/>
        <family val="1"/>
      </rPr>
      <t>#DTL152Daelim 15 micron Matt Bopp Film</t>
    </r>
    <r>
      <rPr>
        <sz val="12"/>
        <color theme="1"/>
        <rFont val="標楷體"/>
        <family val="4"/>
        <charset val="136"/>
      </rPr>
      <t>是否可用於公司過膠產品之上，以降低成本及增加後備使用。</t>
    </r>
    <r>
      <rPr>
        <sz val="12"/>
        <color theme="1"/>
        <rFont val="Times New Roman"/>
        <family val="1"/>
      </rPr>
      <t xml:space="preserve"> </t>
    </r>
  </si>
  <si>
    <r>
      <rPr>
        <sz val="12"/>
        <color theme="1"/>
        <rFont val="標楷體"/>
        <family val="4"/>
        <charset val="136"/>
      </rPr>
      <t>測試</t>
    </r>
    <r>
      <rPr>
        <sz val="12"/>
        <color theme="1"/>
        <rFont val="Times New Roman"/>
        <family val="1"/>
      </rPr>
      <t>Clarifoil 24u Pearlescent Red Gloss Film</t>
    </r>
    <r>
      <rPr>
        <sz val="12"/>
        <color theme="1"/>
        <rFont val="標楷體"/>
        <family val="4"/>
        <charset val="136"/>
      </rPr>
      <t>用於公司過膠產品之上，由於其特色為於不同角度下觀望會產生不同顏色的效果，因此雖然價格較高，但仍然具有開發價值，用於生產高檔的產品上，如包裝盒上。</t>
    </r>
  </si>
  <si>
    <r>
      <rPr>
        <sz val="12"/>
        <color theme="1"/>
        <rFont val="標楷體"/>
        <family val="4"/>
        <charset val="136"/>
      </rPr>
      <t>測試</t>
    </r>
    <r>
      <rPr>
        <sz val="12"/>
        <color theme="1"/>
        <rFont val="Times New Roman"/>
        <family val="1"/>
      </rPr>
      <t>PM</t>
    </r>
    <r>
      <rPr>
        <sz val="12"/>
        <color theme="1"/>
        <rFont val="標楷體"/>
        <family val="4"/>
        <charset val="136"/>
      </rPr>
      <t>光膠是否可用於公司過膠產品之上，為現有物料找後備。</t>
    </r>
  </si>
  <si>
    <r>
      <rPr>
        <sz val="12"/>
        <color theme="1"/>
        <rFont val="標楷體"/>
        <family val="4"/>
        <charset val="136"/>
      </rPr>
      <t>測試</t>
    </r>
    <r>
      <rPr>
        <sz val="12"/>
        <color theme="1"/>
        <rFont val="Times New Roman"/>
        <family val="1"/>
      </rPr>
      <t>XG</t>
    </r>
    <r>
      <rPr>
        <sz val="12"/>
        <color theme="1"/>
        <rFont val="標楷體"/>
        <family val="4"/>
        <charset val="136"/>
      </rPr>
      <t>啞膠菲林是否可用於公司過膠產品之上，為現用物料作後備。</t>
    </r>
  </si>
  <si>
    <r>
      <rPr>
        <sz val="12"/>
        <color theme="1"/>
        <rFont val="標楷體"/>
        <family val="4"/>
        <charset val="136"/>
      </rPr>
      <t>我司</t>
    </r>
    <r>
      <rPr>
        <sz val="12"/>
        <color theme="1"/>
        <rFont val="Times New Roman"/>
        <family val="1"/>
      </rPr>
      <t>PET</t>
    </r>
    <r>
      <rPr>
        <sz val="12"/>
        <color theme="1"/>
        <rFont val="標楷體"/>
        <family val="4"/>
        <charset val="136"/>
      </rPr>
      <t>光膠為單一物料。由於生產急用，但供應商沒有現貨，因此以此新物料做大貨。</t>
    </r>
  </si>
  <si>
    <r>
      <rPr>
        <sz val="12"/>
        <color theme="1"/>
        <rFont val="標楷體"/>
        <family val="4"/>
        <charset val="136"/>
      </rPr>
      <t>我司現時只有一種</t>
    </r>
    <r>
      <rPr>
        <sz val="12"/>
        <color theme="1"/>
        <rFont val="Times New Roman"/>
        <family val="1"/>
      </rPr>
      <t>12mic</t>
    </r>
    <r>
      <rPr>
        <sz val="12"/>
        <color theme="1"/>
        <rFont val="標楷體"/>
        <family val="4"/>
        <charset val="136"/>
      </rPr>
      <t>光膠，現尋找新</t>
    </r>
    <r>
      <rPr>
        <sz val="12"/>
        <color theme="1"/>
        <rFont val="Times New Roman"/>
        <family val="1"/>
      </rPr>
      <t>12mic</t>
    </r>
    <r>
      <rPr>
        <sz val="12"/>
        <color theme="1"/>
        <rFont val="標楷體"/>
        <family val="4"/>
        <charset val="136"/>
      </rPr>
      <t>光膠，以確保貨源。</t>
    </r>
  </si>
  <si>
    <r>
      <rPr>
        <sz val="12"/>
        <color theme="1"/>
        <rFont val="標楷體"/>
        <family val="4"/>
        <charset val="136"/>
      </rPr>
      <t>我司現時只有一種</t>
    </r>
    <r>
      <rPr>
        <sz val="12"/>
        <color theme="1"/>
        <rFont val="Times New Roman"/>
        <family val="1"/>
      </rPr>
      <t>15mic</t>
    </r>
    <r>
      <rPr>
        <sz val="12"/>
        <color theme="1"/>
        <rFont val="標楷體"/>
        <family val="4"/>
        <charset val="136"/>
      </rPr>
      <t>啞膠，現尋找新</t>
    </r>
    <r>
      <rPr>
        <sz val="12"/>
        <color theme="1"/>
        <rFont val="Times New Roman"/>
        <family val="1"/>
      </rPr>
      <t>15mic</t>
    </r>
    <r>
      <rPr>
        <sz val="12"/>
        <color theme="1"/>
        <rFont val="標楷體"/>
        <family val="4"/>
        <charset val="136"/>
      </rPr>
      <t>啞膠，以確保貨源。</t>
    </r>
  </si>
  <si>
    <r>
      <rPr>
        <sz val="12"/>
        <color theme="1"/>
        <rFont val="標楷體"/>
        <family val="4"/>
        <charset val="136"/>
      </rPr>
      <t>我司只有一款測試合格的</t>
    </r>
    <r>
      <rPr>
        <sz val="12"/>
        <color theme="1"/>
        <rFont val="Times New Roman"/>
        <family val="1"/>
      </rPr>
      <t>12MIC</t>
    </r>
    <r>
      <rPr>
        <sz val="12"/>
        <color theme="1"/>
        <rFont val="標楷體"/>
        <family val="4"/>
        <charset val="136"/>
      </rPr>
      <t>光膠菲林，現尋找新供應商以增加後備貨源</t>
    </r>
  </si>
  <si>
    <r>
      <rPr>
        <sz val="12"/>
        <color theme="1"/>
        <rFont val="標楷體"/>
        <family val="4"/>
        <charset val="136"/>
      </rPr>
      <t>我司只有一款測試合格的</t>
    </r>
    <r>
      <rPr>
        <sz val="12"/>
        <color theme="1"/>
        <rFont val="Times New Roman"/>
        <family val="1"/>
      </rPr>
      <t>15MIC</t>
    </r>
    <r>
      <rPr>
        <sz val="12"/>
        <color theme="1"/>
        <rFont val="標楷體"/>
        <family val="4"/>
        <charset val="136"/>
      </rPr>
      <t>啞膠菲林，現尋找新供應商以增加後備貨源</t>
    </r>
  </si>
  <si>
    <r>
      <rPr>
        <sz val="12"/>
        <color theme="1"/>
        <rFont val="標楷體"/>
        <family val="4"/>
        <charset val="136"/>
      </rPr>
      <t>測試該款尼龍光膠是否可用於公司產品上，為現有物料找後備</t>
    </r>
    <r>
      <rPr>
        <sz val="12"/>
        <color theme="1"/>
        <rFont val="Times New Roman"/>
        <family val="1"/>
      </rPr>
      <t xml:space="preserve">, </t>
    </r>
    <r>
      <rPr>
        <sz val="12"/>
        <color theme="1"/>
        <rFont val="標楷體"/>
        <family val="4"/>
        <charset val="136"/>
      </rPr>
      <t>從而為公司節約成本</t>
    </r>
    <r>
      <rPr>
        <sz val="12"/>
        <color theme="1"/>
        <rFont val="Times New Roman"/>
        <family val="1"/>
      </rPr>
      <t>..</t>
    </r>
  </si>
  <si>
    <r>
      <rPr>
        <sz val="12"/>
        <color theme="1"/>
        <rFont val="標楷體"/>
        <family val="4"/>
        <charset val="136"/>
      </rPr>
      <t>國內供應商，運輸時間短，為現有物料找後傋。</t>
    </r>
  </si>
  <si>
    <r>
      <rPr>
        <sz val="12"/>
        <color theme="1"/>
        <rFont val="標楷體"/>
        <family val="4"/>
        <charset val="136"/>
      </rPr>
      <t>測試南亞光啞膠菲林是否可用於公司過膠產品之上，為現有物料找後備。</t>
    </r>
  </si>
  <si>
    <r>
      <rPr>
        <sz val="12"/>
        <color theme="1"/>
        <rFont val="標楷體"/>
        <family val="4"/>
        <charset val="136"/>
      </rPr>
      <t>測試汾江</t>
    </r>
    <r>
      <rPr>
        <sz val="12"/>
        <color theme="1"/>
        <rFont val="Times New Roman"/>
        <family val="1"/>
      </rPr>
      <t>20MIC</t>
    </r>
    <r>
      <rPr>
        <sz val="12"/>
        <color theme="1"/>
        <rFont val="標楷體"/>
        <family val="4"/>
        <charset val="136"/>
      </rPr>
      <t>啞膠菲林是否可用於公司產品之上，為現有物料找後備。</t>
    </r>
  </si>
  <si>
    <r>
      <rPr>
        <sz val="12"/>
        <color theme="1"/>
        <rFont val="標楷體"/>
        <family val="4"/>
        <charset val="136"/>
      </rPr>
      <t>測試汾江</t>
    </r>
    <r>
      <rPr>
        <sz val="12"/>
        <color theme="1"/>
        <rFont val="Times New Roman"/>
        <family val="1"/>
      </rPr>
      <t>15MIC</t>
    </r>
    <r>
      <rPr>
        <sz val="12"/>
        <color theme="1"/>
        <rFont val="標楷體"/>
        <family val="4"/>
        <charset val="136"/>
      </rPr>
      <t>光膠菲林是否可用於公司產品之上，為現有物料找後備。</t>
    </r>
  </si>
  <si>
    <r>
      <rPr>
        <sz val="12"/>
        <color theme="1"/>
        <rFont val="標楷體"/>
        <family val="4"/>
        <charset val="136"/>
      </rPr>
      <t>測試德冠</t>
    </r>
    <r>
      <rPr>
        <sz val="12"/>
        <color theme="1"/>
        <rFont val="Times New Roman"/>
        <family val="1"/>
      </rPr>
      <t xml:space="preserve"> #MT</t>
    </r>
    <r>
      <rPr>
        <sz val="12"/>
        <color theme="1"/>
        <rFont val="標楷體"/>
        <family val="4"/>
        <charset val="136"/>
      </rPr>
      <t>消光膜</t>
    </r>
    <r>
      <rPr>
        <sz val="12"/>
        <color theme="1"/>
        <rFont val="Times New Roman"/>
        <family val="1"/>
      </rPr>
      <t xml:space="preserve"> &amp;  #LP</t>
    </r>
    <r>
      <rPr>
        <sz val="12"/>
        <color theme="1"/>
        <rFont val="標楷體"/>
        <family val="4"/>
        <charset val="136"/>
      </rPr>
      <t>上光膜</t>
    </r>
    <r>
      <rPr>
        <sz val="12"/>
        <color theme="1"/>
        <rFont val="Times New Roman"/>
        <family val="1"/>
      </rPr>
      <t>,</t>
    </r>
    <r>
      <rPr>
        <sz val="12"/>
        <color theme="1"/>
        <rFont val="標楷體"/>
        <family val="4"/>
        <charset val="136"/>
      </rPr>
      <t>確定其效果是否可用於公司過膠產品之中</t>
    </r>
    <r>
      <rPr>
        <sz val="12"/>
        <color theme="1"/>
        <rFont val="Times New Roman"/>
        <family val="1"/>
      </rPr>
      <t>,</t>
    </r>
    <r>
      <rPr>
        <sz val="12"/>
        <color theme="1"/>
        <rFont val="標楷體"/>
        <family val="4"/>
        <charset val="136"/>
      </rPr>
      <t>為現有物料找後備</t>
    </r>
    <r>
      <rPr>
        <sz val="12"/>
        <color theme="1"/>
        <rFont val="Times New Roman"/>
        <family val="1"/>
      </rPr>
      <t>.</t>
    </r>
  </si>
  <si>
    <r>
      <rPr>
        <sz val="12"/>
        <color theme="1"/>
        <rFont val="標楷體"/>
        <family val="4"/>
        <charset val="136"/>
      </rPr>
      <t>測試金菱裡克</t>
    </r>
    <r>
      <rPr>
        <sz val="12"/>
        <color theme="1"/>
        <rFont val="Times New Roman"/>
        <family val="1"/>
      </rPr>
      <t>#PT-18</t>
    </r>
    <r>
      <rPr>
        <sz val="12"/>
        <color theme="1"/>
        <rFont val="標楷體"/>
        <family val="4"/>
        <charset val="136"/>
      </rPr>
      <t>啞膠菲林</t>
    </r>
    <r>
      <rPr>
        <sz val="12"/>
        <color theme="1"/>
        <rFont val="Times New Roman"/>
        <family val="1"/>
      </rPr>
      <t>,</t>
    </r>
    <r>
      <rPr>
        <sz val="12"/>
        <color theme="1"/>
        <rFont val="標楷體"/>
        <family val="4"/>
        <charset val="136"/>
      </rPr>
      <t>確定其效果是否可用於公司過膠產品之中</t>
    </r>
    <r>
      <rPr>
        <sz val="12"/>
        <color theme="1"/>
        <rFont val="Times New Roman"/>
        <family val="1"/>
      </rPr>
      <t>,</t>
    </r>
    <r>
      <rPr>
        <sz val="12"/>
        <color theme="1"/>
        <rFont val="標楷體"/>
        <family val="4"/>
        <charset val="136"/>
      </rPr>
      <t>為現有物料找後備</t>
    </r>
    <r>
      <rPr>
        <sz val="12"/>
        <color theme="1"/>
        <rFont val="Times New Roman"/>
        <family val="1"/>
      </rPr>
      <t>.</t>
    </r>
  </si>
  <si>
    <r>
      <rPr>
        <sz val="12"/>
        <color theme="1"/>
        <rFont val="標楷體"/>
        <family val="4"/>
        <charset val="136"/>
      </rPr>
      <t>測試金菱裡克</t>
    </r>
    <r>
      <rPr>
        <sz val="12"/>
        <color theme="1"/>
        <rFont val="Times New Roman"/>
        <family val="1"/>
      </rPr>
      <t>#PP-15</t>
    </r>
    <r>
      <rPr>
        <sz val="12"/>
        <color theme="1"/>
        <rFont val="標楷體"/>
        <family val="4"/>
        <charset val="136"/>
      </rPr>
      <t>光膠菲林</t>
    </r>
    <r>
      <rPr>
        <sz val="12"/>
        <color theme="1"/>
        <rFont val="Times New Roman"/>
        <family val="1"/>
      </rPr>
      <t>,</t>
    </r>
    <r>
      <rPr>
        <sz val="12"/>
        <color theme="1"/>
        <rFont val="標楷體"/>
        <family val="4"/>
        <charset val="136"/>
      </rPr>
      <t>確定其效果是否可用於公司過膠產品之中</t>
    </r>
    <r>
      <rPr>
        <sz val="12"/>
        <color theme="1"/>
        <rFont val="Times New Roman"/>
        <family val="1"/>
      </rPr>
      <t>,</t>
    </r>
    <r>
      <rPr>
        <sz val="12"/>
        <color theme="1"/>
        <rFont val="標楷體"/>
        <family val="4"/>
        <charset val="136"/>
      </rPr>
      <t>為現有物料找後備</t>
    </r>
    <r>
      <rPr>
        <sz val="12"/>
        <color theme="1"/>
        <rFont val="Times New Roman"/>
        <family val="1"/>
      </rPr>
      <t>.</t>
    </r>
  </si>
  <si>
    <r>
      <rPr>
        <sz val="12"/>
        <color theme="1"/>
        <rFont val="標楷體"/>
        <family val="4"/>
        <charset val="136"/>
      </rPr>
      <t>測試神戶</t>
    </r>
    <r>
      <rPr>
        <sz val="12"/>
        <color theme="1"/>
        <rFont val="Times New Roman"/>
        <family val="1"/>
      </rPr>
      <t>FUTAMURA # FOR-2 GLOSS BOPP</t>
    </r>
    <r>
      <rPr>
        <sz val="12"/>
        <color theme="1"/>
        <rFont val="標楷體"/>
        <family val="4"/>
        <charset val="136"/>
      </rPr>
      <t>光膠菲林配合</t>
    </r>
    <r>
      <rPr>
        <sz val="12"/>
        <color theme="1"/>
        <rFont val="Times New Roman"/>
        <family val="1"/>
      </rPr>
      <t>#8509</t>
    </r>
    <r>
      <rPr>
        <sz val="12"/>
        <color theme="1"/>
        <rFont val="標楷體"/>
        <family val="4"/>
        <charset val="136"/>
      </rPr>
      <t>過膠膠水上機復合單粉紙</t>
    </r>
    <r>
      <rPr>
        <sz val="12"/>
        <color theme="1"/>
        <rFont val="Times New Roman"/>
        <family val="1"/>
      </rPr>
      <t>/</t>
    </r>
    <r>
      <rPr>
        <sz val="12"/>
        <color theme="1"/>
        <rFont val="標楷體"/>
        <family val="4"/>
        <charset val="136"/>
      </rPr>
      <t>卡，判斷其是否符合公司要求用於公司過膠產品之上。</t>
    </r>
  </si>
  <si>
    <r>
      <rPr>
        <sz val="12"/>
        <color theme="1"/>
        <rFont val="標楷體"/>
        <family val="4"/>
        <charset val="136"/>
      </rPr>
      <t>測試神戶</t>
    </r>
    <r>
      <rPr>
        <sz val="12"/>
        <color theme="1"/>
        <rFont val="Times New Roman"/>
        <family val="1"/>
      </rPr>
      <t>FUTAMURA # FOR-M MATT BOPP</t>
    </r>
    <r>
      <rPr>
        <sz val="12"/>
        <color theme="1"/>
        <rFont val="標楷體"/>
        <family val="4"/>
        <charset val="136"/>
      </rPr>
      <t>啞膠菲林配合</t>
    </r>
    <r>
      <rPr>
        <sz val="12"/>
        <color theme="1"/>
        <rFont val="Times New Roman"/>
        <family val="1"/>
      </rPr>
      <t>#8509</t>
    </r>
    <r>
      <rPr>
        <sz val="12"/>
        <color theme="1"/>
        <rFont val="標楷體"/>
        <family val="4"/>
        <charset val="136"/>
      </rPr>
      <t>過膠膠水上機復合單粉紙</t>
    </r>
    <r>
      <rPr>
        <sz val="12"/>
        <color theme="1"/>
        <rFont val="Times New Roman"/>
        <family val="1"/>
      </rPr>
      <t>/</t>
    </r>
    <r>
      <rPr>
        <sz val="12"/>
        <color theme="1"/>
        <rFont val="標楷體"/>
        <family val="4"/>
        <charset val="136"/>
      </rPr>
      <t>卡，判斷其是否符合公司要求用於公司過膠產品之上。</t>
    </r>
  </si>
  <si>
    <r>
      <rPr>
        <sz val="12"/>
        <color theme="1"/>
        <rFont val="標楷體"/>
        <family val="4"/>
        <charset val="136"/>
      </rPr>
      <t>測試</t>
    </r>
    <r>
      <rPr>
        <sz val="12"/>
        <color theme="1"/>
        <rFont val="Times New Roman"/>
        <family val="1"/>
      </rPr>
      <t>#GMP Curl &amp; Scratch free matt film,</t>
    </r>
    <r>
      <rPr>
        <sz val="12"/>
        <color theme="1"/>
        <rFont val="標楷體"/>
        <family val="4"/>
        <charset val="136"/>
      </rPr>
      <t>觀察其是否可用於過膠產品之中，並評估其耐磨性能是否可接受</t>
    </r>
    <r>
      <rPr>
        <sz val="12"/>
        <color theme="1"/>
        <rFont val="Times New Roman"/>
        <family val="1"/>
      </rPr>
      <t>.</t>
    </r>
  </si>
  <si>
    <r>
      <rPr>
        <sz val="12"/>
        <color theme="1"/>
        <rFont val="標楷體"/>
        <family val="4"/>
        <charset val="136"/>
      </rPr>
      <t>測試</t>
    </r>
    <r>
      <rPr>
        <sz val="12"/>
        <color theme="1"/>
        <rFont val="Times New Roman"/>
        <family val="1"/>
      </rPr>
      <t># GBC8300 scuff free matte lamination film,</t>
    </r>
    <r>
      <rPr>
        <sz val="12"/>
        <color theme="1"/>
        <rFont val="標楷體"/>
        <family val="4"/>
        <charset val="136"/>
      </rPr>
      <t>觀察其是否可用於過膠產品之中，並評估其耐磨性能是否可接受</t>
    </r>
    <r>
      <rPr>
        <sz val="12"/>
        <color theme="1"/>
        <rFont val="Times New Roman"/>
        <family val="1"/>
      </rPr>
      <t>.</t>
    </r>
  </si>
  <si>
    <r>
      <rPr>
        <sz val="12"/>
        <color theme="1"/>
        <rFont val="標楷體"/>
        <family val="4"/>
        <charset val="136"/>
      </rPr>
      <t>測試昆領</t>
    </r>
    <r>
      <rPr>
        <sz val="12"/>
        <color theme="1"/>
        <rFont val="Times New Roman"/>
        <family val="1"/>
      </rPr>
      <t xml:space="preserve">12u </t>
    </r>
    <r>
      <rPr>
        <sz val="12"/>
        <color theme="1"/>
        <rFont val="標楷體"/>
        <family val="4"/>
        <charset val="136"/>
      </rPr>
      <t>光膠菲林，觀察其品質是否達到我司要求用於過膠產品之中</t>
    </r>
    <r>
      <rPr>
        <sz val="12"/>
        <color theme="1"/>
        <rFont val="Times New Roman"/>
        <family val="1"/>
      </rPr>
      <t>.</t>
    </r>
  </si>
  <si>
    <r>
      <rPr>
        <sz val="12"/>
        <color theme="1"/>
        <rFont val="標楷體"/>
        <family val="4"/>
        <charset val="136"/>
      </rPr>
      <t>測試康得新</t>
    </r>
    <r>
      <rPr>
        <sz val="12"/>
        <color theme="1"/>
        <rFont val="Times New Roman"/>
        <family val="1"/>
      </rPr>
      <t>PET0913</t>
    </r>
    <r>
      <rPr>
        <sz val="12"/>
        <color theme="1"/>
        <rFont val="標楷體"/>
        <family val="4"/>
        <charset val="136"/>
      </rPr>
      <t>預塗光膠，觀察其品質是否達到我司要求用於過膠產品之中</t>
    </r>
    <r>
      <rPr>
        <sz val="12"/>
        <color theme="1"/>
        <rFont val="Times New Roman"/>
        <family val="1"/>
      </rPr>
      <t>.</t>
    </r>
  </si>
  <si>
    <r>
      <rPr>
        <sz val="12"/>
        <color theme="1"/>
        <rFont val="標楷體"/>
        <family val="4"/>
        <charset val="136"/>
      </rPr>
      <t>測試昆嶺</t>
    </r>
    <r>
      <rPr>
        <sz val="12"/>
        <color theme="1"/>
        <rFont val="Times New Roman"/>
        <family val="1"/>
      </rPr>
      <t xml:space="preserve">15um </t>
    </r>
    <r>
      <rPr>
        <sz val="12"/>
        <color theme="1"/>
        <rFont val="標楷體"/>
        <family val="4"/>
        <charset val="136"/>
      </rPr>
      <t>啞膠菲林，觀察其品質是否達到我司要求用於過膠產品之中</t>
    </r>
    <r>
      <rPr>
        <sz val="12"/>
        <color theme="1"/>
        <rFont val="Times New Roman"/>
        <family val="1"/>
      </rPr>
      <t>.</t>
    </r>
  </si>
  <si>
    <r>
      <rPr>
        <sz val="12"/>
        <color theme="1"/>
        <rFont val="標楷體"/>
        <family val="4"/>
        <charset val="136"/>
      </rPr>
      <t>測試宏銘</t>
    </r>
    <r>
      <rPr>
        <sz val="12"/>
        <color theme="1"/>
        <rFont val="Times New Roman"/>
        <family val="1"/>
      </rPr>
      <t>12um</t>
    </r>
    <r>
      <rPr>
        <sz val="12"/>
        <color theme="1"/>
        <rFont val="標楷體"/>
        <family val="4"/>
        <charset val="136"/>
      </rPr>
      <t>光膠菲林</t>
    </r>
    <r>
      <rPr>
        <sz val="12"/>
        <color theme="1"/>
        <rFont val="Times New Roman"/>
        <family val="1"/>
      </rPr>
      <t xml:space="preserve">, </t>
    </r>
    <r>
      <rPr>
        <sz val="12"/>
        <color theme="1"/>
        <rFont val="標楷體"/>
        <family val="4"/>
        <charset val="136"/>
      </rPr>
      <t>確認其品質是否可用於我司過膠產品之中</t>
    </r>
    <r>
      <rPr>
        <sz val="12"/>
        <color theme="1"/>
        <rFont val="Times New Roman"/>
        <family val="1"/>
      </rPr>
      <t>.</t>
    </r>
  </si>
  <si>
    <r>
      <rPr>
        <sz val="12"/>
        <color theme="1"/>
        <rFont val="標楷體"/>
        <family val="4"/>
        <charset val="136"/>
      </rPr>
      <t>測試宏銘</t>
    </r>
    <r>
      <rPr>
        <sz val="12"/>
        <color theme="1"/>
        <rFont val="Times New Roman"/>
        <family val="1"/>
      </rPr>
      <t>15um</t>
    </r>
    <r>
      <rPr>
        <sz val="12"/>
        <color theme="1"/>
        <rFont val="標楷體"/>
        <family val="4"/>
        <charset val="136"/>
      </rPr>
      <t>啞膠菲林</t>
    </r>
    <r>
      <rPr>
        <sz val="12"/>
        <color theme="1"/>
        <rFont val="Times New Roman"/>
        <family val="1"/>
      </rPr>
      <t xml:space="preserve">, </t>
    </r>
    <r>
      <rPr>
        <sz val="12"/>
        <color theme="1"/>
        <rFont val="標楷體"/>
        <family val="4"/>
        <charset val="136"/>
      </rPr>
      <t>確認其品質是否可用於我司過膠產品之中</t>
    </r>
    <r>
      <rPr>
        <sz val="12"/>
        <color theme="1"/>
        <rFont val="Times New Roman"/>
        <family val="1"/>
      </rPr>
      <t>.</t>
    </r>
  </si>
  <si>
    <r>
      <rPr>
        <sz val="12"/>
        <color theme="1"/>
        <rFont val="標楷體"/>
        <family val="4"/>
        <charset val="136"/>
      </rPr>
      <t>測試</t>
    </r>
    <r>
      <rPr>
        <sz val="12"/>
        <color theme="1"/>
        <rFont val="Times New Roman"/>
        <family val="1"/>
      </rPr>
      <t>ARLENE 18um PFD</t>
    </r>
    <r>
      <rPr>
        <sz val="12"/>
        <color theme="1"/>
        <rFont val="標楷體"/>
        <family val="4"/>
        <charset val="136"/>
      </rPr>
      <t>光膠菲林</t>
    </r>
    <r>
      <rPr>
        <sz val="12"/>
        <color theme="1"/>
        <rFont val="Times New Roman"/>
        <family val="1"/>
      </rPr>
      <t>,</t>
    </r>
    <r>
      <rPr>
        <sz val="12"/>
        <color theme="1"/>
        <rFont val="標楷體"/>
        <family val="4"/>
        <charset val="136"/>
      </rPr>
      <t>確認其品質是否可用於我司過膠產品之中。</t>
    </r>
    <r>
      <rPr>
        <sz val="12"/>
        <color theme="1"/>
        <rFont val="Times New Roman"/>
        <family val="1"/>
      </rPr>
      <t>(</t>
    </r>
    <r>
      <rPr>
        <sz val="12"/>
        <color theme="1"/>
        <rFont val="標楷體"/>
        <family val="4"/>
        <charset val="136"/>
      </rPr>
      <t>可降解膠膜</t>
    </r>
    <r>
      <rPr>
        <sz val="12"/>
        <color theme="1"/>
        <rFont val="Times New Roman"/>
        <family val="1"/>
      </rPr>
      <t>)</t>
    </r>
  </si>
  <si>
    <r>
      <rPr>
        <sz val="12"/>
        <color theme="1"/>
        <rFont val="標楷體"/>
        <family val="4"/>
        <charset val="136"/>
      </rPr>
      <t>測試德冠節能環保型無膠復合消光膜</t>
    </r>
    <r>
      <rPr>
        <sz val="12"/>
        <color theme="1"/>
        <rFont val="Times New Roman"/>
        <family val="1"/>
      </rPr>
      <t xml:space="preserve">(LEm), </t>
    </r>
    <r>
      <rPr>
        <sz val="12"/>
        <color theme="1"/>
        <rFont val="標楷體"/>
        <family val="4"/>
        <charset val="136"/>
      </rPr>
      <t>確認其品質是否可用於我司過膠產品之中</t>
    </r>
    <r>
      <rPr>
        <sz val="12"/>
        <color theme="1"/>
        <rFont val="Times New Roman"/>
        <family val="1"/>
      </rPr>
      <t>.</t>
    </r>
  </si>
  <si>
    <r>
      <rPr>
        <sz val="12"/>
        <color theme="1"/>
        <rFont val="標楷體"/>
        <family val="4"/>
        <charset val="136"/>
      </rPr>
      <t>測試德冠節能環保型無膠復合光膜</t>
    </r>
    <r>
      <rPr>
        <sz val="12"/>
        <color theme="1"/>
        <rFont val="Times New Roman"/>
        <family val="1"/>
      </rPr>
      <t xml:space="preserve">(LEg), </t>
    </r>
    <r>
      <rPr>
        <sz val="12"/>
        <color theme="1"/>
        <rFont val="標楷體"/>
        <family val="4"/>
        <charset val="136"/>
      </rPr>
      <t>確認其品質是否可用於我司過膠產品之中</t>
    </r>
    <r>
      <rPr>
        <sz val="12"/>
        <color theme="1"/>
        <rFont val="Times New Roman"/>
        <family val="1"/>
      </rPr>
      <t>.</t>
    </r>
  </si>
  <si>
    <r>
      <rPr>
        <sz val="12"/>
        <color theme="1"/>
        <rFont val="標楷體"/>
        <family val="4"/>
        <charset val="136"/>
      </rPr>
      <t>測試廣州宏銘光膠菲林</t>
    </r>
    <r>
      <rPr>
        <sz val="12"/>
        <color theme="1"/>
        <rFont val="Times New Roman"/>
        <family val="1"/>
      </rPr>
      <t xml:space="preserve">, </t>
    </r>
    <r>
      <rPr>
        <sz val="12"/>
        <color theme="1"/>
        <rFont val="標楷體"/>
        <family val="4"/>
        <charset val="136"/>
      </rPr>
      <t>確認其品質是否可用於我司過膠產品之中</t>
    </r>
    <r>
      <rPr>
        <sz val="12"/>
        <color theme="1"/>
        <rFont val="Times New Roman"/>
        <family val="1"/>
      </rPr>
      <t>.</t>
    </r>
  </si>
  <si>
    <r>
      <rPr>
        <sz val="12"/>
        <color theme="1"/>
        <rFont val="標楷體"/>
        <family val="4"/>
        <charset val="136"/>
      </rPr>
      <t>測試</t>
    </r>
    <r>
      <rPr>
        <sz val="12"/>
        <color theme="1"/>
        <rFont val="Times New Roman"/>
        <family val="1"/>
      </rPr>
      <t>Nylon Thermal Lamination film</t>
    </r>
    <r>
      <rPr>
        <sz val="12"/>
        <color theme="1"/>
        <rFont val="標楷體"/>
        <family val="4"/>
        <charset val="136"/>
      </rPr>
      <t>，確認其品質可否用於</t>
    </r>
    <r>
      <rPr>
        <sz val="12"/>
        <color theme="1"/>
        <rFont val="Times New Roman"/>
        <family val="1"/>
      </rPr>
      <t>&lt;&lt;</t>
    </r>
    <r>
      <rPr>
        <sz val="12"/>
        <color theme="1"/>
        <rFont val="標楷體"/>
        <family val="4"/>
        <charset val="136"/>
      </rPr>
      <t>阿拉伯語言</t>
    </r>
    <r>
      <rPr>
        <sz val="12"/>
        <color theme="1"/>
        <rFont val="Times New Roman"/>
        <family val="1"/>
      </rPr>
      <t>&gt;&gt;</t>
    </r>
    <r>
      <rPr>
        <sz val="12"/>
        <color theme="1"/>
        <rFont val="標楷體"/>
        <family val="4"/>
        <charset val="136"/>
      </rPr>
      <t>系列工程單中。</t>
    </r>
  </si>
  <si>
    <r>
      <rPr>
        <sz val="12"/>
        <color theme="1"/>
        <rFont val="標楷體"/>
        <family val="4"/>
        <charset val="136"/>
      </rPr>
      <t>由於現時的</t>
    </r>
    <r>
      <rPr>
        <sz val="12"/>
        <color theme="1"/>
        <rFont val="Times New Roman"/>
        <family val="1"/>
      </rPr>
      <t>PET</t>
    </r>
    <r>
      <rPr>
        <sz val="12"/>
        <color theme="1"/>
        <rFont val="標楷體"/>
        <family val="4"/>
        <charset val="136"/>
      </rPr>
      <t>光膠</t>
    </r>
    <r>
      <rPr>
        <sz val="12"/>
        <color theme="1"/>
        <rFont val="Times New Roman"/>
        <family val="1"/>
      </rPr>
      <t>MOQ</t>
    </r>
    <r>
      <rPr>
        <sz val="12"/>
        <color theme="1"/>
        <rFont val="標楷體"/>
        <family val="4"/>
        <charset val="136"/>
      </rPr>
      <t>數量大，價格貴，而且質量不穩定，現開發另一牌子</t>
    </r>
    <r>
      <rPr>
        <sz val="12"/>
        <color theme="1"/>
        <rFont val="Times New Roman"/>
        <family val="1"/>
      </rPr>
      <t>PET</t>
    </r>
    <r>
      <rPr>
        <sz val="12"/>
        <color theme="1"/>
        <rFont val="標楷體"/>
        <family val="4"/>
        <charset val="136"/>
      </rPr>
      <t>光膠測試看是否能代替現有適用於公司產品上。</t>
    </r>
  </si>
  <si>
    <r>
      <rPr>
        <sz val="12"/>
        <color theme="1"/>
        <rFont val="標楷體"/>
        <family val="4"/>
        <charset val="136"/>
      </rPr>
      <t>測試汾江尼龍菲林，確認其品質可否用於</t>
    </r>
    <r>
      <rPr>
        <sz val="12"/>
        <color theme="1"/>
        <rFont val="Times New Roman"/>
        <family val="1"/>
      </rPr>
      <t>&lt;&lt;</t>
    </r>
    <r>
      <rPr>
        <sz val="12"/>
        <color theme="1"/>
        <rFont val="標楷體"/>
        <family val="4"/>
        <charset val="136"/>
      </rPr>
      <t>阿拉伯語言</t>
    </r>
    <r>
      <rPr>
        <sz val="12"/>
        <color theme="1"/>
        <rFont val="Times New Roman"/>
        <family val="1"/>
      </rPr>
      <t>&gt;&gt;</t>
    </r>
    <r>
      <rPr>
        <sz val="12"/>
        <color theme="1"/>
        <rFont val="標楷體"/>
        <family val="4"/>
        <charset val="136"/>
      </rPr>
      <t>系列工程單中。</t>
    </r>
  </si>
  <si>
    <r>
      <rPr>
        <sz val="12"/>
        <color theme="1"/>
        <rFont val="標楷體"/>
        <family val="4"/>
        <charset val="136"/>
      </rPr>
      <t>測試汾江尼龍菲林上過膠機，確認其品質是否可代替韓國</t>
    </r>
    <r>
      <rPr>
        <sz val="12"/>
        <color theme="1"/>
        <rFont val="Times New Roman"/>
        <family val="1"/>
      </rPr>
      <t>GMP</t>
    </r>
    <r>
      <rPr>
        <sz val="12"/>
        <color theme="1"/>
        <rFont val="標楷體"/>
        <family val="4"/>
        <charset val="136"/>
      </rPr>
      <t>預塗尼龍菲林。</t>
    </r>
  </si>
  <si>
    <r>
      <rPr>
        <sz val="12"/>
        <color theme="1"/>
        <rFont val="標楷體"/>
        <family val="4"/>
        <charset val="136"/>
      </rPr>
      <t>測試</t>
    </r>
    <r>
      <rPr>
        <sz val="12"/>
        <color theme="1"/>
        <rFont val="Times New Roman"/>
        <family val="1"/>
      </rPr>
      <t>Soft touch film</t>
    </r>
    <r>
      <rPr>
        <sz val="12"/>
        <color theme="1"/>
        <rFont val="標楷體"/>
        <family val="4"/>
        <charset val="136"/>
      </rPr>
      <t>，確認其效果是否可接受。</t>
    </r>
  </si>
  <si>
    <r>
      <rPr>
        <sz val="12"/>
        <color theme="1"/>
        <rFont val="標楷體"/>
        <family val="4"/>
        <charset val="136"/>
      </rPr>
      <t>針對原有的菲林供貨不足，為尋找替代品，測試亞塑光膠</t>
    </r>
    <r>
      <rPr>
        <sz val="12"/>
        <color theme="1"/>
        <rFont val="Times New Roman"/>
        <family val="1"/>
      </rPr>
      <t>SD1*12</t>
    </r>
    <r>
      <rPr>
        <sz val="12"/>
        <color theme="1"/>
        <rFont val="標楷體"/>
        <family val="4"/>
        <charset val="136"/>
      </rPr>
      <t>是否符合公司要求用於公司過膠產品之上</t>
    </r>
    <r>
      <rPr>
        <sz val="12"/>
        <color theme="1"/>
        <rFont val="Times New Roman"/>
        <family val="1"/>
      </rPr>
      <t>.</t>
    </r>
  </si>
  <si>
    <r>
      <rPr>
        <sz val="12"/>
        <color theme="1"/>
        <rFont val="標楷體"/>
        <family val="4"/>
        <charset val="136"/>
      </rPr>
      <t>針對原有的菲林供貨不足，為尋找替代品，測試亞塑啞膠</t>
    </r>
    <r>
      <rPr>
        <sz val="12"/>
        <color theme="1"/>
        <rFont val="Times New Roman"/>
        <family val="1"/>
      </rPr>
      <t>MD1*15</t>
    </r>
    <r>
      <rPr>
        <sz val="12"/>
        <color theme="1"/>
        <rFont val="標楷體"/>
        <family val="4"/>
        <charset val="136"/>
      </rPr>
      <t>是否符合公司要求用於公司過膠產品之上</t>
    </r>
    <r>
      <rPr>
        <sz val="12"/>
        <color theme="1"/>
        <rFont val="Times New Roman"/>
        <family val="1"/>
      </rPr>
      <t xml:space="preserve">. </t>
    </r>
  </si>
  <si>
    <r>
      <rPr>
        <sz val="12"/>
        <color theme="1"/>
        <rFont val="標楷體"/>
        <family val="4"/>
        <charset val="136"/>
      </rPr>
      <t>針對原有的菲林供貨不足，為尋找替代品，測試國風啞膠</t>
    </r>
    <r>
      <rPr>
        <sz val="12"/>
        <color theme="1"/>
        <rFont val="Times New Roman"/>
        <family val="1"/>
      </rPr>
      <t>PTS-15</t>
    </r>
    <r>
      <rPr>
        <sz val="12"/>
        <color theme="1"/>
        <rFont val="標楷體"/>
        <family val="4"/>
        <charset val="136"/>
      </rPr>
      <t>是否符合公司要求用於公司過膠產品之上</t>
    </r>
    <r>
      <rPr>
        <sz val="12"/>
        <color theme="1"/>
        <rFont val="Times New Roman"/>
        <family val="1"/>
      </rPr>
      <t xml:space="preserve">. </t>
    </r>
  </si>
  <si>
    <r>
      <rPr>
        <sz val="12"/>
        <color theme="1"/>
        <rFont val="標楷體"/>
        <family val="4"/>
        <charset val="136"/>
      </rPr>
      <t>針對原有的菲林供貨不足，為尋找替代品，測試德冠啞膠</t>
    </r>
    <r>
      <rPr>
        <sz val="12"/>
        <color theme="1"/>
        <rFont val="Times New Roman"/>
        <family val="1"/>
      </rPr>
      <t>MTc15</t>
    </r>
    <r>
      <rPr>
        <sz val="12"/>
        <color theme="1"/>
        <rFont val="標楷體"/>
        <family val="4"/>
        <charset val="136"/>
      </rPr>
      <t>是否符合公司要求用於公司過膠產品之上</t>
    </r>
    <r>
      <rPr>
        <sz val="12"/>
        <color theme="1"/>
        <rFont val="Times New Roman"/>
        <family val="1"/>
      </rPr>
      <t xml:space="preserve">. </t>
    </r>
  </si>
  <si>
    <r>
      <rPr>
        <sz val="12"/>
        <color theme="1"/>
        <rFont val="標楷體"/>
        <family val="4"/>
        <charset val="136"/>
      </rPr>
      <t>針對原有的菲林供貨不足，為尋找替代品，測試金田光膠</t>
    </r>
    <r>
      <rPr>
        <sz val="12"/>
        <color theme="1"/>
        <rFont val="Times New Roman"/>
        <family val="1"/>
      </rPr>
      <t>SD1*12</t>
    </r>
    <r>
      <rPr>
        <sz val="12"/>
        <color theme="1"/>
        <rFont val="標楷體"/>
        <family val="4"/>
        <charset val="136"/>
      </rPr>
      <t>是否符合公司要求用於公司過膠產品之上</t>
    </r>
    <r>
      <rPr>
        <sz val="12"/>
        <color theme="1"/>
        <rFont val="Times New Roman"/>
        <family val="1"/>
      </rPr>
      <t>.</t>
    </r>
  </si>
  <si>
    <r>
      <rPr>
        <sz val="12"/>
        <color theme="1"/>
        <rFont val="標楷體"/>
        <family val="4"/>
        <charset val="136"/>
      </rPr>
      <t>測試</t>
    </r>
    <r>
      <rPr>
        <sz val="12"/>
        <color theme="1"/>
        <rFont val="Times New Roman"/>
        <family val="1"/>
      </rPr>
      <t>Cosmo</t>
    </r>
    <r>
      <rPr>
        <sz val="12"/>
        <color theme="1"/>
        <rFont val="標楷體"/>
        <family val="4"/>
        <charset val="136"/>
      </rPr>
      <t>預塗耐磨啞膠上機復合單粉紙，針對原有的菲林供貨不足，要求新菲林不出現斷貨現象，判斷其是否符合公司要求用於公司過膠產品之上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</si>
  <si>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測試</t>
    </r>
    <r>
      <rPr>
        <sz val="12"/>
        <color theme="1"/>
        <rFont val="Times New Roman"/>
        <family val="1"/>
      </rPr>
      <t>Cosmo</t>
    </r>
    <r>
      <rPr>
        <sz val="12"/>
        <color theme="1"/>
        <rFont val="標楷體"/>
        <family val="4"/>
        <charset val="136"/>
      </rPr>
      <t>普通手感啞膠上機復合單粉紙，針對原有的菲林供貨不足，要求新菲林不出現斷貨現象，判斷其是否符合公司要求用於公司過膠產品之上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</si>
  <si>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測試</t>
    </r>
    <r>
      <rPr>
        <sz val="12"/>
        <color theme="1"/>
        <rFont val="Times New Roman"/>
        <family val="1"/>
      </rPr>
      <t>Cosmo</t>
    </r>
    <r>
      <rPr>
        <sz val="12"/>
        <color theme="1"/>
        <rFont val="標楷體"/>
        <family val="4"/>
        <charset val="136"/>
      </rPr>
      <t>預塗手感啞膠上機復合單粉紙，針對原有的菲林供貨不足，要求新菲林不出現斷貨現象，判斷其是否符合公司要求用於公司過膠產品之上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</si>
  <si>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測試德國普通耐磨啞膠上機復合單粉紙，針對原有的菲林供貨不足，要求新菲林不出現斷貨現象，判斷其是否符合公司要求用於公司過膠產品之上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</si>
  <si>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測試</t>
    </r>
    <r>
      <rPr>
        <sz val="12"/>
        <color theme="1"/>
        <rFont val="Times New Roman"/>
        <family val="1"/>
      </rPr>
      <t>GBC</t>
    </r>
    <r>
      <rPr>
        <sz val="12"/>
        <color theme="1"/>
        <rFont val="標楷體"/>
        <family val="4"/>
        <charset val="136"/>
      </rPr>
      <t>普通耐磨啞膠上機復合單粉紙，針對原有的菲林供貨不足，要求新菲林不出現斷貨現象，判斷其是否符合公司要求用於公司過膠產品之上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</si>
  <si>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測試西班牙普通耐磨啞膠上機復合單粉紙，針對原有的菲林供貨不足，要求新菲林不出現斷貨現象，判斷其是否符合公司要求用於公司過膠產品之上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</si>
  <si>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測試韓國普通手感啞膠上機復合單粉紙，針對原有的菲林供貨不足，要求新菲林不出現斷貨現象，判斷其是否符合公司要求用於公司過膠產品之上</t>
    </r>
    <r>
      <rPr>
        <sz val="12"/>
        <color theme="1"/>
        <rFont val="Times New Roman"/>
        <family val="1"/>
      </rPr>
      <t>.</t>
    </r>
  </si>
  <si>
    <r>
      <rPr>
        <sz val="12"/>
        <color theme="1"/>
        <rFont val="標楷體"/>
        <family val="4"/>
        <charset val="136"/>
      </rPr>
      <t>針對</t>
    </r>
    <r>
      <rPr>
        <sz val="12"/>
        <color theme="1"/>
        <rFont val="Times New Roman"/>
        <family val="1"/>
      </rPr>
      <t>A&amp;F</t>
    </r>
    <r>
      <rPr>
        <sz val="12"/>
        <color theme="1"/>
        <rFont val="標楷體"/>
        <family val="4"/>
        <charset val="136"/>
      </rPr>
      <t>袋過膠後白點多，特開發日本普通啞膠是否可以解決白點問題並用於公司產品上。</t>
    </r>
  </si>
  <si>
    <r>
      <rPr>
        <sz val="12"/>
        <color theme="1"/>
        <rFont val="標楷體"/>
        <family val="4"/>
        <charset val="136"/>
      </rPr>
      <t>資料存檔</t>
    </r>
  </si>
  <si>
    <r>
      <rPr>
        <sz val="12"/>
        <color theme="1"/>
        <rFont val="標楷體"/>
        <family val="4"/>
        <charset val="136"/>
      </rPr>
      <t>針對過膠後植毛產品，測試汕頭金鑫的抗靜電啞膠，解決因靜電粘毛出現的除毛不乾淨問題，改善產品質量。</t>
    </r>
  </si>
  <si>
    <r>
      <rPr>
        <sz val="12"/>
        <color theme="1"/>
        <rFont val="標楷體"/>
        <family val="4"/>
        <charset val="136"/>
      </rPr>
      <t>測試汕頭金鑫的抗靜電光膠，針對過膠後植毛產品，解決因靜電粘毛出現的除毛不乾淨問題，改善產品質量。</t>
    </r>
  </si>
  <si>
    <r>
      <rPr>
        <sz val="12"/>
        <color theme="1"/>
        <rFont val="標楷體"/>
        <family val="4"/>
        <charset val="136"/>
      </rPr>
      <t>測試杜邦</t>
    </r>
    <r>
      <rPr>
        <sz val="12"/>
        <color theme="1"/>
        <rFont val="Times New Roman"/>
        <family val="1"/>
      </rPr>
      <t>PET</t>
    </r>
    <r>
      <rPr>
        <sz val="12"/>
        <color theme="1"/>
        <rFont val="標楷體"/>
        <family val="4"/>
        <charset val="136"/>
      </rPr>
      <t>光膠菲林可否代替</t>
    </r>
    <r>
      <rPr>
        <sz val="12"/>
        <color theme="1"/>
        <rFont val="Times New Roman"/>
        <family val="1"/>
      </rPr>
      <t>BOPP</t>
    </r>
    <r>
      <rPr>
        <sz val="12"/>
        <color theme="1"/>
        <rFont val="標楷體"/>
        <family val="4"/>
        <charset val="136"/>
      </rPr>
      <t>光膠，解決人手包盒變成直接上機包盒，為公司節省人工和提高生產效率。</t>
    </r>
  </si>
  <si>
    <r>
      <rPr>
        <sz val="12"/>
        <color theme="1"/>
        <rFont val="標楷體"/>
        <family val="4"/>
        <charset val="136"/>
      </rPr>
      <t>因杜邦</t>
    </r>
    <r>
      <rPr>
        <sz val="12"/>
        <color theme="1"/>
        <rFont val="Times New Roman"/>
        <family val="1"/>
      </rPr>
      <t>PET</t>
    </r>
    <r>
      <rPr>
        <sz val="12"/>
        <color theme="1"/>
        <rFont val="標楷體"/>
        <family val="4"/>
        <charset val="136"/>
      </rPr>
      <t>光膠價錢貴，應用範圍小，應梁主席要求尋找平價的</t>
    </r>
    <r>
      <rPr>
        <sz val="12"/>
        <color theme="1"/>
        <rFont val="Times New Roman"/>
        <family val="1"/>
      </rPr>
      <t>PET</t>
    </r>
    <r>
      <rPr>
        <sz val="12"/>
        <color theme="1"/>
        <rFont val="標楷體"/>
        <family val="4"/>
        <charset val="136"/>
      </rPr>
      <t>菲林，故測試平價的樹葉</t>
    </r>
    <r>
      <rPr>
        <sz val="12"/>
        <color theme="1"/>
        <rFont val="Times New Roman"/>
        <family val="1"/>
      </rPr>
      <t>PET</t>
    </r>
    <r>
      <rPr>
        <sz val="12"/>
        <color theme="1"/>
        <rFont val="標楷體"/>
        <family val="4"/>
        <charset val="136"/>
      </rPr>
      <t>光膠，是否可代替現用</t>
    </r>
    <r>
      <rPr>
        <sz val="12"/>
        <color theme="1"/>
        <rFont val="Times New Roman"/>
        <family val="1"/>
      </rPr>
      <t>PET</t>
    </r>
    <r>
      <rPr>
        <sz val="12"/>
        <color theme="1"/>
        <rFont val="標楷體"/>
        <family val="4"/>
        <charset val="136"/>
      </rPr>
      <t>光膠用於公司產品上，為公司節省成本。</t>
    </r>
  </si>
  <si>
    <r>
      <rPr>
        <sz val="12"/>
        <color theme="1"/>
        <rFont val="標楷體"/>
        <family val="4"/>
        <charset val="136"/>
      </rPr>
      <t>試用高金及利明水溶性過膠膜</t>
    </r>
    <r>
      <rPr>
        <sz val="12"/>
        <color theme="1"/>
        <rFont val="Times New Roman"/>
        <family val="1"/>
      </rPr>
      <t>(BOPP Film)0.04mm</t>
    </r>
    <r>
      <rPr>
        <sz val="12"/>
        <color theme="1"/>
        <rFont val="標楷體"/>
        <family val="4"/>
        <charset val="136"/>
      </rPr>
      <t>應客人</t>
    </r>
    <r>
      <rPr>
        <sz val="12"/>
        <color theme="1"/>
        <rFont val="Times New Roman"/>
        <family val="1"/>
      </rPr>
      <t>Lego</t>
    </r>
    <r>
      <rPr>
        <sz val="12"/>
        <color theme="1"/>
        <rFont val="標楷體"/>
        <family val="4"/>
        <charset val="136"/>
      </rPr>
      <t>要求</t>
    </r>
  </si>
  <si>
    <r>
      <rPr>
        <sz val="12"/>
        <color theme="1"/>
        <rFont val="標楷體"/>
        <family val="4"/>
        <charset val="136"/>
      </rPr>
      <t>試用的佳</t>
    </r>
    <r>
      <rPr>
        <sz val="12"/>
        <color theme="1"/>
        <rFont val="Times New Roman"/>
        <family val="1"/>
      </rPr>
      <t xml:space="preserve">Bopp Film </t>
    </r>
    <r>
      <rPr>
        <sz val="12"/>
        <color theme="1"/>
        <rFont val="標楷體"/>
        <family val="4"/>
        <charset val="136"/>
      </rPr>
      <t>試過膠及電暈處理，改善現用膠膜電暈不足問題</t>
    </r>
  </si>
  <si>
    <r>
      <rPr>
        <sz val="12"/>
        <color theme="1"/>
        <rFont val="標楷體"/>
        <family val="4"/>
        <charset val="136"/>
      </rPr>
      <t>試用的佳</t>
    </r>
    <r>
      <rPr>
        <sz val="12"/>
        <color theme="1"/>
        <rFont val="Times New Roman"/>
        <family val="1"/>
      </rPr>
      <t xml:space="preserve">Matt Film </t>
    </r>
    <r>
      <rPr>
        <sz val="12"/>
        <color theme="1"/>
        <rFont val="標楷體"/>
        <family val="4"/>
        <charset val="136"/>
      </rPr>
      <t>試過膠及電暈處理，改善現用膠膜電暈不足問題</t>
    </r>
  </si>
  <si>
    <r>
      <rPr>
        <sz val="12"/>
        <color theme="1"/>
        <rFont val="標楷體"/>
        <family val="4"/>
        <charset val="136"/>
      </rPr>
      <t>試用彩虹薄膜裱於</t>
    </r>
    <r>
      <rPr>
        <sz val="12"/>
        <color theme="1"/>
        <rFont val="Times New Roman"/>
        <family val="1"/>
      </rPr>
      <t>130gsm</t>
    </r>
    <r>
      <rPr>
        <sz val="12"/>
        <color theme="1"/>
        <rFont val="標楷體"/>
        <family val="4"/>
        <charset val="136"/>
      </rPr>
      <t>單粉紙上，然後印刷四色，為客人提供多項選擇</t>
    </r>
  </si>
  <si>
    <r>
      <rPr>
        <sz val="12"/>
        <color theme="1"/>
        <rFont val="標楷體"/>
        <family val="4"/>
        <charset val="136"/>
      </rPr>
      <t>試用</t>
    </r>
    <r>
      <rPr>
        <sz val="12"/>
        <color theme="1"/>
        <rFont val="Times New Roman"/>
        <family val="1"/>
      </rPr>
      <t>KOBE</t>
    </r>
    <r>
      <rPr>
        <sz val="12"/>
        <color theme="1"/>
        <rFont val="標楷體"/>
        <family val="4"/>
        <charset val="136"/>
      </rPr>
      <t>日本</t>
    </r>
    <r>
      <rPr>
        <sz val="12"/>
        <color theme="1"/>
        <rFont val="Times New Roman"/>
        <family val="1"/>
      </rPr>
      <t>SSO</t>
    </r>
    <r>
      <rPr>
        <sz val="12"/>
        <color theme="1"/>
        <rFont val="標楷體"/>
        <family val="4"/>
        <charset val="136"/>
      </rPr>
      <t>預塗裱膠膜是否合用，代替現用過膠方法，提高品質</t>
    </r>
  </si>
  <si>
    <r>
      <rPr>
        <sz val="12"/>
        <color theme="1"/>
        <rFont val="標楷體"/>
        <family val="4"/>
        <charset val="136"/>
      </rPr>
      <t>試用</t>
    </r>
    <r>
      <rPr>
        <sz val="12"/>
        <color theme="1"/>
        <rFont val="Times New Roman"/>
        <family val="1"/>
      </rPr>
      <t>K-Laser Holographic Pet Film (</t>
    </r>
    <r>
      <rPr>
        <sz val="12"/>
        <color theme="1"/>
        <rFont val="標楷體"/>
        <family val="4"/>
        <charset val="136"/>
      </rPr>
      <t>鐳射過膠膜</t>
    </r>
    <r>
      <rPr>
        <sz val="12"/>
        <color theme="1"/>
        <rFont val="Times New Roman"/>
        <family val="1"/>
      </rPr>
      <t>)</t>
    </r>
    <r>
      <rPr>
        <sz val="12"/>
        <color theme="1"/>
        <rFont val="標楷體"/>
        <family val="4"/>
        <charset val="136"/>
      </rPr>
      <t>裱在單粉紙上印刷快乾墨做產品，減低用</t>
    </r>
    <r>
      <rPr>
        <sz val="12"/>
        <color theme="1"/>
        <rFont val="Times New Roman"/>
        <family val="1"/>
      </rPr>
      <t>uv</t>
    </r>
    <r>
      <rPr>
        <sz val="12"/>
        <color theme="1"/>
        <rFont val="標楷體"/>
        <family val="4"/>
        <charset val="136"/>
      </rPr>
      <t>墨印刷成本</t>
    </r>
  </si>
  <si>
    <r>
      <rPr>
        <sz val="12"/>
        <color theme="1"/>
        <rFont val="標楷體"/>
        <family val="4"/>
        <charset val="136"/>
      </rPr>
      <t>試用介佛山太陽公司的</t>
    </r>
    <r>
      <rPr>
        <sz val="12"/>
        <color theme="1"/>
        <rFont val="Times New Roman"/>
        <family val="1"/>
      </rPr>
      <t>Hologram OPP</t>
    </r>
    <r>
      <rPr>
        <sz val="12"/>
        <color theme="1"/>
        <rFont val="標楷體"/>
        <family val="4"/>
        <charset val="136"/>
      </rPr>
      <t>鐳射膜裱於單粉上，再染色做紙袋</t>
    </r>
  </si>
  <si>
    <r>
      <rPr>
        <sz val="12"/>
        <color theme="1"/>
        <rFont val="標楷體"/>
        <family val="4"/>
        <charset val="136"/>
      </rPr>
      <t>試用</t>
    </r>
    <r>
      <rPr>
        <sz val="12"/>
        <color theme="1"/>
        <rFont val="Times New Roman"/>
        <family val="1"/>
      </rPr>
      <t>KOBE</t>
    </r>
    <r>
      <rPr>
        <sz val="12"/>
        <color theme="1"/>
        <rFont val="標楷體"/>
        <family val="4"/>
        <charset val="136"/>
      </rPr>
      <t>日本</t>
    </r>
    <r>
      <rPr>
        <sz val="12"/>
        <color theme="1"/>
        <rFont val="Times New Roman"/>
        <family val="1"/>
      </rPr>
      <t>SSO</t>
    </r>
    <r>
      <rPr>
        <sz val="12"/>
        <color theme="1"/>
        <rFont val="標楷體"/>
        <family val="4"/>
        <charset val="136"/>
      </rPr>
      <t>啞膠預塗裱膠膜是否合用，代替現用過膠方法，提高品質</t>
    </r>
  </si>
  <si>
    <r>
      <rPr>
        <sz val="12"/>
        <color theme="1"/>
        <rFont val="標楷體"/>
        <family val="4"/>
        <charset val="136"/>
      </rPr>
      <t>試用中成印刷的預塗裱膠膜光膠與現用</t>
    </r>
    <r>
      <rPr>
        <sz val="12"/>
        <color theme="1"/>
        <rFont val="Times New Roman"/>
        <family val="1"/>
      </rPr>
      <t>KOBE</t>
    </r>
    <r>
      <rPr>
        <sz val="12"/>
        <color theme="1"/>
        <rFont val="標楷體"/>
        <family val="4"/>
        <charset val="136"/>
      </rPr>
      <t>比較</t>
    </r>
  </si>
  <si>
    <r>
      <rPr>
        <sz val="12"/>
        <color theme="1"/>
        <rFont val="標楷體"/>
        <family val="4"/>
        <charset val="136"/>
      </rPr>
      <t>試用中成印刷的預塗裱膠膜啞膠與現用</t>
    </r>
    <r>
      <rPr>
        <sz val="12"/>
        <color theme="1"/>
        <rFont val="Times New Roman"/>
        <family val="1"/>
      </rPr>
      <t>KOBE</t>
    </r>
    <r>
      <rPr>
        <sz val="12"/>
        <color theme="1"/>
        <rFont val="標楷體"/>
        <family val="4"/>
        <charset val="136"/>
      </rPr>
      <t>比較</t>
    </r>
  </si>
  <si>
    <r>
      <rPr>
        <sz val="12"/>
        <color theme="1"/>
        <rFont val="標楷體"/>
        <family val="4"/>
        <charset val="136"/>
      </rPr>
      <t>試用太昌膠品的光膠試過膠及電暈</t>
    </r>
  </si>
  <si>
    <r>
      <rPr>
        <sz val="12"/>
        <color theme="1"/>
        <rFont val="標楷體"/>
        <family val="4"/>
        <charset val="136"/>
      </rPr>
      <t>測試</t>
    </r>
    <r>
      <rPr>
        <sz val="12"/>
        <color theme="1"/>
        <rFont val="Times New Roman"/>
        <family val="1"/>
      </rPr>
      <t>CPFilms</t>
    </r>
    <r>
      <rPr>
        <sz val="12"/>
        <color theme="1"/>
        <rFont val="標楷體"/>
        <family val="4"/>
        <charset val="136"/>
      </rPr>
      <t>試裱</t>
    </r>
    <r>
      <rPr>
        <sz val="12"/>
        <color theme="1"/>
        <rFont val="Times New Roman"/>
        <family val="1"/>
      </rPr>
      <t>130gsm</t>
    </r>
    <r>
      <rPr>
        <sz val="12"/>
        <color theme="1"/>
        <rFont val="標楷體"/>
        <family val="4"/>
        <charset val="136"/>
      </rPr>
      <t>單粉紙和</t>
    </r>
    <r>
      <rPr>
        <sz val="12"/>
        <color theme="1"/>
        <rFont val="Times New Roman"/>
        <family val="1"/>
      </rPr>
      <t>407gsm</t>
    </r>
    <r>
      <rPr>
        <sz val="12"/>
        <color theme="1"/>
        <rFont val="標楷體"/>
        <family val="4"/>
        <charset val="136"/>
      </rPr>
      <t>單粉咭，其后做擊凹</t>
    </r>
    <r>
      <rPr>
        <sz val="12"/>
        <color theme="1"/>
        <rFont val="Times New Roman"/>
        <family val="1"/>
      </rPr>
      <t>+</t>
    </r>
    <r>
      <rPr>
        <sz val="12"/>
        <color theme="1"/>
        <rFont val="標楷體"/>
        <family val="4"/>
        <charset val="136"/>
      </rPr>
      <t>燙金（客人</t>
    </r>
    <r>
      <rPr>
        <sz val="12"/>
        <color theme="1"/>
        <rFont val="Times New Roman"/>
        <family val="1"/>
      </rPr>
      <t>logo</t>
    </r>
    <r>
      <rPr>
        <sz val="12"/>
        <color theme="1"/>
        <rFont val="標楷體"/>
        <family val="4"/>
        <charset val="136"/>
      </rPr>
      <t>）</t>
    </r>
    <r>
      <rPr>
        <sz val="12"/>
        <color theme="1"/>
        <rFont val="Times New Roman"/>
        <family val="1"/>
      </rPr>
      <t>,</t>
    </r>
    <r>
      <rPr>
        <sz val="12"/>
        <color theme="1"/>
        <rFont val="標楷體"/>
        <family val="4"/>
        <charset val="136"/>
      </rPr>
      <t>確認效果是否達到客人要求。</t>
    </r>
  </si>
  <si>
    <r>
      <rPr>
        <sz val="12"/>
        <color theme="1"/>
        <rFont val="標楷體"/>
        <family val="4"/>
        <charset val="136"/>
      </rPr>
      <t>試用高金光膠及啞膠過膠菲林是否適用於生產</t>
    </r>
  </si>
  <si>
    <r>
      <rPr>
        <sz val="12"/>
        <color theme="1"/>
        <rFont val="標楷體"/>
        <family val="4"/>
        <charset val="136"/>
      </rPr>
      <t>試用城泰</t>
    </r>
    <r>
      <rPr>
        <sz val="12"/>
        <color theme="1"/>
        <rFont val="Times New Roman"/>
        <family val="1"/>
      </rPr>
      <t>2</t>
    </r>
    <r>
      <rPr>
        <sz val="12"/>
        <color theme="1"/>
        <rFont val="標楷體"/>
        <family val="4"/>
        <charset val="136"/>
      </rPr>
      <t>款韓國</t>
    </r>
    <r>
      <rPr>
        <sz val="12"/>
        <color theme="1"/>
        <rFont val="Times New Roman"/>
        <family val="1"/>
      </rPr>
      <t>(</t>
    </r>
    <r>
      <rPr>
        <sz val="12"/>
        <color theme="1"/>
        <rFont val="標楷體"/>
        <family val="4"/>
        <charset val="136"/>
      </rPr>
      <t>啞膠及光膠</t>
    </r>
    <r>
      <rPr>
        <sz val="12"/>
        <color theme="1"/>
        <rFont val="Times New Roman"/>
        <family val="1"/>
      </rPr>
      <t>)</t>
    </r>
    <r>
      <rPr>
        <sz val="12"/>
        <color theme="1"/>
        <rFont val="標楷體"/>
        <family val="4"/>
        <charset val="136"/>
      </rPr>
      <t>是否合用</t>
    </r>
  </si>
  <si>
    <r>
      <rPr>
        <sz val="12"/>
        <color theme="1"/>
        <rFont val="標楷體"/>
        <family val="4"/>
        <charset val="136"/>
      </rPr>
      <t>測試中成韓國</t>
    </r>
    <r>
      <rPr>
        <sz val="12"/>
        <color theme="1"/>
        <rFont val="Times New Roman"/>
        <family val="1"/>
      </rPr>
      <t>GBC</t>
    </r>
    <r>
      <rPr>
        <sz val="12"/>
        <color theme="1"/>
        <rFont val="標楷體"/>
        <family val="4"/>
        <charset val="136"/>
      </rPr>
      <t>光膠菲林是否適合使用</t>
    </r>
    <r>
      <rPr>
        <sz val="12"/>
        <color theme="1"/>
        <rFont val="Times New Roman"/>
        <family val="1"/>
      </rPr>
      <t xml:space="preserve">, </t>
    </r>
    <r>
      <rPr>
        <sz val="12"/>
        <color theme="1"/>
        <rFont val="標楷體"/>
        <family val="4"/>
        <charset val="136"/>
      </rPr>
      <t>並跟現用光膠菲林比較</t>
    </r>
    <r>
      <rPr>
        <sz val="12"/>
        <color theme="1"/>
        <rFont val="Times New Roman"/>
        <family val="1"/>
      </rPr>
      <t>.</t>
    </r>
  </si>
  <si>
    <r>
      <rPr>
        <sz val="12"/>
        <color theme="1"/>
        <rFont val="標楷體"/>
        <family val="4"/>
        <charset val="136"/>
      </rPr>
      <t>測試通利絲印器材的</t>
    </r>
    <r>
      <rPr>
        <sz val="12"/>
        <color theme="1"/>
        <rFont val="Times New Roman"/>
        <family val="1"/>
      </rPr>
      <t>1. PRI24205</t>
    </r>
    <r>
      <rPr>
        <sz val="12"/>
        <color theme="1"/>
        <rFont val="標楷體"/>
        <family val="4"/>
        <charset val="136"/>
      </rPr>
      <t>啞油、</t>
    </r>
    <r>
      <rPr>
        <sz val="12"/>
        <color theme="1"/>
        <rFont val="Times New Roman"/>
        <family val="1"/>
      </rPr>
      <t>2. PRI100913</t>
    </r>
    <r>
      <rPr>
        <sz val="12"/>
        <color theme="1"/>
        <rFont val="標楷體"/>
        <family val="4"/>
        <charset val="136"/>
      </rPr>
      <t>啞粉及</t>
    </r>
    <r>
      <rPr>
        <sz val="12"/>
        <color theme="1"/>
        <rFont val="Times New Roman"/>
        <family val="1"/>
      </rPr>
      <t>3. PRI30112</t>
    </r>
    <r>
      <rPr>
        <sz val="12"/>
        <color theme="1"/>
        <rFont val="標楷體"/>
        <family val="4"/>
        <charset val="136"/>
      </rPr>
      <t>調稀水是否適用於測試單</t>
    </r>
    <r>
      <rPr>
        <sz val="12"/>
        <color theme="1"/>
        <rFont val="Times New Roman"/>
        <family val="1"/>
      </rPr>
      <t>#CS-10714</t>
    </r>
    <r>
      <rPr>
        <sz val="12"/>
        <color theme="1"/>
        <rFont val="標楷體"/>
        <family val="4"/>
        <charset val="136"/>
      </rPr>
      <t>。</t>
    </r>
    <r>
      <rPr>
        <sz val="12"/>
        <color theme="1"/>
        <rFont val="Times New Roman"/>
        <family val="1"/>
      </rPr>
      <t xml:space="preserve"> </t>
    </r>
  </si>
  <si>
    <r>
      <rPr>
        <sz val="12"/>
        <color theme="1"/>
        <rFont val="標楷體"/>
        <family val="4"/>
        <charset val="136"/>
      </rPr>
      <t>測試中成韓國</t>
    </r>
    <r>
      <rPr>
        <sz val="12"/>
        <color theme="1"/>
        <rFont val="Times New Roman"/>
        <family val="1"/>
      </rPr>
      <t>GBC Lay-Flat Film 500mm x 500m</t>
    </r>
    <r>
      <rPr>
        <sz val="12"/>
        <color theme="1"/>
        <rFont val="標楷體"/>
        <family val="4"/>
        <charset val="136"/>
      </rPr>
      <t>啞膠菲林是否適合使用</t>
    </r>
    <r>
      <rPr>
        <sz val="12"/>
        <color theme="1"/>
        <rFont val="Times New Roman"/>
        <family val="1"/>
      </rPr>
      <t xml:space="preserve">, </t>
    </r>
    <r>
      <rPr>
        <sz val="12"/>
        <color theme="1"/>
        <rFont val="標楷體"/>
        <family val="4"/>
        <charset val="136"/>
      </rPr>
      <t>並跟現用光膠菲林及預塗裱膠膜比較</t>
    </r>
    <r>
      <rPr>
        <sz val="12"/>
        <color theme="1"/>
        <rFont val="Times New Roman"/>
        <family val="1"/>
      </rPr>
      <t xml:space="preserve">, </t>
    </r>
    <r>
      <rPr>
        <sz val="12"/>
        <color theme="1"/>
        <rFont val="標楷體"/>
        <family val="4"/>
        <charset val="136"/>
      </rPr>
      <t>是否能解決</t>
    </r>
    <r>
      <rPr>
        <sz val="12"/>
        <color theme="1"/>
        <rFont val="Times New Roman"/>
        <family val="1"/>
      </rPr>
      <t xml:space="preserve">Jacket </t>
    </r>
    <r>
      <rPr>
        <sz val="12"/>
        <color theme="1"/>
        <rFont val="標楷體"/>
        <family val="4"/>
        <charset val="136"/>
      </rPr>
      <t>捲曲問題</t>
    </r>
    <r>
      <rPr>
        <sz val="12"/>
        <color theme="1"/>
        <rFont val="Times New Roman"/>
        <family val="1"/>
      </rPr>
      <t>.</t>
    </r>
  </si>
  <si>
    <r>
      <rPr>
        <sz val="12"/>
        <color theme="1"/>
        <rFont val="標楷體"/>
        <family val="4"/>
        <charset val="136"/>
      </rPr>
      <t>測試中成提供的</t>
    </r>
    <r>
      <rPr>
        <sz val="12"/>
        <color theme="1"/>
        <rFont val="Times New Roman"/>
        <family val="1"/>
      </rPr>
      <t>#CBC Lay-Flat Film (30 micron)</t>
    </r>
    <r>
      <rPr>
        <sz val="12"/>
        <color theme="1"/>
        <rFont val="標楷體"/>
        <family val="4"/>
        <charset val="136"/>
      </rPr>
      <t>光膠是否適合使用</t>
    </r>
    <r>
      <rPr>
        <sz val="12"/>
        <color theme="1"/>
        <rFont val="Times New Roman"/>
        <family val="1"/>
      </rPr>
      <t xml:space="preserve">, </t>
    </r>
    <r>
      <rPr>
        <sz val="12"/>
        <color theme="1"/>
        <rFont val="標楷體"/>
        <family val="4"/>
        <charset val="136"/>
      </rPr>
      <t>跟現用</t>
    </r>
    <r>
      <rPr>
        <sz val="12"/>
        <color theme="1"/>
        <rFont val="Times New Roman"/>
        <family val="1"/>
      </rPr>
      <t>BOPP Film</t>
    </r>
    <r>
      <rPr>
        <sz val="12"/>
        <color theme="1"/>
        <rFont val="標楷體"/>
        <family val="4"/>
        <charset val="136"/>
      </rPr>
      <t>及預塗裱膠膜比較</t>
    </r>
    <r>
      <rPr>
        <sz val="12"/>
        <color theme="1"/>
        <rFont val="Times New Roman"/>
        <family val="1"/>
      </rPr>
      <t xml:space="preserve">, </t>
    </r>
    <r>
      <rPr>
        <sz val="12"/>
        <color theme="1"/>
        <rFont val="標楷體"/>
        <family val="4"/>
        <charset val="136"/>
      </rPr>
      <t>是否能解決</t>
    </r>
    <r>
      <rPr>
        <sz val="12"/>
        <color theme="1"/>
        <rFont val="Times New Roman"/>
        <family val="1"/>
      </rPr>
      <t>Jacket</t>
    </r>
    <r>
      <rPr>
        <sz val="12"/>
        <color theme="1"/>
        <rFont val="標楷體"/>
        <family val="4"/>
        <charset val="136"/>
      </rPr>
      <t>捲曲問題。</t>
    </r>
    <r>
      <rPr>
        <sz val="12"/>
        <color theme="1"/>
        <rFont val="Times New Roman"/>
        <family val="1"/>
      </rPr>
      <t xml:space="preserve"> </t>
    </r>
  </si>
  <si>
    <r>
      <rPr>
        <sz val="12"/>
        <color theme="1"/>
        <rFont val="標楷體"/>
        <family val="4"/>
        <charset val="136"/>
      </rPr>
      <t>測試</t>
    </r>
    <r>
      <rPr>
        <sz val="12"/>
        <color theme="1"/>
        <rFont val="Times New Roman"/>
        <family val="1"/>
      </rPr>
      <t>K-Laser</t>
    </r>
    <r>
      <rPr>
        <sz val="12"/>
        <color theme="1"/>
        <rFont val="標楷體"/>
        <family val="4"/>
        <charset val="136"/>
      </rPr>
      <t>的</t>
    </r>
    <r>
      <rPr>
        <sz val="12"/>
        <color theme="1"/>
        <rFont val="Times New Roman"/>
        <family val="1"/>
      </rPr>
      <t>0.02mm BOPP holographic film(</t>
    </r>
    <r>
      <rPr>
        <sz val="12"/>
        <color theme="1"/>
        <rFont val="標楷體"/>
        <family val="4"/>
        <charset val="136"/>
      </rPr>
      <t>透明鐳射過膠菲林</t>
    </r>
    <r>
      <rPr>
        <sz val="12"/>
        <color theme="1"/>
        <rFont val="Times New Roman"/>
        <family val="1"/>
      </rPr>
      <t>)</t>
    </r>
    <r>
      <rPr>
        <sz val="12"/>
        <color theme="1"/>
        <rFont val="標楷體"/>
        <family val="4"/>
        <charset val="136"/>
      </rPr>
      <t>，試燙於單粉紙做封套是否適合。</t>
    </r>
  </si>
  <si>
    <r>
      <rPr>
        <sz val="12"/>
        <color theme="1"/>
        <rFont val="標楷體"/>
        <family val="4"/>
        <charset val="136"/>
      </rPr>
      <t>測試客人</t>
    </r>
    <r>
      <rPr>
        <sz val="12"/>
        <color theme="1"/>
        <rFont val="Times New Roman"/>
        <family val="1"/>
      </rPr>
      <t>Crystal</t>
    </r>
    <r>
      <rPr>
        <sz val="12"/>
        <color theme="1"/>
        <rFont val="標楷體"/>
        <family val="4"/>
        <charset val="136"/>
      </rPr>
      <t>提供的</t>
    </r>
    <r>
      <rPr>
        <sz val="12"/>
        <color theme="1"/>
        <rFont val="Times New Roman"/>
        <family val="1"/>
      </rPr>
      <t>Holographic</t>
    </r>
    <r>
      <rPr>
        <sz val="12"/>
        <color theme="1"/>
        <rFont val="標楷體"/>
        <family val="4"/>
        <charset val="136"/>
      </rPr>
      <t>膠膜是否適合過膠及印刷。
測試結果不接受，項目取消</t>
    </r>
  </si>
  <si>
    <r>
      <rPr>
        <sz val="12"/>
        <color theme="1"/>
        <rFont val="標楷體"/>
        <family val="4"/>
        <charset val="136"/>
      </rPr>
      <t>此菲林在以前曾經做過測</t>
    </r>
    <r>
      <rPr>
        <sz val="12"/>
        <color theme="1"/>
        <rFont val="Times New Roman"/>
        <family val="1"/>
      </rPr>
      <t>(</t>
    </r>
    <r>
      <rPr>
        <sz val="12"/>
        <color theme="1"/>
        <rFont val="標楷體"/>
        <family val="4"/>
        <charset val="136"/>
      </rPr>
      <t>測試報告：</t>
    </r>
    <r>
      <rPr>
        <sz val="12"/>
        <color theme="1"/>
        <rFont val="Times New Roman"/>
        <family val="1"/>
      </rPr>
      <t>MT-SM-005,MT-FL-006)</t>
    </r>
    <r>
      <rPr>
        <sz val="12"/>
        <color theme="1"/>
        <rFont val="標楷體"/>
        <family val="4"/>
        <charset val="136"/>
      </rPr>
      <t>，但由於已很久沒有跟此供應商買此料，現需要再測試了解其品質可行性。</t>
    </r>
  </si>
  <si>
    <r>
      <rPr>
        <sz val="12"/>
        <color theme="1"/>
        <rFont val="標楷體"/>
        <family val="4"/>
        <charset val="136"/>
      </rPr>
      <t>取消</t>
    </r>
    <r>
      <rPr>
        <sz val="12"/>
        <color theme="1"/>
        <rFont val="Times New Roman"/>
        <family val="1"/>
      </rPr>
      <t xml:space="preserve">  2003/4/16Ricky</t>
    </r>
  </si>
  <si>
    <r>
      <rPr>
        <sz val="12"/>
        <color theme="1"/>
        <rFont val="標楷體"/>
        <family val="4"/>
        <charset val="136"/>
      </rPr>
      <t>此卷菲林在以前曾經做過測</t>
    </r>
    <r>
      <rPr>
        <sz val="12"/>
        <color theme="1"/>
        <rFont val="Times New Roman"/>
        <family val="1"/>
      </rPr>
      <t>(</t>
    </r>
    <r>
      <rPr>
        <sz val="12"/>
        <color theme="1"/>
        <rFont val="標楷體"/>
        <family val="4"/>
        <charset val="136"/>
      </rPr>
      <t>測試報告：</t>
    </r>
    <r>
      <rPr>
        <sz val="12"/>
        <color theme="1"/>
        <rFont val="Times New Roman"/>
        <family val="1"/>
      </rPr>
      <t>MT-SM-005,MT-FL-006)</t>
    </r>
    <r>
      <rPr>
        <sz val="12"/>
        <color theme="1"/>
        <rFont val="標楷體"/>
        <family val="4"/>
        <charset val="136"/>
      </rPr>
      <t>，但由於已很久沒有跟此供應商買此料，現需要再測試了解其品質可行性。</t>
    </r>
  </si>
  <si>
    <r>
      <rPr>
        <sz val="12"/>
        <color theme="1"/>
        <rFont val="標楷體"/>
        <family val="4"/>
        <charset val="136"/>
      </rPr>
      <t>測試梁滄記</t>
    </r>
    <r>
      <rPr>
        <sz val="12"/>
        <color theme="1"/>
        <rFont val="Times New Roman"/>
        <family val="1"/>
      </rPr>
      <t>PET</t>
    </r>
    <r>
      <rPr>
        <sz val="12"/>
        <color theme="1"/>
        <rFont val="標楷體"/>
        <family val="4"/>
        <charset val="136"/>
      </rPr>
      <t>膠膜可否代替現用</t>
    </r>
    <r>
      <rPr>
        <sz val="12"/>
        <color theme="1"/>
        <rFont val="Times New Roman"/>
        <family val="1"/>
      </rPr>
      <t>BOPP</t>
    </r>
    <r>
      <rPr>
        <sz val="12"/>
        <color theme="1"/>
        <rFont val="標楷體"/>
        <family val="4"/>
        <charset val="136"/>
      </rPr>
      <t>膠膜用作裱膠生產用之物料。由於</t>
    </r>
    <r>
      <rPr>
        <sz val="12"/>
        <color theme="1"/>
        <rFont val="Times New Roman"/>
        <family val="1"/>
      </rPr>
      <t>PET</t>
    </r>
    <r>
      <rPr>
        <sz val="12"/>
        <color theme="1"/>
        <rFont val="標楷體"/>
        <family val="4"/>
        <charset val="136"/>
      </rPr>
      <t>膠膜有較佳之附著力，可改善植毛產品的易刮甩問題。</t>
    </r>
  </si>
  <si>
    <r>
      <rPr>
        <sz val="12"/>
        <color theme="1"/>
        <rFont val="標楷體"/>
        <family val="4"/>
        <charset val="136"/>
      </rPr>
      <t>測試恆利</t>
    </r>
    <r>
      <rPr>
        <sz val="12"/>
        <color theme="1"/>
        <rFont val="Times New Roman"/>
        <family val="1"/>
      </rPr>
      <t>PET</t>
    </r>
    <r>
      <rPr>
        <sz val="12"/>
        <color theme="1"/>
        <rFont val="標楷體"/>
        <family val="4"/>
        <charset val="136"/>
      </rPr>
      <t>膠膜可否代替現用</t>
    </r>
    <r>
      <rPr>
        <sz val="12"/>
        <color theme="1"/>
        <rFont val="Times New Roman"/>
        <family val="1"/>
      </rPr>
      <t>BOPP</t>
    </r>
    <r>
      <rPr>
        <sz val="12"/>
        <color theme="1"/>
        <rFont val="標楷體"/>
        <family val="4"/>
        <charset val="136"/>
      </rPr>
      <t>膠膜用作裱膠生產用之物料。由於</t>
    </r>
    <r>
      <rPr>
        <sz val="12"/>
        <color theme="1"/>
        <rFont val="Times New Roman"/>
        <family val="1"/>
      </rPr>
      <t>PET</t>
    </r>
    <r>
      <rPr>
        <sz val="12"/>
        <color theme="1"/>
        <rFont val="標楷體"/>
        <family val="4"/>
        <charset val="136"/>
      </rPr>
      <t>膠膜有較佳之附著力，可改善植毛產品的易刮甩問題。</t>
    </r>
  </si>
  <si>
    <r>
      <rPr>
        <sz val="12"/>
        <color theme="1"/>
        <rFont val="標楷體"/>
        <family val="4"/>
        <charset val="136"/>
      </rPr>
      <t>測試利明</t>
    </r>
    <r>
      <rPr>
        <sz val="12"/>
        <color theme="1"/>
        <rFont val="Times New Roman"/>
        <family val="1"/>
      </rPr>
      <t>PET</t>
    </r>
    <r>
      <rPr>
        <sz val="12"/>
        <color theme="1"/>
        <rFont val="標楷體"/>
        <family val="4"/>
        <charset val="136"/>
      </rPr>
      <t>膠膜可否代替現用</t>
    </r>
    <r>
      <rPr>
        <sz val="12"/>
        <color theme="1"/>
        <rFont val="Times New Roman"/>
        <family val="1"/>
      </rPr>
      <t>BOPP</t>
    </r>
    <r>
      <rPr>
        <sz val="12"/>
        <color theme="1"/>
        <rFont val="標楷體"/>
        <family val="4"/>
        <charset val="136"/>
      </rPr>
      <t>膠膜用作裱膠生產用之物料。由於</t>
    </r>
    <r>
      <rPr>
        <sz val="12"/>
        <color theme="1"/>
        <rFont val="Times New Roman"/>
        <family val="1"/>
      </rPr>
      <t>PET</t>
    </r>
    <r>
      <rPr>
        <sz val="12"/>
        <color theme="1"/>
        <rFont val="標楷體"/>
        <family val="4"/>
        <charset val="136"/>
      </rPr>
      <t>膠膜有較佳之附著力，可改善植毛產品的易刮甩問題。</t>
    </r>
  </si>
  <si>
    <r>
      <rPr>
        <sz val="12"/>
        <color theme="1"/>
        <rFont val="標楷體"/>
        <family val="4"/>
        <charset val="136"/>
      </rPr>
      <t>測試</t>
    </r>
    <r>
      <rPr>
        <sz val="12"/>
        <color theme="1"/>
        <rFont val="Times New Roman"/>
        <family val="1"/>
      </rPr>
      <t>Samyoung</t>
    </r>
    <r>
      <rPr>
        <sz val="12"/>
        <color theme="1"/>
        <rFont val="標楷體"/>
        <family val="4"/>
        <charset val="136"/>
      </rPr>
      <t>新厚度</t>
    </r>
    <r>
      <rPr>
        <sz val="12"/>
        <color theme="1"/>
        <rFont val="Times New Roman"/>
        <family val="1"/>
      </rPr>
      <t>BOPP</t>
    </r>
    <r>
      <rPr>
        <sz val="12"/>
        <color theme="1"/>
        <rFont val="標楷體"/>
        <family val="4"/>
        <charset val="136"/>
      </rPr>
      <t>光膠菲林的質量是否符合</t>
    </r>
    <r>
      <rPr>
        <sz val="12"/>
        <color theme="1"/>
        <rFont val="Times New Roman"/>
        <family val="1"/>
      </rPr>
      <t>Corona Treatment(</t>
    </r>
    <r>
      <rPr>
        <sz val="12"/>
        <color theme="1"/>
        <rFont val="標楷體"/>
        <family val="4"/>
        <charset val="136"/>
      </rPr>
      <t>是否合符</t>
    </r>
    <r>
      <rPr>
        <sz val="12"/>
        <color theme="1"/>
        <rFont val="Times New Roman"/>
        <family val="1"/>
      </rPr>
      <t>38dyne</t>
    </r>
    <r>
      <rPr>
        <sz val="12"/>
        <color theme="1"/>
        <rFont val="標楷體"/>
        <family val="4"/>
        <charset val="136"/>
      </rPr>
      <t>及以上</t>
    </r>
    <r>
      <rPr>
        <sz val="12"/>
        <color theme="1"/>
        <rFont val="Times New Roman"/>
        <family val="1"/>
      </rPr>
      <t>)</t>
    </r>
    <r>
      <rPr>
        <sz val="12"/>
        <color theme="1"/>
        <rFont val="標楷體"/>
        <family val="4"/>
        <charset val="136"/>
      </rPr>
      <t>，與現用</t>
    </r>
    <r>
      <rPr>
        <sz val="12"/>
        <color theme="1"/>
        <rFont val="Times New Roman"/>
        <family val="1"/>
      </rPr>
      <t>Youlchon</t>
    </r>
    <r>
      <rPr>
        <sz val="12"/>
        <color theme="1"/>
        <rFont val="標楷體"/>
        <family val="4"/>
        <charset val="136"/>
      </rPr>
      <t>比較。</t>
    </r>
  </si>
  <si>
    <r>
      <rPr>
        <sz val="12"/>
        <color theme="1"/>
        <rFont val="標楷體"/>
        <family val="4"/>
        <charset val="136"/>
      </rPr>
      <t>測試新厚度的質量是否符合</t>
    </r>
    <r>
      <rPr>
        <sz val="12"/>
        <color theme="1"/>
        <rFont val="Times New Roman"/>
        <family val="1"/>
      </rPr>
      <t>Corona Treatment (Wetting Tension in &amp; out must with minimum 38 dyne or above)</t>
    </r>
  </si>
  <si>
    <r>
      <rPr>
        <sz val="12"/>
        <color theme="1"/>
        <rFont val="標楷體"/>
        <family val="4"/>
        <charset val="136"/>
      </rPr>
      <t>美國美爾彩虹薄膜試過</t>
    </r>
    <r>
      <rPr>
        <sz val="12"/>
        <color theme="1"/>
        <rFont val="Times New Roman"/>
        <family val="1"/>
      </rPr>
      <t>130gsm</t>
    </r>
    <r>
      <rPr>
        <sz val="12"/>
        <color theme="1"/>
        <rFont val="標楷體"/>
        <family val="4"/>
        <charset val="136"/>
      </rPr>
      <t>單粉紙做紙
袋</t>
    </r>
  </si>
  <si>
    <r>
      <rPr>
        <sz val="12"/>
        <color theme="1"/>
        <rFont val="標楷體"/>
        <family val="4"/>
        <charset val="136"/>
      </rPr>
      <t>美國美爾彩虹薄膜試過</t>
    </r>
    <r>
      <rPr>
        <sz val="12"/>
        <color theme="1"/>
        <rFont val="Times New Roman"/>
        <family val="1"/>
      </rPr>
      <t>130gsm</t>
    </r>
    <r>
      <rPr>
        <sz val="12"/>
        <color theme="1"/>
        <rFont val="標楷體"/>
        <family val="4"/>
        <charset val="136"/>
      </rPr>
      <t>單粉紙做紙
袋、皮殼、印色</t>
    </r>
  </si>
  <si>
    <r>
      <rPr>
        <sz val="12"/>
        <color theme="1"/>
        <rFont val="標楷體"/>
        <family val="4"/>
        <charset val="136"/>
      </rPr>
      <t>試用日本</t>
    </r>
    <r>
      <rPr>
        <sz val="12"/>
        <color theme="1"/>
        <rFont val="Times New Roman"/>
        <family val="1"/>
      </rPr>
      <t>(For-m Biaxially Oriented Polyproplene) 0.015mm</t>
    </r>
    <r>
      <rPr>
        <sz val="12"/>
        <color theme="1"/>
        <rFont val="標楷體"/>
        <family val="4"/>
        <charset val="136"/>
      </rPr>
      <t>啞膠以改善現用啞膠易被磨花及撕爛的問題</t>
    </r>
  </si>
  <si>
    <r>
      <rPr>
        <sz val="12"/>
        <color theme="1"/>
        <rFont val="標楷體"/>
        <family val="4"/>
        <charset val="136"/>
      </rPr>
      <t>試用利明泰國</t>
    </r>
    <r>
      <rPr>
        <sz val="12"/>
        <color theme="1"/>
        <rFont val="Times New Roman"/>
        <family val="1"/>
      </rPr>
      <t>(TFI) 0.015mm</t>
    </r>
    <r>
      <rPr>
        <sz val="12"/>
        <color theme="1"/>
        <rFont val="標楷體"/>
        <family val="4"/>
        <charset val="136"/>
      </rPr>
      <t>啞膠以改善現用啞膠易被磨花及撕爛的問題</t>
    </r>
  </si>
  <si>
    <r>
      <rPr>
        <sz val="12"/>
        <color theme="1"/>
        <rFont val="標楷體"/>
        <family val="4"/>
        <charset val="136"/>
      </rPr>
      <t>試用祺昌號的日本預塗裱膠膜</t>
    </r>
    <r>
      <rPr>
        <sz val="12"/>
        <color theme="1"/>
        <rFont val="Times New Roman"/>
        <family val="1"/>
      </rPr>
      <t>--</t>
    </r>
    <r>
      <rPr>
        <sz val="12"/>
        <color theme="1"/>
        <rFont val="標楷體"/>
        <family val="4"/>
        <charset val="136"/>
      </rPr>
      <t>光膠</t>
    </r>
    <r>
      <rPr>
        <sz val="12"/>
        <color theme="1"/>
        <rFont val="Times New Roman"/>
        <family val="1"/>
      </rPr>
      <t>(Thermal Film)</t>
    </r>
    <r>
      <rPr>
        <sz val="12"/>
        <color theme="1"/>
        <rFont val="標楷體"/>
        <family val="4"/>
        <charset val="136"/>
      </rPr>
      <t>裱膠以提高生產效率</t>
    </r>
  </si>
  <si>
    <r>
      <rPr>
        <sz val="12"/>
        <color theme="1"/>
        <rFont val="標楷體"/>
        <family val="4"/>
        <charset val="136"/>
      </rPr>
      <t>鐳射過膠膜裱單粉紙做紙袋，與以往用鐳射紙過膠做紙袋比較效果，以降低成本</t>
    </r>
  </si>
  <si>
    <r>
      <rPr>
        <sz val="12"/>
        <color theme="1"/>
        <rFont val="標楷體"/>
        <family val="4"/>
        <charset val="136"/>
      </rPr>
      <t>試用高金的韓國預塗裱膠</t>
    </r>
    <r>
      <rPr>
        <sz val="12"/>
        <color theme="1"/>
        <rFont val="Times New Roman"/>
        <family val="1"/>
      </rPr>
      <t>(Thermal Film)</t>
    </r>
    <r>
      <rPr>
        <sz val="12"/>
        <color theme="1"/>
        <rFont val="標楷體"/>
        <family val="4"/>
        <charset val="136"/>
      </rPr>
      <t>裱膠以提高生產效率及品質</t>
    </r>
  </si>
  <si>
    <r>
      <rPr>
        <sz val="12"/>
        <color theme="1"/>
        <rFont val="標楷體"/>
        <family val="4"/>
        <charset val="136"/>
      </rPr>
      <t>試用高金韓國</t>
    </r>
    <r>
      <rPr>
        <sz val="12"/>
        <color theme="1"/>
        <rFont val="Times New Roman"/>
        <family val="1"/>
      </rPr>
      <t>"youl chou"0.02mm</t>
    </r>
    <r>
      <rPr>
        <sz val="12"/>
        <color theme="1"/>
        <rFont val="標楷體"/>
        <family val="4"/>
        <charset val="136"/>
      </rPr>
      <t>啞膠裱於印張上與現用利明泰國啞膠比較，作為訂貨前的另一選擇</t>
    </r>
  </si>
  <si>
    <r>
      <rPr>
        <sz val="12"/>
        <color theme="1"/>
        <rFont val="標楷體"/>
        <family val="4"/>
        <charset val="136"/>
      </rPr>
      <t>測試永安</t>
    </r>
    <r>
      <rPr>
        <sz val="12"/>
        <color theme="1"/>
        <rFont val="Times New Roman"/>
        <family val="1"/>
      </rPr>
      <t>OKO2-N149(PMS236C)</t>
    </r>
    <r>
      <rPr>
        <sz val="12"/>
        <color theme="1"/>
        <rFont val="標楷體"/>
        <family val="4"/>
        <charset val="136"/>
      </rPr>
      <t>絨毛是否適合使用。</t>
    </r>
  </si>
  <si>
    <r>
      <rPr>
        <sz val="12"/>
        <color theme="1"/>
        <rFont val="標楷體"/>
        <family val="4"/>
        <charset val="136"/>
      </rPr>
      <t>測試植</t>
    </r>
    <r>
      <rPr>
        <sz val="12"/>
        <color theme="1"/>
        <rFont val="Times New Roman"/>
        <family val="1"/>
      </rPr>
      <t>OH</t>
    </r>
    <r>
      <rPr>
        <sz val="12"/>
        <color theme="1"/>
        <rFont val="標楷體"/>
        <family val="4"/>
        <charset val="136"/>
      </rPr>
      <t>絨毛用毛刷刷毛之后是否可以達到</t>
    </r>
    <r>
      <rPr>
        <sz val="12"/>
        <color theme="1"/>
        <rFont val="Times New Roman"/>
        <family val="1"/>
      </rPr>
      <t>”</t>
    </r>
    <r>
      <rPr>
        <sz val="12"/>
        <color theme="1"/>
        <rFont val="標楷體"/>
        <family val="4"/>
        <charset val="136"/>
      </rPr>
      <t>驚皮</t>
    </r>
    <r>
      <rPr>
        <sz val="12"/>
        <color theme="1"/>
        <rFont val="Times New Roman"/>
        <family val="1"/>
      </rPr>
      <t>”</t>
    </r>
    <r>
      <rPr>
        <sz val="12"/>
        <color theme="1"/>
        <rFont val="標楷體"/>
        <family val="4"/>
        <charset val="136"/>
      </rPr>
      <t>效果</t>
    </r>
    <r>
      <rPr>
        <sz val="12"/>
        <color theme="1"/>
        <rFont val="Times New Roman"/>
        <family val="1"/>
      </rPr>
      <t>,</t>
    </r>
    <r>
      <rPr>
        <sz val="12"/>
        <color theme="1"/>
        <rFont val="標楷體"/>
        <family val="4"/>
        <charset val="136"/>
      </rPr>
      <t>以吸引客戶從而增加在同行中的競爭力</t>
    </r>
    <r>
      <rPr>
        <sz val="12"/>
        <color theme="1"/>
        <rFont val="Times New Roman"/>
        <family val="1"/>
      </rPr>
      <t>,</t>
    </r>
    <r>
      <rPr>
        <sz val="12"/>
        <color theme="1"/>
        <rFont val="標楷體"/>
        <family val="4"/>
        <charset val="136"/>
      </rPr>
      <t>并且將其例入</t>
    </r>
    <r>
      <rPr>
        <sz val="12"/>
        <color theme="1"/>
        <rFont val="Times New Roman"/>
        <family val="1"/>
      </rPr>
      <t>Leo Touch.</t>
    </r>
  </si>
  <si>
    <r>
      <rPr>
        <sz val="12"/>
        <color theme="1"/>
        <rFont val="標楷體"/>
        <family val="4"/>
        <charset val="136"/>
      </rPr>
      <t>測試</t>
    </r>
    <r>
      <rPr>
        <sz val="12"/>
        <color theme="1"/>
        <rFont val="Times New Roman"/>
        <family val="1"/>
      </rPr>
      <t>OKO2-N167</t>
    </r>
    <r>
      <rPr>
        <sz val="12"/>
        <color theme="1"/>
        <rFont val="標楷體"/>
        <family val="4"/>
        <charset val="136"/>
      </rPr>
      <t>絨毛針對</t>
    </r>
    <r>
      <rPr>
        <sz val="12"/>
        <color theme="1"/>
        <rFont val="Times New Roman"/>
        <family val="1"/>
      </rPr>
      <t>Leo UK</t>
    </r>
    <r>
      <rPr>
        <sz val="12"/>
        <color theme="1"/>
        <rFont val="標楷體"/>
        <family val="4"/>
        <charset val="136"/>
      </rPr>
      <t>在</t>
    </r>
    <r>
      <rPr>
        <sz val="12"/>
        <color theme="1"/>
        <rFont val="Times New Roman"/>
        <family val="1"/>
      </rPr>
      <t xml:space="preserve">200gsm </t>
    </r>
    <r>
      <rPr>
        <sz val="12"/>
        <color theme="1"/>
        <rFont val="標楷體"/>
        <family val="4"/>
        <charset val="136"/>
      </rPr>
      <t>啞粉紙上植毛是否可行</t>
    </r>
  </si>
  <si>
    <r>
      <rPr>
        <sz val="12"/>
        <color theme="1"/>
        <rFont val="標楷體"/>
        <family val="4"/>
        <charset val="136"/>
      </rPr>
      <t>測試</t>
    </r>
    <r>
      <rPr>
        <sz val="12"/>
        <color theme="1"/>
        <rFont val="Times New Roman"/>
        <family val="1"/>
      </rPr>
      <t>OKO2-N168</t>
    </r>
    <r>
      <rPr>
        <sz val="12"/>
        <color theme="1"/>
        <rFont val="標楷體"/>
        <family val="4"/>
        <charset val="136"/>
      </rPr>
      <t>絨毛針對</t>
    </r>
    <r>
      <rPr>
        <sz val="12"/>
        <color theme="1"/>
        <rFont val="Times New Roman"/>
        <family val="1"/>
      </rPr>
      <t>Leo UK</t>
    </r>
    <r>
      <rPr>
        <sz val="12"/>
        <color theme="1"/>
        <rFont val="標楷體"/>
        <family val="4"/>
        <charset val="136"/>
      </rPr>
      <t>在</t>
    </r>
    <r>
      <rPr>
        <sz val="12"/>
        <color theme="1"/>
        <rFont val="Times New Roman"/>
        <family val="1"/>
      </rPr>
      <t xml:space="preserve">200gsm </t>
    </r>
    <r>
      <rPr>
        <sz val="12"/>
        <color theme="1"/>
        <rFont val="標楷體"/>
        <family val="4"/>
        <charset val="136"/>
      </rPr>
      <t>啞粉紙上植毛是否可行</t>
    </r>
  </si>
  <si>
    <r>
      <rPr>
        <sz val="12"/>
        <color theme="1"/>
        <rFont val="標楷體"/>
        <family val="4"/>
        <charset val="136"/>
      </rPr>
      <t>測試</t>
    </r>
    <r>
      <rPr>
        <sz val="12"/>
        <color theme="1"/>
        <rFont val="Times New Roman"/>
        <family val="1"/>
      </rPr>
      <t>OKO2-N169</t>
    </r>
    <r>
      <rPr>
        <sz val="12"/>
        <color theme="1"/>
        <rFont val="標楷體"/>
        <family val="4"/>
        <charset val="136"/>
      </rPr>
      <t>絨毛針對</t>
    </r>
    <r>
      <rPr>
        <sz val="12"/>
        <color theme="1"/>
        <rFont val="Times New Roman"/>
        <family val="1"/>
      </rPr>
      <t>Leo UK</t>
    </r>
    <r>
      <rPr>
        <sz val="12"/>
        <color theme="1"/>
        <rFont val="標楷體"/>
        <family val="4"/>
        <charset val="136"/>
      </rPr>
      <t>在</t>
    </r>
    <r>
      <rPr>
        <sz val="12"/>
        <color theme="1"/>
        <rFont val="Times New Roman"/>
        <family val="1"/>
      </rPr>
      <t xml:space="preserve">200gsm </t>
    </r>
    <r>
      <rPr>
        <sz val="12"/>
        <color theme="1"/>
        <rFont val="標楷體"/>
        <family val="4"/>
        <charset val="136"/>
      </rPr>
      <t>啞粉紙上植毛是否可行</t>
    </r>
  </si>
  <si>
    <r>
      <rPr>
        <sz val="12"/>
        <color theme="1"/>
        <rFont val="標楷體"/>
        <family val="4"/>
        <charset val="136"/>
      </rPr>
      <t>測試</t>
    </r>
    <r>
      <rPr>
        <sz val="12"/>
        <color theme="1"/>
        <rFont val="Times New Roman"/>
        <family val="1"/>
      </rPr>
      <t>OKO2-N170</t>
    </r>
    <r>
      <rPr>
        <sz val="12"/>
        <color theme="1"/>
        <rFont val="標楷體"/>
        <family val="4"/>
        <charset val="136"/>
      </rPr>
      <t>絨毛針對</t>
    </r>
    <r>
      <rPr>
        <sz val="12"/>
        <color theme="1"/>
        <rFont val="Times New Roman"/>
        <family val="1"/>
      </rPr>
      <t>Leo UK</t>
    </r>
    <r>
      <rPr>
        <sz val="12"/>
        <color theme="1"/>
        <rFont val="標楷體"/>
        <family val="4"/>
        <charset val="136"/>
      </rPr>
      <t>在</t>
    </r>
    <r>
      <rPr>
        <sz val="12"/>
        <color theme="1"/>
        <rFont val="Times New Roman"/>
        <family val="1"/>
      </rPr>
      <t xml:space="preserve">200gsm </t>
    </r>
    <r>
      <rPr>
        <sz val="12"/>
        <color theme="1"/>
        <rFont val="標楷體"/>
        <family val="4"/>
        <charset val="136"/>
      </rPr>
      <t>啞粉紙上植毛是否可行</t>
    </r>
  </si>
  <si>
    <r>
      <rPr>
        <sz val="12"/>
        <color theme="1"/>
        <rFont val="標楷體"/>
        <family val="4"/>
        <charset val="136"/>
      </rPr>
      <t>根據</t>
    </r>
    <r>
      <rPr>
        <sz val="12"/>
        <color theme="1"/>
        <rFont val="Times New Roman"/>
        <family val="1"/>
      </rPr>
      <t>Pantone2593C</t>
    </r>
    <r>
      <rPr>
        <sz val="12"/>
        <color theme="1"/>
        <rFont val="標楷體"/>
        <family val="4"/>
        <charset val="136"/>
      </rPr>
      <t>打版紫色絨毛</t>
    </r>
    <r>
      <rPr>
        <sz val="12"/>
        <color theme="1"/>
        <rFont val="Times New Roman"/>
        <family val="1"/>
      </rPr>
      <t>OKO2-N187,</t>
    </r>
    <r>
      <rPr>
        <sz val="12"/>
        <color theme="1"/>
        <rFont val="標楷體"/>
        <family val="4"/>
        <charset val="136"/>
      </rPr>
      <t>測試此絨毛是否適合用於公司產品</t>
    </r>
  </si>
  <si>
    <r>
      <rPr>
        <sz val="12"/>
        <color theme="1"/>
        <rFont val="標楷體"/>
        <family val="4"/>
        <charset val="136"/>
      </rPr>
      <t>測試</t>
    </r>
    <r>
      <rPr>
        <sz val="12"/>
        <color theme="1"/>
        <rFont val="Times New Roman"/>
        <family val="1"/>
      </rPr>
      <t>#ZR-311D</t>
    </r>
    <r>
      <rPr>
        <sz val="12"/>
        <color theme="1"/>
        <rFont val="標楷體"/>
        <family val="4"/>
        <charset val="136"/>
      </rPr>
      <t>絨毛是否適合用於洒毛植毛上</t>
    </r>
    <r>
      <rPr>
        <sz val="12"/>
        <color theme="1"/>
        <rFont val="Times New Roman"/>
        <family val="1"/>
      </rPr>
      <t>,</t>
    </r>
    <r>
      <rPr>
        <sz val="12"/>
        <color theme="1"/>
        <rFont val="標楷體"/>
        <family val="4"/>
        <charset val="136"/>
      </rPr>
      <t>達到可以勾住絨毛布而不脫落</t>
    </r>
  </si>
  <si>
    <r>
      <rPr>
        <sz val="12"/>
        <color theme="1"/>
        <rFont val="標楷體"/>
        <family val="4"/>
        <charset val="136"/>
      </rPr>
      <t>測試</t>
    </r>
    <r>
      <rPr>
        <sz val="12"/>
        <color theme="1"/>
        <rFont val="Times New Roman"/>
        <family val="1"/>
      </rPr>
      <t>SAN-3753</t>
    </r>
    <r>
      <rPr>
        <sz val="12"/>
        <color theme="1"/>
        <rFont val="標楷體"/>
        <family val="4"/>
        <charset val="136"/>
      </rPr>
      <t>永安</t>
    </r>
    <r>
      <rPr>
        <sz val="12"/>
        <color theme="1"/>
        <rFont val="Times New Roman"/>
        <family val="1"/>
      </rPr>
      <t>3Dx1mm</t>
    </r>
    <r>
      <rPr>
        <sz val="12"/>
        <color theme="1"/>
        <rFont val="標楷體"/>
        <family val="4"/>
        <charset val="136"/>
      </rPr>
      <t>絨毛是否可使用﹐确認生產可行性</t>
    </r>
  </si>
  <si>
    <r>
      <rPr>
        <sz val="12"/>
        <color theme="1"/>
        <rFont val="標楷體"/>
        <family val="4"/>
        <charset val="136"/>
      </rPr>
      <t>測試</t>
    </r>
    <r>
      <rPr>
        <sz val="12"/>
        <color theme="1"/>
        <rFont val="Times New Roman"/>
        <family val="1"/>
      </rPr>
      <t>LQ-02</t>
    </r>
    <r>
      <rPr>
        <sz val="12"/>
        <color theme="1"/>
        <rFont val="標楷體"/>
        <family val="4"/>
        <charset val="136"/>
      </rPr>
      <t>永安</t>
    </r>
    <r>
      <rPr>
        <sz val="12"/>
        <color theme="1"/>
        <rFont val="Times New Roman"/>
        <family val="1"/>
      </rPr>
      <t>1.5D x 0.3mm</t>
    </r>
    <r>
      <rPr>
        <sz val="12"/>
        <color theme="1"/>
        <rFont val="標楷體"/>
        <family val="4"/>
        <charset val="136"/>
      </rPr>
      <t>絨毛是否可使用﹐确認生產可行性</t>
    </r>
  </si>
  <si>
    <r>
      <t>Sales</t>
    </r>
    <r>
      <rPr>
        <sz val="12"/>
        <color theme="1"/>
        <rFont val="標楷體"/>
        <family val="4"/>
        <charset val="136"/>
      </rPr>
      <t>要求根據</t>
    </r>
    <r>
      <rPr>
        <sz val="12"/>
        <color theme="1"/>
        <rFont val="Times New Roman"/>
        <family val="1"/>
      </rPr>
      <t>Leo touch no.2</t>
    </r>
    <r>
      <rPr>
        <sz val="12"/>
        <color theme="1"/>
        <rFont val="標楷體"/>
        <family val="4"/>
        <charset val="136"/>
      </rPr>
      <t>的</t>
    </r>
    <r>
      <rPr>
        <sz val="12"/>
        <color theme="1"/>
        <rFont val="Times New Roman"/>
        <family val="1"/>
      </rPr>
      <t>SAN-PT-108</t>
    </r>
    <r>
      <rPr>
        <sz val="12"/>
        <color theme="1"/>
        <rFont val="標楷體"/>
        <family val="4"/>
        <charset val="136"/>
      </rPr>
      <t>黃色，打版金屬毛，現測試此金屬植毛</t>
    </r>
    <r>
      <rPr>
        <sz val="12"/>
        <color theme="1"/>
        <rFont val="Times New Roman"/>
        <family val="1"/>
      </rPr>
      <t>SAN-7878M</t>
    </r>
    <r>
      <rPr>
        <sz val="12"/>
        <color theme="1"/>
        <rFont val="標楷體"/>
        <family val="4"/>
        <charset val="136"/>
      </rPr>
      <t>其品質是否適合使用。</t>
    </r>
  </si>
  <si>
    <r>
      <rPr>
        <sz val="12"/>
        <color theme="1"/>
        <rFont val="標楷體"/>
        <family val="4"/>
        <charset val="136"/>
      </rPr>
      <t>測試永安</t>
    </r>
    <r>
      <rPr>
        <sz val="12"/>
        <color theme="1"/>
        <rFont val="Times New Roman"/>
        <family val="1"/>
      </rPr>
      <t>GR-20B</t>
    </r>
    <r>
      <rPr>
        <sz val="12"/>
        <color theme="1"/>
        <rFont val="標楷體"/>
        <family val="4"/>
        <charset val="136"/>
      </rPr>
      <t>草坪絨毛是否可仿做草皮效果，以列入</t>
    </r>
    <r>
      <rPr>
        <sz val="12"/>
        <color theme="1"/>
        <rFont val="Times New Roman"/>
        <family val="1"/>
      </rPr>
      <t>LeoTouch</t>
    </r>
    <r>
      <rPr>
        <sz val="12"/>
        <color theme="1"/>
        <rFont val="標楷體"/>
        <family val="4"/>
        <charset val="136"/>
      </rPr>
      <t>中大貨生產推廣。</t>
    </r>
  </si>
  <si>
    <r>
      <rPr>
        <sz val="12"/>
        <color theme="1"/>
        <rFont val="標楷體"/>
        <family val="4"/>
        <charset val="136"/>
      </rPr>
      <t>測試根據</t>
    </r>
    <r>
      <rPr>
        <sz val="12"/>
        <color theme="1"/>
        <rFont val="Times New Roman"/>
        <family val="1"/>
      </rPr>
      <t>PMS2727C</t>
    </r>
    <r>
      <rPr>
        <sz val="12"/>
        <color theme="1"/>
        <rFont val="標楷體"/>
        <family val="4"/>
        <charset val="136"/>
      </rPr>
      <t>打版的永安</t>
    </r>
    <r>
      <rPr>
        <sz val="12"/>
        <color theme="1"/>
        <rFont val="Times New Roman"/>
        <family val="1"/>
      </rPr>
      <t>OK-02-N286</t>
    </r>
    <r>
      <rPr>
        <sz val="12"/>
        <color theme="1"/>
        <rFont val="標楷體"/>
        <family val="4"/>
        <charset val="136"/>
      </rPr>
      <t>絨毛針對客人</t>
    </r>
    <r>
      <rPr>
        <sz val="12"/>
        <color theme="1"/>
        <rFont val="Times New Roman"/>
        <family val="1"/>
      </rPr>
      <t>Coppenrath Verlag</t>
    </r>
    <r>
      <rPr>
        <sz val="12"/>
        <color theme="1"/>
        <rFont val="標楷體"/>
        <family val="4"/>
        <charset val="136"/>
      </rPr>
      <t>於</t>
    </r>
    <r>
      <rPr>
        <sz val="12"/>
        <color theme="1"/>
        <rFont val="Times New Roman"/>
        <family val="1"/>
      </rPr>
      <t>NPI120</t>
    </r>
    <r>
      <rPr>
        <sz val="12"/>
        <color theme="1"/>
        <rFont val="標楷體"/>
        <family val="4"/>
        <charset val="136"/>
      </rPr>
      <t>克單粉紙上植毛是否可行</t>
    </r>
    <r>
      <rPr>
        <sz val="12"/>
        <color theme="1"/>
        <rFont val="Times New Roman"/>
        <family val="1"/>
      </rPr>
      <t>.</t>
    </r>
  </si>
  <si>
    <r>
      <rPr>
        <sz val="12"/>
        <color theme="1"/>
        <rFont val="標楷體"/>
        <family val="4"/>
        <charset val="136"/>
      </rPr>
      <t>測試根據</t>
    </r>
    <r>
      <rPr>
        <sz val="12"/>
        <color theme="1"/>
        <rFont val="Times New Roman"/>
        <family val="1"/>
      </rPr>
      <t>PMS225C</t>
    </r>
    <r>
      <rPr>
        <sz val="12"/>
        <color theme="1"/>
        <rFont val="標楷體"/>
        <family val="4"/>
        <charset val="136"/>
      </rPr>
      <t>打版的永安</t>
    </r>
    <r>
      <rPr>
        <sz val="12"/>
        <color theme="1"/>
        <rFont val="Times New Roman"/>
        <family val="1"/>
      </rPr>
      <t>OKO2-N284</t>
    </r>
    <r>
      <rPr>
        <sz val="12"/>
        <color theme="1"/>
        <rFont val="標楷體"/>
        <family val="4"/>
        <charset val="136"/>
      </rPr>
      <t>絨毛針對客人</t>
    </r>
    <r>
      <rPr>
        <sz val="12"/>
        <color theme="1"/>
        <rFont val="Times New Roman"/>
        <family val="1"/>
      </rPr>
      <t>ImgaeBooks</t>
    </r>
    <r>
      <rPr>
        <sz val="12"/>
        <color theme="1"/>
        <rFont val="標楷體"/>
        <family val="4"/>
        <charset val="136"/>
      </rPr>
      <t>於</t>
    </r>
    <r>
      <rPr>
        <sz val="12"/>
        <color theme="1"/>
        <rFont val="Times New Roman"/>
        <family val="1"/>
      </rPr>
      <t xml:space="preserve">Satin Cloth </t>
    </r>
    <r>
      <rPr>
        <sz val="12"/>
        <color theme="1"/>
        <rFont val="標楷體"/>
        <family val="4"/>
        <charset val="136"/>
      </rPr>
      <t>上植毛是否可行。</t>
    </r>
  </si>
  <si>
    <r>
      <rPr>
        <sz val="12"/>
        <color theme="1"/>
        <rFont val="標楷體"/>
        <family val="4"/>
        <charset val="136"/>
      </rPr>
      <t>測試根據</t>
    </r>
    <r>
      <rPr>
        <sz val="12"/>
        <color theme="1"/>
        <rFont val="Times New Roman"/>
        <family val="1"/>
      </rPr>
      <t>PMSBlue072C</t>
    </r>
    <r>
      <rPr>
        <sz val="12"/>
        <color theme="1"/>
        <rFont val="標楷體"/>
        <family val="4"/>
        <charset val="136"/>
      </rPr>
      <t>打版的永安</t>
    </r>
    <r>
      <rPr>
        <sz val="12"/>
        <color theme="1"/>
        <rFont val="Times New Roman"/>
        <family val="1"/>
      </rPr>
      <t>OKO2-N285</t>
    </r>
    <r>
      <rPr>
        <sz val="12"/>
        <color theme="1"/>
        <rFont val="標楷體"/>
        <family val="4"/>
        <charset val="136"/>
      </rPr>
      <t>絨毛針對客人</t>
    </r>
    <r>
      <rPr>
        <sz val="12"/>
        <color theme="1"/>
        <rFont val="Times New Roman"/>
        <family val="1"/>
      </rPr>
      <t>Coppenrath Verlag</t>
    </r>
    <r>
      <rPr>
        <sz val="12"/>
        <color theme="1"/>
        <rFont val="標楷體"/>
        <family val="4"/>
        <charset val="136"/>
      </rPr>
      <t>於克咭植於</t>
    </r>
    <r>
      <rPr>
        <sz val="12"/>
        <color theme="1"/>
        <rFont val="Times New Roman"/>
        <family val="1"/>
      </rPr>
      <t>NPI120</t>
    </r>
    <r>
      <rPr>
        <sz val="12"/>
        <color theme="1"/>
        <rFont val="標楷體"/>
        <family val="4"/>
        <charset val="136"/>
      </rPr>
      <t>單粉紙上是否可行。</t>
    </r>
  </si>
  <si>
    <r>
      <rPr>
        <sz val="12"/>
        <color theme="1"/>
        <rFont val="標楷體"/>
        <family val="4"/>
        <charset val="136"/>
      </rPr>
      <t>測試</t>
    </r>
    <r>
      <rPr>
        <sz val="12"/>
        <color theme="1"/>
        <rFont val="Times New Roman"/>
        <family val="1"/>
      </rPr>
      <t>PSM 1797U</t>
    </r>
    <r>
      <rPr>
        <sz val="12"/>
        <color theme="1"/>
        <rFont val="標楷體"/>
        <family val="4"/>
        <charset val="136"/>
      </rPr>
      <t>打版的永安</t>
    </r>
    <r>
      <rPr>
        <sz val="12"/>
        <color theme="1"/>
        <rFont val="Times New Roman"/>
        <family val="1"/>
      </rPr>
      <t>OK02</t>
    </r>
    <r>
      <rPr>
        <sz val="12"/>
        <color theme="1"/>
        <rFont val="標楷體"/>
        <family val="4"/>
        <charset val="136"/>
      </rPr>
      <t>－</t>
    </r>
    <r>
      <rPr>
        <sz val="12"/>
        <color theme="1"/>
        <rFont val="Times New Roman"/>
        <family val="1"/>
      </rPr>
      <t>N331</t>
    </r>
    <r>
      <rPr>
        <sz val="12"/>
        <color theme="1"/>
        <rFont val="標楷體"/>
        <family val="4"/>
        <charset val="136"/>
      </rPr>
      <t>絨毛針對客人</t>
    </r>
    <r>
      <rPr>
        <sz val="12"/>
        <color theme="1"/>
        <rFont val="Times New Roman"/>
        <family val="1"/>
      </rPr>
      <t>STR international</t>
    </r>
    <r>
      <rPr>
        <sz val="12"/>
        <color theme="1"/>
        <rFont val="標楷體"/>
        <family val="4"/>
        <charset val="136"/>
      </rPr>
      <t>於產品＜＜多用部</t>
    </r>
    <r>
      <rPr>
        <sz val="12"/>
        <color theme="1"/>
        <rFont val="Times New Roman"/>
        <family val="1"/>
      </rPr>
      <t>2006</t>
    </r>
    <r>
      <rPr>
        <sz val="12"/>
        <color theme="1"/>
        <rFont val="標楷體"/>
        <family val="4"/>
        <charset val="136"/>
      </rPr>
      <t>＞＞生產是否可行。</t>
    </r>
  </si>
  <si>
    <r>
      <rPr>
        <sz val="12"/>
        <color theme="1"/>
        <rFont val="標楷體"/>
        <family val="4"/>
        <charset val="136"/>
      </rPr>
      <t>測試</t>
    </r>
    <r>
      <rPr>
        <sz val="12"/>
        <color theme="1"/>
        <rFont val="Times New Roman"/>
        <family val="1"/>
      </rPr>
      <t>#OK02-R330 RaYon</t>
    </r>
    <r>
      <rPr>
        <sz val="12"/>
        <color theme="1"/>
        <rFont val="標楷體"/>
        <family val="4"/>
        <charset val="136"/>
      </rPr>
      <t>絨毛針對客人</t>
    </r>
    <r>
      <rPr>
        <sz val="12"/>
        <color theme="1"/>
        <rFont val="Times New Roman"/>
        <family val="1"/>
      </rPr>
      <t>Hallmark</t>
    </r>
    <r>
      <rPr>
        <sz val="12"/>
        <color theme="1"/>
        <rFont val="標楷體"/>
        <family val="4"/>
        <charset val="136"/>
      </rPr>
      <t>產品</t>
    </r>
    <r>
      <rPr>
        <sz val="12"/>
        <color theme="1"/>
        <rFont val="Times New Roman"/>
        <family val="1"/>
      </rPr>
      <t>&lt;&lt; IA</t>
    </r>
    <r>
      <rPr>
        <sz val="12"/>
        <color theme="1"/>
        <rFont val="標楷體"/>
        <family val="4"/>
        <charset val="136"/>
      </rPr>
      <t>聖誕樹手造咭之</t>
    </r>
    <r>
      <rPr>
        <sz val="12"/>
        <color theme="1"/>
        <rFont val="Times New Roman"/>
        <family val="1"/>
      </rPr>
      <t>SKU#216922&gt;&gt;</t>
    </r>
    <r>
      <rPr>
        <sz val="12"/>
        <color theme="1"/>
        <rFont val="標楷體"/>
        <family val="4"/>
        <charset val="136"/>
      </rPr>
      <t>於</t>
    </r>
    <r>
      <rPr>
        <sz val="12"/>
        <color theme="1"/>
        <rFont val="Times New Roman"/>
        <family val="1"/>
      </rPr>
      <t>230</t>
    </r>
    <r>
      <rPr>
        <sz val="12"/>
        <color theme="1"/>
        <rFont val="標楷體"/>
        <family val="4"/>
        <charset val="136"/>
      </rPr>
      <t>克單粉咭上植毛後再燙金、擊凸是否可行。</t>
    </r>
  </si>
  <si>
    <r>
      <rPr>
        <sz val="12"/>
        <color theme="1"/>
        <rFont val="標楷體"/>
        <family val="4"/>
        <charset val="136"/>
      </rPr>
      <t>測試永安</t>
    </r>
    <r>
      <rPr>
        <sz val="12"/>
        <color theme="1"/>
        <rFont val="Times New Roman"/>
        <family val="1"/>
      </rPr>
      <t>#OKO2-N332</t>
    </r>
    <r>
      <rPr>
        <sz val="12"/>
        <color theme="1"/>
        <rFont val="標楷體"/>
        <family val="4"/>
        <charset val="136"/>
      </rPr>
      <t>絨毛針對客人</t>
    </r>
    <r>
      <rPr>
        <sz val="12"/>
        <color theme="1"/>
        <rFont val="Times New Roman"/>
        <family val="1"/>
      </rPr>
      <t>Holinail</t>
    </r>
    <r>
      <rPr>
        <sz val="12"/>
        <color theme="1"/>
        <rFont val="標楷體"/>
        <family val="4"/>
        <charset val="136"/>
      </rPr>
      <t>產品＜＜字母教學＞＞於光膠面上植毛是否可行。</t>
    </r>
  </si>
  <si>
    <r>
      <rPr>
        <sz val="12"/>
        <color theme="1"/>
        <rFont val="標楷體"/>
        <family val="4"/>
        <charset val="136"/>
      </rPr>
      <t>測試永安</t>
    </r>
    <r>
      <rPr>
        <sz val="12"/>
        <color theme="1"/>
        <rFont val="Times New Roman"/>
        <family val="1"/>
      </rPr>
      <t>#OKO2-N329</t>
    </r>
    <r>
      <rPr>
        <sz val="12"/>
        <color theme="1"/>
        <rFont val="標楷體"/>
        <family val="4"/>
        <charset val="136"/>
      </rPr>
      <t>絨毛針對客人</t>
    </r>
    <r>
      <rPr>
        <sz val="12"/>
        <color theme="1"/>
        <rFont val="Times New Roman"/>
        <family val="1"/>
      </rPr>
      <t>Little Tiger Press</t>
    </r>
    <r>
      <rPr>
        <sz val="12"/>
        <color theme="1"/>
        <rFont val="標楷體"/>
        <family val="4"/>
        <charset val="136"/>
      </rPr>
      <t>產品＜＜開心小鴨＞＞於</t>
    </r>
    <r>
      <rPr>
        <sz val="12"/>
        <color theme="1"/>
        <rFont val="Times New Roman"/>
        <family val="1"/>
      </rPr>
      <t>UV</t>
    </r>
    <r>
      <rPr>
        <sz val="12"/>
        <color theme="1"/>
        <rFont val="標楷體"/>
        <family val="4"/>
        <charset val="136"/>
      </rPr>
      <t>面上植毛是否可行。</t>
    </r>
  </si>
  <si>
    <r>
      <rPr>
        <sz val="12"/>
        <color theme="1"/>
        <rFont val="標楷體"/>
        <family val="4"/>
        <charset val="136"/>
      </rPr>
      <t>測試</t>
    </r>
    <r>
      <rPr>
        <sz val="12"/>
        <color theme="1"/>
        <rFont val="Times New Roman"/>
        <family val="1"/>
      </rPr>
      <t>Cellusuede</t>
    </r>
    <r>
      <rPr>
        <sz val="12"/>
        <color theme="1"/>
        <rFont val="標楷體"/>
        <family val="4"/>
        <charset val="136"/>
      </rPr>
      <t>＃</t>
    </r>
    <r>
      <rPr>
        <sz val="12"/>
        <color theme="1"/>
        <rFont val="Times New Roman"/>
        <family val="1"/>
      </rPr>
      <t>9259 1.5DX0.4mm</t>
    </r>
    <r>
      <rPr>
        <sz val="12"/>
        <color theme="1"/>
        <rFont val="標楷體"/>
        <family val="4"/>
        <charset val="136"/>
      </rPr>
      <t>絨毛針對客人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情人</t>
    </r>
    <r>
      <rPr>
        <sz val="12"/>
        <color theme="1"/>
        <rFont val="Times New Roman"/>
        <family val="1"/>
      </rPr>
      <t>KC</t>
    </r>
    <r>
      <rPr>
        <sz val="12"/>
        <color theme="1"/>
        <rFont val="標楷體"/>
        <family val="4"/>
        <charset val="136"/>
      </rPr>
      <t>咭</t>
    </r>
    <r>
      <rPr>
        <sz val="12"/>
        <color theme="1"/>
        <rFont val="Times New Roman"/>
        <family val="1"/>
      </rPr>
      <t>2006&gt;&gt;</t>
    </r>
    <r>
      <rPr>
        <sz val="12"/>
        <color theme="1"/>
        <rFont val="標楷體"/>
        <family val="4"/>
        <charset val="136"/>
      </rPr>
      <t>於</t>
    </r>
    <r>
      <rPr>
        <sz val="12"/>
        <color theme="1"/>
        <rFont val="Times New Roman"/>
        <family val="1"/>
      </rPr>
      <t>236</t>
    </r>
  </si>
  <si>
    <r>
      <rPr>
        <sz val="12"/>
        <color theme="1"/>
        <rFont val="標楷體"/>
        <family val="4"/>
        <charset val="136"/>
      </rPr>
      <t>測試</t>
    </r>
    <r>
      <rPr>
        <sz val="12"/>
        <color theme="1"/>
        <rFont val="Times New Roman"/>
        <family val="1"/>
      </rPr>
      <t>AN</t>
    </r>
    <r>
      <rPr>
        <sz val="12"/>
        <color theme="1"/>
        <rFont val="標楷體"/>
        <family val="4"/>
        <charset val="136"/>
      </rPr>
      <t>系列的絨毛是否可生產大貨，並針對</t>
    </r>
    <r>
      <rPr>
        <sz val="12"/>
        <color theme="1"/>
        <rFont val="Times New Roman"/>
        <family val="1"/>
      </rPr>
      <t>phthalate</t>
    </r>
    <r>
      <rPr>
        <sz val="12"/>
        <color theme="1"/>
        <rFont val="標楷體"/>
        <family val="4"/>
        <charset val="136"/>
      </rPr>
      <t>要求不高的客戶推廣並降低生產成本。</t>
    </r>
  </si>
  <si>
    <r>
      <rPr>
        <sz val="12"/>
        <color theme="1"/>
        <rFont val="標楷體"/>
        <family val="4"/>
        <charset val="136"/>
      </rPr>
      <t>測試永安</t>
    </r>
    <r>
      <rPr>
        <sz val="12"/>
        <color theme="1"/>
        <rFont val="Times New Roman"/>
        <family val="1"/>
      </rPr>
      <t>OKO2-R328 1.5DX0.4mm</t>
    </r>
    <r>
      <rPr>
        <sz val="12"/>
        <color theme="1"/>
        <rFont val="標楷體"/>
        <family val="4"/>
        <charset val="136"/>
      </rPr>
      <t>絨毛針對客人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情人</t>
    </r>
    <r>
      <rPr>
        <sz val="12"/>
        <color theme="1"/>
        <rFont val="Times New Roman"/>
        <family val="1"/>
      </rPr>
      <t>KC</t>
    </r>
    <r>
      <rPr>
        <sz val="12"/>
        <color theme="1"/>
        <rFont val="標楷體"/>
        <family val="4"/>
        <charset val="136"/>
      </rPr>
      <t>咭</t>
    </r>
    <r>
      <rPr>
        <sz val="12"/>
        <color theme="1"/>
        <rFont val="Times New Roman"/>
        <family val="1"/>
      </rPr>
      <t>2006&gt;&gt;</t>
    </r>
    <r>
      <rPr>
        <sz val="12"/>
        <color theme="1"/>
        <rFont val="標楷體"/>
        <family val="4"/>
        <charset val="136"/>
      </rPr>
      <t>於</t>
    </r>
    <r>
      <rPr>
        <sz val="12"/>
        <color theme="1"/>
        <rFont val="Times New Roman"/>
        <family val="1"/>
      </rPr>
      <t>236g/m2</t>
    </r>
    <r>
      <rPr>
        <sz val="12"/>
        <color theme="1"/>
        <rFont val="標楷體"/>
        <family val="4"/>
        <charset val="136"/>
      </rPr>
      <t>紅色花紋紙上植毛閃粉是否可以達到客人的要求，代替美國絨毛</t>
    </r>
    <r>
      <rPr>
        <sz val="12"/>
        <color theme="1"/>
        <rFont val="Times New Roman"/>
        <family val="1"/>
      </rPr>
      <t>#5259</t>
    </r>
    <r>
      <rPr>
        <sz val="12"/>
        <color theme="1"/>
        <rFont val="標楷體"/>
        <family val="4"/>
        <charset val="136"/>
      </rPr>
      <t>，以解決貨期長的問題。</t>
    </r>
  </si>
  <si>
    <r>
      <rPr>
        <sz val="12"/>
        <color theme="1"/>
        <rFont val="標楷體"/>
        <family val="4"/>
        <charset val="136"/>
      </rPr>
      <t>測試永安</t>
    </r>
    <r>
      <rPr>
        <sz val="12"/>
        <color theme="1"/>
        <rFont val="Times New Roman"/>
        <family val="1"/>
      </rPr>
      <t>OKO2-N328 1.5DX0.4mm</t>
    </r>
    <r>
      <rPr>
        <sz val="12"/>
        <color theme="1"/>
        <rFont val="標楷體"/>
        <family val="4"/>
        <charset val="136"/>
      </rPr>
      <t>絨毛針對客人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情人</t>
    </r>
    <r>
      <rPr>
        <sz val="12"/>
        <color theme="1"/>
        <rFont val="Times New Roman"/>
        <family val="1"/>
      </rPr>
      <t>KC</t>
    </r>
    <r>
      <rPr>
        <sz val="12"/>
        <color theme="1"/>
        <rFont val="標楷體"/>
        <family val="4"/>
        <charset val="136"/>
      </rPr>
      <t>咭</t>
    </r>
    <r>
      <rPr>
        <sz val="12"/>
        <color theme="1"/>
        <rFont val="Times New Roman"/>
        <family val="1"/>
      </rPr>
      <t>2006&gt;&gt;</t>
    </r>
    <r>
      <rPr>
        <sz val="12"/>
        <color theme="1"/>
        <rFont val="標楷體"/>
        <family val="4"/>
        <charset val="136"/>
      </rPr>
      <t>於</t>
    </r>
    <r>
      <rPr>
        <sz val="12"/>
        <color theme="1"/>
        <rFont val="Times New Roman"/>
        <family val="1"/>
      </rPr>
      <t>236g/m2</t>
    </r>
    <r>
      <rPr>
        <sz val="12"/>
        <color theme="1"/>
        <rFont val="標楷體"/>
        <family val="4"/>
        <charset val="136"/>
      </rPr>
      <t>紅色花紋紙上植毛閃粉是否可以達到客人的要求，代替美國絨毛</t>
    </r>
    <r>
      <rPr>
        <sz val="12"/>
        <color theme="1"/>
        <rFont val="Times New Roman"/>
        <family val="1"/>
      </rPr>
      <t>#5259</t>
    </r>
    <r>
      <rPr>
        <sz val="12"/>
        <color theme="1"/>
        <rFont val="標楷體"/>
        <family val="4"/>
        <charset val="136"/>
      </rPr>
      <t>，以解決貨期長的問題。</t>
    </r>
  </si>
  <si>
    <r>
      <rPr>
        <sz val="12"/>
        <color theme="1"/>
        <rFont val="標楷體"/>
        <family val="4"/>
        <charset val="136"/>
      </rPr>
      <t>測試旭順＃</t>
    </r>
    <r>
      <rPr>
        <sz val="12"/>
        <color theme="1"/>
        <rFont val="Times New Roman"/>
        <family val="1"/>
      </rPr>
      <t>A9 1.5DX0.4mm</t>
    </r>
    <r>
      <rPr>
        <sz val="12"/>
        <color theme="1"/>
        <rFont val="標楷體"/>
        <family val="4"/>
        <charset val="136"/>
      </rPr>
      <t>絨毛針對客人</t>
    </r>
    <r>
      <rPr>
        <sz val="12"/>
        <color theme="1"/>
        <rFont val="Times New Roman"/>
        <family val="1"/>
      </rPr>
      <t>Hallmark</t>
    </r>
    <r>
      <rPr>
        <sz val="12"/>
        <color theme="1"/>
        <rFont val="標楷體"/>
        <family val="4"/>
        <charset val="136"/>
      </rPr>
      <t>產品</t>
    </r>
    <r>
      <rPr>
        <sz val="12"/>
        <color theme="1"/>
        <rFont val="Times New Roman"/>
        <family val="1"/>
      </rPr>
      <t>&lt;&lt;</t>
    </r>
    <r>
      <rPr>
        <sz val="12"/>
        <color theme="1"/>
        <rFont val="標楷體"/>
        <family val="4"/>
        <charset val="136"/>
      </rPr>
      <t>情人</t>
    </r>
    <r>
      <rPr>
        <sz val="12"/>
        <color theme="1"/>
        <rFont val="Times New Roman"/>
        <family val="1"/>
      </rPr>
      <t>KC</t>
    </r>
    <r>
      <rPr>
        <sz val="12"/>
        <color theme="1"/>
        <rFont val="標楷體"/>
        <family val="4"/>
        <charset val="136"/>
      </rPr>
      <t>咭</t>
    </r>
    <r>
      <rPr>
        <sz val="12"/>
        <color theme="1"/>
        <rFont val="Times New Roman"/>
        <family val="1"/>
      </rPr>
      <t>2006&gt;&gt;</t>
    </r>
    <r>
      <rPr>
        <sz val="12"/>
        <color theme="1"/>
        <rFont val="標楷體"/>
        <family val="4"/>
        <charset val="136"/>
      </rPr>
      <t>於</t>
    </r>
    <r>
      <rPr>
        <sz val="12"/>
        <color theme="1"/>
        <rFont val="Times New Roman"/>
        <family val="1"/>
      </rPr>
      <t>236 g/m2</t>
    </r>
    <r>
      <rPr>
        <sz val="12"/>
        <color theme="1"/>
        <rFont val="標楷體"/>
        <family val="4"/>
        <charset val="136"/>
      </rPr>
      <t>紅色花紋紙上植毛閃粉是否可以達到客人的要求，代替美國絨毛＃</t>
    </r>
    <r>
      <rPr>
        <sz val="12"/>
        <color theme="1"/>
        <rFont val="Times New Roman"/>
        <family val="1"/>
      </rPr>
      <t>5259</t>
    </r>
    <r>
      <rPr>
        <sz val="12"/>
        <color theme="1"/>
        <rFont val="標楷體"/>
        <family val="4"/>
        <charset val="136"/>
      </rPr>
      <t>，以解決貨期長的問題。</t>
    </r>
    <r>
      <rPr>
        <sz val="12"/>
        <color theme="1"/>
        <rFont val="Times New Roman"/>
        <family val="1"/>
      </rPr>
      <t xml:space="preserve"> </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</si>
  <si>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#OKO2-N141</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</si>
  <si>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OKO2-N179</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</si>
  <si>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OKO2-N180</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</si>
  <si>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OKO2-N181</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</si>
  <si>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OKO2-N182</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</si>
  <si>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OKO2-N183</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</si>
  <si>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OKO2-R141</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</si>
  <si>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OKO2-R311-1</t>
    </r>
    <r>
      <rPr>
        <sz val="12"/>
        <color theme="1"/>
        <rFont val="標楷體"/>
        <family val="4"/>
        <charset val="136"/>
      </rPr>
      <t>橙色絨毛其品質是否可接受。</t>
    </r>
  </si>
  <si>
    <r>
      <rPr>
        <sz val="12"/>
        <color theme="1"/>
        <rFont val="標楷體"/>
        <family val="4"/>
        <charset val="136"/>
      </rPr>
      <t>測試用於</t>
    </r>
    <r>
      <rPr>
        <sz val="12"/>
        <color theme="1"/>
        <rFont val="Times New Roman"/>
        <family val="1"/>
      </rPr>
      <t>Leo Touch2004</t>
    </r>
    <r>
      <rPr>
        <sz val="12"/>
        <color theme="1"/>
        <rFont val="標楷體"/>
        <family val="4"/>
        <charset val="136"/>
      </rPr>
      <t>的</t>
    </r>
    <r>
      <rPr>
        <sz val="12"/>
        <color theme="1"/>
        <rFont val="Times New Roman"/>
        <family val="1"/>
      </rPr>
      <t># OKO2-R76</t>
    </r>
    <r>
      <rPr>
        <sz val="12"/>
        <color theme="1"/>
        <rFont val="標楷體"/>
        <family val="4"/>
        <charset val="136"/>
      </rPr>
      <t>橙色絨毛其品質是否可接受。</t>
    </r>
  </si>
  <si>
    <r>
      <rPr>
        <sz val="12"/>
        <color theme="1"/>
        <rFont val="標楷體"/>
        <family val="4"/>
        <charset val="136"/>
      </rPr>
      <t>針對現用草坪植毛</t>
    </r>
    <r>
      <rPr>
        <sz val="12"/>
        <color theme="1"/>
        <rFont val="Times New Roman"/>
        <family val="1"/>
      </rPr>
      <t>GR-20B</t>
    </r>
    <r>
      <rPr>
        <sz val="12"/>
        <color theme="1"/>
        <rFont val="標楷體"/>
        <family val="4"/>
        <charset val="136"/>
      </rPr>
      <t>容易甩毛的情況，測試</t>
    </r>
    <r>
      <rPr>
        <sz val="12"/>
        <color theme="1"/>
        <rFont val="Times New Roman"/>
        <family val="1"/>
      </rPr>
      <t xml:space="preserve">ZR-39D 15Dx1.5mm Nylon </t>
    </r>
    <r>
      <rPr>
        <sz val="12"/>
        <color theme="1"/>
        <rFont val="標楷體"/>
        <family val="4"/>
        <charset val="136"/>
      </rPr>
      <t>絨毛是否可以代替現用</t>
    </r>
    <r>
      <rPr>
        <sz val="12"/>
        <color theme="1"/>
        <rFont val="Times New Roman"/>
        <family val="1"/>
      </rPr>
      <t>GR-20B</t>
    </r>
    <r>
      <rPr>
        <sz val="12"/>
        <color theme="1"/>
        <rFont val="標楷體"/>
        <family val="4"/>
        <charset val="136"/>
      </rPr>
      <t>絨毛，做到草坪效果或者提供多一款草坪效果的植毛供客人選擇。</t>
    </r>
  </si>
  <si>
    <r>
      <rPr>
        <sz val="12"/>
        <color theme="1"/>
        <rFont val="標楷體"/>
        <family val="4"/>
        <charset val="136"/>
      </rPr>
      <t>測試</t>
    </r>
    <r>
      <rPr>
        <sz val="12"/>
        <color theme="1"/>
        <rFont val="Times New Roman"/>
        <family val="1"/>
      </rPr>
      <t>PMS388C</t>
    </r>
    <r>
      <rPr>
        <sz val="12"/>
        <color theme="1"/>
        <rFont val="標楷體"/>
        <family val="4"/>
        <charset val="136"/>
      </rPr>
      <t>打版的永安</t>
    </r>
    <r>
      <rPr>
        <sz val="12"/>
        <color theme="1"/>
        <rFont val="Times New Roman"/>
        <family val="1"/>
      </rPr>
      <t>OKO2-N400</t>
    </r>
    <r>
      <rPr>
        <sz val="12"/>
        <color theme="1"/>
        <rFont val="標楷體"/>
        <family val="4"/>
        <charset val="136"/>
      </rPr>
      <t>絨毛針對客人</t>
    </r>
    <r>
      <rPr>
        <sz val="12"/>
        <color theme="1"/>
        <rFont val="Times New Roman"/>
        <family val="1"/>
      </rPr>
      <t>Holinail</t>
    </r>
    <r>
      <rPr>
        <sz val="12"/>
        <color theme="1"/>
        <rFont val="標楷體"/>
        <family val="4"/>
        <charset val="136"/>
      </rPr>
      <t>產品</t>
    </r>
    <r>
      <rPr>
        <sz val="12"/>
        <color theme="1"/>
        <rFont val="Times New Roman"/>
        <family val="1"/>
      </rPr>
      <t>&lt;&lt;</t>
    </r>
    <r>
      <rPr>
        <sz val="12"/>
        <color theme="1"/>
        <rFont val="標楷體"/>
        <family val="4"/>
        <charset val="136"/>
      </rPr>
      <t>動物全接觸</t>
    </r>
    <r>
      <rPr>
        <sz val="12"/>
        <color theme="1"/>
        <rFont val="Times New Roman"/>
        <family val="1"/>
      </rPr>
      <t>-</t>
    </r>
    <r>
      <rPr>
        <sz val="12"/>
        <color theme="1"/>
        <rFont val="標楷體"/>
        <family val="4"/>
        <charset val="136"/>
      </rPr>
      <t>綠老鼠</t>
    </r>
    <r>
      <rPr>
        <sz val="12"/>
        <color theme="1"/>
        <rFont val="Times New Roman"/>
        <family val="1"/>
      </rPr>
      <t>&gt;&gt;</t>
    </r>
    <r>
      <rPr>
        <sz val="12"/>
        <color theme="1"/>
        <rFont val="標楷體"/>
        <family val="4"/>
        <charset val="136"/>
      </rPr>
      <t>於</t>
    </r>
    <r>
      <rPr>
        <sz val="12"/>
        <color theme="1"/>
        <rFont val="Times New Roman"/>
        <family val="1"/>
      </rPr>
      <t>324</t>
    </r>
    <r>
      <rPr>
        <sz val="12"/>
        <color theme="1"/>
        <rFont val="標楷體"/>
        <family val="4"/>
        <charset val="136"/>
      </rPr>
      <t>克單粉咭上植毛是否可行。</t>
    </r>
  </si>
  <si>
    <r>
      <rPr>
        <sz val="12"/>
        <color theme="1"/>
        <rFont val="標楷體"/>
        <family val="4"/>
        <charset val="136"/>
      </rPr>
      <t>測試永安</t>
    </r>
    <r>
      <rPr>
        <sz val="12"/>
        <color theme="1"/>
        <rFont val="Times New Roman"/>
        <family val="1"/>
      </rPr>
      <t>OK02-N353</t>
    </r>
    <r>
      <rPr>
        <sz val="12"/>
        <color theme="1"/>
        <rFont val="標楷體"/>
        <family val="4"/>
        <charset val="136"/>
      </rPr>
      <t>黃色絨毛針對客人</t>
    </r>
    <r>
      <rPr>
        <sz val="12"/>
        <color theme="1"/>
        <rFont val="Times New Roman"/>
        <family val="1"/>
      </rPr>
      <t>Egmont Karnan AB</t>
    </r>
    <r>
      <rPr>
        <sz val="12"/>
        <color theme="1"/>
        <rFont val="標楷體"/>
        <family val="4"/>
        <charset val="136"/>
      </rPr>
      <t>要求使用</t>
    </r>
    <r>
      <rPr>
        <sz val="12"/>
        <color theme="1"/>
        <rFont val="Times New Roman"/>
        <family val="1"/>
      </rPr>
      <t>PMS1385C</t>
    </r>
    <r>
      <rPr>
        <sz val="12"/>
        <color theme="1"/>
        <rFont val="標楷體"/>
        <family val="4"/>
        <charset val="136"/>
      </rPr>
      <t>專色用於產品</t>
    </r>
    <r>
      <rPr>
        <sz val="12"/>
        <color theme="1"/>
        <rFont val="Times New Roman"/>
        <family val="1"/>
      </rPr>
      <t>&lt;&lt;</t>
    </r>
    <r>
      <rPr>
        <sz val="12"/>
        <color theme="1"/>
        <rFont val="標楷體"/>
        <family val="4"/>
        <charset val="136"/>
      </rPr>
      <t>合作伙伴</t>
    </r>
    <r>
      <rPr>
        <sz val="12"/>
        <color theme="1"/>
        <rFont val="Times New Roman"/>
        <family val="1"/>
      </rPr>
      <t>-</t>
    </r>
    <r>
      <rPr>
        <sz val="12"/>
        <color theme="1"/>
        <rFont val="標楷體"/>
        <family val="4"/>
        <charset val="136"/>
      </rPr>
      <t>梅花鹿</t>
    </r>
    <r>
      <rPr>
        <sz val="12"/>
        <color theme="1"/>
        <rFont val="Times New Roman"/>
        <family val="1"/>
      </rPr>
      <t>&gt;&gt;</t>
    </r>
    <r>
      <rPr>
        <sz val="12"/>
        <color theme="1"/>
        <rFont val="標楷體"/>
        <family val="4"/>
        <charset val="136"/>
      </rPr>
      <t>生產是否可行。</t>
    </r>
  </si>
  <si>
    <r>
      <rPr>
        <sz val="12"/>
        <color theme="1"/>
        <rFont val="標楷體"/>
        <family val="4"/>
        <charset val="136"/>
      </rPr>
      <t>測試永安</t>
    </r>
    <r>
      <rPr>
        <sz val="12"/>
        <color theme="1"/>
        <rFont val="Times New Roman"/>
        <family val="1"/>
      </rPr>
      <t>OKO2-N137</t>
    </r>
    <r>
      <rPr>
        <sz val="12"/>
        <color theme="1"/>
        <rFont val="標楷體"/>
        <family val="4"/>
        <charset val="136"/>
      </rPr>
      <t>灰色絨毛針對客人</t>
    </r>
    <r>
      <rPr>
        <sz val="12"/>
        <color theme="1"/>
        <rFont val="Times New Roman"/>
        <family val="1"/>
      </rPr>
      <t>Egmont Karnan AB</t>
    </r>
    <r>
      <rPr>
        <sz val="12"/>
        <color theme="1"/>
        <rFont val="標楷體"/>
        <family val="4"/>
        <charset val="136"/>
      </rPr>
      <t>要求使用</t>
    </r>
    <r>
      <rPr>
        <sz val="12"/>
        <color theme="1"/>
        <rFont val="Times New Roman"/>
        <family val="1"/>
      </rPr>
      <t>PMS422C</t>
    </r>
    <r>
      <rPr>
        <sz val="12"/>
        <color theme="1"/>
        <rFont val="標楷體"/>
        <family val="4"/>
        <charset val="136"/>
      </rPr>
      <t>專色用於產品</t>
    </r>
    <r>
      <rPr>
        <sz val="12"/>
        <color theme="1"/>
        <rFont val="Times New Roman"/>
        <family val="1"/>
      </rPr>
      <t>&lt;&lt;</t>
    </r>
    <r>
      <rPr>
        <sz val="12"/>
        <color theme="1"/>
        <rFont val="標楷體"/>
        <family val="4"/>
        <charset val="136"/>
      </rPr>
      <t>合作伙伴</t>
    </r>
    <r>
      <rPr>
        <sz val="12"/>
        <color theme="1"/>
        <rFont val="Times New Roman"/>
        <family val="1"/>
      </rPr>
      <t>-</t>
    </r>
    <r>
      <rPr>
        <sz val="12"/>
        <color theme="1"/>
        <rFont val="標楷體"/>
        <family val="4"/>
        <charset val="136"/>
      </rPr>
      <t>兔仔</t>
    </r>
    <r>
      <rPr>
        <sz val="12"/>
        <color theme="1"/>
        <rFont val="Times New Roman"/>
        <family val="1"/>
      </rPr>
      <t>&gt;&gt;</t>
    </r>
    <r>
      <rPr>
        <sz val="12"/>
        <color theme="1"/>
        <rFont val="標楷體"/>
        <family val="4"/>
        <charset val="136"/>
      </rPr>
      <t>生產是否可行。</t>
    </r>
  </si>
  <si>
    <r>
      <rPr>
        <sz val="12"/>
        <color theme="1"/>
        <rFont val="標楷體"/>
        <family val="4"/>
        <charset val="136"/>
      </rPr>
      <t>針對現時倉庫積存較多且已過了保質期</t>
    </r>
    <r>
      <rPr>
        <sz val="12"/>
        <color theme="1"/>
        <rFont val="Times New Roman"/>
        <family val="1"/>
      </rPr>
      <t>(1</t>
    </r>
    <r>
      <rPr>
        <sz val="12"/>
        <color theme="1"/>
        <rFont val="標楷體"/>
        <family val="4"/>
        <charset val="136"/>
      </rPr>
      <t>年</t>
    </r>
    <r>
      <rPr>
        <sz val="12"/>
        <color theme="1"/>
        <rFont val="Times New Roman"/>
        <family val="1"/>
      </rPr>
      <t>)</t>
    </r>
    <r>
      <rPr>
        <sz val="12"/>
        <color theme="1"/>
        <rFont val="標楷體"/>
        <family val="4"/>
        <charset val="136"/>
      </rPr>
      <t>的不同顏色的絨毛重新返染成黑色，是否可利用而解決積存問題。</t>
    </r>
  </si>
  <si>
    <r>
      <rPr>
        <sz val="12"/>
        <color theme="1"/>
        <rFont val="標楷體"/>
        <family val="4"/>
        <charset val="136"/>
      </rPr>
      <t>測試</t>
    </r>
    <r>
      <rPr>
        <sz val="12"/>
        <color theme="1"/>
        <rFont val="Times New Roman"/>
        <family val="1"/>
      </rPr>
      <t>PMS368C</t>
    </r>
    <r>
      <rPr>
        <sz val="12"/>
        <color theme="1"/>
        <rFont val="標楷體"/>
        <family val="4"/>
        <charset val="136"/>
      </rPr>
      <t>打版的永安</t>
    </r>
    <r>
      <rPr>
        <sz val="12"/>
        <color theme="1"/>
        <rFont val="Times New Roman"/>
        <family val="1"/>
      </rPr>
      <t>OKO2-N350</t>
    </r>
    <r>
      <rPr>
        <sz val="12"/>
        <color theme="1"/>
        <rFont val="標楷體"/>
        <family val="4"/>
        <charset val="136"/>
      </rPr>
      <t>絨毛針對客人</t>
    </r>
    <r>
      <rPr>
        <sz val="12"/>
        <color theme="1"/>
        <rFont val="Times New Roman"/>
        <family val="1"/>
      </rPr>
      <t>Holinail</t>
    </r>
    <r>
      <rPr>
        <sz val="12"/>
        <color theme="1"/>
        <rFont val="標楷體"/>
        <family val="4"/>
        <charset val="136"/>
      </rPr>
      <t>產品</t>
    </r>
    <r>
      <rPr>
        <sz val="12"/>
        <color theme="1"/>
        <rFont val="Times New Roman"/>
        <family val="1"/>
      </rPr>
      <t>&lt;&lt;</t>
    </r>
    <r>
      <rPr>
        <sz val="12"/>
        <color theme="1"/>
        <rFont val="標楷體"/>
        <family val="4"/>
        <charset val="136"/>
      </rPr>
      <t>動物全接觸</t>
    </r>
    <r>
      <rPr>
        <sz val="12"/>
        <color theme="1"/>
        <rFont val="Times New Roman"/>
        <family val="1"/>
      </rPr>
      <t>-</t>
    </r>
    <r>
      <rPr>
        <sz val="12"/>
        <color theme="1"/>
        <rFont val="標楷體"/>
        <family val="4"/>
        <charset val="136"/>
      </rPr>
      <t>綠老鼠</t>
    </r>
    <r>
      <rPr>
        <sz val="12"/>
        <color theme="1"/>
        <rFont val="Times New Roman"/>
        <family val="1"/>
      </rPr>
      <t>&gt;&gt;</t>
    </r>
    <r>
      <rPr>
        <sz val="12"/>
        <color theme="1"/>
        <rFont val="標楷體"/>
        <family val="4"/>
        <charset val="136"/>
      </rPr>
      <t>於</t>
    </r>
    <r>
      <rPr>
        <sz val="12"/>
        <color theme="1"/>
        <rFont val="Times New Roman"/>
        <family val="1"/>
      </rPr>
      <t>324 g/m2</t>
    </r>
    <r>
      <rPr>
        <sz val="12"/>
        <color theme="1"/>
        <rFont val="標楷體"/>
        <family val="4"/>
        <charset val="136"/>
      </rPr>
      <t>單粉咭上植毛是否可行。</t>
    </r>
  </si>
  <si>
    <r>
      <rPr>
        <sz val="12"/>
        <color theme="1"/>
        <rFont val="標楷體"/>
        <family val="4"/>
        <charset val="136"/>
      </rPr>
      <t>測試</t>
    </r>
    <r>
      <rPr>
        <sz val="12"/>
        <color theme="1"/>
        <rFont val="Times New Roman"/>
        <family val="1"/>
      </rPr>
      <t>PMS021C</t>
    </r>
    <r>
      <rPr>
        <sz val="12"/>
        <color theme="1"/>
        <rFont val="標楷體"/>
        <family val="4"/>
        <charset val="136"/>
      </rPr>
      <t>打版的永安</t>
    </r>
    <r>
      <rPr>
        <sz val="12"/>
        <color theme="1"/>
        <rFont val="Times New Roman"/>
        <family val="1"/>
      </rPr>
      <t>OKO2-N166</t>
    </r>
    <r>
      <rPr>
        <sz val="12"/>
        <color theme="1"/>
        <rFont val="標楷體"/>
        <family val="4"/>
        <charset val="136"/>
      </rPr>
      <t>絨毛針對客人</t>
    </r>
    <r>
      <rPr>
        <sz val="12"/>
        <color theme="1"/>
        <rFont val="Times New Roman"/>
        <family val="1"/>
      </rPr>
      <t>Holinail</t>
    </r>
    <r>
      <rPr>
        <sz val="12"/>
        <color theme="1"/>
        <rFont val="標楷體"/>
        <family val="4"/>
        <charset val="136"/>
      </rPr>
      <t>產品</t>
    </r>
    <r>
      <rPr>
        <sz val="12"/>
        <color theme="1"/>
        <rFont val="Times New Roman"/>
        <family val="1"/>
      </rPr>
      <t>&lt;&lt;</t>
    </r>
    <r>
      <rPr>
        <sz val="12"/>
        <color theme="1"/>
        <rFont val="標楷體"/>
        <family val="4"/>
        <charset val="136"/>
      </rPr>
      <t>假日字母書</t>
    </r>
    <r>
      <rPr>
        <sz val="12"/>
        <color theme="1"/>
        <rFont val="Times New Roman"/>
        <family val="1"/>
      </rPr>
      <t>&gt;&gt;</t>
    </r>
    <r>
      <rPr>
        <sz val="12"/>
        <color theme="1"/>
        <rFont val="標楷體"/>
        <family val="4"/>
        <charset val="136"/>
      </rPr>
      <t>於</t>
    </r>
    <r>
      <rPr>
        <sz val="12"/>
        <color theme="1"/>
        <rFont val="Times New Roman"/>
        <family val="1"/>
      </rPr>
      <t>128 g/m2</t>
    </r>
    <r>
      <rPr>
        <sz val="12"/>
        <color theme="1"/>
        <rFont val="標楷體"/>
        <family val="4"/>
        <charset val="136"/>
      </rPr>
      <t>光膠面上植毛是否可行。</t>
    </r>
  </si>
  <si>
    <r>
      <rPr>
        <sz val="12"/>
        <color theme="1"/>
        <rFont val="標楷體"/>
        <family val="4"/>
        <charset val="136"/>
      </rPr>
      <t>針對</t>
    </r>
    <r>
      <rPr>
        <sz val="12"/>
        <color theme="1"/>
        <rFont val="Times New Roman"/>
        <family val="1"/>
      </rPr>
      <t>Leo Touch2003Vol.1</t>
    </r>
    <r>
      <rPr>
        <sz val="12"/>
        <color theme="1"/>
        <rFont val="標楷體"/>
        <family val="4"/>
        <charset val="136"/>
      </rPr>
      <t>上</t>
    </r>
    <r>
      <rPr>
        <sz val="12"/>
        <color theme="1"/>
        <rFont val="Times New Roman"/>
        <family val="1"/>
      </rPr>
      <t>FK-02-6-S13</t>
    </r>
    <r>
      <rPr>
        <sz val="12"/>
        <color theme="1"/>
        <rFont val="標楷體"/>
        <family val="4"/>
        <charset val="136"/>
      </rPr>
      <t>之</t>
    </r>
    <r>
      <rPr>
        <sz val="12"/>
        <color theme="1"/>
        <rFont val="Times New Roman"/>
        <family val="1"/>
      </rPr>
      <t>P-3</t>
    </r>
    <r>
      <rPr>
        <sz val="12"/>
        <color theme="1"/>
        <rFont val="標楷體"/>
        <family val="4"/>
        <charset val="136"/>
      </rPr>
      <t>的原材料該供應商停產，故測試該供應商新提供的不同規格的</t>
    </r>
    <r>
      <rPr>
        <sz val="12"/>
        <color theme="1"/>
        <rFont val="Times New Roman"/>
        <family val="1"/>
      </rPr>
      <t>P-07</t>
    </r>
    <r>
      <rPr>
        <sz val="12"/>
        <color theme="1"/>
        <rFont val="標楷體"/>
        <family val="4"/>
        <charset val="136"/>
      </rPr>
      <t>品質及效果可否代替現用的</t>
    </r>
    <r>
      <rPr>
        <sz val="12"/>
        <color theme="1"/>
        <rFont val="Times New Roman"/>
        <family val="1"/>
      </rPr>
      <t>P-3</t>
    </r>
    <r>
      <rPr>
        <sz val="12"/>
        <color theme="1"/>
        <rFont val="標楷體"/>
        <family val="4"/>
        <charset val="136"/>
      </rPr>
      <t>。</t>
    </r>
  </si>
  <si>
    <r>
      <rPr>
        <sz val="12"/>
        <color theme="1"/>
        <rFont val="標楷體"/>
        <family val="4"/>
        <charset val="136"/>
      </rPr>
      <t>針對</t>
    </r>
    <r>
      <rPr>
        <sz val="12"/>
        <color theme="1"/>
        <rFont val="Times New Roman"/>
        <family val="1"/>
      </rPr>
      <t>Leo Touch2003Vol.1</t>
    </r>
    <r>
      <rPr>
        <sz val="12"/>
        <color theme="1"/>
        <rFont val="標楷體"/>
        <family val="4"/>
        <charset val="136"/>
      </rPr>
      <t>上</t>
    </r>
    <r>
      <rPr>
        <sz val="12"/>
        <color theme="1"/>
        <rFont val="Times New Roman"/>
        <family val="1"/>
      </rPr>
      <t>FK-02-6-S14</t>
    </r>
    <r>
      <rPr>
        <sz val="12"/>
        <color theme="1"/>
        <rFont val="標楷體"/>
        <family val="4"/>
        <charset val="136"/>
      </rPr>
      <t>之</t>
    </r>
    <r>
      <rPr>
        <sz val="12"/>
        <color theme="1"/>
        <rFont val="Times New Roman"/>
        <family val="1"/>
      </rPr>
      <t>P-4</t>
    </r>
    <r>
      <rPr>
        <sz val="12"/>
        <color theme="1"/>
        <rFont val="標楷體"/>
        <family val="4"/>
        <charset val="136"/>
      </rPr>
      <t>的原材料該供應商停產，故測試該供應商新提供的不同規格的</t>
    </r>
    <r>
      <rPr>
        <sz val="12"/>
        <color theme="1"/>
        <rFont val="Times New Roman"/>
        <family val="1"/>
      </rPr>
      <t>P-17</t>
    </r>
    <r>
      <rPr>
        <sz val="12"/>
        <color theme="1"/>
        <rFont val="標楷體"/>
        <family val="4"/>
        <charset val="136"/>
      </rPr>
      <t>品質及效果可否代替現用的</t>
    </r>
    <r>
      <rPr>
        <sz val="12"/>
        <color theme="1"/>
        <rFont val="Times New Roman"/>
        <family val="1"/>
      </rPr>
      <t>P-4</t>
    </r>
    <r>
      <rPr>
        <sz val="12"/>
        <color theme="1"/>
        <rFont val="標楷體"/>
        <family val="4"/>
        <charset val="136"/>
      </rPr>
      <t>。</t>
    </r>
  </si>
  <si>
    <r>
      <rPr>
        <sz val="12"/>
        <color theme="1"/>
        <rFont val="標楷體"/>
        <family val="4"/>
        <charset val="136"/>
      </rPr>
      <t>針對</t>
    </r>
    <r>
      <rPr>
        <sz val="12"/>
        <color theme="1"/>
        <rFont val="Times New Roman"/>
        <family val="1"/>
      </rPr>
      <t>Leo Touch2003Vol.1</t>
    </r>
    <r>
      <rPr>
        <sz val="12"/>
        <color theme="1"/>
        <rFont val="標楷體"/>
        <family val="4"/>
        <charset val="136"/>
      </rPr>
      <t>上</t>
    </r>
    <r>
      <rPr>
        <sz val="12"/>
        <color theme="1"/>
        <rFont val="Times New Roman"/>
        <family val="1"/>
      </rPr>
      <t>FK-02-6-S15</t>
    </r>
    <r>
      <rPr>
        <sz val="12"/>
        <color theme="1"/>
        <rFont val="標楷體"/>
        <family val="4"/>
        <charset val="136"/>
      </rPr>
      <t>之</t>
    </r>
    <r>
      <rPr>
        <sz val="12"/>
        <color theme="1"/>
        <rFont val="Times New Roman"/>
        <family val="1"/>
      </rPr>
      <t>P-5</t>
    </r>
    <r>
      <rPr>
        <sz val="12"/>
        <color theme="1"/>
        <rFont val="標楷體"/>
        <family val="4"/>
        <charset val="136"/>
      </rPr>
      <t>的原材料該供應商停產，故測試該供應商新提供的不同規格的</t>
    </r>
    <r>
      <rPr>
        <sz val="12"/>
        <color theme="1"/>
        <rFont val="Times New Roman"/>
        <family val="1"/>
      </rPr>
      <t>P-24</t>
    </r>
    <r>
      <rPr>
        <sz val="12"/>
        <color theme="1"/>
        <rFont val="標楷體"/>
        <family val="4"/>
        <charset val="136"/>
      </rPr>
      <t>品質及效果可否代替現用的</t>
    </r>
    <r>
      <rPr>
        <sz val="12"/>
        <color theme="1"/>
        <rFont val="Times New Roman"/>
        <family val="1"/>
      </rPr>
      <t>P-5</t>
    </r>
    <r>
      <rPr>
        <sz val="12"/>
        <color theme="1"/>
        <rFont val="標楷體"/>
        <family val="4"/>
        <charset val="136"/>
      </rPr>
      <t>。</t>
    </r>
  </si>
  <si>
    <r>
      <rPr>
        <sz val="12"/>
        <color theme="1"/>
        <rFont val="標楷體"/>
        <family val="4"/>
        <charset val="136"/>
      </rPr>
      <t>根據</t>
    </r>
    <r>
      <rPr>
        <sz val="12"/>
        <color theme="1"/>
        <rFont val="Times New Roman"/>
        <family val="1"/>
      </rPr>
      <t>PMS199C</t>
    </r>
    <r>
      <rPr>
        <sz val="12"/>
        <color theme="1"/>
        <rFont val="標楷體"/>
        <family val="4"/>
        <charset val="136"/>
      </rPr>
      <t>打版的永安</t>
    </r>
    <r>
      <rPr>
        <sz val="12"/>
        <color theme="1"/>
        <rFont val="Times New Roman"/>
        <family val="1"/>
      </rPr>
      <t>OKO2-N175</t>
    </r>
    <r>
      <rPr>
        <sz val="12"/>
        <color theme="1"/>
        <rFont val="標楷體"/>
        <family val="4"/>
        <charset val="136"/>
      </rPr>
      <t>紅色絨毛植於</t>
    </r>
    <r>
      <rPr>
        <sz val="12"/>
        <color theme="1"/>
        <rFont val="Times New Roman"/>
        <family val="1"/>
      </rPr>
      <t>150 g/m2</t>
    </r>
    <r>
      <rPr>
        <sz val="12"/>
        <color theme="1"/>
        <rFont val="標楷體"/>
        <family val="4"/>
        <charset val="136"/>
      </rPr>
      <t>啞膠面上，測試是否達到客人</t>
    </r>
    <r>
      <rPr>
        <sz val="12"/>
        <color theme="1"/>
        <rFont val="Times New Roman"/>
        <family val="1"/>
      </rPr>
      <t>HMDSP</t>
    </r>
    <r>
      <rPr>
        <sz val="12"/>
        <color theme="1"/>
        <rFont val="標楷體"/>
        <family val="4"/>
        <charset val="136"/>
      </rPr>
      <t>產品手做袋的要求。</t>
    </r>
  </si>
  <si>
    <r>
      <rPr>
        <sz val="12"/>
        <color theme="1"/>
        <rFont val="標楷體"/>
        <family val="4"/>
        <charset val="136"/>
      </rPr>
      <t>根據</t>
    </r>
    <r>
      <rPr>
        <sz val="12"/>
        <color theme="1"/>
        <rFont val="Times New Roman"/>
        <family val="1"/>
      </rPr>
      <t>PMS3145C</t>
    </r>
    <r>
      <rPr>
        <sz val="12"/>
        <color theme="1"/>
        <rFont val="標楷體"/>
        <family val="4"/>
        <charset val="136"/>
      </rPr>
      <t>打版的旭順</t>
    </r>
    <r>
      <rPr>
        <sz val="12"/>
        <color theme="1"/>
        <rFont val="Times New Roman"/>
        <family val="1"/>
      </rPr>
      <t>P-3145C</t>
    </r>
    <r>
      <rPr>
        <sz val="12"/>
        <color theme="1"/>
        <rFont val="標楷體"/>
        <family val="4"/>
        <charset val="136"/>
      </rPr>
      <t>藍色絨毛植於</t>
    </r>
    <r>
      <rPr>
        <sz val="12"/>
        <color theme="1"/>
        <rFont val="Times New Roman"/>
        <family val="1"/>
      </rPr>
      <t>150 g/m2</t>
    </r>
    <r>
      <rPr>
        <sz val="12"/>
        <color theme="1"/>
        <rFont val="標楷體"/>
        <family val="4"/>
        <charset val="136"/>
      </rPr>
      <t>啞膠面上，測試是否達到客人</t>
    </r>
    <r>
      <rPr>
        <sz val="12"/>
        <color theme="1"/>
        <rFont val="Times New Roman"/>
        <family val="1"/>
      </rPr>
      <t>HMDSP</t>
    </r>
    <r>
      <rPr>
        <sz val="12"/>
        <color theme="1"/>
        <rFont val="標楷體"/>
        <family val="4"/>
        <charset val="136"/>
      </rPr>
      <t>產品手做袋的要求。</t>
    </r>
  </si>
  <si>
    <r>
      <rPr>
        <sz val="12"/>
        <color theme="1"/>
        <rFont val="標楷體"/>
        <family val="4"/>
        <charset val="136"/>
      </rPr>
      <t>測試根據</t>
    </r>
    <r>
      <rPr>
        <sz val="12"/>
        <color theme="1"/>
        <rFont val="Times New Roman"/>
        <family val="1"/>
      </rPr>
      <t>PMS344C</t>
    </r>
    <r>
      <rPr>
        <sz val="12"/>
        <color theme="1"/>
        <rFont val="標楷體"/>
        <family val="4"/>
        <charset val="136"/>
      </rPr>
      <t>打版的永安</t>
    </r>
    <r>
      <rPr>
        <sz val="12"/>
        <color theme="1"/>
        <rFont val="Times New Roman"/>
        <family val="1"/>
      </rPr>
      <t>OKO2-N418</t>
    </r>
    <r>
      <rPr>
        <sz val="12"/>
        <color theme="1"/>
        <rFont val="標楷體"/>
        <family val="4"/>
        <charset val="136"/>
      </rPr>
      <t>綠色絨毛針對客人</t>
    </r>
    <r>
      <rPr>
        <sz val="12"/>
        <color theme="1"/>
        <rFont val="Times New Roman"/>
        <family val="1"/>
      </rPr>
      <t>Schurman Fine Papers</t>
    </r>
    <r>
      <rPr>
        <sz val="12"/>
        <color theme="1"/>
        <rFont val="標楷體"/>
        <family val="4"/>
        <charset val="136"/>
      </rPr>
      <t>產品</t>
    </r>
    <r>
      <rPr>
        <sz val="12"/>
        <color theme="1"/>
        <rFont val="Times New Roman"/>
        <family val="1"/>
      </rPr>
      <t>&lt;&lt;</t>
    </r>
    <r>
      <rPr>
        <sz val="12"/>
        <color theme="1"/>
        <rFont val="標楷體"/>
        <family val="4"/>
        <charset val="136"/>
      </rPr>
      <t>溫泉卡</t>
    </r>
    <r>
      <rPr>
        <sz val="12"/>
        <color theme="1"/>
        <rFont val="Times New Roman"/>
        <family val="1"/>
      </rPr>
      <t>&gt;&gt;</t>
    </r>
    <r>
      <rPr>
        <sz val="12"/>
        <color theme="1"/>
        <rFont val="標楷體"/>
        <family val="4"/>
        <charset val="136"/>
      </rPr>
      <t>於</t>
    </r>
    <r>
      <rPr>
        <sz val="12"/>
        <color theme="1"/>
        <rFont val="Times New Roman"/>
        <family val="1"/>
      </rPr>
      <t>325 g/m2</t>
    </r>
    <r>
      <rPr>
        <sz val="12"/>
        <color theme="1"/>
        <rFont val="標楷體"/>
        <family val="4"/>
        <charset val="136"/>
      </rPr>
      <t>啞粉咭上植毛是否達到客人要求。</t>
    </r>
  </si>
  <si>
    <r>
      <rPr>
        <sz val="12"/>
        <color theme="1"/>
        <rFont val="標楷體"/>
        <family val="4"/>
        <charset val="136"/>
      </rPr>
      <t>測試永安</t>
    </r>
    <r>
      <rPr>
        <sz val="12"/>
        <color theme="1"/>
        <rFont val="Times New Roman"/>
        <family val="1"/>
      </rPr>
      <t>8330F</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</si>
  <si>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950F</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</si>
  <si>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OKO2-N485</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</si>
  <si>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OKO2-N439</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</si>
  <si>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OKO2-N424</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</si>
  <si>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OKO2-N440</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</si>
  <si>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OKO2-N441</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提供的絨毛樣辦，其色澤、效果、品質是否可滿足客人作為</t>
    </r>
    <r>
      <rPr>
        <sz val="12"/>
        <color theme="1"/>
        <rFont val="Times New Roman"/>
        <family val="1"/>
      </rPr>
      <t>HM</t>
    </r>
    <r>
      <rPr>
        <sz val="12"/>
        <color theme="1"/>
        <rFont val="標楷體"/>
        <family val="4"/>
        <charset val="136"/>
      </rPr>
      <t>日後專用絨毛。</t>
    </r>
  </si>
  <si>
    <r>
      <rPr>
        <sz val="12"/>
        <color theme="1"/>
        <rFont val="標楷體"/>
        <family val="4"/>
        <charset val="136"/>
      </rPr>
      <t>測試永安</t>
    </r>
    <r>
      <rPr>
        <sz val="12"/>
        <color theme="1"/>
        <rFont val="Times New Roman"/>
        <family val="1"/>
      </rPr>
      <t>OKO2-N442</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</si>
  <si>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OKO2-N443</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</si>
  <si>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OKO2-N479</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</si>
  <si>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OKO2-N445</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</si>
  <si>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OKO2-N446</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</si>
  <si>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OKO2-N447</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</si>
  <si>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OKO2-N448</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</si>
  <si>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OKO2-N449</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</si>
  <si>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OKO2-N450</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</si>
  <si>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SAN-9267</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</si>
  <si>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OKO2-N452</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</si>
  <si>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OKO2-N453</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</si>
  <si>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OKO2-N454</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</si>
  <si>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OKO2-N455</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</si>
  <si>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OKO2-N456</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</si>
  <si>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備註：測試永安</t>
    </r>
    <r>
      <rPr>
        <sz val="12"/>
        <color theme="1"/>
        <rFont val="Times New Roman"/>
        <family val="1"/>
      </rPr>
      <t>OKO2-N457</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</si>
  <si>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備註：測試永安</t>
    </r>
    <r>
      <rPr>
        <sz val="12"/>
        <color theme="1"/>
        <rFont val="Times New Roman"/>
        <family val="1"/>
      </rPr>
      <t>OKO2-N458</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</si>
  <si>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OKO2-N459</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</si>
  <si>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OKO2-N460</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</si>
  <si>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OKO2-N461</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</si>
  <si>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OKO2-N462</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</si>
  <si>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OKO2-N463</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　　　</t>
    </r>
  </si>
  <si>
    <r>
      <rPr>
        <sz val="12"/>
        <color theme="1"/>
        <rFont val="標楷體"/>
        <family val="4"/>
        <charset val="136"/>
      </rPr>
      <t>測試永安</t>
    </r>
    <r>
      <rPr>
        <sz val="12"/>
        <color theme="1"/>
        <rFont val="Times New Roman"/>
        <family val="1"/>
      </rPr>
      <t>OKO2-N464</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</si>
  <si>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OKO2-N465</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</si>
  <si>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OKO2-N466</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</si>
  <si>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OKO2-N467</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</si>
  <si>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OKO2-N468</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</si>
  <si>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OKO2-N469</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</si>
  <si>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OKO2-N470</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</si>
  <si>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OKO2-N472</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</si>
  <si>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OKO2-N471</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</si>
  <si>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OKO2-N473</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</si>
  <si>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OKO2-N474</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</si>
  <si>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OKO2-N475</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</si>
  <si>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OKO2-N476</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</si>
  <si>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OKO2-N477</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</si>
  <si>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測試永安</t>
    </r>
    <r>
      <rPr>
        <sz val="12"/>
        <color theme="1"/>
        <rFont val="Times New Roman"/>
        <family val="1"/>
      </rPr>
      <t>OKO2-N478</t>
    </r>
    <r>
      <rPr>
        <sz val="12"/>
        <color theme="1"/>
        <rFont val="標楷體"/>
        <family val="4"/>
        <charset val="136"/>
      </rPr>
      <t>，根據</t>
    </r>
    <r>
      <rPr>
        <sz val="12"/>
        <color theme="1"/>
        <rFont val="Times New Roman"/>
        <family val="1"/>
      </rPr>
      <t>HM</t>
    </r>
    <r>
      <rPr>
        <sz val="12"/>
        <color theme="1"/>
        <rFont val="標楷體"/>
        <family val="4"/>
        <charset val="136"/>
      </rPr>
      <t>提供的絨毛樣辦，其色澤、效果、品質是否可滿足客人要求，以供日後</t>
    </r>
    <r>
      <rPr>
        <sz val="12"/>
        <color theme="1"/>
        <rFont val="Times New Roman"/>
        <family val="1"/>
      </rPr>
      <t>HM</t>
    </r>
    <r>
      <rPr>
        <sz val="12"/>
        <color theme="1"/>
        <rFont val="標楷體"/>
        <family val="4"/>
        <charset val="136"/>
      </rPr>
      <t>專用。</t>
    </r>
  </si>
  <si>
    <r>
      <rPr>
        <sz val="12"/>
        <color theme="1"/>
        <rFont val="標楷體"/>
        <family val="4"/>
        <charset val="136"/>
      </rPr>
      <t>測試東莞永安</t>
    </r>
    <r>
      <rPr>
        <sz val="12"/>
        <color theme="1"/>
        <rFont val="Times New Roman"/>
        <family val="1"/>
      </rPr>
      <t>SAN-9239-1</t>
    </r>
    <r>
      <rPr>
        <sz val="12"/>
        <color theme="1"/>
        <rFont val="標楷體"/>
        <family val="4"/>
        <charset val="136"/>
      </rPr>
      <t>絨毛是否符合我司要求，以解決現有絨毛供應商（旭順）</t>
    </r>
    <r>
      <rPr>
        <sz val="12"/>
        <color theme="1"/>
        <rFont val="Times New Roman"/>
        <family val="1"/>
      </rPr>
      <t>P-24</t>
    </r>
    <r>
      <rPr>
        <sz val="12"/>
        <color theme="1"/>
        <rFont val="標楷體"/>
        <family val="4"/>
        <charset val="136"/>
      </rPr>
      <t>原材料價錢高及貨期長的問題。</t>
    </r>
  </si>
  <si>
    <r>
      <rPr>
        <sz val="12"/>
        <color theme="1"/>
        <rFont val="標楷體"/>
        <family val="4"/>
        <charset val="136"/>
      </rPr>
      <t>測試東莞永安</t>
    </r>
    <r>
      <rPr>
        <sz val="12"/>
        <color theme="1"/>
        <rFont val="Times New Roman"/>
        <family val="1"/>
      </rPr>
      <t>SAN-9239</t>
    </r>
    <r>
      <rPr>
        <sz val="12"/>
        <color theme="1"/>
        <rFont val="標楷體"/>
        <family val="4"/>
        <charset val="136"/>
      </rPr>
      <t>絨毛是否符合我司要求，以解決現有絨毛供應商（旭順）</t>
    </r>
    <r>
      <rPr>
        <sz val="12"/>
        <color theme="1"/>
        <rFont val="Times New Roman"/>
        <family val="1"/>
      </rPr>
      <t>P-24</t>
    </r>
    <r>
      <rPr>
        <sz val="12"/>
        <color theme="1"/>
        <rFont val="標楷體"/>
        <family val="4"/>
        <charset val="136"/>
      </rPr>
      <t>原材料價錢高及貨期長的問題。</t>
    </r>
  </si>
  <si>
    <r>
      <rPr>
        <sz val="12"/>
        <color theme="1"/>
        <rFont val="標楷體"/>
        <family val="4"/>
        <charset val="136"/>
      </rPr>
      <t>測試東莞永安</t>
    </r>
    <r>
      <rPr>
        <sz val="12"/>
        <color theme="1"/>
        <rFont val="Times New Roman"/>
        <family val="1"/>
      </rPr>
      <t>SAN-9265-1</t>
    </r>
    <r>
      <rPr>
        <sz val="12"/>
        <color theme="1"/>
        <rFont val="標楷體"/>
        <family val="4"/>
        <charset val="136"/>
      </rPr>
      <t>絨毛是否符合我司要求，以解決現有絨毛供應商（旭順）</t>
    </r>
    <r>
      <rPr>
        <sz val="12"/>
        <color theme="1"/>
        <rFont val="Times New Roman"/>
        <family val="1"/>
      </rPr>
      <t>P-07</t>
    </r>
    <r>
      <rPr>
        <sz val="12"/>
        <color theme="1"/>
        <rFont val="標楷體"/>
        <family val="4"/>
        <charset val="136"/>
      </rPr>
      <t>原材料價錢高及貨期長的問題。</t>
    </r>
  </si>
  <si>
    <r>
      <rPr>
        <sz val="12"/>
        <color theme="1"/>
        <rFont val="標楷體"/>
        <family val="4"/>
        <charset val="136"/>
      </rPr>
      <t>測試東莞永安</t>
    </r>
    <r>
      <rPr>
        <sz val="12"/>
        <color theme="1"/>
        <rFont val="Times New Roman"/>
        <family val="1"/>
      </rPr>
      <t>SAN-9265</t>
    </r>
    <r>
      <rPr>
        <sz val="12"/>
        <color theme="1"/>
        <rFont val="標楷體"/>
        <family val="4"/>
        <charset val="136"/>
      </rPr>
      <t>絨毛是否符合我司要求，以解決現有絨毛供應商（旭順）</t>
    </r>
    <r>
      <rPr>
        <sz val="12"/>
        <color theme="1"/>
        <rFont val="Times New Roman"/>
        <family val="1"/>
      </rPr>
      <t>P-07</t>
    </r>
    <r>
      <rPr>
        <sz val="12"/>
        <color theme="1"/>
        <rFont val="標楷體"/>
        <family val="4"/>
        <charset val="136"/>
      </rPr>
      <t>原材料價錢高及貨期長的問題。</t>
    </r>
  </si>
  <si>
    <r>
      <rPr>
        <sz val="12"/>
        <color theme="1"/>
        <rFont val="標楷體"/>
        <family val="4"/>
        <charset val="136"/>
      </rPr>
      <t>測試東莞永安</t>
    </r>
    <r>
      <rPr>
        <sz val="12"/>
        <color theme="1"/>
        <rFont val="Times New Roman"/>
        <family val="1"/>
      </rPr>
      <t>SAN-9266-1</t>
    </r>
    <r>
      <rPr>
        <sz val="12"/>
        <color theme="1"/>
        <rFont val="標楷體"/>
        <family val="4"/>
        <charset val="136"/>
      </rPr>
      <t>絨毛是否符合我司要求，以解決現有絨毛供應商（旭順）</t>
    </r>
    <r>
      <rPr>
        <sz val="12"/>
        <color theme="1"/>
        <rFont val="Times New Roman"/>
        <family val="1"/>
      </rPr>
      <t>P-17</t>
    </r>
    <r>
      <rPr>
        <sz val="12"/>
        <color theme="1"/>
        <rFont val="標楷體"/>
        <family val="4"/>
        <charset val="136"/>
      </rPr>
      <t>原材料價錢高及貨期長的問題。</t>
    </r>
  </si>
  <si>
    <r>
      <rPr>
        <sz val="12"/>
        <color theme="1"/>
        <rFont val="標楷體"/>
        <family val="4"/>
        <charset val="136"/>
      </rPr>
      <t>測試東莞永安</t>
    </r>
    <r>
      <rPr>
        <sz val="12"/>
        <color theme="1"/>
        <rFont val="Times New Roman"/>
        <family val="1"/>
      </rPr>
      <t>SAN-9266</t>
    </r>
    <r>
      <rPr>
        <sz val="12"/>
        <color theme="1"/>
        <rFont val="標楷體"/>
        <family val="4"/>
        <charset val="136"/>
      </rPr>
      <t>絨毛是否符合我司要求，以解決現有絨毛供應商（旭順）</t>
    </r>
    <r>
      <rPr>
        <sz val="12"/>
        <color theme="1"/>
        <rFont val="Times New Roman"/>
        <family val="1"/>
      </rPr>
      <t>P-17</t>
    </r>
    <r>
      <rPr>
        <sz val="12"/>
        <color theme="1"/>
        <rFont val="標楷體"/>
        <family val="4"/>
        <charset val="136"/>
      </rPr>
      <t>原材料價錢高及貨期長的問題。</t>
    </r>
  </si>
  <si>
    <r>
      <rPr>
        <sz val="12"/>
        <color theme="1"/>
        <rFont val="標楷體"/>
        <family val="4"/>
        <charset val="136"/>
      </rPr>
      <t>針對成本控制科開展</t>
    </r>
    <r>
      <rPr>
        <sz val="12"/>
        <color theme="1"/>
        <rFont val="Times New Roman"/>
        <family val="1"/>
      </rPr>
      <t>Six Sigma</t>
    </r>
    <r>
      <rPr>
        <sz val="12"/>
        <color theme="1"/>
        <rFont val="標楷體"/>
        <family val="4"/>
        <charset val="136"/>
      </rPr>
      <t>項目需要，測試黑色絨毛</t>
    </r>
    <r>
      <rPr>
        <sz val="12"/>
        <color theme="1"/>
        <rFont val="Times New Roman"/>
        <family val="1"/>
      </rPr>
      <t>N51-2</t>
    </r>
    <r>
      <rPr>
        <sz val="12"/>
        <color theme="1"/>
        <rFont val="標楷體"/>
        <family val="4"/>
        <charset val="136"/>
      </rPr>
      <t>是否可用於植毛工藝。</t>
    </r>
  </si>
  <si>
    <r>
      <rPr>
        <sz val="12"/>
        <color theme="1"/>
        <rFont val="標楷體"/>
        <family val="4"/>
        <charset val="136"/>
      </rPr>
      <t>針對成本控制科開展</t>
    </r>
    <r>
      <rPr>
        <sz val="12"/>
        <color theme="1"/>
        <rFont val="Times New Roman"/>
        <family val="1"/>
      </rPr>
      <t>Six Sigma</t>
    </r>
    <r>
      <rPr>
        <sz val="12"/>
        <color theme="1"/>
        <rFont val="標楷體"/>
        <family val="4"/>
        <charset val="136"/>
      </rPr>
      <t>項目需要，測試透明毛</t>
    </r>
    <r>
      <rPr>
        <sz val="12"/>
        <color theme="1"/>
        <rFont val="Times New Roman"/>
        <family val="1"/>
      </rPr>
      <t>WN603-28D</t>
    </r>
    <r>
      <rPr>
        <sz val="12"/>
        <color theme="1"/>
        <rFont val="標楷體"/>
        <family val="4"/>
        <charset val="136"/>
      </rPr>
      <t>是否可用於植毛工藝。</t>
    </r>
  </si>
  <si>
    <r>
      <rPr>
        <sz val="12"/>
        <color theme="1"/>
        <rFont val="標楷體"/>
        <family val="4"/>
        <charset val="136"/>
      </rPr>
      <t>測試根據</t>
    </r>
    <r>
      <rPr>
        <sz val="12"/>
        <color theme="1"/>
        <rFont val="Times New Roman"/>
        <family val="1"/>
      </rPr>
      <t>PMS201U</t>
    </r>
    <r>
      <rPr>
        <sz val="12"/>
        <color theme="1"/>
        <rFont val="標楷體"/>
        <family val="4"/>
        <charset val="136"/>
      </rPr>
      <t>打辦的永安</t>
    </r>
    <r>
      <rPr>
        <sz val="12"/>
        <color theme="1"/>
        <rFont val="Times New Roman"/>
        <family val="1"/>
      </rPr>
      <t>SAN-9349</t>
    </r>
    <r>
      <rPr>
        <sz val="12"/>
        <color theme="1"/>
        <rFont val="標楷體"/>
        <family val="4"/>
        <charset val="136"/>
      </rPr>
      <t>絨毛，針對客人</t>
    </r>
    <r>
      <rPr>
        <sz val="12"/>
        <color theme="1"/>
        <rFont val="Times New Roman"/>
        <family val="1"/>
      </rPr>
      <t>W-Mark</t>
    </r>
    <r>
      <rPr>
        <sz val="12"/>
        <color theme="1"/>
        <rFont val="標楷體"/>
        <family val="4"/>
        <charset val="136"/>
      </rPr>
      <t>產品＜＜魔力城堡＞＞於啞膠面上植毛是否達到其要求。</t>
    </r>
  </si>
  <si>
    <r>
      <rPr>
        <sz val="12"/>
        <color theme="1"/>
        <rFont val="標楷體"/>
        <family val="4"/>
        <charset val="136"/>
      </rPr>
      <t>根據客人要求，測試</t>
    </r>
    <r>
      <rPr>
        <sz val="12"/>
        <color theme="1"/>
        <rFont val="Times New Roman"/>
        <family val="1"/>
      </rPr>
      <t>SAN-3755 Nylon0.4mm</t>
    </r>
    <r>
      <rPr>
        <sz val="12"/>
        <color theme="1"/>
        <rFont val="標楷體"/>
        <family val="4"/>
        <charset val="136"/>
      </rPr>
      <t>與</t>
    </r>
    <r>
      <rPr>
        <sz val="12"/>
        <color theme="1"/>
        <rFont val="Times New Roman"/>
        <family val="1"/>
      </rPr>
      <t>0.6mm</t>
    </r>
    <r>
      <rPr>
        <sz val="12"/>
        <color theme="1"/>
        <rFont val="標楷體"/>
        <family val="4"/>
        <charset val="136"/>
      </rPr>
      <t>絨毛混合後效果是否可接受，並應用於大貨生產，以新工藝推廣。</t>
    </r>
  </si>
  <si>
    <r>
      <rPr>
        <sz val="12"/>
        <color theme="1"/>
        <rFont val="標楷體"/>
        <family val="4"/>
        <charset val="136"/>
      </rPr>
      <t>測試中山金堡</t>
    </r>
    <r>
      <rPr>
        <sz val="12"/>
        <color theme="1"/>
        <rFont val="Times New Roman"/>
        <family val="1"/>
      </rPr>
      <t>N485L-0.4</t>
    </r>
    <r>
      <rPr>
        <sz val="12"/>
        <color theme="1"/>
        <rFont val="標楷體"/>
        <family val="4"/>
        <charset val="136"/>
      </rPr>
      <t>紅色絨毛是否符合我司要求，以代替永安</t>
    </r>
    <r>
      <rPr>
        <sz val="12"/>
        <color theme="1"/>
        <rFont val="Times New Roman"/>
        <family val="1"/>
      </rPr>
      <t>SAN-9220(</t>
    </r>
    <r>
      <rPr>
        <sz val="12"/>
        <color theme="1"/>
        <rFont val="標楷體"/>
        <family val="4"/>
        <charset val="136"/>
      </rPr>
      <t>紅色</t>
    </r>
    <r>
      <rPr>
        <sz val="12"/>
        <color theme="1"/>
        <rFont val="Times New Roman"/>
        <family val="1"/>
      </rPr>
      <t>)</t>
    </r>
    <r>
      <rPr>
        <sz val="12"/>
        <color theme="1"/>
        <rFont val="標楷體"/>
        <family val="4"/>
        <charset val="136"/>
      </rPr>
      <t>解決現時單一供應商問題，並降低成本。</t>
    </r>
  </si>
  <si>
    <r>
      <rPr>
        <sz val="12"/>
        <color theme="1"/>
        <rFont val="標楷體"/>
        <family val="4"/>
        <charset val="136"/>
      </rPr>
      <t>測試中山金堡</t>
    </r>
    <r>
      <rPr>
        <sz val="12"/>
        <color theme="1"/>
        <rFont val="Times New Roman"/>
        <family val="1"/>
      </rPr>
      <t>N26-0.4</t>
    </r>
    <r>
      <rPr>
        <sz val="12"/>
        <color theme="1"/>
        <rFont val="標楷體"/>
        <family val="4"/>
        <charset val="136"/>
      </rPr>
      <t>透明絨毛是否符合我司要求，以代替永安</t>
    </r>
    <r>
      <rPr>
        <sz val="12"/>
        <color theme="1"/>
        <rFont val="Times New Roman"/>
        <family val="1"/>
      </rPr>
      <t>LS-950-2</t>
    </r>
    <r>
      <rPr>
        <sz val="12"/>
        <color theme="1"/>
        <rFont val="標楷體"/>
        <family val="4"/>
        <charset val="136"/>
      </rPr>
      <t>（透明）解決現時單一供應商問題，並降低成本。</t>
    </r>
  </si>
  <si>
    <r>
      <rPr>
        <sz val="12"/>
        <color theme="1"/>
        <rFont val="標楷體"/>
        <family val="4"/>
        <charset val="136"/>
      </rPr>
      <t>針對現時絨毛價格偏高，測試</t>
    </r>
    <r>
      <rPr>
        <sz val="12"/>
        <color theme="1"/>
        <rFont val="Times New Roman"/>
        <family val="1"/>
      </rPr>
      <t>LAN</t>
    </r>
    <r>
      <rPr>
        <sz val="12"/>
        <color theme="1"/>
        <rFont val="標楷體"/>
        <family val="4"/>
        <charset val="136"/>
      </rPr>
      <t>系列的絨毛是否可應用於大貨生產，以代替現用的</t>
    </r>
    <r>
      <rPr>
        <sz val="12"/>
        <color theme="1"/>
        <rFont val="Times New Roman"/>
        <family val="1"/>
      </rPr>
      <t>SAN</t>
    </r>
    <r>
      <rPr>
        <sz val="12"/>
        <color theme="1"/>
        <rFont val="標楷體"/>
        <family val="4"/>
        <charset val="136"/>
      </rPr>
      <t>系列。</t>
    </r>
  </si>
  <si>
    <r>
      <rPr>
        <sz val="12"/>
        <color theme="1"/>
        <rFont val="標楷體"/>
        <family val="4"/>
        <charset val="136"/>
      </rPr>
      <t>針對現時用於飛龍工程之植毛貨期較長及價格較高，故測試</t>
    </r>
    <r>
      <rPr>
        <sz val="12"/>
        <color theme="1"/>
        <rFont val="Times New Roman"/>
        <family val="1"/>
      </rPr>
      <t xml:space="preserve">OKO2-R404 </t>
    </r>
    <r>
      <rPr>
        <sz val="12"/>
        <color theme="1"/>
        <rFont val="標楷體"/>
        <family val="4"/>
        <charset val="136"/>
      </rPr>
      <t>系列植毛顏色及效果是否可替其</t>
    </r>
    <r>
      <rPr>
        <sz val="12"/>
        <color theme="1"/>
        <rFont val="Times New Roman"/>
        <family val="1"/>
      </rPr>
      <t>36-045-2077</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</si>
  <si>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 xml:space="preserve">OKO2-R580 </t>
    </r>
    <r>
      <rPr>
        <sz val="12"/>
        <color theme="1"/>
        <rFont val="標楷體"/>
        <family val="4"/>
        <charset val="136"/>
      </rPr>
      <t>系列植毛顏色及效果是否可替其</t>
    </r>
    <r>
      <rPr>
        <sz val="12"/>
        <color theme="1"/>
        <rFont val="Times New Roman"/>
        <family val="1"/>
      </rPr>
      <t>36-045-0679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</si>
  <si>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OKO2-R401</t>
    </r>
    <r>
      <rPr>
        <sz val="12"/>
        <color theme="1"/>
        <rFont val="標楷體"/>
        <family val="4"/>
        <charset val="136"/>
      </rPr>
      <t>系列植毛顏色及效果是否可替其</t>
    </r>
    <r>
      <rPr>
        <sz val="12"/>
        <color theme="1"/>
        <rFont val="Times New Roman"/>
        <family val="1"/>
      </rPr>
      <t>36-045-2058</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</si>
  <si>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OKO2-R405</t>
    </r>
    <r>
      <rPr>
        <sz val="12"/>
        <color theme="1"/>
        <rFont val="標楷體"/>
        <family val="4"/>
        <charset val="136"/>
      </rPr>
      <t>系列植毛顏色及效果是否可替其</t>
    </r>
    <r>
      <rPr>
        <sz val="12"/>
        <color theme="1"/>
        <rFont val="Times New Roman"/>
        <family val="1"/>
      </rPr>
      <t>36-045-2082</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</si>
  <si>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OKO2-R536</t>
    </r>
    <r>
      <rPr>
        <sz val="12"/>
        <color theme="1"/>
        <rFont val="標楷體"/>
        <family val="4"/>
        <charset val="136"/>
      </rPr>
      <t>系列植毛顏色及效果是否可替其</t>
    </r>
    <r>
      <rPr>
        <sz val="12"/>
        <color theme="1"/>
        <rFont val="Times New Roman"/>
        <family val="1"/>
      </rPr>
      <t>36-045-0725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</si>
  <si>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OKO2-R541</t>
    </r>
    <r>
      <rPr>
        <sz val="12"/>
        <color theme="1"/>
        <rFont val="標楷體"/>
        <family val="4"/>
        <charset val="136"/>
      </rPr>
      <t>系列植毛顏色及效果是否可替其</t>
    </r>
    <r>
      <rPr>
        <sz val="12"/>
        <color theme="1"/>
        <rFont val="Times New Roman"/>
        <family val="1"/>
      </rPr>
      <t>36-045-2075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</si>
  <si>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OKO2-R540</t>
    </r>
    <r>
      <rPr>
        <sz val="12"/>
        <color theme="1"/>
        <rFont val="標楷體"/>
        <family val="4"/>
        <charset val="136"/>
      </rPr>
      <t>系列植毛顏色及效果是否可替其</t>
    </r>
    <r>
      <rPr>
        <sz val="12"/>
        <color theme="1"/>
        <rFont val="Times New Roman"/>
        <family val="1"/>
      </rPr>
      <t>36-045-0705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</si>
  <si>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OKO2-R539</t>
    </r>
    <r>
      <rPr>
        <sz val="12"/>
        <color theme="1"/>
        <rFont val="標楷體"/>
        <family val="4"/>
        <charset val="136"/>
      </rPr>
      <t>系列植毛顏色及效果是否可替其</t>
    </r>
    <r>
      <rPr>
        <sz val="12"/>
        <color theme="1"/>
        <rFont val="Times New Roman"/>
        <family val="1"/>
      </rPr>
      <t>36-045-0701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</si>
  <si>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OKO2-R538</t>
    </r>
    <r>
      <rPr>
        <sz val="12"/>
        <color theme="1"/>
        <rFont val="標楷體"/>
        <family val="4"/>
        <charset val="136"/>
      </rPr>
      <t>系列植毛顏色及效果是否可替其</t>
    </r>
    <r>
      <rPr>
        <sz val="12"/>
        <color theme="1"/>
        <rFont val="Times New Roman"/>
        <family val="1"/>
      </rPr>
      <t>36-045-2081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</si>
  <si>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OKO2-R542</t>
    </r>
    <r>
      <rPr>
        <sz val="12"/>
        <color theme="1"/>
        <rFont val="標楷體"/>
        <family val="4"/>
        <charset val="136"/>
      </rPr>
      <t>系列植毛顏色及效果是否可替其</t>
    </r>
    <r>
      <rPr>
        <sz val="12"/>
        <color theme="1"/>
        <rFont val="Times New Roman"/>
        <family val="1"/>
      </rPr>
      <t>36-045-2051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</si>
  <si>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OKO2-R537</t>
    </r>
    <r>
      <rPr>
        <sz val="12"/>
        <color theme="1"/>
        <rFont val="標楷體"/>
        <family val="4"/>
        <charset val="136"/>
      </rPr>
      <t>系列植毛顏色及效果是否可替其</t>
    </r>
    <r>
      <rPr>
        <sz val="12"/>
        <color theme="1"/>
        <rFont val="Times New Roman"/>
        <family val="1"/>
      </rPr>
      <t>36-045-0689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</si>
  <si>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OKO2-R535</t>
    </r>
    <r>
      <rPr>
        <sz val="12"/>
        <color theme="1"/>
        <rFont val="標楷體"/>
        <family val="4"/>
        <charset val="136"/>
      </rPr>
      <t>系列植毛顏色及效果是否可替其</t>
    </r>
    <r>
      <rPr>
        <sz val="12"/>
        <color theme="1"/>
        <rFont val="Times New Roman"/>
        <family val="1"/>
      </rPr>
      <t>36-045-2055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</si>
  <si>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OKO2-R562</t>
    </r>
    <r>
      <rPr>
        <sz val="12"/>
        <color theme="1"/>
        <rFont val="標楷體"/>
        <family val="4"/>
        <charset val="136"/>
      </rPr>
      <t>系列植毛顏色及效果是否可替其</t>
    </r>
    <r>
      <rPr>
        <sz val="12"/>
        <color theme="1"/>
        <rFont val="Times New Roman"/>
        <family val="1"/>
      </rPr>
      <t>36-045-0675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</si>
  <si>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OKO2-R563</t>
    </r>
    <r>
      <rPr>
        <sz val="12"/>
        <color theme="1"/>
        <rFont val="標楷體"/>
        <family val="4"/>
        <charset val="136"/>
      </rPr>
      <t>系列植毛顏色及效果是否可替其</t>
    </r>
    <r>
      <rPr>
        <sz val="12"/>
        <color theme="1"/>
        <rFont val="Times New Roman"/>
        <family val="1"/>
      </rPr>
      <t>36-045-3000</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</si>
  <si>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OKO2-R557</t>
    </r>
    <r>
      <rPr>
        <sz val="12"/>
        <color theme="1"/>
        <rFont val="標楷體"/>
        <family val="4"/>
        <charset val="136"/>
      </rPr>
      <t>系列植毛顏色及效果是否可替其</t>
    </r>
    <r>
      <rPr>
        <sz val="12"/>
        <color theme="1"/>
        <rFont val="Times New Roman"/>
        <family val="1"/>
      </rPr>
      <t>36-045-2059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</si>
  <si>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OKO2-R560</t>
    </r>
    <r>
      <rPr>
        <sz val="12"/>
        <color theme="1"/>
        <rFont val="標楷體"/>
        <family val="4"/>
        <charset val="136"/>
      </rPr>
      <t>系列植毛顏色及效果是否可替其</t>
    </r>
    <r>
      <rPr>
        <sz val="12"/>
        <color theme="1"/>
        <rFont val="Times New Roman"/>
        <family val="1"/>
      </rPr>
      <t>36-045-2052</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</si>
  <si>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OKO2-R558</t>
    </r>
    <r>
      <rPr>
        <sz val="12"/>
        <color theme="1"/>
        <rFont val="標楷體"/>
        <family val="4"/>
        <charset val="136"/>
      </rPr>
      <t>系列植毛顏色及效果是否可替其</t>
    </r>
    <r>
      <rPr>
        <sz val="12"/>
        <color theme="1"/>
        <rFont val="Times New Roman"/>
        <family val="1"/>
      </rPr>
      <t>36-045-2057</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</si>
  <si>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OKO2-R559</t>
    </r>
    <r>
      <rPr>
        <sz val="12"/>
        <color theme="1"/>
        <rFont val="標楷體"/>
        <family val="4"/>
        <charset val="136"/>
      </rPr>
      <t>系列植毛顏色及效果是否可替其</t>
    </r>
    <r>
      <rPr>
        <sz val="12"/>
        <color theme="1"/>
        <rFont val="Times New Roman"/>
        <family val="1"/>
      </rPr>
      <t>36-045-2071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</si>
  <si>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OKO2-R561</t>
    </r>
    <r>
      <rPr>
        <sz val="12"/>
        <color theme="1"/>
        <rFont val="標楷體"/>
        <family val="4"/>
        <charset val="136"/>
      </rPr>
      <t>系列植毛顏色及效果是否可替其</t>
    </r>
    <r>
      <rPr>
        <sz val="12"/>
        <color theme="1"/>
        <rFont val="Times New Roman"/>
        <family val="1"/>
      </rPr>
      <t>36-045-2084</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</si>
  <si>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LAN-1379</t>
    </r>
    <r>
      <rPr>
        <sz val="12"/>
        <color theme="1"/>
        <rFont val="標楷體"/>
        <family val="4"/>
        <charset val="136"/>
      </rPr>
      <t>系列植毛顏色及效果是否可替其</t>
    </r>
    <r>
      <rPr>
        <sz val="12"/>
        <color theme="1"/>
        <rFont val="Times New Roman"/>
        <family val="1"/>
      </rPr>
      <t>36-045-0725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</si>
  <si>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LAN-1380</t>
    </r>
    <r>
      <rPr>
        <sz val="12"/>
        <color theme="1"/>
        <rFont val="標楷體"/>
        <family val="4"/>
        <charset val="136"/>
      </rPr>
      <t>系列植毛顏色及效果是否可替其</t>
    </r>
    <r>
      <rPr>
        <sz val="12"/>
        <color theme="1"/>
        <rFont val="Times New Roman"/>
        <family val="1"/>
      </rPr>
      <t>36-045-2075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</si>
  <si>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LAN-1381</t>
    </r>
    <r>
      <rPr>
        <sz val="12"/>
        <color theme="1"/>
        <rFont val="標楷體"/>
        <family val="4"/>
        <charset val="136"/>
      </rPr>
      <t>系列植毛顏色及效果是否可替其</t>
    </r>
    <r>
      <rPr>
        <sz val="12"/>
        <color theme="1"/>
        <rFont val="Times New Roman"/>
        <family val="1"/>
      </rPr>
      <t>36-045-0705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</si>
  <si>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LAN-1382</t>
    </r>
    <r>
      <rPr>
        <sz val="12"/>
        <color theme="1"/>
        <rFont val="標楷體"/>
        <family val="4"/>
        <charset val="136"/>
      </rPr>
      <t>系列植毛顏色及效果是否可替其</t>
    </r>
    <r>
      <rPr>
        <sz val="12"/>
        <color theme="1"/>
        <rFont val="Times New Roman"/>
        <family val="1"/>
      </rPr>
      <t>36-045-0701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</si>
  <si>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LAN-1383</t>
    </r>
    <r>
      <rPr>
        <sz val="12"/>
        <color theme="1"/>
        <rFont val="標楷體"/>
        <family val="4"/>
        <charset val="136"/>
      </rPr>
      <t>系列植毛顏色及效果是否可替其</t>
    </r>
    <r>
      <rPr>
        <sz val="12"/>
        <color theme="1"/>
        <rFont val="Times New Roman"/>
        <family val="1"/>
      </rPr>
      <t>36-045-2081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</si>
  <si>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LAN-1384</t>
    </r>
    <r>
      <rPr>
        <sz val="12"/>
        <color theme="1"/>
        <rFont val="標楷體"/>
        <family val="4"/>
        <charset val="136"/>
      </rPr>
      <t>系列植毛顏色及效果是否可替其</t>
    </r>
    <r>
      <rPr>
        <sz val="12"/>
        <color theme="1"/>
        <rFont val="Times New Roman"/>
        <family val="1"/>
      </rPr>
      <t>36-045-2051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</si>
  <si>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LAN-1385</t>
    </r>
    <r>
      <rPr>
        <sz val="12"/>
        <color theme="1"/>
        <rFont val="標楷體"/>
        <family val="4"/>
        <charset val="136"/>
      </rPr>
      <t>系列植毛顏色及效果是否可替其</t>
    </r>
    <r>
      <rPr>
        <sz val="12"/>
        <color theme="1"/>
        <rFont val="Times New Roman"/>
        <family val="1"/>
      </rPr>
      <t>36-045-0689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</si>
  <si>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LAN-311</t>
    </r>
    <r>
      <rPr>
        <sz val="12"/>
        <color theme="1"/>
        <rFont val="標楷體"/>
        <family val="4"/>
        <charset val="136"/>
      </rPr>
      <t>系列植毛顏色及效果是否可替其</t>
    </r>
    <r>
      <rPr>
        <sz val="12"/>
        <color theme="1"/>
        <rFont val="Times New Roman"/>
        <family val="1"/>
      </rPr>
      <t>36-045-2055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</si>
  <si>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LAN-1387</t>
    </r>
    <r>
      <rPr>
        <sz val="12"/>
        <color theme="1"/>
        <rFont val="標楷體"/>
        <family val="4"/>
        <charset val="136"/>
      </rPr>
      <t>系列植毛顏色及效果是否可替其</t>
    </r>
    <r>
      <rPr>
        <sz val="12"/>
        <color theme="1"/>
        <rFont val="Times New Roman"/>
        <family val="1"/>
      </rPr>
      <t>36-045-0675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</si>
  <si>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LAN-1388</t>
    </r>
    <r>
      <rPr>
        <sz val="12"/>
        <color theme="1"/>
        <rFont val="標楷體"/>
        <family val="4"/>
        <charset val="136"/>
      </rPr>
      <t>系列植毛顏色及效果是否可替其</t>
    </r>
    <r>
      <rPr>
        <sz val="12"/>
        <color theme="1"/>
        <rFont val="Times New Roman"/>
        <family val="1"/>
      </rPr>
      <t>36-045-3000</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</si>
  <si>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LAN-1389</t>
    </r>
    <r>
      <rPr>
        <sz val="12"/>
        <color theme="1"/>
        <rFont val="標楷體"/>
        <family val="4"/>
        <charset val="136"/>
      </rPr>
      <t>系列植毛顏色及效果是否可替其</t>
    </r>
    <r>
      <rPr>
        <sz val="12"/>
        <color theme="1"/>
        <rFont val="Times New Roman"/>
        <family val="1"/>
      </rPr>
      <t>36-045-2059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</si>
  <si>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LAN-1395</t>
    </r>
    <r>
      <rPr>
        <sz val="12"/>
        <color theme="1"/>
        <rFont val="標楷體"/>
        <family val="4"/>
        <charset val="136"/>
      </rPr>
      <t>系列植毛顏色及效果是否可替其</t>
    </r>
    <r>
      <rPr>
        <sz val="12"/>
        <color theme="1"/>
        <rFont val="Times New Roman"/>
        <family val="1"/>
      </rPr>
      <t>36-045-2052</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</si>
  <si>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LAN-1391</t>
    </r>
    <r>
      <rPr>
        <sz val="12"/>
        <color theme="1"/>
        <rFont val="標楷體"/>
        <family val="4"/>
        <charset val="136"/>
      </rPr>
      <t>系列植毛顏色及效果是否可替其</t>
    </r>
    <r>
      <rPr>
        <sz val="12"/>
        <color theme="1"/>
        <rFont val="Times New Roman"/>
        <family val="1"/>
      </rPr>
      <t>36-045-2057</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</si>
  <si>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LAN-1392</t>
    </r>
    <r>
      <rPr>
        <sz val="12"/>
        <color theme="1"/>
        <rFont val="標楷體"/>
        <family val="4"/>
        <charset val="136"/>
      </rPr>
      <t>系列植毛顏色及效果是否可替其</t>
    </r>
    <r>
      <rPr>
        <sz val="12"/>
        <color theme="1"/>
        <rFont val="Times New Roman"/>
        <family val="1"/>
      </rPr>
      <t>36-045-2071</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</si>
  <si>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LAN-1393</t>
    </r>
    <r>
      <rPr>
        <sz val="12"/>
        <color theme="1"/>
        <rFont val="標楷體"/>
        <family val="4"/>
        <charset val="136"/>
      </rPr>
      <t>系列植毛顏色及效果是否可替其</t>
    </r>
    <r>
      <rPr>
        <sz val="12"/>
        <color theme="1"/>
        <rFont val="Times New Roman"/>
        <family val="1"/>
      </rPr>
      <t>36-045-2084</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</si>
  <si>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LAN-1376</t>
    </r>
    <r>
      <rPr>
        <sz val="12"/>
        <color theme="1"/>
        <rFont val="標楷體"/>
        <family val="4"/>
        <charset val="136"/>
      </rPr>
      <t>系列植毛顏色及效果是否可替其</t>
    </r>
    <r>
      <rPr>
        <sz val="12"/>
        <color theme="1"/>
        <rFont val="Times New Roman"/>
        <family val="1"/>
      </rPr>
      <t>36-045-2077</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</si>
  <si>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LAN-1368</t>
    </r>
    <r>
      <rPr>
        <sz val="12"/>
        <color theme="1"/>
        <rFont val="標楷體"/>
        <family val="4"/>
        <charset val="136"/>
      </rPr>
      <t>系列植毛顏色及效果是否可替其</t>
    </r>
    <r>
      <rPr>
        <sz val="12"/>
        <color theme="1"/>
        <rFont val="Times New Roman"/>
        <family val="1"/>
      </rPr>
      <t>36-045-0679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</si>
  <si>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LAN-1378</t>
    </r>
    <r>
      <rPr>
        <sz val="12"/>
        <color theme="1"/>
        <rFont val="標楷體"/>
        <family val="4"/>
        <charset val="136"/>
      </rPr>
      <t>系列植毛顏色及效果是否可替其</t>
    </r>
    <r>
      <rPr>
        <sz val="12"/>
        <color theme="1"/>
        <rFont val="Times New Roman"/>
        <family val="1"/>
      </rPr>
      <t>36-045-2058</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</si>
  <si>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LAN-1371</t>
    </r>
    <r>
      <rPr>
        <sz val="12"/>
        <color theme="1"/>
        <rFont val="標楷體"/>
        <family val="4"/>
        <charset val="136"/>
      </rPr>
      <t>系列植毛顏色及效果是否可替其</t>
    </r>
    <r>
      <rPr>
        <sz val="12"/>
        <color theme="1"/>
        <rFont val="Times New Roman"/>
        <family val="1"/>
      </rPr>
      <t>36-045-2082</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</si>
  <si>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LAN-1448</t>
    </r>
    <r>
      <rPr>
        <sz val="12"/>
        <color theme="1"/>
        <rFont val="標楷體"/>
        <family val="4"/>
        <charset val="136"/>
      </rPr>
      <t>系列植毛顏色及效果是否可替其</t>
    </r>
    <r>
      <rPr>
        <sz val="12"/>
        <color theme="1"/>
        <rFont val="Times New Roman"/>
        <family val="1"/>
      </rPr>
      <t>36-045-0115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</si>
  <si>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LAN-1419</t>
    </r>
    <r>
      <rPr>
        <sz val="12"/>
        <color theme="1"/>
        <rFont val="標楷體"/>
        <family val="4"/>
        <charset val="136"/>
      </rPr>
      <t>系列植毛顏色及效果是否可替其</t>
    </r>
    <r>
      <rPr>
        <sz val="12"/>
        <color theme="1"/>
        <rFont val="Times New Roman"/>
        <family val="1"/>
      </rPr>
      <t>36-045-2069</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</si>
  <si>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LAN-1422</t>
    </r>
    <r>
      <rPr>
        <sz val="12"/>
        <color theme="1"/>
        <rFont val="標楷體"/>
        <family val="4"/>
        <charset val="136"/>
      </rPr>
      <t>系列植毛顏色及效果是否可替其</t>
    </r>
    <r>
      <rPr>
        <sz val="12"/>
        <color theme="1"/>
        <rFont val="Times New Roman"/>
        <family val="1"/>
      </rPr>
      <t>36-045-0538</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</si>
  <si>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LAN-1420</t>
    </r>
    <r>
      <rPr>
        <sz val="12"/>
        <color theme="1"/>
        <rFont val="標楷體"/>
        <family val="4"/>
        <charset val="136"/>
      </rPr>
      <t>系列植毛顏色及效果是否可替其</t>
    </r>
    <r>
      <rPr>
        <sz val="12"/>
        <color theme="1"/>
        <rFont val="Times New Roman"/>
        <family val="1"/>
      </rPr>
      <t>36-045-0525</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</si>
  <si>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LAN-1423</t>
    </r>
    <r>
      <rPr>
        <sz val="12"/>
        <color theme="1"/>
        <rFont val="標楷體"/>
        <family val="4"/>
        <charset val="136"/>
      </rPr>
      <t>系列植毛顏色及效果是否可替其</t>
    </r>
    <r>
      <rPr>
        <sz val="12"/>
        <color theme="1"/>
        <rFont val="Times New Roman"/>
        <family val="1"/>
      </rPr>
      <t>36-045-2076</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</si>
  <si>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LAN-1421</t>
    </r>
    <r>
      <rPr>
        <sz val="12"/>
        <color theme="1"/>
        <rFont val="標楷體"/>
        <family val="4"/>
        <charset val="136"/>
      </rPr>
      <t>系列植毛顏色及效果是否可替其</t>
    </r>
    <r>
      <rPr>
        <sz val="12"/>
        <color theme="1"/>
        <rFont val="Times New Roman"/>
        <family val="1"/>
      </rPr>
      <t>36-045-0503</t>
    </r>
    <r>
      <rPr>
        <sz val="12"/>
        <color theme="1"/>
        <rFont val="標楷體"/>
        <family val="4"/>
        <charset val="136"/>
      </rPr>
      <t>物料用於日後大貨生產。</t>
    </r>
  </si>
  <si>
    <r>
      <rPr>
        <sz val="12"/>
        <color theme="1"/>
        <rFont val="標楷體"/>
        <family val="4"/>
        <charset val="136"/>
      </rPr>
      <t>針對現時用於飛龍工程之植毛貨期較長及價格較高，故測試</t>
    </r>
    <r>
      <rPr>
        <sz val="12"/>
        <color theme="1"/>
        <rFont val="Times New Roman"/>
        <family val="1"/>
      </rPr>
      <t>SAN-9886</t>
    </r>
    <r>
      <rPr>
        <sz val="12"/>
        <color theme="1"/>
        <rFont val="標楷體"/>
        <family val="4"/>
        <charset val="136"/>
      </rPr>
      <t>系列植毛顏色及效果是否可替其</t>
    </r>
    <r>
      <rPr>
        <sz val="12"/>
        <color theme="1"/>
        <rFont val="Times New Roman"/>
        <family val="1"/>
      </rPr>
      <t>36-045-3003</t>
    </r>
    <r>
      <rPr>
        <sz val="12"/>
        <color theme="1"/>
        <rFont val="標楷體"/>
        <family val="4"/>
        <charset val="136"/>
      </rPr>
      <t>物料用於日後大貨生產。</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</si>
  <si>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36-045-0725</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</si>
  <si>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36-045-3000</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</si>
  <si>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36-045-2059</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</si>
  <si>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36-045-2052</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</si>
  <si>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36-045-2057</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</si>
  <si>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36-045-2071</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</si>
  <si>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36-045-2084</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</si>
  <si>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36-045-2075</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</si>
  <si>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36-045-0705</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</si>
  <si>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36-045-0701</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</si>
  <si>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36-045-2081</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</si>
  <si>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36-045-2051</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</si>
  <si>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36-045-0689</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</si>
  <si>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36-045-2055</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</si>
  <si>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t>
    </r>
    <r>
      <rPr>
        <sz val="12"/>
        <color theme="1"/>
        <rFont val="Times New Roman"/>
        <family val="1"/>
      </rPr>
      <t>CELLUSUEDE</t>
    </r>
    <r>
      <rPr>
        <sz val="12"/>
        <color theme="1"/>
        <rFont val="標楷體"/>
        <family val="4"/>
        <charset val="136"/>
      </rPr>
      <t>絨毛</t>
    </r>
    <r>
      <rPr>
        <sz val="12"/>
        <color theme="1"/>
        <rFont val="Times New Roman"/>
        <family val="1"/>
      </rPr>
      <t>36-045-0675</t>
    </r>
    <r>
      <rPr>
        <sz val="12"/>
        <color theme="1"/>
        <rFont val="標楷體"/>
        <family val="4"/>
        <charset val="136"/>
      </rPr>
      <t>是否適合我司生產</t>
    </r>
    <r>
      <rPr>
        <sz val="12"/>
        <color theme="1"/>
        <rFont val="Times New Roman"/>
        <family val="1"/>
      </rPr>
      <t>,</t>
    </r>
    <r>
      <rPr>
        <sz val="12"/>
        <color theme="1"/>
        <rFont val="標楷體"/>
        <family val="4"/>
        <charset val="136"/>
      </rPr>
      <t>以用作飛龍工程指定物料生產大貨。</t>
    </r>
  </si>
  <si>
    <r>
      <rPr>
        <sz val="12"/>
        <color theme="1"/>
        <rFont val="標楷體"/>
        <family val="4"/>
        <charset val="136"/>
      </rPr>
      <t>測試與原</t>
    </r>
    <r>
      <rPr>
        <sz val="12"/>
        <color theme="1"/>
        <rFont val="Times New Roman"/>
        <family val="1"/>
      </rPr>
      <t>LAN</t>
    </r>
    <r>
      <rPr>
        <sz val="12"/>
        <color theme="1"/>
        <rFont val="標楷體"/>
        <family val="4"/>
        <charset val="136"/>
      </rPr>
      <t>系列品質</t>
    </r>
    <r>
      <rPr>
        <sz val="12"/>
        <color theme="1"/>
        <rFont val="Times New Roman"/>
        <family val="1"/>
      </rPr>
      <t>/</t>
    </r>
    <r>
      <rPr>
        <sz val="12"/>
        <color theme="1"/>
        <rFont val="標楷體"/>
        <family val="4"/>
        <charset val="136"/>
      </rPr>
      <t>價格相當的</t>
    </r>
    <r>
      <rPr>
        <sz val="12"/>
        <color theme="1"/>
        <rFont val="Times New Roman"/>
        <family val="1"/>
      </rPr>
      <t>AAN</t>
    </r>
    <r>
      <rPr>
        <sz val="12"/>
        <color theme="1"/>
        <rFont val="標楷體"/>
        <family val="4"/>
        <charset val="136"/>
      </rPr>
      <t>系列絨毛的品質及生產可行性，以代替現用之</t>
    </r>
    <r>
      <rPr>
        <sz val="12"/>
        <color theme="1"/>
        <rFont val="Times New Roman"/>
        <family val="1"/>
      </rPr>
      <t>LAN</t>
    </r>
    <r>
      <rPr>
        <sz val="12"/>
        <color theme="1"/>
        <rFont val="標楷體"/>
        <family val="4"/>
        <charset val="136"/>
      </rPr>
      <t>系列絨毛用於大貨生產，以解決</t>
    </r>
    <r>
      <rPr>
        <sz val="12"/>
        <color theme="1"/>
        <rFont val="Times New Roman"/>
        <family val="1"/>
      </rPr>
      <t>LAN</t>
    </r>
    <r>
      <rPr>
        <sz val="12"/>
        <color theme="1"/>
        <rFont val="標楷體"/>
        <family val="4"/>
        <charset val="136"/>
      </rPr>
      <t>系列絨毛面臨市場升價的問題，從而降低生產成本。</t>
    </r>
  </si>
  <si>
    <r>
      <rPr>
        <sz val="12"/>
        <color theme="1"/>
        <rFont val="標楷體"/>
        <family val="4"/>
        <charset val="136"/>
      </rPr>
      <t>開發新供應商順德貳發，測試其系列絨毛的效果及品質是否符合公司生產要求，以縮短貨期及降低庫存。</t>
    </r>
  </si>
  <si>
    <r>
      <rPr>
        <sz val="12"/>
        <color theme="1"/>
        <rFont val="標楷體"/>
        <family val="4"/>
        <charset val="136"/>
      </rPr>
      <t>測試貳發</t>
    </r>
    <r>
      <rPr>
        <sz val="12"/>
        <color theme="1"/>
        <rFont val="Times New Roman"/>
        <family val="1"/>
      </rPr>
      <t>AN-3202</t>
    </r>
    <r>
      <rPr>
        <sz val="12"/>
        <color theme="1"/>
        <rFont val="標楷體"/>
        <family val="4"/>
        <charset val="136"/>
      </rPr>
      <t>絨毛的效果及品質是否符合公司生產要求，代替原有供應商</t>
    </r>
    <r>
      <rPr>
        <sz val="12"/>
        <color theme="1"/>
        <rFont val="Times New Roman"/>
        <family val="1"/>
      </rPr>
      <t>(</t>
    </r>
    <r>
      <rPr>
        <sz val="12"/>
        <color theme="1"/>
        <rFont val="標楷體"/>
        <family val="4"/>
        <charset val="136"/>
      </rPr>
      <t>永安</t>
    </r>
    <r>
      <rPr>
        <sz val="12"/>
        <color theme="1"/>
        <rFont val="Times New Roman"/>
        <family val="1"/>
      </rPr>
      <t>)</t>
    </r>
    <r>
      <rPr>
        <sz val="12"/>
        <color theme="1"/>
        <rFont val="標楷體"/>
        <family val="4"/>
        <charset val="136"/>
      </rPr>
      <t>，以解決貨期長</t>
    </r>
    <r>
      <rPr>
        <sz val="12"/>
        <color theme="1"/>
        <rFont val="Times New Roman"/>
        <family val="1"/>
      </rPr>
      <t>(</t>
    </r>
    <r>
      <rPr>
        <sz val="12"/>
        <color theme="1"/>
        <rFont val="標楷體"/>
        <family val="4"/>
        <charset val="136"/>
      </rPr>
      <t>兩個星期</t>
    </r>
    <r>
      <rPr>
        <sz val="12"/>
        <color theme="1"/>
        <rFont val="Times New Roman"/>
        <family val="1"/>
      </rPr>
      <t>)</t>
    </r>
    <r>
      <rPr>
        <sz val="12"/>
        <color theme="1"/>
        <rFont val="標楷體"/>
        <family val="4"/>
        <charset val="136"/>
      </rPr>
      <t>的問題。</t>
    </r>
  </si>
  <si>
    <r>
      <rPr>
        <sz val="12"/>
        <color theme="1"/>
        <rFont val="標楷體"/>
        <family val="4"/>
        <charset val="136"/>
      </rPr>
      <t>測試貳發</t>
    </r>
    <r>
      <rPr>
        <sz val="12"/>
        <color theme="1"/>
        <rFont val="Times New Roman"/>
        <family val="1"/>
      </rPr>
      <t>AN-3203</t>
    </r>
    <r>
      <rPr>
        <sz val="12"/>
        <color theme="1"/>
        <rFont val="標楷體"/>
        <family val="4"/>
        <charset val="136"/>
      </rPr>
      <t>絨毛的效果及品質是否符合公司生產要求，代替原有供應商</t>
    </r>
    <r>
      <rPr>
        <sz val="12"/>
        <color theme="1"/>
        <rFont val="Times New Roman"/>
        <family val="1"/>
      </rPr>
      <t>(</t>
    </r>
    <r>
      <rPr>
        <sz val="12"/>
        <color theme="1"/>
        <rFont val="標楷體"/>
        <family val="4"/>
        <charset val="136"/>
      </rPr>
      <t>永安</t>
    </r>
    <r>
      <rPr>
        <sz val="12"/>
        <color theme="1"/>
        <rFont val="Times New Roman"/>
        <family val="1"/>
      </rPr>
      <t>)</t>
    </r>
    <r>
      <rPr>
        <sz val="12"/>
        <color theme="1"/>
        <rFont val="標楷體"/>
        <family val="4"/>
        <charset val="136"/>
      </rPr>
      <t>，以解決貨期長</t>
    </r>
    <r>
      <rPr>
        <sz val="12"/>
        <color theme="1"/>
        <rFont val="Times New Roman"/>
        <family val="1"/>
      </rPr>
      <t>(</t>
    </r>
    <r>
      <rPr>
        <sz val="12"/>
        <color theme="1"/>
        <rFont val="標楷體"/>
        <family val="4"/>
        <charset val="136"/>
      </rPr>
      <t>兩個星期</t>
    </r>
    <r>
      <rPr>
        <sz val="12"/>
        <color theme="1"/>
        <rFont val="Times New Roman"/>
        <family val="1"/>
      </rPr>
      <t>)</t>
    </r>
    <r>
      <rPr>
        <sz val="12"/>
        <color theme="1"/>
        <rFont val="標楷體"/>
        <family val="4"/>
        <charset val="136"/>
      </rPr>
      <t>的問題。</t>
    </r>
  </si>
  <si>
    <r>
      <rPr>
        <sz val="12"/>
        <color theme="1"/>
        <rFont val="標楷體"/>
        <family val="4"/>
        <charset val="136"/>
      </rPr>
      <t>測試順德貳發</t>
    </r>
    <r>
      <rPr>
        <sz val="12"/>
        <color theme="1"/>
        <rFont val="Times New Roman"/>
        <family val="1"/>
      </rPr>
      <t>N-30B</t>
    </r>
    <r>
      <rPr>
        <sz val="12"/>
        <color theme="1"/>
        <rFont val="標楷體"/>
        <family val="4"/>
        <charset val="136"/>
      </rPr>
      <t>長毛，改變單一的短毛制作局限，開發更有價值及質感的長毛工藝應用於紙品上。</t>
    </r>
  </si>
  <si>
    <r>
      <rPr>
        <sz val="12"/>
        <color theme="1"/>
        <rFont val="標楷體"/>
        <family val="4"/>
        <charset val="136"/>
      </rPr>
      <t>測試深圳盛業</t>
    </r>
    <r>
      <rPr>
        <sz val="12"/>
        <color theme="1"/>
        <rFont val="Times New Roman"/>
        <family val="1"/>
      </rPr>
      <t>STN-01</t>
    </r>
    <r>
      <rPr>
        <sz val="12"/>
        <color theme="1"/>
        <rFont val="標楷體"/>
        <family val="4"/>
        <charset val="136"/>
      </rPr>
      <t>熒光絨毛，針對現用普通絨毛的顏色特點效果，是否具有熒光的視覺效果，解決普通絨毛視覺效果單一，從而達到豐富我司絨毛視覺效果的目的。</t>
    </r>
  </si>
  <si>
    <r>
      <rPr>
        <sz val="12"/>
        <color theme="1"/>
        <rFont val="標楷體"/>
        <family val="4"/>
        <charset val="136"/>
      </rPr>
      <t>測試深圳盛業</t>
    </r>
    <r>
      <rPr>
        <sz val="12"/>
        <color theme="1"/>
        <rFont val="Times New Roman"/>
        <family val="1"/>
      </rPr>
      <t>STN-02</t>
    </r>
    <r>
      <rPr>
        <sz val="12"/>
        <color theme="1"/>
        <rFont val="標楷體"/>
        <family val="4"/>
        <charset val="136"/>
      </rPr>
      <t>熒光絨毛，針對現用普通絨毛的顏色特點效果，是否具有熒光的視覺效果，解決普通絨毛視覺效果單一，從而達到豐富我司絨毛視覺效果的目的。</t>
    </r>
  </si>
  <si>
    <r>
      <rPr>
        <sz val="12"/>
        <color theme="1"/>
        <rFont val="標楷體"/>
        <family val="4"/>
        <charset val="136"/>
      </rPr>
      <t>測試深圳盛業</t>
    </r>
    <r>
      <rPr>
        <sz val="12"/>
        <color theme="1"/>
        <rFont val="Times New Roman"/>
        <family val="1"/>
      </rPr>
      <t>STN-03</t>
    </r>
    <r>
      <rPr>
        <sz val="12"/>
        <color theme="1"/>
        <rFont val="標楷體"/>
        <family val="4"/>
        <charset val="136"/>
      </rPr>
      <t>熒光絨毛，針對現用普通絨毛的顏色特點效果，是否具有熒光的視覺效果，解決普通絨毛視覺效果單一，從而達到豐富我司絨毛視覺效果的目的。</t>
    </r>
  </si>
  <si>
    <r>
      <rPr>
        <sz val="12"/>
        <color theme="1"/>
        <rFont val="標楷體"/>
        <family val="4"/>
        <charset val="136"/>
      </rPr>
      <t>測試深圳盛業</t>
    </r>
    <r>
      <rPr>
        <sz val="12"/>
        <color theme="1"/>
        <rFont val="Times New Roman"/>
        <family val="1"/>
      </rPr>
      <t>STN-04</t>
    </r>
    <r>
      <rPr>
        <sz val="12"/>
        <color theme="1"/>
        <rFont val="標楷體"/>
        <family val="4"/>
        <charset val="136"/>
      </rPr>
      <t>熒光絨毛，針對現用普通絨毛的顏色特點效果，是否具有熒光的視覺效果，解決普通絨毛視覺效果單一，從而達到豐富我司絨毛視覺效果的目的。</t>
    </r>
  </si>
  <si>
    <r>
      <rPr>
        <sz val="12"/>
        <color theme="1"/>
        <rFont val="標楷體"/>
        <family val="4"/>
        <charset val="136"/>
      </rPr>
      <t>測試順德貳發植毛</t>
    </r>
    <r>
      <rPr>
        <sz val="12"/>
        <color theme="1"/>
        <rFont val="Times New Roman"/>
        <family val="1"/>
      </rPr>
      <t>#N-9070SS</t>
    </r>
    <r>
      <rPr>
        <sz val="12"/>
        <color theme="1"/>
        <rFont val="標楷體"/>
        <family val="4"/>
        <charset val="136"/>
      </rPr>
      <t>規格為</t>
    </r>
    <r>
      <rPr>
        <sz val="12"/>
        <color theme="1"/>
        <rFont val="Times New Roman"/>
        <family val="1"/>
      </rPr>
      <t>15DX1mm</t>
    </r>
    <r>
      <rPr>
        <sz val="12"/>
        <color theme="1"/>
        <rFont val="標楷體"/>
        <family val="4"/>
        <charset val="136"/>
      </rPr>
      <t>，針對客人要求絨毛尺寸介於現時所用普通絨毛</t>
    </r>
    <r>
      <rPr>
        <sz val="12"/>
        <color theme="1"/>
        <rFont val="Times New Roman"/>
        <family val="1"/>
      </rPr>
      <t>1.5D X 0.4mm</t>
    </r>
    <r>
      <rPr>
        <sz val="12"/>
        <color theme="1"/>
        <rFont val="標楷體"/>
        <family val="4"/>
        <charset val="136"/>
      </rPr>
      <t>及長毛</t>
    </r>
    <r>
      <rPr>
        <sz val="12"/>
        <color theme="1"/>
        <rFont val="Times New Roman"/>
        <family val="1"/>
      </rPr>
      <t>15D X 3mm</t>
    </r>
    <r>
      <rPr>
        <sz val="12"/>
        <color theme="1"/>
        <rFont val="標楷體"/>
        <family val="4"/>
        <charset val="136"/>
      </rPr>
      <t>之間，看植毛效果是否可合乎客人要求。</t>
    </r>
  </si>
  <si>
    <r>
      <rPr>
        <sz val="12"/>
        <color theme="1"/>
        <rFont val="標楷體"/>
        <family val="4"/>
        <charset val="136"/>
      </rPr>
      <t>測試順德貳發</t>
    </r>
    <r>
      <rPr>
        <sz val="12"/>
        <color theme="1"/>
        <rFont val="Times New Roman"/>
        <family val="1"/>
      </rPr>
      <t>#N-9114SS Nylon</t>
    </r>
    <r>
      <rPr>
        <sz val="12"/>
        <color theme="1"/>
        <rFont val="標楷體"/>
        <family val="4"/>
        <charset val="136"/>
      </rPr>
      <t>絨毛，針對</t>
    </r>
    <r>
      <rPr>
        <sz val="12"/>
        <color theme="1"/>
        <rFont val="Times New Roman"/>
        <family val="1"/>
      </rPr>
      <t>#ZR-8576D Rayon</t>
    </r>
    <r>
      <rPr>
        <sz val="12"/>
        <color theme="1"/>
        <rFont val="標楷體"/>
        <family val="4"/>
        <charset val="136"/>
      </rPr>
      <t>絨毛不易通過安全測試問題及客人</t>
    </r>
    <r>
      <rPr>
        <sz val="12"/>
        <color theme="1"/>
        <rFont val="Times New Roman"/>
        <family val="1"/>
      </rPr>
      <t>Holinail</t>
    </r>
    <r>
      <rPr>
        <sz val="12"/>
        <color theme="1"/>
        <rFont val="標楷體"/>
        <family val="4"/>
        <charset val="136"/>
      </rPr>
      <t>的產品《動物全接觸－烏龜》，看其是否可以做到</t>
    </r>
    <r>
      <rPr>
        <sz val="12"/>
        <color theme="1"/>
        <rFont val="Times New Roman"/>
        <family val="1"/>
      </rPr>
      <t>#ZR-8576D</t>
    </r>
    <r>
      <rPr>
        <sz val="12"/>
        <color theme="1"/>
        <rFont val="標楷體"/>
        <family val="4"/>
        <charset val="136"/>
      </rPr>
      <t>絨毛的粗糙植毛效果且合乎客人要求。</t>
    </r>
  </si>
  <si>
    <r>
      <rPr>
        <sz val="12"/>
        <color theme="1"/>
        <rFont val="標楷體"/>
        <family val="4"/>
        <charset val="136"/>
      </rPr>
      <t>測試順德貳發</t>
    </r>
    <r>
      <rPr>
        <sz val="12"/>
        <color theme="1"/>
        <rFont val="Times New Roman"/>
        <family val="1"/>
      </rPr>
      <t>SAN-10318M</t>
    </r>
    <r>
      <rPr>
        <sz val="12"/>
        <color theme="1"/>
        <rFont val="標楷體"/>
        <family val="4"/>
        <charset val="136"/>
      </rPr>
      <t>，改變單色制作效果，開發另類視覺植絨工藝應用於紙品上。</t>
    </r>
  </si>
  <si>
    <r>
      <rPr>
        <sz val="12"/>
        <color theme="1"/>
        <rFont val="標楷體"/>
        <family val="4"/>
        <charset val="136"/>
      </rPr>
      <t>測試順德貳發</t>
    </r>
    <r>
      <rPr>
        <sz val="12"/>
        <color theme="1"/>
        <rFont val="Times New Roman"/>
        <family val="1"/>
      </rPr>
      <t>SAN-10319M</t>
    </r>
    <r>
      <rPr>
        <sz val="12"/>
        <color theme="1"/>
        <rFont val="標楷體"/>
        <family val="4"/>
        <charset val="136"/>
      </rPr>
      <t>，改變單色制作效果，開發另類視覺植絨工藝應用於紙品上。</t>
    </r>
  </si>
  <si>
    <r>
      <rPr>
        <sz val="12"/>
        <color theme="1"/>
        <rFont val="標楷體"/>
        <family val="4"/>
        <charset val="136"/>
      </rPr>
      <t>測試順德貳發</t>
    </r>
    <r>
      <rPr>
        <sz val="12"/>
        <color theme="1"/>
        <rFont val="Times New Roman"/>
        <family val="1"/>
      </rPr>
      <t>SAN-10320M</t>
    </r>
    <r>
      <rPr>
        <sz val="12"/>
        <color theme="1"/>
        <rFont val="標楷體"/>
        <family val="4"/>
        <charset val="136"/>
      </rPr>
      <t>絨毛，改變單色制作效果，開發另類視覺植絨工藝應用於紙品上。</t>
    </r>
  </si>
  <si>
    <r>
      <rPr>
        <sz val="12"/>
        <color theme="1"/>
        <rFont val="標楷體"/>
        <family val="4"/>
        <charset val="136"/>
      </rPr>
      <t>測試順德貳發</t>
    </r>
    <r>
      <rPr>
        <sz val="12"/>
        <color theme="1"/>
        <rFont val="Times New Roman"/>
        <family val="1"/>
      </rPr>
      <t>SAN-10368SS Nylon</t>
    </r>
    <r>
      <rPr>
        <sz val="12"/>
        <color theme="1"/>
        <rFont val="標楷體"/>
        <family val="4"/>
        <charset val="136"/>
      </rPr>
      <t>絨毛針對</t>
    </r>
    <r>
      <rPr>
        <sz val="12"/>
        <color theme="1"/>
        <rFont val="Times New Roman"/>
        <family val="1"/>
      </rPr>
      <t>#ZR-311D Rayon</t>
    </r>
    <r>
      <rPr>
        <sz val="12"/>
        <color theme="1"/>
        <rFont val="標楷體"/>
        <family val="4"/>
        <charset val="136"/>
      </rPr>
      <t>不易通過安全測試問題及</t>
    </r>
    <r>
      <rPr>
        <sz val="12"/>
        <color theme="1"/>
        <rFont val="Times New Roman"/>
        <family val="1"/>
      </rPr>
      <t>JOB&lt;&lt;</t>
    </r>
    <r>
      <rPr>
        <sz val="12"/>
        <color theme="1"/>
        <rFont val="標楷體"/>
        <family val="4"/>
        <charset val="136"/>
      </rPr>
      <t>新擊絨女孩</t>
    </r>
    <r>
      <rPr>
        <sz val="12"/>
        <color theme="1"/>
        <rFont val="Times New Roman"/>
        <family val="1"/>
      </rPr>
      <t>&gt;&gt;/&lt;&lt;</t>
    </r>
    <r>
      <rPr>
        <sz val="12"/>
        <color theme="1"/>
        <rFont val="標楷體"/>
        <family val="4"/>
        <charset val="136"/>
      </rPr>
      <t>戟絨女孩</t>
    </r>
    <r>
      <rPr>
        <sz val="12"/>
        <color theme="1"/>
        <rFont val="Times New Roman"/>
        <family val="1"/>
      </rPr>
      <t>B&gt;&gt;,</t>
    </r>
    <r>
      <rPr>
        <sz val="12"/>
        <color theme="1"/>
        <rFont val="標楷體"/>
        <family val="4"/>
        <charset val="136"/>
      </rPr>
      <t>看其是否可以做到</t>
    </r>
    <r>
      <rPr>
        <sz val="12"/>
        <color theme="1"/>
        <rFont val="Times New Roman"/>
        <family val="1"/>
      </rPr>
      <t>#ZR-311D</t>
    </r>
    <r>
      <rPr>
        <sz val="12"/>
        <color theme="1"/>
        <rFont val="標楷體"/>
        <family val="4"/>
        <charset val="136"/>
      </rPr>
      <t>效果用於產品上。</t>
    </r>
  </si>
  <si>
    <r>
      <rPr>
        <sz val="12"/>
        <color theme="1"/>
        <rFont val="標楷體"/>
        <family val="4"/>
        <charset val="136"/>
      </rPr>
      <t>測試</t>
    </r>
    <r>
      <rPr>
        <sz val="12"/>
        <color theme="1"/>
        <rFont val="Times New Roman"/>
        <family val="1"/>
      </rPr>
      <t>SAR-13643</t>
    </r>
    <r>
      <rPr>
        <sz val="12"/>
        <color theme="1"/>
        <rFont val="標楷體"/>
        <family val="4"/>
        <charset val="136"/>
      </rPr>
      <t>植毛效果是否符合</t>
    </r>
    <r>
      <rPr>
        <sz val="12"/>
        <color theme="1"/>
        <rFont val="Times New Roman"/>
        <family val="1"/>
      </rPr>
      <t>leo</t>
    </r>
    <r>
      <rPr>
        <sz val="12"/>
        <color theme="1"/>
        <rFont val="標楷體"/>
        <family val="4"/>
        <charset val="136"/>
      </rPr>
      <t>要求用於大貨生產上。</t>
    </r>
  </si>
  <si>
    <r>
      <rPr>
        <sz val="12"/>
        <color theme="1"/>
        <rFont val="標楷體"/>
        <family val="4"/>
        <charset val="136"/>
      </rPr>
      <t>測試</t>
    </r>
    <r>
      <rPr>
        <sz val="12"/>
        <color theme="1"/>
        <rFont val="Times New Roman"/>
        <family val="1"/>
      </rPr>
      <t>SAR-13644</t>
    </r>
    <r>
      <rPr>
        <sz val="12"/>
        <color theme="1"/>
        <rFont val="標楷體"/>
        <family val="4"/>
        <charset val="136"/>
      </rPr>
      <t>植毛效果是否符合</t>
    </r>
    <r>
      <rPr>
        <sz val="12"/>
        <color theme="1"/>
        <rFont val="Times New Roman"/>
        <family val="1"/>
      </rPr>
      <t>leo</t>
    </r>
    <r>
      <rPr>
        <sz val="12"/>
        <color theme="1"/>
        <rFont val="標楷體"/>
        <family val="4"/>
        <charset val="136"/>
      </rPr>
      <t>要求用於大貨生產上。</t>
    </r>
  </si>
  <si>
    <r>
      <rPr>
        <sz val="12"/>
        <color theme="1"/>
        <rFont val="標楷體"/>
        <family val="4"/>
        <charset val="136"/>
      </rPr>
      <t>測試</t>
    </r>
    <r>
      <rPr>
        <sz val="12"/>
        <color theme="1"/>
        <rFont val="Times New Roman"/>
        <family val="1"/>
      </rPr>
      <t>SAR-13645</t>
    </r>
    <r>
      <rPr>
        <sz val="12"/>
        <color theme="1"/>
        <rFont val="標楷體"/>
        <family val="4"/>
        <charset val="136"/>
      </rPr>
      <t>植毛效果是否符合</t>
    </r>
    <r>
      <rPr>
        <sz val="12"/>
        <color theme="1"/>
        <rFont val="Times New Roman"/>
        <family val="1"/>
      </rPr>
      <t>leo</t>
    </r>
    <r>
      <rPr>
        <sz val="12"/>
        <color theme="1"/>
        <rFont val="標楷體"/>
        <family val="4"/>
        <charset val="136"/>
      </rPr>
      <t>要求用於大貨生產上。</t>
    </r>
  </si>
  <si>
    <r>
      <rPr>
        <sz val="12"/>
        <color theme="1"/>
        <rFont val="標楷體"/>
        <family val="4"/>
        <charset val="136"/>
      </rPr>
      <t>測試</t>
    </r>
    <r>
      <rPr>
        <sz val="12"/>
        <color theme="1"/>
        <rFont val="Times New Roman"/>
        <family val="1"/>
      </rPr>
      <t>SAR-13646</t>
    </r>
    <r>
      <rPr>
        <sz val="12"/>
        <color theme="1"/>
        <rFont val="標楷體"/>
        <family val="4"/>
        <charset val="136"/>
      </rPr>
      <t>植毛效果是否符合</t>
    </r>
    <r>
      <rPr>
        <sz val="12"/>
        <color theme="1"/>
        <rFont val="Times New Roman"/>
        <family val="1"/>
      </rPr>
      <t>leo</t>
    </r>
    <r>
      <rPr>
        <sz val="12"/>
        <color theme="1"/>
        <rFont val="標楷體"/>
        <family val="4"/>
        <charset val="136"/>
      </rPr>
      <t>要求用於大貨生產上。</t>
    </r>
  </si>
  <si>
    <r>
      <rPr>
        <sz val="12"/>
        <color theme="1"/>
        <rFont val="標楷體"/>
        <family val="4"/>
        <charset val="136"/>
      </rPr>
      <t>測試</t>
    </r>
    <r>
      <rPr>
        <sz val="12"/>
        <color theme="1"/>
        <rFont val="Times New Roman"/>
        <family val="1"/>
      </rPr>
      <t>#SAR-13656</t>
    </r>
    <r>
      <rPr>
        <sz val="12"/>
        <color theme="1"/>
        <rFont val="標楷體"/>
        <family val="4"/>
        <charset val="136"/>
      </rPr>
      <t>絨毛植毛效果是否符合</t>
    </r>
    <r>
      <rPr>
        <sz val="12"/>
        <color theme="1"/>
        <rFont val="Times New Roman"/>
        <family val="1"/>
      </rPr>
      <t>leo</t>
    </r>
    <r>
      <rPr>
        <sz val="12"/>
        <color theme="1"/>
        <rFont val="標楷體"/>
        <family val="4"/>
        <charset val="136"/>
      </rPr>
      <t>要求用於大貨生產上。</t>
    </r>
  </si>
  <si>
    <r>
      <rPr>
        <sz val="12"/>
        <color theme="1"/>
        <rFont val="標楷體"/>
        <family val="4"/>
        <charset val="136"/>
      </rPr>
      <t>從客戶需要出發，開發</t>
    </r>
    <r>
      <rPr>
        <sz val="12"/>
        <color theme="1"/>
        <rFont val="Times New Roman"/>
        <family val="1"/>
      </rPr>
      <t>T</t>
    </r>
    <r>
      <rPr>
        <sz val="12"/>
        <color theme="1"/>
        <rFont val="標楷體"/>
        <family val="4"/>
        <charset val="136"/>
      </rPr>
      <t>系列平價植絨物料，策略性推廣給客人使用，節省成本與開支。</t>
    </r>
  </si>
  <si>
    <r>
      <rPr>
        <sz val="12"/>
        <color theme="1"/>
        <rFont val="標楷體"/>
        <family val="4"/>
        <charset val="136"/>
      </rPr>
      <t>測試螢光毛新物料，用於植毛絲印工序，打造新效果，提高公司新平价工藝品種，增加公司生產效率，生產品種</t>
    </r>
    <r>
      <rPr>
        <sz val="12"/>
        <color theme="1"/>
        <rFont val="Times New Roman"/>
        <family val="1"/>
      </rPr>
      <t>.</t>
    </r>
  </si>
  <si>
    <r>
      <rPr>
        <sz val="12"/>
        <color theme="1"/>
        <rFont val="標楷體"/>
        <family val="4"/>
        <charset val="136"/>
      </rPr>
      <t>測試麂皮毛新物料，用於植毛絲印工序，打造新效果，提高公司新平价工藝品種，增加公司生產效率，生產品種</t>
    </r>
    <r>
      <rPr>
        <sz val="12"/>
        <color theme="1"/>
        <rFont val="Times New Roman"/>
        <family val="1"/>
      </rPr>
      <t>.</t>
    </r>
  </si>
  <si>
    <r>
      <rPr>
        <sz val="12"/>
        <color theme="1"/>
        <rFont val="標楷體"/>
        <family val="4"/>
        <charset val="136"/>
      </rPr>
      <t>配合客戶需求，開發</t>
    </r>
    <r>
      <rPr>
        <sz val="12"/>
        <color theme="1"/>
        <rFont val="Times New Roman"/>
        <family val="1"/>
      </rPr>
      <t>SWN</t>
    </r>
    <r>
      <rPr>
        <sz val="12"/>
        <color theme="1"/>
        <rFont val="標楷體"/>
        <family val="4"/>
        <charset val="136"/>
      </rPr>
      <t>系列</t>
    </r>
    <r>
      <rPr>
        <sz val="12"/>
        <color theme="1"/>
        <rFont val="Times New Roman"/>
        <family val="1"/>
      </rPr>
      <t>“</t>
    </r>
    <r>
      <rPr>
        <sz val="12"/>
        <color theme="1"/>
        <rFont val="標楷體"/>
        <family val="4"/>
        <charset val="136"/>
      </rPr>
      <t>熒光毛</t>
    </r>
    <r>
      <rPr>
        <sz val="12"/>
        <color theme="1"/>
        <rFont val="Times New Roman"/>
        <family val="1"/>
      </rPr>
      <t>”</t>
    </r>
    <r>
      <rPr>
        <sz val="12"/>
        <color theme="1"/>
        <rFont val="標楷體"/>
        <family val="4"/>
        <charset val="136"/>
      </rPr>
      <t>新物料用於植毛產品上，以增加新物料應用種類，吸引並爭取客人落單。</t>
    </r>
  </si>
  <si>
    <r>
      <rPr>
        <sz val="12"/>
        <color theme="1"/>
        <rFont val="標楷體"/>
        <family val="4"/>
        <charset val="136"/>
      </rPr>
      <t>測試華怡嘉</t>
    </r>
    <r>
      <rPr>
        <sz val="12"/>
        <color theme="1"/>
        <rFont val="Times New Roman"/>
        <family val="1"/>
      </rPr>
      <t>N51-4</t>
    </r>
    <r>
      <rPr>
        <sz val="12"/>
        <color theme="1"/>
        <rFont val="標楷體"/>
        <family val="4"/>
        <charset val="136"/>
      </rPr>
      <t>黑色絨毛，與公司現用</t>
    </r>
    <r>
      <rPr>
        <sz val="12"/>
        <color theme="1"/>
        <rFont val="Times New Roman"/>
        <family val="1"/>
      </rPr>
      <t>AAN-87/AN-3563</t>
    </r>
    <r>
      <rPr>
        <sz val="12"/>
        <color theme="1"/>
        <rFont val="標楷體"/>
        <family val="4"/>
        <charset val="136"/>
      </rPr>
      <t>黑色絨毛作比較，看其是否合乎公司要求，達到成本節省。</t>
    </r>
  </si>
  <si>
    <r>
      <rPr>
        <sz val="12"/>
        <color theme="1"/>
        <rFont val="標楷體"/>
        <family val="4"/>
        <charset val="136"/>
      </rPr>
      <t>現用貳發</t>
    </r>
    <r>
      <rPr>
        <sz val="12"/>
        <color theme="1"/>
        <rFont val="Times New Roman"/>
        <family val="1"/>
      </rPr>
      <t>15Dx3mm</t>
    </r>
    <r>
      <rPr>
        <sz val="12"/>
        <color theme="1"/>
        <rFont val="標楷體"/>
        <family val="4"/>
        <charset val="136"/>
      </rPr>
      <t>長絨毛物料因供應商已停產，測試貳發</t>
    </r>
    <r>
      <rPr>
        <sz val="12"/>
        <color theme="1"/>
        <rFont val="Times New Roman"/>
        <family val="1"/>
      </rPr>
      <t>20Dx3mm</t>
    </r>
    <r>
      <rPr>
        <sz val="12"/>
        <color theme="1"/>
        <rFont val="標楷體"/>
        <family val="4"/>
        <charset val="136"/>
      </rPr>
      <t>新長絨毛，看其物料是否合乎公司的生產要求，用於公司大貨生產。</t>
    </r>
  </si>
  <si>
    <r>
      <rPr>
        <sz val="12"/>
        <color theme="1"/>
        <rFont val="標楷體"/>
        <family val="4"/>
        <charset val="136"/>
      </rPr>
      <t>試用我廠半自動絲印機在</t>
    </r>
    <r>
      <rPr>
        <sz val="12"/>
        <color theme="1"/>
        <rFont val="Times New Roman"/>
        <family val="1"/>
      </rPr>
      <t>Fancy Paper</t>
    </r>
    <r>
      <rPr>
        <sz val="12"/>
        <color theme="1"/>
        <rFont val="標楷體"/>
        <family val="4"/>
        <charset val="136"/>
      </rPr>
      <t>上做局部</t>
    </r>
    <r>
      <rPr>
        <sz val="12"/>
        <color theme="1"/>
        <rFont val="Times New Roman"/>
        <family val="1"/>
      </rPr>
      <t>UV</t>
    </r>
  </si>
  <si>
    <r>
      <rPr>
        <sz val="12"/>
        <color theme="1"/>
        <rFont val="標楷體"/>
        <family val="4"/>
        <charset val="136"/>
      </rPr>
      <t>試用熱轉印膠膜用於</t>
    </r>
    <r>
      <rPr>
        <sz val="12"/>
        <color theme="1"/>
        <rFont val="Times New Roman"/>
        <family val="1"/>
      </rPr>
      <t>Puzzle</t>
    </r>
    <r>
      <rPr>
        <sz val="12"/>
        <color theme="1"/>
        <rFont val="標楷體"/>
        <family val="4"/>
        <charset val="136"/>
      </rPr>
      <t>、</t>
    </r>
    <r>
      <rPr>
        <sz val="12"/>
        <color theme="1"/>
        <rFont val="Times New Roman"/>
        <family val="1"/>
      </rPr>
      <t>PVC</t>
    </r>
    <r>
      <rPr>
        <sz val="12"/>
        <color theme="1"/>
        <rFont val="標楷體"/>
        <family val="4"/>
        <charset val="136"/>
      </rPr>
      <t>膠片、中纖板上</t>
    </r>
  </si>
  <si>
    <r>
      <rPr>
        <sz val="12"/>
        <color theme="1"/>
        <rFont val="標楷體"/>
        <family val="4"/>
        <charset val="136"/>
      </rPr>
      <t>試用熱膠塗厚匹頭簿形式的日曆、用於生產</t>
    </r>
    <r>
      <rPr>
        <sz val="12"/>
        <color theme="1"/>
        <rFont val="Times New Roman"/>
        <family val="1"/>
      </rPr>
      <t xml:space="preserve">Phoenix </t>
    </r>
    <r>
      <rPr>
        <sz val="12"/>
        <color theme="1"/>
        <rFont val="標楷體"/>
        <family val="4"/>
        <charset val="136"/>
      </rPr>
      <t>日曆</t>
    </r>
  </si>
  <si>
    <r>
      <rPr>
        <sz val="12"/>
        <color theme="1"/>
        <rFont val="標楷體"/>
        <family val="4"/>
        <charset val="136"/>
      </rPr>
      <t>試用國民澱粉熱膠</t>
    </r>
    <r>
      <rPr>
        <sz val="12"/>
        <color theme="1"/>
        <rFont val="Times New Roman"/>
        <family val="1"/>
      </rPr>
      <t>#718</t>
    </r>
    <r>
      <rPr>
        <sz val="12"/>
        <color theme="1"/>
        <rFont val="標楷體"/>
        <family val="4"/>
        <charset val="136"/>
      </rPr>
      <t>用於</t>
    </r>
    <r>
      <rPr>
        <sz val="12"/>
        <color theme="1"/>
        <rFont val="Times New Roman"/>
        <family val="1"/>
      </rPr>
      <t>StarBinder</t>
    </r>
    <r>
      <rPr>
        <sz val="12"/>
        <color theme="1"/>
        <rFont val="標楷體"/>
        <family val="4"/>
        <charset val="136"/>
      </rPr>
      <t>精裝膠龍、生產匹頭簿式日曆</t>
    </r>
  </si>
  <si>
    <r>
      <rPr>
        <sz val="12"/>
        <color theme="1"/>
        <rFont val="標楷體"/>
        <family val="4"/>
        <charset val="136"/>
      </rPr>
      <t>試用</t>
    </r>
    <r>
      <rPr>
        <sz val="12"/>
        <color theme="1"/>
        <rFont val="Times New Roman"/>
        <family val="1"/>
      </rPr>
      <t>3mm EVA foam</t>
    </r>
    <r>
      <rPr>
        <sz val="12"/>
        <color theme="1"/>
        <rFont val="標楷體"/>
        <family val="4"/>
        <charset val="136"/>
      </rPr>
      <t>上做絲印及閃金粉效果，然後做拼圖及相架</t>
    </r>
  </si>
  <si>
    <r>
      <rPr>
        <sz val="12"/>
        <color theme="1"/>
        <rFont val="標楷體"/>
        <family val="4"/>
        <charset val="136"/>
      </rPr>
      <t>試用</t>
    </r>
    <r>
      <rPr>
        <sz val="12"/>
        <color theme="1"/>
        <rFont val="Times New Roman"/>
        <family val="1"/>
      </rPr>
      <t>CNC</t>
    </r>
    <r>
      <rPr>
        <sz val="12"/>
        <color theme="1"/>
        <rFont val="標楷體"/>
        <family val="4"/>
        <charset val="136"/>
      </rPr>
      <t>電雕機燙金</t>
    </r>
    <r>
      <rPr>
        <sz val="12"/>
        <color theme="1"/>
        <rFont val="Times New Roman"/>
        <family val="1"/>
      </rPr>
      <t>/</t>
    </r>
    <r>
      <rPr>
        <sz val="12"/>
        <color theme="1"/>
        <rFont val="標楷體"/>
        <family val="4"/>
        <charset val="136"/>
      </rPr>
      <t>熱辣的效果及質素</t>
    </r>
  </si>
  <si>
    <r>
      <rPr>
        <sz val="12"/>
        <color theme="1"/>
        <rFont val="標楷體"/>
        <family val="4"/>
        <charset val="136"/>
      </rPr>
      <t>試用金漢工程的德國</t>
    </r>
    <r>
      <rPr>
        <sz val="12"/>
        <color theme="1"/>
        <rFont val="Times New Roman"/>
        <family val="1"/>
      </rPr>
      <t>UV Integrator</t>
    </r>
    <r>
      <rPr>
        <sz val="12"/>
        <color theme="1"/>
        <rFont val="標楷體"/>
        <family val="4"/>
        <charset val="136"/>
      </rPr>
      <t>量度我廠的</t>
    </r>
    <r>
      <rPr>
        <sz val="12"/>
        <color theme="1"/>
        <rFont val="Times New Roman"/>
        <family val="1"/>
      </rPr>
      <t>offline UV</t>
    </r>
    <r>
      <rPr>
        <sz val="12"/>
        <color theme="1"/>
        <rFont val="標楷體"/>
        <family val="4"/>
        <charset val="136"/>
      </rPr>
      <t>機及印刷機</t>
    </r>
    <r>
      <rPr>
        <sz val="12"/>
        <color theme="1"/>
        <rFont val="Times New Roman"/>
        <family val="1"/>
      </rPr>
      <t>UV</t>
    </r>
    <r>
      <rPr>
        <sz val="12"/>
        <color theme="1"/>
        <rFont val="標楷體"/>
        <family val="4"/>
        <charset val="136"/>
      </rPr>
      <t>燈的輪出率，以監察</t>
    </r>
    <r>
      <rPr>
        <sz val="12"/>
        <color theme="1"/>
        <rFont val="Times New Roman"/>
        <family val="1"/>
      </rPr>
      <t>UV</t>
    </r>
    <r>
      <rPr>
        <sz val="12"/>
        <color theme="1"/>
        <rFont val="標楷體"/>
        <family val="4"/>
        <charset val="136"/>
      </rPr>
      <t>產品品質</t>
    </r>
  </si>
  <si>
    <r>
      <rPr>
        <sz val="12"/>
        <color theme="1"/>
        <rFont val="標楷體"/>
        <family val="4"/>
        <charset val="136"/>
      </rPr>
      <t>研究用絲印方法印於</t>
    </r>
    <r>
      <rPr>
        <sz val="12"/>
        <color theme="1"/>
        <rFont val="Times New Roman"/>
        <family val="1"/>
      </rPr>
      <t>PVC</t>
    </r>
    <r>
      <rPr>
        <sz val="12"/>
        <color theme="1"/>
        <rFont val="標楷體"/>
        <family val="4"/>
        <charset val="136"/>
      </rPr>
      <t>膠料上做</t>
    </r>
    <r>
      <rPr>
        <sz val="12"/>
        <color theme="1"/>
        <rFont val="Times New Roman"/>
        <family val="1"/>
      </rPr>
      <t>Folder</t>
    </r>
  </si>
  <si>
    <r>
      <rPr>
        <sz val="12"/>
        <color theme="1"/>
        <rFont val="標楷體"/>
        <family val="4"/>
        <charset val="136"/>
      </rPr>
      <t>試用</t>
    </r>
    <r>
      <rPr>
        <sz val="12"/>
        <color theme="1"/>
        <rFont val="Times New Roman"/>
        <family val="1"/>
      </rPr>
      <t>130gsm</t>
    </r>
    <r>
      <rPr>
        <sz val="12"/>
        <color theme="1"/>
        <rFont val="標楷體"/>
        <family val="4"/>
        <charset val="136"/>
      </rPr>
      <t>單粉紙染實地黑和實地深藍後做壓紋，代替美國</t>
    </r>
    <r>
      <rPr>
        <sz val="12"/>
        <color theme="1"/>
        <rFont val="Times New Roman"/>
        <family val="1"/>
      </rPr>
      <t>skivertex</t>
    </r>
    <r>
      <rPr>
        <sz val="12"/>
        <color theme="1"/>
        <rFont val="標楷體"/>
        <family val="4"/>
        <charset val="136"/>
      </rPr>
      <t>做</t>
    </r>
    <r>
      <rPr>
        <sz val="12"/>
        <color theme="1"/>
        <rFont val="Times New Roman"/>
        <family val="1"/>
      </rPr>
      <t>Hallmark</t>
    </r>
    <r>
      <rPr>
        <sz val="12"/>
        <color theme="1"/>
        <rFont val="標楷體"/>
        <family val="4"/>
        <charset val="136"/>
      </rPr>
      <t>相簿</t>
    </r>
  </si>
  <si>
    <r>
      <rPr>
        <sz val="12"/>
        <color theme="1"/>
        <rFont val="標楷體"/>
        <family val="4"/>
        <charset val="136"/>
      </rPr>
      <t>試於雙面膠紙上做多色閃金粉效果</t>
    </r>
  </si>
  <si>
    <r>
      <rPr>
        <sz val="12"/>
        <color theme="1"/>
        <rFont val="標楷體"/>
        <family val="4"/>
        <charset val="136"/>
      </rPr>
      <t>試用不同紙料用車線方法縫合做出特別效果</t>
    </r>
  </si>
  <si>
    <r>
      <rPr>
        <sz val="12"/>
        <color theme="1"/>
        <rFont val="標楷體"/>
        <family val="4"/>
        <charset val="136"/>
      </rPr>
      <t>研究用絲印做燙畫圖案上</t>
    </r>
  </si>
  <si>
    <r>
      <rPr>
        <sz val="12"/>
        <color theme="1"/>
        <rFont val="標楷體"/>
        <family val="4"/>
        <charset val="136"/>
      </rPr>
      <t>研究用絲印做刮貼紙的可行性</t>
    </r>
  </si>
  <si>
    <r>
      <rPr>
        <sz val="12"/>
        <color theme="1"/>
        <rFont val="標楷體"/>
        <family val="4"/>
        <charset val="136"/>
      </rPr>
      <t>研究用絲印做漸變色效果於可絲印物料上</t>
    </r>
    <r>
      <rPr>
        <sz val="12"/>
        <color theme="1"/>
        <rFont val="Times New Roman"/>
        <family val="1"/>
      </rPr>
      <t>(</t>
    </r>
    <r>
      <rPr>
        <sz val="12"/>
        <color theme="1"/>
        <rFont val="標楷體"/>
        <family val="4"/>
        <charset val="136"/>
      </rPr>
      <t>如紙、布</t>
    </r>
    <r>
      <rPr>
        <sz val="12"/>
        <color theme="1"/>
        <rFont val="Times New Roman"/>
        <family val="1"/>
      </rPr>
      <t>)</t>
    </r>
  </si>
  <si>
    <r>
      <rPr>
        <sz val="12"/>
        <color theme="1"/>
        <rFont val="標楷體"/>
        <family val="4"/>
        <charset val="136"/>
      </rPr>
      <t>研究用絲印做水轉印紙的可行性</t>
    </r>
  </si>
  <si>
    <r>
      <rPr>
        <sz val="12"/>
        <color theme="1"/>
        <rFont val="標楷體"/>
        <family val="4"/>
        <charset val="136"/>
      </rPr>
      <t>研究用</t>
    </r>
    <r>
      <rPr>
        <sz val="12"/>
        <color theme="1"/>
        <rFont val="Times New Roman"/>
        <family val="1"/>
      </rPr>
      <t>UV</t>
    </r>
    <r>
      <rPr>
        <sz val="12"/>
        <color theme="1"/>
        <rFont val="標楷體"/>
        <family val="4"/>
        <charset val="136"/>
      </rPr>
      <t>油墨加閃金粉用絲印方法印於紙面</t>
    </r>
  </si>
  <si>
    <r>
      <rPr>
        <sz val="12"/>
        <color theme="1"/>
        <rFont val="標楷體"/>
        <family val="4"/>
        <charset val="136"/>
      </rPr>
      <t>試用超聲波機器於</t>
    </r>
    <r>
      <rPr>
        <sz val="12"/>
        <color theme="1"/>
        <rFont val="Times New Roman"/>
        <family val="1"/>
      </rPr>
      <t xml:space="preserve">synthnetic fabric </t>
    </r>
    <r>
      <rPr>
        <sz val="12"/>
        <color theme="1"/>
        <rFont val="標楷體"/>
        <family val="4"/>
        <charset val="136"/>
      </rPr>
      <t>切割形狀，用作日記簿類產品配件</t>
    </r>
  </si>
  <si>
    <r>
      <rPr>
        <sz val="12"/>
        <color theme="1"/>
        <rFont val="標楷體"/>
        <family val="4"/>
        <charset val="136"/>
      </rPr>
      <t>自行印刷及製造四色手挽膠袋</t>
    </r>
  </si>
  <si>
    <r>
      <rPr>
        <sz val="12"/>
        <color theme="1"/>
        <rFont val="標楷體"/>
        <family val="4"/>
        <charset val="136"/>
      </rPr>
      <t>試用不同油墨對不同膠料的反應</t>
    </r>
  </si>
  <si>
    <r>
      <rPr>
        <sz val="12"/>
        <color theme="1"/>
        <rFont val="標楷體"/>
        <family val="4"/>
        <charset val="136"/>
      </rPr>
      <t>試用新方法做海棉皮殼減低人工成本，提高效率及品質</t>
    </r>
  </si>
  <si>
    <r>
      <rPr>
        <sz val="12"/>
        <color theme="1"/>
        <rFont val="標楷體"/>
        <family val="4"/>
        <charset val="136"/>
      </rPr>
      <t>找出我廠那些柯式油墨與夜光絲印油墨會因化學反應而變色</t>
    </r>
  </si>
  <si>
    <r>
      <rPr>
        <sz val="12"/>
        <color theme="1"/>
        <rFont val="標楷體"/>
        <family val="4"/>
        <charset val="136"/>
      </rPr>
      <t>重新跟進</t>
    </r>
    <r>
      <rPr>
        <sz val="12"/>
        <color theme="1"/>
        <rFont val="Times New Roman"/>
        <family val="1"/>
      </rPr>
      <t xml:space="preserve">Hallmark </t>
    </r>
    <r>
      <rPr>
        <sz val="12"/>
        <color theme="1"/>
        <rFont val="標楷體"/>
        <family val="4"/>
        <charset val="136"/>
      </rPr>
      <t>絲印油、珍珠、燙金生產程序</t>
    </r>
  </si>
  <si>
    <r>
      <rPr>
        <sz val="12"/>
        <color theme="1"/>
        <rFont val="標楷體"/>
        <family val="4"/>
        <charset val="136"/>
      </rPr>
      <t>比較</t>
    </r>
    <r>
      <rPr>
        <sz val="12"/>
        <color theme="1"/>
        <rFont val="Times New Roman"/>
        <family val="1"/>
      </rPr>
      <t>BMA</t>
    </r>
    <r>
      <rPr>
        <sz val="12"/>
        <color theme="1"/>
        <rFont val="標楷體"/>
        <family val="4"/>
        <charset val="136"/>
      </rPr>
      <t>及國內上海亞華啤機做擊凸效果</t>
    </r>
  </si>
  <si>
    <r>
      <rPr>
        <sz val="12"/>
        <color theme="1"/>
        <rFont val="標楷體"/>
        <family val="4"/>
        <charset val="136"/>
      </rPr>
      <t>測試鉅豐膠鈕模用於雞眼機打膠鈕扣</t>
    </r>
  </si>
  <si>
    <r>
      <rPr>
        <sz val="12"/>
        <color theme="1"/>
        <rFont val="標楷體"/>
        <family val="4"/>
        <charset val="136"/>
      </rPr>
      <t>試用絲印四色油墨印於</t>
    </r>
    <r>
      <rPr>
        <sz val="12"/>
        <color theme="1"/>
        <rFont val="Times New Roman"/>
        <family val="1"/>
      </rPr>
      <t>PP</t>
    </r>
    <r>
      <rPr>
        <sz val="12"/>
        <color theme="1"/>
        <rFont val="標楷體"/>
        <family val="4"/>
        <charset val="136"/>
      </rPr>
      <t>膠片上做</t>
    </r>
    <r>
      <rPr>
        <sz val="12"/>
        <color theme="1"/>
        <rFont val="Times New Roman"/>
        <family val="1"/>
      </rPr>
      <t>Hallmark Journal</t>
    </r>
  </si>
  <si>
    <r>
      <rPr>
        <sz val="12"/>
        <color theme="1"/>
        <rFont val="標楷體"/>
        <family val="4"/>
        <charset val="136"/>
      </rPr>
      <t>試用單粉紙</t>
    </r>
    <r>
      <rPr>
        <sz val="12"/>
        <color theme="1"/>
        <rFont val="Times New Roman"/>
        <family val="1"/>
      </rPr>
      <t>(130g &amp;157g)</t>
    </r>
    <r>
      <rPr>
        <sz val="12"/>
        <color theme="1"/>
        <rFont val="標楷體"/>
        <family val="4"/>
        <charset val="136"/>
      </rPr>
      <t>染色壓紋代替</t>
    </r>
    <r>
      <rPr>
        <sz val="12"/>
        <color theme="1"/>
        <rFont val="Times New Roman"/>
        <family val="1"/>
      </rPr>
      <t>Kivar</t>
    </r>
  </si>
  <si>
    <r>
      <rPr>
        <sz val="12"/>
        <color theme="1"/>
        <rFont val="標楷體"/>
        <family val="4"/>
        <charset val="136"/>
      </rPr>
      <t>試用</t>
    </r>
    <r>
      <rPr>
        <sz val="12"/>
        <color theme="1"/>
        <rFont val="Times New Roman"/>
        <family val="1"/>
      </rPr>
      <t>Komori</t>
    </r>
    <r>
      <rPr>
        <sz val="12"/>
        <color theme="1"/>
        <rFont val="標楷體"/>
        <family val="4"/>
        <charset val="136"/>
      </rPr>
      <t>七色印刷機印刷</t>
    </r>
    <r>
      <rPr>
        <sz val="12"/>
        <color theme="1"/>
        <rFont val="Times New Roman"/>
        <family val="1"/>
      </rPr>
      <t>0.2mmPVC</t>
    </r>
    <r>
      <rPr>
        <sz val="12"/>
        <color theme="1"/>
        <rFont val="標楷體"/>
        <family val="4"/>
        <charset val="136"/>
      </rPr>
      <t>膠片</t>
    </r>
  </si>
  <si>
    <r>
      <rPr>
        <sz val="12"/>
        <color theme="1"/>
        <rFont val="標楷體"/>
        <family val="4"/>
        <charset val="136"/>
      </rPr>
      <t>試用</t>
    </r>
    <r>
      <rPr>
        <sz val="12"/>
        <color theme="1"/>
        <rFont val="Times New Roman"/>
        <family val="1"/>
      </rPr>
      <t>130g</t>
    </r>
    <r>
      <rPr>
        <sz val="12"/>
        <color theme="1"/>
        <rFont val="標楷體"/>
        <family val="4"/>
        <charset val="136"/>
      </rPr>
      <t>及</t>
    </r>
    <r>
      <rPr>
        <sz val="12"/>
        <color theme="1"/>
        <rFont val="Times New Roman"/>
        <family val="1"/>
      </rPr>
      <t>150g</t>
    </r>
    <r>
      <rPr>
        <sz val="12"/>
        <color theme="1"/>
        <rFont val="標楷體"/>
        <family val="4"/>
        <charset val="136"/>
      </rPr>
      <t>單粉紙過膠、壓紋、燙金來代替</t>
    </r>
    <r>
      <rPr>
        <sz val="12"/>
        <color theme="1"/>
        <rFont val="Times New Roman"/>
        <family val="1"/>
      </rPr>
      <t>Kivar</t>
    </r>
    <r>
      <rPr>
        <sz val="12"/>
        <color theme="1"/>
        <rFont val="標楷體"/>
        <family val="4"/>
        <charset val="136"/>
      </rPr>
      <t>紙做</t>
    </r>
    <r>
      <rPr>
        <sz val="12"/>
        <color theme="1"/>
        <rFont val="Times New Roman"/>
        <family val="1"/>
      </rPr>
      <t>HM</t>
    </r>
    <r>
      <rPr>
        <sz val="12"/>
        <color theme="1"/>
        <rFont val="標楷體"/>
        <family val="4"/>
        <charset val="136"/>
      </rPr>
      <t>產品的可行性，以應客人所求降低產品成本</t>
    </r>
  </si>
  <si>
    <r>
      <rPr>
        <sz val="12"/>
        <color theme="1"/>
        <rFont val="標楷體"/>
        <family val="4"/>
        <charset val="136"/>
      </rPr>
      <t>用存倉的光金金紙燙於自己做的植毛紙上，看能否用於今年</t>
    </r>
    <r>
      <rPr>
        <sz val="12"/>
        <color theme="1"/>
        <rFont val="Times New Roman"/>
        <family val="1"/>
      </rPr>
      <t xml:space="preserve">LEO </t>
    </r>
    <r>
      <rPr>
        <sz val="12"/>
        <color theme="1"/>
        <rFont val="標楷體"/>
        <family val="4"/>
        <charset val="136"/>
      </rPr>
      <t>聖誕咭</t>
    </r>
  </si>
  <si>
    <r>
      <rPr>
        <sz val="12"/>
        <color theme="1"/>
        <rFont val="標楷體"/>
        <family val="4"/>
        <charset val="136"/>
      </rPr>
      <t>測試用風車鋸做毛邊書</t>
    </r>
  </si>
  <si>
    <r>
      <rPr>
        <sz val="12"/>
        <color theme="1"/>
        <rFont val="標楷體"/>
        <family val="4"/>
        <charset val="136"/>
      </rPr>
      <t>測試各款厚紙能否壓紋</t>
    </r>
    <r>
      <rPr>
        <sz val="12"/>
        <color theme="1"/>
        <rFont val="Times New Roman"/>
        <family val="1"/>
      </rPr>
      <t xml:space="preserve"> </t>
    </r>
  </si>
  <si>
    <r>
      <rPr>
        <sz val="12"/>
        <color theme="1"/>
        <rFont val="標楷體"/>
        <family val="4"/>
        <charset val="136"/>
      </rPr>
      <t>研究用本厂自制的不同尺寸</t>
    </r>
    <r>
      <rPr>
        <sz val="12"/>
        <color theme="1"/>
        <rFont val="Times New Roman"/>
        <family val="1"/>
      </rPr>
      <t>Wire-o</t>
    </r>
    <r>
      <rPr>
        <sz val="12"/>
        <color theme="1"/>
        <rFont val="標楷體"/>
        <family val="4"/>
        <charset val="136"/>
      </rPr>
      <t>及膠蛇﹑鐵蛇外發加工做植絨毛效果﹒</t>
    </r>
  </si>
  <si>
    <r>
      <rPr>
        <sz val="12"/>
        <color theme="1"/>
        <rFont val="標楷體"/>
        <family val="4"/>
        <charset val="136"/>
      </rPr>
      <t>測試臻興</t>
    </r>
    <r>
      <rPr>
        <sz val="12"/>
        <color theme="1"/>
        <rFont val="Times New Roman"/>
        <family val="1"/>
      </rPr>
      <t>JS-UV7530K</t>
    </r>
    <r>
      <rPr>
        <sz val="12"/>
        <color theme="1"/>
        <rFont val="標楷體"/>
        <family val="4"/>
        <charset val="136"/>
      </rPr>
      <t>皺紋</t>
    </r>
    <r>
      <rPr>
        <sz val="12"/>
        <color theme="1"/>
        <rFont val="Times New Roman"/>
        <family val="1"/>
      </rPr>
      <t>UV</t>
    </r>
    <r>
      <rPr>
        <sz val="12"/>
        <color theme="1"/>
        <rFont val="標楷體"/>
        <family val="4"/>
        <charset val="136"/>
      </rPr>
      <t>固化機之功能及記錄測試數據。</t>
    </r>
  </si>
  <si>
    <r>
      <rPr>
        <sz val="12"/>
        <color theme="1"/>
        <rFont val="標楷體"/>
        <family val="4"/>
        <charset val="136"/>
      </rPr>
      <t>測試臻興</t>
    </r>
    <r>
      <rPr>
        <sz val="12"/>
        <color theme="1"/>
        <rFont val="Times New Roman"/>
        <family val="1"/>
      </rPr>
      <t>JS-TP/IR7540</t>
    </r>
    <r>
      <rPr>
        <sz val="12"/>
        <color theme="1"/>
        <rFont val="標楷體"/>
        <family val="4"/>
        <charset val="136"/>
      </rPr>
      <t>紅外線乾燥機之功能及記錄數據</t>
    </r>
    <r>
      <rPr>
        <sz val="12"/>
        <color theme="1"/>
        <rFont val="Times New Roman"/>
        <family val="1"/>
      </rPr>
      <t>.</t>
    </r>
    <r>
      <rPr>
        <sz val="12"/>
        <color theme="1"/>
        <rFont val="標楷體"/>
        <family val="4"/>
        <charset val="136"/>
      </rPr>
      <t>取消原因：測試研究室內自用機器，不需做總結報告。</t>
    </r>
  </si>
  <si>
    <r>
      <rPr>
        <sz val="12"/>
        <color theme="1"/>
        <rFont val="標楷體"/>
        <family val="4"/>
        <charset val="136"/>
      </rPr>
      <t>研究於材料</t>
    </r>
    <r>
      <rPr>
        <sz val="12"/>
        <color theme="1"/>
        <rFont val="Times New Roman"/>
        <family val="1"/>
      </rPr>
      <t>“</t>
    </r>
    <r>
      <rPr>
        <sz val="12"/>
        <color theme="1"/>
        <rFont val="標楷體"/>
        <family val="4"/>
        <charset val="136"/>
      </rPr>
      <t>布</t>
    </r>
    <r>
      <rPr>
        <sz val="12"/>
        <color theme="1"/>
        <rFont val="Times New Roman"/>
        <family val="1"/>
      </rPr>
      <t>”</t>
    </r>
    <r>
      <rPr>
        <sz val="12"/>
        <color theme="1"/>
        <rFont val="標楷體"/>
        <family val="4"/>
        <charset val="136"/>
      </rPr>
      <t>上用絲網刮印顏色，出來的效果可否達到客戶的要求。取消原因：做不到客人要求效果。</t>
    </r>
  </si>
  <si>
    <r>
      <rPr>
        <sz val="12"/>
        <color theme="1"/>
        <rFont val="標楷體"/>
        <family val="4"/>
        <charset val="136"/>
      </rPr>
      <t>研究</t>
    </r>
    <r>
      <rPr>
        <sz val="12"/>
        <color theme="1"/>
        <rFont val="Times New Roman"/>
        <family val="1"/>
      </rPr>
      <t>2</t>
    </r>
    <r>
      <rPr>
        <sz val="12"/>
        <color theme="1"/>
        <rFont val="標楷體"/>
        <family val="4"/>
        <charset val="136"/>
      </rPr>
      <t>台</t>
    </r>
    <r>
      <rPr>
        <sz val="12"/>
        <color theme="1"/>
        <rFont val="Times New Roman"/>
        <family val="1"/>
      </rPr>
      <t>PP</t>
    </r>
    <r>
      <rPr>
        <sz val="12"/>
        <color theme="1"/>
        <rFont val="標楷體"/>
        <family val="4"/>
        <charset val="136"/>
      </rPr>
      <t>手挽袋熱壓机（一台封袋邊﹑一台封袋底），出來的效果可否達到客戶的要求。</t>
    </r>
  </si>
  <si>
    <r>
      <rPr>
        <sz val="12"/>
        <color theme="1"/>
        <rFont val="標楷體"/>
        <family val="4"/>
        <charset val="136"/>
      </rPr>
      <t>研究金</t>
    </r>
    <r>
      <rPr>
        <sz val="12"/>
        <color theme="1"/>
        <rFont val="Times New Roman"/>
        <family val="1"/>
      </rPr>
      <t>/</t>
    </r>
    <r>
      <rPr>
        <sz val="12"/>
        <color theme="1"/>
        <rFont val="標楷體"/>
        <family val="4"/>
        <charset val="136"/>
      </rPr>
      <t>銀咭用日本</t>
    </r>
    <r>
      <rPr>
        <sz val="12"/>
        <color theme="1"/>
        <rFont val="Times New Roman"/>
        <family val="1"/>
      </rPr>
      <t>DIC UV</t>
    </r>
    <r>
      <rPr>
        <sz val="12"/>
        <color theme="1"/>
        <rFont val="標楷體"/>
        <family val="4"/>
        <charset val="136"/>
      </rPr>
      <t>墨印刷后過膠的可行性。</t>
    </r>
  </si>
  <si>
    <r>
      <rPr>
        <sz val="12"/>
        <color theme="1"/>
        <rFont val="標楷體"/>
        <family val="4"/>
        <charset val="136"/>
      </rPr>
      <t>測試永安提供的藍色</t>
    </r>
    <r>
      <rPr>
        <sz val="12"/>
        <color theme="1"/>
        <rFont val="Times New Roman"/>
        <family val="1"/>
      </rPr>
      <t xml:space="preserve">(Nylon Pile # OKO2-N60) , </t>
    </r>
    <r>
      <rPr>
        <sz val="12"/>
        <color theme="1"/>
        <rFont val="標楷體"/>
        <family val="4"/>
        <charset val="136"/>
      </rPr>
      <t>是否可做壓紋效果。</t>
    </r>
  </si>
  <si>
    <r>
      <t>1</t>
    </r>
    <r>
      <rPr>
        <sz val="12"/>
        <color theme="1"/>
        <rFont val="標楷體"/>
        <family val="4"/>
        <charset val="136"/>
      </rPr>
      <t>﹑將</t>
    </r>
    <r>
      <rPr>
        <sz val="12"/>
        <color theme="1"/>
        <rFont val="Times New Roman"/>
        <family val="1"/>
      </rPr>
      <t>NPI 120gsm</t>
    </r>
    <r>
      <rPr>
        <sz val="12"/>
        <color theme="1"/>
        <rFont val="標楷體"/>
        <family val="4"/>
        <charset val="136"/>
      </rPr>
      <t>書紙上</t>
    </r>
    <r>
      <rPr>
        <sz val="12"/>
        <color theme="1"/>
        <rFont val="Times New Roman"/>
        <family val="1"/>
      </rPr>
      <t>1</t>
    </r>
    <r>
      <rPr>
        <sz val="12"/>
        <color theme="1"/>
        <rFont val="標楷體"/>
        <family val="4"/>
        <charset val="136"/>
      </rPr>
      <t>＃印刷机印刷光粉</t>
    </r>
    <r>
      <rPr>
        <sz val="12"/>
        <color theme="1"/>
        <rFont val="Times New Roman"/>
        <family val="1"/>
      </rPr>
      <t>4</t>
    </r>
    <r>
      <rPr>
        <sz val="12"/>
        <color theme="1"/>
        <rFont val="標楷體"/>
        <family val="4"/>
        <charset val="136"/>
      </rPr>
      <t xml:space="preserve">色。
</t>
    </r>
    <r>
      <rPr>
        <sz val="12"/>
        <color theme="1"/>
        <rFont val="Times New Roman"/>
        <family val="1"/>
      </rPr>
      <t>2</t>
    </r>
    <r>
      <rPr>
        <sz val="12"/>
        <color theme="1"/>
        <rFont val="標楷體"/>
        <family val="4"/>
        <charset val="136"/>
      </rPr>
      <t>﹑印完后，再用錨射金＃</t>
    </r>
    <r>
      <rPr>
        <sz val="12"/>
        <color theme="1"/>
        <rFont val="Times New Roman"/>
        <family val="1"/>
      </rPr>
      <t xml:space="preserve"> KP - 6400</t>
    </r>
    <r>
      <rPr>
        <sz val="12"/>
        <color theme="1"/>
        <rFont val="標楷體"/>
        <family val="4"/>
        <charset val="136"/>
      </rPr>
      <t xml:space="preserve">燙金紙燙上印張面。
</t>
    </r>
    <r>
      <rPr>
        <sz val="12"/>
        <color theme="1"/>
        <rFont val="Times New Roman"/>
        <family val="1"/>
      </rPr>
      <t>3</t>
    </r>
    <r>
      <rPr>
        <sz val="12"/>
        <color theme="1"/>
        <rFont val="標楷體"/>
        <family val="4"/>
        <charset val="136"/>
      </rPr>
      <t>﹑分別做</t>
    </r>
    <r>
      <rPr>
        <sz val="12"/>
        <color theme="1"/>
        <rFont val="Times New Roman"/>
        <family val="1"/>
      </rPr>
      <t>6</t>
    </r>
    <r>
      <rPr>
        <sz val="12"/>
        <color theme="1"/>
        <rFont val="標楷體"/>
        <family val="4"/>
        <charset val="136"/>
      </rPr>
      <t>項裱膠步驟﹕其包括如下﹕
＊膠水用</t>
    </r>
    <r>
      <rPr>
        <sz val="12"/>
        <color theme="1"/>
        <rFont val="Times New Roman"/>
        <family val="1"/>
      </rPr>
      <t>128,</t>
    </r>
    <r>
      <rPr>
        <sz val="12"/>
        <color theme="1"/>
        <rFont val="標楷體"/>
        <family val="4"/>
        <charset val="136"/>
      </rPr>
      <t>過膠膜用利明</t>
    </r>
    <r>
      <rPr>
        <sz val="12"/>
        <color theme="1"/>
        <rFont val="Times New Roman"/>
        <family val="1"/>
      </rPr>
      <t xml:space="preserve">;
</t>
    </r>
    <r>
      <rPr>
        <sz val="12"/>
        <color theme="1"/>
        <rFont val="標楷體"/>
        <family val="4"/>
        <charset val="136"/>
      </rPr>
      <t>＊膠水用</t>
    </r>
    <r>
      <rPr>
        <sz val="12"/>
        <color theme="1"/>
        <rFont val="Times New Roman"/>
        <family val="1"/>
      </rPr>
      <t>128,</t>
    </r>
    <r>
      <rPr>
        <sz val="12"/>
        <color theme="1"/>
        <rFont val="標楷體"/>
        <family val="4"/>
        <charset val="136"/>
      </rPr>
      <t>過膠膜用城泰</t>
    </r>
    <r>
      <rPr>
        <sz val="12"/>
        <color theme="1"/>
        <rFont val="Times New Roman"/>
        <family val="1"/>
      </rPr>
      <t xml:space="preserve">;
</t>
    </r>
    <r>
      <rPr>
        <sz val="12"/>
        <color theme="1"/>
        <rFont val="標楷體"/>
        <family val="4"/>
        <charset val="136"/>
      </rPr>
      <t>＊膠水用</t>
    </r>
    <r>
      <rPr>
        <sz val="12"/>
        <color theme="1"/>
        <rFont val="Times New Roman"/>
        <family val="1"/>
      </rPr>
      <t>500A/B,</t>
    </r>
    <r>
      <rPr>
        <sz val="12"/>
        <color theme="1"/>
        <rFont val="標楷體"/>
        <family val="4"/>
        <charset val="136"/>
      </rPr>
      <t>過膠膜用利明</t>
    </r>
    <r>
      <rPr>
        <sz val="12"/>
        <color theme="1"/>
        <rFont val="Times New Roman"/>
        <family val="1"/>
      </rPr>
      <t xml:space="preserve">;
</t>
    </r>
    <r>
      <rPr>
        <sz val="12"/>
        <color theme="1"/>
        <rFont val="標楷體"/>
        <family val="4"/>
        <charset val="136"/>
      </rPr>
      <t>＊膠水用</t>
    </r>
    <r>
      <rPr>
        <sz val="12"/>
        <color theme="1"/>
        <rFont val="Times New Roman"/>
        <family val="1"/>
      </rPr>
      <t>500A/B,</t>
    </r>
    <r>
      <rPr>
        <sz val="12"/>
        <color theme="1"/>
        <rFont val="標楷體"/>
        <family val="4"/>
        <charset val="136"/>
      </rPr>
      <t>過膠膜用城泰</t>
    </r>
    <r>
      <rPr>
        <sz val="12"/>
        <color theme="1"/>
        <rFont val="Times New Roman"/>
        <family val="1"/>
      </rPr>
      <t xml:space="preserve">;
</t>
    </r>
    <r>
      <rPr>
        <sz val="12"/>
        <color theme="1"/>
        <rFont val="標楷體"/>
        <family val="4"/>
        <charset val="136"/>
      </rPr>
      <t>＊膠水用</t>
    </r>
    <r>
      <rPr>
        <sz val="12"/>
        <color theme="1"/>
        <rFont val="Times New Roman"/>
        <family val="1"/>
      </rPr>
      <t>764.30 + 197.50(5:1) ,</t>
    </r>
    <r>
      <rPr>
        <sz val="12"/>
        <color theme="1"/>
        <rFont val="標楷體"/>
        <family val="4"/>
        <charset val="136"/>
      </rPr>
      <t>過膠膜用利明</t>
    </r>
    <r>
      <rPr>
        <sz val="12"/>
        <color theme="1"/>
        <rFont val="Times New Roman"/>
        <family val="1"/>
      </rPr>
      <t xml:space="preserve">;
</t>
    </r>
    <r>
      <rPr>
        <sz val="12"/>
        <color theme="1"/>
        <rFont val="標楷體"/>
        <family val="4"/>
        <charset val="136"/>
      </rPr>
      <t>＊膠水用</t>
    </r>
    <r>
      <rPr>
        <sz val="12"/>
        <color theme="1"/>
        <rFont val="Times New Roman"/>
        <family val="1"/>
      </rPr>
      <t>764.30 + 197.50(5:1) ,</t>
    </r>
    <r>
      <rPr>
        <sz val="12"/>
        <color theme="1"/>
        <rFont val="標楷體"/>
        <family val="4"/>
        <charset val="136"/>
      </rPr>
      <t>過膠膜用城泰</t>
    </r>
    <r>
      <rPr>
        <sz val="12"/>
        <color theme="1"/>
        <rFont val="Times New Roman"/>
        <family val="1"/>
      </rPr>
      <t>;
4</t>
    </r>
    <r>
      <rPr>
        <sz val="12"/>
        <color theme="1"/>
        <rFont val="標楷體"/>
        <family val="4"/>
        <charset val="136"/>
      </rPr>
      <t>﹑最后做收縮包裝。</t>
    </r>
  </si>
  <si>
    <r>
      <rPr>
        <sz val="12"/>
        <color theme="1"/>
        <rFont val="標楷體"/>
        <family val="4"/>
        <charset val="136"/>
      </rPr>
      <t>研究釐定竹節皮殼精裝書的脊蕊紙應該選用長紋紙還是短紋紙做出來的脊位效果</t>
    </r>
  </si>
  <si>
    <r>
      <rPr>
        <sz val="12"/>
        <color theme="1"/>
        <rFont val="標楷體"/>
        <family val="4"/>
        <charset val="136"/>
      </rPr>
      <t>測試用益盛雙面膠貼于金﹑銀咭面上﹐后洒閃金錦做法﹐是否可達到客樣效果﹒</t>
    </r>
  </si>
  <si>
    <r>
      <rPr>
        <sz val="12"/>
        <color theme="1"/>
        <rFont val="標楷體"/>
        <family val="4"/>
        <charset val="136"/>
      </rPr>
      <t>研究金英</t>
    </r>
    <r>
      <rPr>
        <sz val="12"/>
        <color theme="1"/>
        <rFont val="Times New Roman"/>
        <family val="1"/>
      </rPr>
      <t>Eagle</t>
    </r>
    <r>
      <rPr>
        <sz val="12"/>
        <color theme="1"/>
        <rFont val="標楷體"/>
        <family val="4"/>
        <charset val="136"/>
      </rPr>
      <t>雙面膠紙﹐針對</t>
    </r>
    <r>
      <rPr>
        <sz val="12"/>
        <color theme="1"/>
        <rFont val="Times New Roman"/>
        <family val="1"/>
      </rPr>
      <t>46392</t>
    </r>
    <r>
      <rPr>
        <sz val="12"/>
        <color theme="1"/>
        <rFont val="標楷體"/>
        <family val="4"/>
        <charset val="136"/>
      </rPr>
      <t>《成長系列》產品﹐試將透明</t>
    </r>
    <r>
      <rPr>
        <sz val="12"/>
        <color theme="1"/>
        <rFont val="Times New Roman"/>
        <family val="1"/>
      </rPr>
      <t xml:space="preserve">PVC CD </t>
    </r>
    <r>
      <rPr>
        <sz val="12"/>
        <color theme="1"/>
        <rFont val="標楷體"/>
        <family val="4"/>
        <charset val="136"/>
      </rPr>
      <t>袋黏於</t>
    </r>
    <r>
      <rPr>
        <sz val="12"/>
        <color theme="1"/>
        <rFont val="Times New Roman"/>
        <family val="1"/>
      </rPr>
      <t>UV</t>
    </r>
    <r>
      <rPr>
        <sz val="12"/>
        <color theme="1"/>
        <rFont val="標楷體"/>
        <family val="4"/>
        <charset val="136"/>
      </rPr>
      <t>面﹐其品質是否可行</t>
    </r>
  </si>
  <si>
    <r>
      <rPr>
        <sz val="12"/>
        <color theme="1"/>
        <rFont val="標楷體"/>
        <family val="4"/>
        <charset val="136"/>
      </rPr>
      <t>運用現有的复合机</t>
    </r>
    <r>
      <rPr>
        <sz val="12"/>
        <color theme="1"/>
        <rFont val="Times New Roman"/>
        <family val="1"/>
      </rPr>
      <t>(Gravure Printing and Laminator),</t>
    </r>
    <r>
      <rPr>
        <sz val="12"/>
        <color theme="1"/>
        <rFont val="標楷體"/>
        <family val="4"/>
        <charset val="136"/>
      </rPr>
      <t>研究</t>
    </r>
    <r>
      <rPr>
        <sz val="12"/>
        <color theme="1"/>
        <rFont val="Times New Roman"/>
        <family val="1"/>
      </rPr>
      <t>/</t>
    </r>
    <r>
      <rPr>
        <sz val="12"/>
        <color theme="1"/>
        <rFont val="標楷體"/>
        <family val="4"/>
        <charset val="136"/>
      </rPr>
      <t>開發自裱金</t>
    </r>
    <r>
      <rPr>
        <sz val="12"/>
        <color theme="1"/>
        <rFont val="Times New Roman"/>
        <family val="1"/>
      </rPr>
      <t xml:space="preserve">/ 
 </t>
    </r>
    <r>
      <rPr>
        <sz val="12"/>
        <color theme="1"/>
        <rFont val="標楷體"/>
        <family val="4"/>
        <charset val="136"/>
      </rPr>
      <t>銀咭的品質、能力、容量</t>
    </r>
    <r>
      <rPr>
        <sz val="12"/>
        <color theme="1"/>
        <rFont val="Times New Roman"/>
        <family val="1"/>
      </rPr>
      <t>,</t>
    </r>
    <r>
      <rPr>
        <sz val="12"/>
        <color theme="1"/>
        <rFont val="標楷體"/>
        <family val="4"/>
        <charset val="136"/>
      </rPr>
      <t>提升產品競爭能力</t>
    </r>
  </si>
  <si>
    <r>
      <rPr>
        <sz val="12"/>
        <color theme="1"/>
        <rFont val="標楷體"/>
        <family val="4"/>
        <charset val="136"/>
      </rPr>
      <t>針對</t>
    </r>
    <r>
      <rPr>
        <sz val="12"/>
        <color theme="1"/>
        <rFont val="Times New Roman"/>
        <family val="1"/>
      </rPr>
      <t>CAR0301002 - HM Bag Job #100369  SKU#3JHB166R</t>
    </r>
    <r>
      <rPr>
        <sz val="12"/>
        <color theme="1"/>
        <rFont val="標楷體"/>
        <family val="4"/>
        <charset val="136"/>
      </rPr>
      <t>印張遲及質量問題﹐研究方法進行改善</t>
    </r>
  </si>
  <si>
    <r>
      <rPr>
        <sz val="12"/>
        <color theme="1"/>
        <rFont val="標楷體"/>
        <family val="4"/>
        <charset val="136"/>
      </rPr>
      <t>余永強</t>
    </r>
  </si>
  <si>
    <r>
      <t xml:space="preserve"> </t>
    </r>
    <r>
      <rPr>
        <sz val="12"/>
        <color theme="1"/>
        <rFont val="標楷體"/>
        <family val="4"/>
        <charset val="136"/>
      </rPr>
      <t>測試用</t>
    </r>
    <r>
      <rPr>
        <sz val="12"/>
        <color theme="1"/>
        <rFont val="Times New Roman"/>
        <family val="1"/>
      </rPr>
      <t>(#6283)</t>
    </r>
    <r>
      <rPr>
        <sz val="12"/>
        <color theme="1"/>
        <rFont val="標楷體"/>
        <family val="4"/>
        <charset val="136"/>
      </rPr>
      <t>啞</t>
    </r>
    <r>
      <rPr>
        <sz val="12"/>
        <color theme="1"/>
        <rFont val="Times New Roman"/>
        <family val="1"/>
      </rPr>
      <t>UV</t>
    </r>
    <r>
      <rPr>
        <sz val="12"/>
        <color theme="1"/>
        <rFont val="標楷體"/>
        <family val="4"/>
        <charset val="136"/>
      </rPr>
      <t>油印在光膠面﹐是否做到客人書樣</t>
    </r>
    <r>
      <rPr>
        <sz val="12"/>
        <color theme="1"/>
        <rFont val="Times New Roman"/>
        <family val="1"/>
      </rPr>
      <t xml:space="preserve">(Hallmark Gift Books) </t>
    </r>
    <r>
      <rPr>
        <sz val="12"/>
        <color theme="1"/>
        <rFont val="標楷體"/>
        <family val="4"/>
        <charset val="136"/>
      </rPr>
      <t>要求的效果</t>
    </r>
    <r>
      <rPr>
        <sz val="12"/>
        <color theme="1"/>
        <rFont val="Times New Roman"/>
        <family val="1"/>
      </rPr>
      <t xml:space="preserve">. </t>
    </r>
    <r>
      <rPr>
        <sz val="12"/>
        <color theme="1"/>
        <rFont val="標楷體"/>
        <family val="4"/>
        <charset val="136"/>
      </rPr>
      <t>客人目的在於不磨花專金</t>
    </r>
    <r>
      <rPr>
        <sz val="12"/>
        <color theme="1"/>
        <rFont val="Times New Roman"/>
        <family val="1"/>
      </rPr>
      <t>(</t>
    </r>
    <r>
      <rPr>
        <sz val="12"/>
        <color theme="1"/>
        <rFont val="標楷體"/>
        <family val="4"/>
        <charset val="136"/>
      </rPr>
      <t>防磨花度要求非常高</t>
    </r>
    <r>
      <rPr>
        <sz val="12"/>
        <color theme="1"/>
        <rFont val="Times New Roman"/>
        <family val="1"/>
      </rPr>
      <t>).</t>
    </r>
  </si>
  <si>
    <r>
      <rPr>
        <sz val="12"/>
        <color theme="1"/>
        <rFont val="標楷體"/>
        <family val="4"/>
        <charset val="136"/>
      </rPr>
      <t>測試用和龍</t>
    </r>
    <r>
      <rPr>
        <sz val="12"/>
        <color theme="1"/>
        <rFont val="Times New Roman"/>
        <family val="1"/>
      </rPr>
      <t>1/256”</t>
    </r>
    <r>
      <rPr>
        <sz val="12"/>
        <color theme="1"/>
        <rFont val="標楷體"/>
        <family val="4"/>
        <charset val="136"/>
      </rPr>
      <t>的</t>
    </r>
    <r>
      <rPr>
        <sz val="12"/>
        <color theme="1"/>
        <rFont val="Times New Roman"/>
        <family val="1"/>
      </rPr>
      <t>#Rainbow PET</t>
    </r>
    <r>
      <rPr>
        <sz val="12"/>
        <color theme="1"/>
        <rFont val="標楷體"/>
        <family val="4"/>
        <charset val="136"/>
      </rPr>
      <t>彩虹膜閃金粉溝通利</t>
    </r>
    <r>
      <rPr>
        <sz val="12"/>
        <color theme="1"/>
        <rFont val="Times New Roman"/>
        <family val="1"/>
      </rPr>
      <t>#GS-349UV</t>
    </r>
    <r>
      <rPr>
        <sz val="12"/>
        <color theme="1"/>
        <rFont val="標楷體"/>
        <family val="4"/>
        <charset val="136"/>
      </rPr>
      <t>油﹐是否可做到</t>
    </r>
    <r>
      <rPr>
        <sz val="12"/>
        <color theme="1"/>
        <rFont val="Times New Roman"/>
        <family val="1"/>
      </rPr>
      <t>H/M</t>
    </r>
    <r>
      <rPr>
        <sz val="12"/>
        <color theme="1"/>
        <rFont val="標楷體"/>
        <family val="4"/>
        <charset val="136"/>
      </rPr>
      <t>客人日本文具系列咭樣</t>
    </r>
    <r>
      <rPr>
        <sz val="12"/>
        <color theme="1"/>
        <rFont val="Times New Roman"/>
        <family val="1"/>
      </rPr>
      <t>(200301265 LPP Mini Messgae Card</t>
    </r>
    <r>
      <rPr>
        <sz val="12"/>
        <color theme="1"/>
        <rFont val="標楷體"/>
        <family val="4"/>
        <charset val="136"/>
      </rPr>
      <t>名信片咭</t>
    </r>
    <r>
      <rPr>
        <sz val="12"/>
        <color theme="1"/>
        <rFont val="Times New Roman"/>
        <family val="1"/>
      </rPr>
      <t xml:space="preserve"> </t>
    </r>
    <r>
      <rPr>
        <sz val="12"/>
        <color theme="1"/>
        <rFont val="標楷體"/>
        <family val="4"/>
        <charset val="136"/>
      </rPr>
      <t>取消原因：己有另份報告總結，</t>
    </r>
    <r>
      <rPr>
        <sz val="12"/>
        <color theme="1"/>
        <rFont val="Times New Roman"/>
        <family val="1"/>
      </rPr>
      <t>uv-ss-040301</t>
    </r>
  </si>
  <si>
    <r>
      <rPr>
        <sz val="12"/>
        <color theme="1"/>
        <rFont val="標楷體"/>
        <family val="4"/>
        <charset val="136"/>
      </rPr>
      <t>用＃</t>
    </r>
    <r>
      <rPr>
        <sz val="12"/>
        <color theme="1"/>
        <rFont val="Times New Roman"/>
        <family val="1"/>
      </rPr>
      <t>3246</t>
    </r>
    <r>
      <rPr>
        <sz val="12"/>
        <color theme="1"/>
        <rFont val="標楷體"/>
        <family val="4"/>
        <charset val="136"/>
      </rPr>
      <t>膠水加水稀釋后上新式涂膠机觀察是否可達到</t>
    </r>
    <r>
      <rPr>
        <sz val="12"/>
        <color theme="1"/>
        <rFont val="Times New Roman"/>
        <family val="1"/>
      </rPr>
      <t>4310</t>
    </r>
    <r>
      <rPr>
        <sz val="12"/>
        <color theme="1"/>
        <rFont val="標楷體"/>
        <family val="4"/>
        <charset val="136"/>
      </rPr>
      <t>膠水的效果﹒</t>
    </r>
  </si>
  <si>
    <r>
      <rPr>
        <sz val="12"/>
        <color theme="1"/>
        <rFont val="標楷體"/>
        <family val="4"/>
        <charset val="136"/>
      </rPr>
      <t>利用印刷大實地或大墨位</t>
    </r>
    <r>
      <rPr>
        <sz val="12"/>
        <color theme="1"/>
        <rFont val="Times New Roman"/>
        <family val="1"/>
      </rPr>
      <t>,</t>
    </r>
    <r>
      <rPr>
        <sz val="12"/>
        <color theme="1"/>
        <rFont val="標楷體"/>
        <family val="4"/>
        <charset val="136"/>
      </rPr>
      <t>測試連線過</t>
    </r>
    <r>
      <rPr>
        <sz val="12"/>
        <color theme="1"/>
        <rFont val="Times New Roman"/>
        <family val="1"/>
      </rPr>
      <t>8</t>
    </r>
    <r>
      <rPr>
        <sz val="12"/>
        <color theme="1"/>
        <rFont val="標楷體"/>
        <family val="4"/>
        <charset val="136"/>
      </rPr>
      <t>种不同水油</t>
    </r>
    <r>
      <rPr>
        <sz val="12"/>
        <color theme="1"/>
        <rFont val="Times New Roman"/>
        <family val="1"/>
      </rPr>
      <t>,</t>
    </r>
    <r>
      <rPr>
        <sz val="12"/>
        <color theme="1"/>
        <rFont val="標楷體"/>
        <family val="4"/>
        <charset val="136"/>
      </rPr>
      <t>之后再做后加處理并确認其品質是否</t>
    </r>
    <r>
      <rPr>
        <sz val="12"/>
        <color theme="1"/>
        <rFont val="Times New Roman"/>
        <family val="1"/>
      </rPr>
      <t>OK</t>
    </r>
    <r>
      <rPr>
        <sz val="12"/>
        <color theme="1"/>
        <rFont val="標楷體"/>
        <family val="4"/>
        <charset val="136"/>
      </rPr>
      <t>。</t>
    </r>
  </si>
  <si>
    <r>
      <rPr>
        <sz val="12"/>
        <color theme="1"/>
        <rFont val="標楷體"/>
        <family val="4"/>
        <charset val="136"/>
      </rPr>
      <t>研究用通利夜光粉溝茂森</t>
    </r>
    <r>
      <rPr>
        <sz val="12"/>
        <color theme="1"/>
        <rFont val="Times New Roman"/>
        <family val="1"/>
      </rPr>
      <t>#611</t>
    </r>
    <r>
      <rPr>
        <sz val="12"/>
        <color theme="1"/>
        <rFont val="標楷體"/>
        <family val="4"/>
        <charset val="136"/>
      </rPr>
      <t>凸字粉是否可做凸字夜光產品﹐以列入</t>
    </r>
    <r>
      <rPr>
        <sz val="12"/>
        <color theme="1"/>
        <rFont val="Times New Roman"/>
        <family val="1"/>
      </rPr>
      <t>Leo Touch</t>
    </r>
    <r>
      <rPr>
        <sz val="12"/>
        <color theme="1"/>
        <rFont val="標楷體"/>
        <family val="4"/>
        <charset val="136"/>
      </rPr>
      <t>﹒</t>
    </r>
  </si>
  <si>
    <r>
      <rPr>
        <sz val="12"/>
        <color theme="1"/>
        <rFont val="標楷體"/>
        <family val="4"/>
        <charset val="136"/>
      </rPr>
      <t>研究用景達珍珠粉溝茂森</t>
    </r>
    <r>
      <rPr>
        <sz val="12"/>
        <color theme="1"/>
        <rFont val="Times New Roman"/>
        <family val="1"/>
      </rPr>
      <t>#611</t>
    </r>
    <r>
      <rPr>
        <sz val="12"/>
        <color theme="1"/>
        <rFont val="標楷體"/>
        <family val="4"/>
        <charset val="136"/>
      </rPr>
      <t>凸字粉是否可做凸字珍珠產品﹐</t>
    </r>
    <r>
      <rPr>
        <sz val="12"/>
        <color theme="1"/>
        <rFont val="Times New Roman"/>
        <family val="1"/>
      </rPr>
      <t>'</t>
    </r>
    <r>
      <rPr>
        <sz val="12"/>
        <color theme="1"/>
        <rFont val="標楷體"/>
        <family val="4"/>
        <charset val="136"/>
      </rPr>
      <t>以列入</t>
    </r>
    <r>
      <rPr>
        <sz val="12"/>
        <color theme="1"/>
        <rFont val="Times New Roman"/>
        <family val="1"/>
      </rPr>
      <t>Leo Touch</t>
    </r>
    <r>
      <rPr>
        <sz val="12"/>
        <color theme="1"/>
        <rFont val="標楷體"/>
        <family val="4"/>
        <charset val="136"/>
      </rPr>
      <t>﹒</t>
    </r>
  </si>
  <si>
    <r>
      <rPr>
        <sz val="12"/>
        <color theme="1"/>
        <rFont val="標楷體"/>
        <family val="4"/>
        <charset val="136"/>
      </rPr>
      <t>研究電暈測試不足</t>
    </r>
    <r>
      <rPr>
        <sz val="12"/>
        <color theme="1"/>
        <rFont val="Times New Roman"/>
        <family val="1"/>
      </rPr>
      <t>38</t>
    </r>
    <r>
      <rPr>
        <sz val="12"/>
        <color theme="1"/>
        <rFont val="標楷體"/>
        <family val="4"/>
        <charset val="136"/>
      </rPr>
      <t>度之啞膠菲林評估其對后加工的影響以配合多間供應</t>
    </r>
    <r>
      <rPr>
        <sz val="12"/>
        <color theme="1"/>
        <rFont val="Times New Roman"/>
        <family val="1"/>
      </rPr>
      <t xml:space="preserve"> </t>
    </r>
    <r>
      <rPr>
        <sz val="12"/>
        <color theme="1"/>
        <rFont val="標楷體"/>
        <family val="4"/>
        <charset val="136"/>
      </rPr>
      <t>商不能滿足供應電暈測試</t>
    </r>
    <r>
      <rPr>
        <sz val="12"/>
        <color theme="1"/>
        <rFont val="Times New Roman"/>
        <family val="1"/>
      </rPr>
      <t>38</t>
    </r>
    <r>
      <rPr>
        <sz val="12"/>
        <color theme="1"/>
        <rFont val="標楷體"/>
        <family val="4"/>
        <charset val="136"/>
      </rPr>
      <t>度以上的菲林﹒</t>
    </r>
  </si>
  <si>
    <r>
      <rPr>
        <sz val="12"/>
        <color theme="1"/>
        <rFont val="標楷體"/>
        <family val="4"/>
        <charset val="136"/>
      </rPr>
      <t>研究中山完美公司之祛斑乳盒產品的生產方法</t>
    </r>
    <r>
      <rPr>
        <sz val="12"/>
        <color theme="1"/>
        <rFont val="Times New Roman"/>
        <family val="1"/>
      </rPr>
      <t>,</t>
    </r>
    <r>
      <rPr>
        <sz val="12"/>
        <color theme="1"/>
        <rFont val="標楷體"/>
        <family val="4"/>
        <charset val="136"/>
      </rPr>
      <t>是否本公司可以做該生意</t>
    </r>
  </si>
  <si>
    <r>
      <t xml:space="preserve"> </t>
    </r>
    <r>
      <rPr>
        <sz val="12"/>
        <color theme="1"/>
        <rFont val="標楷體"/>
        <family val="4"/>
        <charset val="136"/>
      </rPr>
      <t>針對</t>
    </r>
    <r>
      <rPr>
        <sz val="12"/>
        <color theme="1"/>
        <rFont val="Times New Roman"/>
        <family val="1"/>
      </rPr>
      <t>Leo UK/Lern Leigh- Flocking Tiger</t>
    </r>
    <r>
      <rPr>
        <sz val="12"/>
        <color theme="1"/>
        <rFont val="標楷體"/>
        <family val="4"/>
        <charset val="136"/>
      </rPr>
      <t>產品﹐測試台灣旭順的</t>
    </r>
    <r>
      <rPr>
        <sz val="12"/>
        <color theme="1"/>
        <rFont val="Times New Roman"/>
        <family val="1"/>
      </rPr>
      <t>Black</t>
    </r>
    <r>
      <rPr>
        <sz val="12"/>
        <color theme="1"/>
        <rFont val="標楷體"/>
        <family val="4"/>
        <charset val="136"/>
      </rPr>
      <t>与</t>
    </r>
    <r>
      <rPr>
        <sz val="12"/>
        <color theme="1"/>
        <rFont val="Times New Roman"/>
        <family val="1"/>
      </rPr>
      <t xml:space="preserve"> Clear</t>
    </r>
    <r>
      <rPr>
        <sz val="12"/>
        <color theme="1"/>
        <rFont val="標楷體"/>
        <family val="4"/>
        <charset val="136"/>
      </rPr>
      <t>兩款</t>
    </r>
    <r>
      <rPr>
        <sz val="12"/>
        <color theme="1"/>
        <rFont val="Times New Roman"/>
        <family val="1"/>
      </rPr>
      <t>SNP</t>
    </r>
    <r>
      <rPr>
        <sz val="12"/>
        <color theme="1"/>
        <rFont val="標楷體"/>
        <family val="4"/>
        <charset val="136"/>
      </rPr>
      <t>絨毛﹐生產是否可行﹒</t>
    </r>
  </si>
  <si>
    <r>
      <rPr>
        <sz val="12"/>
        <color theme="1"/>
        <rFont val="標楷體"/>
        <family val="4"/>
        <charset val="136"/>
      </rPr>
      <t>由于現時有一書名為</t>
    </r>
    <r>
      <rPr>
        <sz val="12"/>
        <color theme="1"/>
        <rFont val="Times New Roman"/>
        <family val="1"/>
      </rPr>
      <t>”</t>
    </r>
    <r>
      <rPr>
        <sz val="12"/>
        <color theme="1"/>
        <rFont val="標楷體"/>
        <family val="4"/>
        <charset val="136"/>
      </rPr>
      <t>學前班</t>
    </r>
    <r>
      <rPr>
        <sz val="12"/>
        <color theme="1"/>
        <rFont val="Times New Roman"/>
        <family val="1"/>
      </rPr>
      <t>”(Job:46577)</t>
    </r>
    <r>
      <rPr>
        <sz val="12"/>
        <color theme="1"/>
        <rFont val="標楷體"/>
        <family val="4"/>
        <charset val="136"/>
      </rPr>
      <t>急于走貨，但針對此產品所用的板紙</t>
    </r>
    <r>
      <rPr>
        <sz val="12"/>
        <color theme="1"/>
        <rFont val="Times New Roman"/>
        <family val="1"/>
      </rPr>
      <t>(3.35MM)</t>
    </r>
    <r>
      <rPr>
        <sz val="12"/>
        <color theme="1"/>
        <rFont val="標楷體"/>
        <family val="4"/>
        <charset val="136"/>
      </rPr>
      <t>存倉量不足應付是次大貨，故測試用四張薄灰板紙對裱所得的板紙</t>
    </r>
    <r>
      <rPr>
        <sz val="12"/>
        <color theme="1"/>
        <rFont val="Times New Roman"/>
        <family val="1"/>
      </rPr>
      <t>(3.34MM)</t>
    </r>
    <r>
      <rPr>
        <sz val="12"/>
        <color theme="1"/>
        <rFont val="標楷體"/>
        <family val="4"/>
        <charset val="136"/>
      </rPr>
      <t>能否達到現用存倉板紙的效果。</t>
    </r>
  </si>
  <si>
    <r>
      <rPr>
        <sz val="12"/>
        <color theme="1"/>
        <rFont val="標楷體"/>
        <family val="4"/>
        <charset val="136"/>
      </rPr>
      <t>針對于</t>
    </r>
    <r>
      <rPr>
        <sz val="12"/>
        <color theme="1"/>
        <rFont val="Times New Roman"/>
        <family val="1"/>
      </rPr>
      <t>Sanwo</t>
    </r>
    <r>
      <rPr>
        <sz val="12"/>
        <color theme="1"/>
        <rFont val="標楷體"/>
        <family val="4"/>
        <charset val="136"/>
      </rPr>
      <t>客人的來樣﹐研究於無粉咭面上做絲印發泡漿加晒閃金粉的做法是否可以達到客樣之效果</t>
    </r>
    <r>
      <rPr>
        <sz val="12"/>
        <color theme="1"/>
        <rFont val="Times New Roman"/>
        <family val="1"/>
      </rPr>
      <t>,</t>
    </r>
    <r>
      <rPr>
        <sz val="12"/>
        <color theme="1"/>
        <rFont val="標楷體"/>
        <family val="4"/>
        <charset val="136"/>
      </rPr>
      <t>并進行生產可行性分析。</t>
    </r>
  </si>
  <si>
    <r>
      <rPr>
        <sz val="12"/>
        <color theme="1"/>
        <rFont val="標楷體"/>
        <family val="4"/>
        <charset val="136"/>
      </rPr>
      <t>确認</t>
    </r>
    <r>
      <rPr>
        <sz val="12"/>
        <color theme="1"/>
        <rFont val="Times New Roman"/>
        <family val="1"/>
      </rPr>
      <t xml:space="preserve">  </t>
    </r>
  </si>
  <si>
    <r>
      <rPr>
        <sz val="12"/>
        <color theme="1"/>
        <rFont val="標楷體"/>
        <family val="4"/>
        <charset val="136"/>
      </rPr>
      <t>研究</t>
    </r>
    <r>
      <rPr>
        <sz val="12"/>
        <color theme="1"/>
        <rFont val="Times New Roman"/>
        <family val="1"/>
      </rPr>
      <t>#C505</t>
    </r>
    <r>
      <rPr>
        <sz val="12"/>
        <color theme="1"/>
        <rFont val="標楷體"/>
        <family val="4"/>
        <charset val="136"/>
      </rPr>
      <t>膠水加</t>
    </r>
    <r>
      <rPr>
        <sz val="12"/>
        <color theme="1"/>
        <rFont val="Times New Roman"/>
        <family val="1"/>
      </rPr>
      <t>3%</t>
    </r>
    <r>
      <rPr>
        <sz val="12"/>
        <color theme="1"/>
        <rFont val="標楷體"/>
        <family val="4"/>
        <charset val="136"/>
      </rPr>
      <t>固化劑</t>
    </r>
    <r>
      <rPr>
        <sz val="12"/>
        <color theme="1"/>
        <rFont val="Times New Roman"/>
        <family val="1"/>
      </rPr>
      <t>(195.70)</t>
    </r>
    <r>
      <rPr>
        <sz val="12"/>
        <color theme="1"/>
        <rFont val="標楷體"/>
        <family val="4"/>
        <charset val="136"/>
      </rPr>
      <t>后是否能夠改善現用</t>
    </r>
    <r>
      <rPr>
        <sz val="12"/>
        <color theme="1"/>
        <rFont val="Times New Roman"/>
        <family val="1"/>
      </rPr>
      <t>PRINPACK#C505</t>
    </r>
    <r>
      <rPr>
        <sz val="12"/>
        <color theme="1"/>
        <rFont val="標楷體"/>
        <family val="4"/>
        <charset val="136"/>
      </rPr>
      <t>膠水</t>
    </r>
    <r>
      <rPr>
        <sz val="12"/>
        <color theme="1"/>
        <rFont val="Times New Roman"/>
        <family val="1"/>
      </rPr>
      <t>BOPP</t>
    </r>
    <r>
      <rPr>
        <sz val="12"/>
        <color theme="1"/>
        <rFont val="標楷體"/>
        <family val="4"/>
        <charset val="136"/>
      </rPr>
      <t>粘紙常出現品質不穩定情況，以改善大貨品質問題。</t>
    </r>
  </si>
  <si>
    <r>
      <rPr>
        <sz val="12"/>
        <color theme="1"/>
        <rFont val="標楷體"/>
        <family val="4"/>
        <charset val="136"/>
      </rPr>
      <t>研究</t>
    </r>
    <r>
      <rPr>
        <sz val="12"/>
        <color theme="1"/>
        <rFont val="Times New Roman"/>
        <family val="1"/>
      </rPr>
      <t>3%</t>
    </r>
    <r>
      <rPr>
        <sz val="12"/>
        <color theme="1"/>
        <rFont val="標楷體"/>
        <family val="4"/>
        <charset val="136"/>
      </rPr>
      <t>及</t>
    </r>
    <r>
      <rPr>
        <sz val="12"/>
        <color theme="1"/>
        <rFont val="Times New Roman"/>
        <family val="1"/>
      </rPr>
      <t xml:space="preserve">5% </t>
    </r>
    <r>
      <rPr>
        <sz val="12"/>
        <color theme="1"/>
        <rFont val="標楷體"/>
        <family val="4"/>
        <charset val="136"/>
      </rPr>
      <t>的</t>
    </r>
    <r>
      <rPr>
        <sz val="12"/>
        <color theme="1"/>
        <rFont val="Times New Roman"/>
        <family val="1"/>
      </rPr>
      <t>#195.40</t>
    </r>
    <r>
      <rPr>
        <sz val="12"/>
        <color theme="1"/>
        <rFont val="標楷體"/>
        <family val="4"/>
        <charset val="136"/>
      </rPr>
      <t>固化劑於</t>
    </r>
    <r>
      <rPr>
        <sz val="12"/>
        <color theme="1"/>
        <rFont val="Times New Roman"/>
        <family val="1"/>
      </rPr>
      <t>5930</t>
    </r>
    <r>
      <rPr>
        <sz val="12"/>
        <color theme="1"/>
        <rFont val="標楷體"/>
        <family val="4"/>
        <charset val="136"/>
      </rPr>
      <t>膠水后是否能夠改善現用</t>
    </r>
    <r>
      <rPr>
        <sz val="12"/>
        <color theme="1"/>
        <rFont val="Times New Roman"/>
        <family val="1"/>
      </rPr>
      <t>PRINPACK#C505</t>
    </r>
    <r>
      <rPr>
        <sz val="12"/>
        <color theme="1"/>
        <rFont val="標楷體"/>
        <family val="4"/>
        <charset val="136"/>
      </rPr>
      <t>膠水</t>
    </r>
    <r>
      <rPr>
        <sz val="12"/>
        <color theme="1"/>
        <rFont val="Times New Roman"/>
        <family val="1"/>
      </rPr>
      <t>BOPP</t>
    </r>
    <r>
      <rPr>
        <sz val="12"/>
        <color theme="1"/>
        <rFont val="標楷體"/>
        <family val="4"/>
        <charset val="136"/>
      </rPr>
      <t>粘紙常出現品質不穩定情況，以改善大貨品質問題。</t>
    </r>
  </si>
  <si>
    <r>
      <rPr>
        <sz val="12"/>
        <color theme="1"/>
        <rFont val="標楷體"/>
        <family val="4"/>
        <charset val="136"/>
      </rPr>
      <t>研究</t>
    </r>
    <r>
      <rPr>
        <sz val="12"/>
        <color theme="1"/>
        <rFont val="Times New Roman"/>
        <family val="1"/>
      </rPr>
      <t>3%</t>
    </r>
    <r>
      <rPr>
        <sz val="12"/>
        <color theme="1"/>
        <rFont val="標楷體"/>
        <family val="4"/>
        <charset val="136"/>
      </rPr>
      <t>及</t>
    </r>
    <r>
      <rPr>
        <sz val="12"/>
        <color theme="1"/>
        <rFont val="Times New Roman"/>
        <family val="1"/>
      </rPr>
      <t xml:space="preserve">5% </t>
    </r>
    <r>
      <rPr>
        <sz val="12"/>
        <color theme="1"/>
        <rFont val="標楷體"/>
        <family val="4"/>
        <charset val="136"/>
      </rPr>
      <t>的</t>
    </r>
    <r>
      <rPr>
        <sz val="12"/>
        <color theme="1"/>
        <rFont val="Times New Roman"/>
        <family val="1"/>
      </rPr>
      <t>#195.40</t>
    </r>
    <r>
      <rPr>
        <sz val="12"/>
        <color theme="1"/>
        <rFont val="標楷體"/>
        <family val="4"/>
        <charset val="136"/>
      </rPr>
      <t>固化劑於</t>
    </r>
    <r>
      <rPr>
        <sz val="12"/>
        <color theme="1"/>
        <rFont val="Times New Roman"/>
        <family val="1"/>
      </rPr>
      <t>#C505</t>
    </r>
    <r>
      <rPr>
        <sz val="12"/>
        <color theme="1"/>
        <rFont val="標楷體"/>
        <family val="4"/>
        <charset val="136"/>
      </rPr>
      <t>膠水后是否能夠改善現用</t>
    </r>
    <r>
      <rPr>
        <sz val="12"/>
        <color theme="1"/>
        <rFont val="Times New Roman"/>
        <family val="1"/>
      </rPr>
      <t>PRINPACK#C505</t>
    </r>
    <r>
      <rPr>
        <sz val="12"/>
        <color theme="1"/>
        <rFont val="標楷體"/>
        <family val="4"/>
        <charset val="136"/>
      </rPr>
      <t>膠水</t>
    </r>
    <r>
      <rPr>
        <sz val="12"/>
        <color theme="1"/>
        <rFont val="Times New Roman"/>
        <family val="1"/>
      </rPr>
      <t>BOPP</t>
    </r>
    <r>
      <rPr>
        <sz val="12"/>
        <color theme="1"/>
        <rFont val="標楷體"/>
        <family val="4"/>
        <charset val="136"/>
      </rPr>
      <t>粘紙常出現品質不穩定情況，以改善大貨品質問題。</t>
    </r>
  </si>
  <si>
    <r>
      <rPr>
        <sz val="12"/>
        <color theme="1"/>
        <rFont val="標楷體"/>
        <family val="4"/>
        <charset val="136"/>
      </rPr>
      <t>研究加入</t>
    </r>
    <r>
      <rPr>
        <sz val="12"/>
        <color theme="1"/>
        <rFont val="Times New Roman"/>
        <family val="1"/>
      </rPr>
      <t xml:space="preserve">3% </t>
    </r>
    <r>
      <rPr>
        <sz val="12"/>
        <color theme="1"/>
        <rFont val="標楷體"/>
        <family val="4"/>
        <charset val="136"/>
      </rPr>
      <t>的</t>
    </r>
    <r>
      <rPr>
        <sz val="12"/>
        <color theme="1"/>
        <rFont val="Times New Roman"/>
        <family val="1"/>
      </rPr>
      <t>#195.70</t>
    </r>
    <r>
      <rPr>
        <sz val="12"/>
        <color theme="1"/>
        <rFont val="標楷體"/>
        <family val="4"/>
        <charset val="136"/>
      </rPr>
      <t>交聯劑於現用＃</t>
    </r>
    <r>
      <rPr>
        <sz val="12"/>
        <color theme="1"/>
        <rFont val="Times New Roman"/>
        <family val="1"/>
      </rPr>
      <t>C505</t>
    </r>
    <r>
      <rPr>
        <sz val="12"/>
        <color theme="1"/>
        <rFont val="標楷體"/>
        <family val="4"/>
        <charset val="136"/>
      </rPr>
      <t>膠水后是否能夠改善現用</t>
    </r>
    <r>
      <rPr>
        <sz val="12"/>
        <color theme="1"/>
        <rFont val="Times New Roman"/>
        <family val="1"/>
      </rPr>
      <t>PRINPACK#C505</t>
    </r>
    <r>
      <rPr>
        <sz val="12"/>
        <color theme="1"/>
        <rFont val="標楷體"/>
        <family val="4"/>
        <charset val="136"/>
      </rPr>
      <t>膠水</t>
    </r>
    <r>
      <rPr>
        <sz val="12"/>
        <color theme="1"/>
        <rFont val="Times New Roman"/>
        <family val="1"/>
      </rPr>
      <t>BOPP</t>
    </r>
    <r>
      <rPr>
        <sz val="12"/>
        <color theme="1"/>
        <rFont val="標楷體"/>
        <family val="4"/>
        <charset val="136"/>
      </rPr>
      <t>粘紙常出現品質不穩定情況，以改善大貨品質問題。</t>
    </r>
  </si>
  <si>
    <r>
      <rPr>
        <sz val="12"/>
        <color theme="1"/>
        <rFont val="標楷體"/>
        <family val="4"/>
        <charset val="136"/>
      </rPr>
      <t>研究現用</t>
    </r>
    <r>
      <rPr>
        <sz val="12"/>
        <color theme="1"/>
        <rFont val="Times New Roman"/>
        <family val="1"/>
      </rPr>
      <t>F.K (3/4")</t>
    </r>
    <r>
      <rPr>
        <sz val="12"/>
        <color theme="1"/>
        <rFont val="標楷體"/>
        <family val="4"/>
        <charset val="136"/>
      </rPr>
      <t>﹑鑽石</t>
    </r>
    <r>
      <rPr>
        <sz val="12"/>
        <color theme="1"/>
        <rFont val="Times New Roman"/>
        <family val="1"/>
      </rPr>
      <t>(3/4")</t>
    </r>
    <r>
      <rPr>
        <sz val="12"/>
        <color theme="1"/>
        <rFont val="標楷體"/>
        <family val="4"/>
        <charset val="136"/>
      </rPr>
      <t>﹑金英</t>
    </r>
    <r>
      <rPr>
        <sz val="12"/>
        <color theme="1"/>
        <rFont val="Times New Roman"/>
        <family val="1"/>
      </rPr>
      <t>(1/2")</t>
    </r>
    <r>
      <rPr>
        <sz val="12"/>
        <color theme="1"/>
        <rFont val="標楷體"/>
        <family val="4"/>
        <charset val="136"/>
      </rPr>
      <t>和來料藍英</t>
    </r>
    <r>
      <rPr>
        <sz val="12"/>
        <color theme="1"/>
        <rFont val="Times New Roman"/>
        <family val="1"/>
      </rPr>
      <t>(1/2")</t>
    </r>
    <r>
      <rPr>
        <sz val="12"/>
        <color theme="1"/>
        <rFont val="標楷體"/>
        <family val="4"/>
        <charset val="136"/>
      </rPr>
      <t>等</t>
    </r>
    <r>
      <rPr>
        <sz val="12"/>
        <color theme="1"/>
        <rFont val="Times New Roman"/>
        <family val="1"/>
      </rPr>
      <t>4</t>
    </r>
    <r>
      <rPr>
        <sz val="12"/>
        <color theme="1"/>
        <rFont val="標楷體"/>
        <family val="4"/>
        <charset val="136"/>
      </rPr>
      <t>款雙面膠紙均試粘紙袋底其品質是否能夠改善現用</t>
    </r>
    <r>
      <rPr>
        <sz val="12"/>
        <color theme="1"/>
        <rFont val="Times New Roman"/>
        <family val="1"/>
      </rPr>
      <t>PRINPACK#C505</t>
    </r>
    <r>
      <rPr>
        <sz val="12"/>
        <color theme="1"/>
        <rFont val="標楷體"/>
        <family val="4"/>
        <charset val="136"/>
      </rPr>
      <t>針對</t>
    </r>
    <r>
      <rPr>
        <sz val="12"/>
        <color theme="1"/>
        <rFont val="Times New Roman"/>
        <family val="1"/>
      </rPr>
      <t>BOPP</t>
    </r>
    <r>
      <rPr>
        <sz val="12"/>
        <color theme="1"/>
        <rFont val="標楷體"/>
        <family val="4"/>
        <charset val="136"/>
      </rPr>
      <t>粘紙所出現品質不穩定情況，以改善大貨品質問題。</t>
    </r>
  </si>
  <si>
    <r>
      <rPr>
        <sz val="12"/>
        <color theme="1"/>
        <rFont val="標楷體"/>
        <family val="4"/>
        <charset val="136"/>
      </rPr>
      <t>研究針對康富來（金咭）過膠做大貨后出現品質不穩定情況﹐測試現用</t>
    </r>
    <r>
      <rPr>
        <sz val="12"/>
        <color theme="1"/>
        <rFont val="Times New Roman"/>
        <family val="1"/>
      </rPr>
      <t>#500A/B</t>
    </r>
    <r>
      <rPr>
        <sz val="12"/>
        <color theme="1"/>
        <rFont val="標楷體"/>
        <family val="4"/>
        <charset val="136"/>
      </rPr>
      <t>﹑</t>
    </r>
    <r>
      <rPr>
        <sz val="12"/>
        <color theme="1"/>
        <rFont val="Times New Roman"/>
        <family val="1"/>
      </rPr>
      <t>#128(</t>
    </r>
    <r>
      <rPr>
        <sz val="12"/>
        <color theme="1"/>
        <rFont val="標楷體"/>
        <family val="4"/>
        <charset val="136"/>
      </rPr>
      <t>新﹑舊</t>
    </r>
    <r>
      <rPr>
        <sz val="12"/>
        <color theme="1"/>
        <rFont val="Times New Roman"/>
        <family val="1"/>
      </rPr>
      <t>)</t>
    </r>
    <r>
      <rPr>
        <sz val="12"/>
        <color theme="1"/>
        <rFont val="標楷體"/>
        <family val="4"/>
        <charset val="136"/>
      </rPr>
      <t>﹑</t>
    </r>
    <r>
      <rPr>
        <sz val="12"/>
        <color theme="1"/>
        <rFont val="Times New Roman"/>
        <family val="1"/>
      </rPr>
      <t>#764.30</t>
    </r>
    <r>
      <rPr>
        <sz val="12"/>
        <color theme="1"/>
        <rFont val="標楷體"/>
        <family val="4"/>
        <charset val="136"/>
      </rPr>
      <t>及新過膠膠水（</t>
    </r>
    <r>
      <rPr>
        <sz val="12"/>
        <color theme="1"/>
        <rFont val="Times New Roman"/>
        <family val="1"/>
      </rPr>
      <t>#801</t>
    </r>
    <r>
      <rPr>
        <sz val="12"/>
        <color theme="1"/>
        <rFont val="標楷體"/>
        <family val="4"/>
        <charset val="136"/>
      </rPr>
      <t>﹑</t>
    </r>
    <r>
      <rPr>
        <sz val="12"/>
        <color theme="1"/>
        <rFont val="Times New Roman"/>
        <family val="1"/>
      </rPr>
      <t>#802</t>
    </r>
    <r>
      <rPr>
        <sz val="12"/>
        <color theme="1"/>
        <rFont val="標楷體"/>
        <family val="4"/>
        <charset val="136"/>
      </rPr>
      <t>）對后加工的影響﹐以釐定該產品大貨生產時過膠膠水的選擇﹐改良生產品質。</t>
    </r>
  </si>
  <si>
    <r>
      <rPr>
        <sz val="12"/>
        <color theme="1"/>
        <rFont val="標楷體"/>
        <family val="4"/>
        <charset val="136"/>
      </rPr>
      <t>研究在</t>
    </r>
    <r>
      <rPr>
        <sz val="12"/>
        <color theme="1"/>
        <rFont val="Times New Roman"/>
        <family val="1"/>
      </rPr>
      <t>E-Smooth</t>
    </r>
    <r>
      <rPr>
        <sz val="12"/>
        <color theme="1"/>
        <rFont val="標楷體"/>
        <family val="4"/>
        <charset val="136"/>
      </rPr>
      <t>白色布料紙面上做雙色發泡漿的生產方法是否可行﹒以列入</t>
    </r>
    <r>
      <rPr>
        <sz val="12"/>
        <color theme="1"/>
        <rFont val="Times New Roman"/>
        <family val="1"/>
      </rPr>
      <t>Leo Touch</t>
    </r>
    <r>
      <rPr>
        <sz val="12"/>
        <color theme="1"/>
        <rFont val="標楷體"/>
        <family val="4"/>
        <charset val="136"/>
      </rPr>
      <t>。</t>
    </r>
  </si>
  <si>
    <r>
      <rPr>
        <sz val="12"/>
        <color theme="1"/>
        <rFont val="標楷體"/>
        <family val="4"/>
        <charset val="136"/>
      </rPr>
      <t>用</t>
    </r>
    <r>
      <rPr>
        <sz val="12"/>
        <color theme="1"/>
        <rFont val="Times New Roman"/>
        <family val="1"/>
      </rPr>
      <t>MOOG</t>
    </r>
    <r>
      <rPr>
        <sz val="12"/>
        <color theme="1"/>
        <rFont val="標楷體"/>
        <family val="4"/>
        <charset val="136"/>
      </rPr>
      <t>凹印機，配合柯式印刷，開拓禮品市場‧（舊單</t>
    </r>
    <r>
      <rPr>
        <sz val="12"/>
        <color theme="1"/>
        <rFont val="Times New Roman"/>
        <family val="1"/>
      </rPr>
      <t>TMD # CS-10812</t>
    </r>
    <r>
      <rPr>
        <sz val="12"/>
        <color theme="1"/>
        <rFont val="標楷體"/>
        <family val="4"/>
        <charset val="136"/>
      </rPr>
      <t>取消）</t>
    </r>
  </si>
  <si>
    <r>
      <rPr>
        <sz val="12"/>
        <color theme="1"/>
        <rFont val="標楷體"/>
        <family val="4"/>
        <charset val="136"/>
      </rPr>
      <t>研究用凹版印刷針對</t>
    </r>
    <r>
      <rPr>
        <sz val="12"/>
        <color theme="1"/>
        <rFont val="Times New Roman"/>
        <family val="1"/>
      </rPr>
      <t>LEO USA-NA MK Signature Cust. Compact Carton</t>
    </r>
    <r>
      <rPr>
        <sz val="12"/>
        <color theme="1"/>
        <rFont val="標楷體"/>
        <family val="4"/>
        <charset val="136"/>
      </rPr>
      <t>盒產品﹐加柯式印刷是否可達到客戶產品的要求﹒</t>
    </r>
  </si>
  <si>
    <r>
      <rPr>
        <sz val="12"/>
        <color theme="1"/>
        <rFont val="標楷體"/>
        <family val="4"/>
        <charset val="136"/>
      </rPr>
      <t>測試用鹽水噴于回收的絨毛上﹐是否可解決舊毛無法再使用的問題﹒提高絨毛的使用率</t>
    </r>
    <r>
      <rPr>
        <sz val="12"/>
        <color theme="1"/>
        <rFont val="Times New Roman"/>
        <family val="1"/>
      </rPr>
      <t xml:space="preserve">, </t>
    </r>
    <r>
      <rPr>
        <sz val="12"/>
        <color theme="1"/>
        <rFont val="標楷體"/>
        <family val="4"/>
        <charset val="136"/>
      </rPr>
      <t>以降低公司成本﹒</t>
    </r>
  </si>
  <si>
    <r>
      <t xml:space="preserve">  </t>
    </r>
    <r>
      <rPr>
        <sz val="12"/>
        <color theme="1"/>
        <rFont val="標楷體"/>
        <family val="4"/>
        <charset val="136"/>
      </rPr>
      <t>确認</t>
    </r>
  </si>
  <si>
    <r>
      <rPr>
        <sz val="12"/>
        <color theme="1"/>
        <rFont val="標楷體"/>
        <family val="4"/>
        <charset val="136"/>
      </rPr>
      <t>研究于光膠面﹑啞膠面﹑</t>
    </r>
    <r>
      <rPr>
        <sz val="12"/>
        <color theme="1"/>
        <rFont val="Times New Roman"/>
        <family val="1"/>
      </rPr>
      <t>UV</t>
    </r>
    <r>
      <rPr>
        <sz val="12"/>
        <color theme="1"/>
        <rFont val="標楷體"/>
        <family val="4"/>
        <charset val="136"/>
      </rPr>
      <t>面做植毛﹐使用</t>
    </r>
    <r>
      <rPr>
        <sz val="12"/>
        <color theme="1"/>
        <rFont val="Times New Roman"/>
        <family val="1"/>
      </rPr>
      <t>AD760HS</t>
    </r>
    <r>
      <rPr>
        <sz val="12"/>
        <color theme="1"/>
        <rFont val="標楷體"/>
        <family val="4"/>
        <charset val="136"/>
      </rPr>
      <t>植毛膠水加</t>
    </r>
    <r>
      <rPr>
        <sz val="12"/>
        <color theme="1"/>
        <rFont val="Times New Roman"/>
        <family val="1"/>
      </rPr>
      <t>195.70</t>
    </r>
    <r>
      <rPr>
        <sz val="12"/>
        <color theme="1"/>
        <rFont val="標楷體"/>
        <family val="4"/>
        <charset val="136"/>
      </rPr>
      <t>硬化劑﹐是否可解決附著力不足的問題﹐以改善產品品質﹐提高市場競爭力﹒</t>
    </r>
  </si>
  <si>
    <r>
      <rPr>
        <sz val="12"/>
        <color theme="1"/>
        <rFont val="標楷體"/>
        <family val="4"/>
        <charset val="136"/>
      </rPr>
      <t>研究用凹版印刷針對</t>
    </r>
    <r>
      <rPr>
        <sz val="12"/>
        <color theme="1"/>
        <rFont val="Times New Roman"/>
        <family val="1"/>
      </rPr>
      <t>LEO USA-NA MK Signature Cust. Compact Carton</t>
    </r>
    <r>
      <rPr>
        <sz val="12"/>
        <color theme="1"/>
        <rFont val="標楷體"/>
        <family val="4"/>
        <charset val="136"/>
      </rPr>
      <t>盒產品﹐是否可達到客戶產品的要求﹒</t>
    </r>
  </si>
  <si>
    <r>
      <rPr>
        <sz val="12"/>
        <color theme="1"/>
        <rFont val="標楷體"/>
        <family val="4"/>
        <charset val="136"/>
      </rPr>
      <t>研究用凹版印刷針對</t>
    </r>
    <r>
      <rPr>
        <sz val="12"/>
        <color theme="1"/>
        <rFont val="Times New Roman"/>
        <family val="1"/>
      </rPr>
      <t>Brust Set Carton 20-339800-01-HOT</t>
    </r>
    <r>
      <rPr>
        <sz val="12"/>
        <color theme="1"/>
        <rFont val="標楷體"/>
        <family val="4"/>
        <charset val="136"/>
      </rPr>
      <t>盒產品﹐是否可達到客戶產品的要求﹒</t>
    </r>
    <r>
      <rPr>
        <sz val="12"/>
        <color theme="1"/>
        <rFont val="Times New Roman"/>
        <family val="1"/>
      </rPr>
      <t xml:space="preserve"> </t>
    </r>
  </si>
  <si>
    <r>
      <rPr>
        <sz val="12"/>
        <color theme="1"/>
        <rFont val="標楷體"/>
        <family val="4"/>
        <charset val="136"/>
      </rPr>
      <t>研究用凹版印刷針對印刷</t>
    </r>
    <r>
      <rPr>
        <sz val="12"/>
        <color theme="1"/>
        <rFont val="Times New Roman"/>
        <family val="1"/>
      </rPr>
      <t>Playing Card</t>
    </r>
    <r>
      <rPr>
        <sz val="12"/>
        <color theme="1"/>
        <rFont val="標楷體"/>
        <family val="4"/>
        <charset val="136"/>
      </rPr>
      <t>啤牌的正面﹐加上用柯式印刷其反面</t>
    </r>
    <r>
      <rPr>
        <sz val="12"/>
        <color theme="1"/>
        <rFont val="Times New Roman"/>
        <family val="1"/>
      </rPr>
      <t>,</t>
    </r>
    <r>
      <rPr>
        <sz val="12"/>
        <color theme="1"/>
        <rFont val="標楷體"/>
        <family val="4"/>
        <charset val="136"/>
      </rPr>
      <t>是否可達到客戶產品的要求﹒</t>
    </r>
    <r>
      <rPr>
        <sz val="12"/>
        <color theme="1"/>
        <rFont val="Times New Roman"/>
        <family val="1"/>
      </rPr>
      <t xml:space="preserve"> </t>
    </r>
  </si>
  <si>
    <r>
      <rPr>
        <sz val="12"/>
        <color theme="1"/>
        <rFont val="標楷體"/>
        <family val="4"/>
        <charset val="136"/>
      </rPr>
      <t>研究</t>
    </r>
    <r>
      <rPr>
        <sz val="12"/>
        <color theme="1"/>
        <rFont val="Times New Roman"/>
        <family val="1"/>
      </rPr>
      <t>Hallmark</t>
    </r>
    <r>
      <rPr>
        <sz val="12"/>
        <color theme="1"/>
        <rFont val="標楷體"/>
        <family val="4"/>
        <charset val="136"/>
      </rPr>
      <t>之</t>
    </r>
    <r>
      <rPr>
        <sz val="12"/>
        <color theme="1"/>
        <rFont val="Times New Roman"/>
        <family val="1"/>
      </rPr>
      <t>Pearlized ink on hardle bags</t>
    </r>
    <r>
      <rPr>
        <sz val="12"/>
        <color theme="1"/>
        <rFont val="標楷體"/>
        <family val="4"/>
        <charset val="136"/>
      </rPr>
      <t>產品﹐測試用</t>
    </r>
    <r>
      <rPr>
        <sz val="12"/>
        <color theme="1"/>
        <rFont val="Times New Roman"/>
        <family val="1"/>
      </rPr>
      <t>#120</t>
    </r>
    <r>
      <rPr>
        <sz val="12"/>
        <color theme="1"/>
        <rFont val="標楷體"/>
        <family val="4"/>
        <charset val="136"/>
      </rPr>
      <t>及景達</t>
    </r>
    <r>
      <rPr>
        <sz val="12"/>
        <color theme="1"/>
        <rFont val="Times New Roman"/>
        <family val="1"/>
      </rPr>
      <t>#GP-1367</t>
    </r>
    <r>
      <rPr>
        <sz val="12"/>
        <color theme="1"/>
        <rFont val="標楷體"/>
        <family val="4"/>
        <charset val="136"/>
      </rPr>
      <t>兩款珍珠油墨絲印后﹐再柯式印刷四色。是否達到來樣要求之效果。</t>
    </r>
  </si>
  <si>
    <r>
      <rPr>
        <sz val="12"/>
        <color theme="1"/>
        <rFont val="標楷體"/>
        <family val="4"/>
        <charset val="136"/>
      </rPr>
      <t>研究用中成</t>
    </r>
    <r>
      <rPr>
        <sz val="12"/>
        <color theme="1"/>
        <rFont val="Times New Roman"/>
        <family val="1"/>
      </rPr>
      <t>GBC</t>
    </r>
    <r>
      <rPr>
        <sz val="12"/>
        <color theme="1"/>
        <rFont val="標楷體"/>
        <family val="4"/>
        <charset val="136"/>
      </rPr>
      <t>預涂裱膠膜</t>
    </r>
    <r>
      <rPr>
        <sz val="12"/>
        <color theme="1"/>
        <rFont val="Times New Roman"/>
        <family val="1"/>
      </rPr>
      <t>,</t>
    </r>
    <r>
      <rPr>
        <sz val="12"/>
        <color theme="1"/>
        <rFont val="標楷體"/>
        <family val="4"/>
        <charset val="136"/>
      </rPr>
      <t>利用雙面過膠机</t>
    </r>
    <r>
      <rPr>
        <sz val="12"/>
        <color theme="1"/>
        <rFont val="Times New Roman"/>
        <family val="1"/>
      </rPr>
      <t>,</t>
    </r>
    <r>
      <rPr>
        <sz val="12"/>
        <color theme="1"/>
        <rFont val="標楷體"/>
        <family val="4"/>
        <charset val="136"/>
      </rPr>
      <t>針對</t>
    </r>
    <r>
      <rPr>
        <sz val="12"/>
        <color theme="1"/>
        <rFont val="Times New Roman"/>
        <family val="1"/>
      </rPr>
      <t>LPPEUR/Yoyo Books -Pocket guide</t>
    </r>
    <r>
      <rPr>
        <sz val="12"/>
        <color theme="1"/>
        <rFont val="標楷體"/>
        <family val="4"/>
        <charset val="136"/>
      </rPr>
      <t>產品生產是否可行</t>
    </r>
    <r>
      <rPr>
        <sz val="12"/>
        <color theme="1"/>
        <rFont val="Times New Roman"/>
        <family val="1"/>
      </rPr>
      <t>.</t>
    </r>
  </si>
  <si>
    <r>
      <rPr>
        <sz val="12"/>
        <color theme="1"/>
        <rFont val="標楷體"/>
        <family val="4"/>
        <charset val="136"/>
      </rPr>
      <t>研究客戶</t>
    </r>
    <r>
      <rPr>
        <sz val="12"/>
        <color theme="1"/>
        <rFont val="Times New Roman"/>
        <family val="1"/>
      </rPr>
      <t>Penguin UK (PENUK)</t>
    </r>
    <r>
      <rPr>
        <sz val="12"/>
        <color theme="1"/>
        <rFont val="標楷體"/>
        <family val="4"/>
        <charset val="136"/>
      </rPr>
      <t>之</t>
    </r>
    <r>
      <rPr>
        <sz val="12"/>
        <color theme="1"/>
        <rFont val="Times New Roman"/>
        <family val="1"/>
      </rPr>
      <t>Flower Fairy Book with a Bangle</t>
    </r>
    <r>
      <rPr>
        <sz val="12"/>
        <color theme="1"/>
        <rFont val="標楷體"/>
        <family val="4"/>
        <charset val="136"/>
      </rPr>
      <t>產品﹐在書表面</t>
    </r>
    <r>
      <rPr>
        <sz val="12"/>
        <color theme="1"/>
        <rFont val="Times New Roman"/>
        <family val="1"/>
      </rPr>
      <t>(BOPP</t>
    </r>
    <r>
      <rPr>
        <sz val="12"/>
        <color theme="1"/>
        <rFont val="標楷體"/>
        <family val="4"/>
        <charset val="136"/>
      </rPr>
      <t>光膠</t>
    </r>
    <r>
      <rPr>
        <sz val="12"/>
        <color theme="1"/>
        <rFont val="Times New Roman"/>
        <family val="1"/>
      </rPr>
      <t>)</t>
    </r>
    <r>
      <rPr>
        <sz val="12"/>
        <color theme="1"/>
        <rFont val="標楷體"/>
        <family val="4"/>
        <charset val="136"/>
      </rPr>
      <t>粘</t>
    </r>
    <r>
      <rPr>
        <sz val="12"/>
        <color theme="1"/>
        <rFont val="Times New Roman"/>
        <family val="1"/>
      </rPr>
      <t>0.04mmPP</t>
    </r>
    <r>
      <rPr>
        <sz val="12"/>
        <color theme="1"/>
        <rFont val="標楷體"/>
        <family val="4"/>
        <charset val="136"/>
      </rPr>
      <t>袋（</t>
    </r>
    <r>
      <rPr>
        <sz val="12"/>
        <color theme="1"/>
        <rFont val="Times New Roman"/>
        <family val="1"/>
      </rPr>
      <t>PP</t>
    </r>
    <r>
      <rPr>
        <sz val="12"/>
        <color theme="1"/>
        <rFont val="標楷體"/>
        <family val="4"/>
        <charset val="136"/>
      </rPr>
      <t>袋</t>
    </r>
    <r>
      <rPr>
        <sz val="12"/>
        <color theme="1"/>
        <rFont val="Times New Roman"/>
        <family val="1"/>
      </rPr>
      <t>size:75x75mm;</t>
    </r>
    <r>
      <rPr>
        <sz val="12"/>
        <color theme="1"/>
        <rFont val="標楷體"/>
        <family val="4"/>
        <charset val="136"/>
      </rPr>
      <t>里面配件約重</t>
    </r>
    <r>
      <rPr>
        <sz val="12"/>
        <color theme="1"/>
        <rFont val="Times New Roman"/>
        <family val="1"/>
      </rPr>
      <t>4g</t>
    </r>
    <r>
      <rPr>
        <sz val="12"/>
        <color theme="1"/>
        <rFont val="標楷體"/>
        <family val="4"/>
        <charset val="136"/>
      </rPr>
      <t>）之要求﹐故使用國民＃</t>
    </r>
    <r>
      <rPr>
        <sz val="12"/>
        <color theme="1"/>
        <rFont val="Times New Roman"/>
        <family val="1"/>
      </rPr>
      <t>435-0805</t>
    </r>
    <r>
      <rPr>
        <sz val="12"/>
        <color theme="1"/>
        <rFont val="標楷體"/>
        <family val="4"/>
        <charset val="136"/>
      </rPr>
      <t>不干膠﹐确認其品質是否滿足客人之要求﹒</t>
    </r>
  </si>
  <si>
    <r>
      <rPr>
        <sz val="12"/>
        <color theme="1"/>
        <rFont val="標楷體"/>
        <family val="4"/>
        <charset val="136"/>
      </rPr>
      <t>測試永安黑色絨毛</t>
    </r>
    <r>
      <rPr>
        <sz val="12"/>
        <color theme="1"/>
        <rFont val="Times New Roman"/>
        <family val="1"/>
      </rPr>
      <t>SAR-2487</t>
    </r>
    <r>
      <rPr>
        <sz val="12"/>
        <color theme="1"/>
        <rFont val="標楷體"/>
        <family val="4"/>
        <charset val="136"/>
      </rPr>
      <t>做植毛產品</t>
    </r>
    <r>
      <rPr>
        <sz val="12"/>
        <color theme="1"/>
        <rFont val="Times New Roman"/>
        <family val="1"/>
      </rPr>
      <t>,</t>
    </r>
    <r>
      <rPr>
        <sz val="12"/>
        <color theme="1"/>
        <rFont val="標楷體"/>
        <family val="4"/>
        <charset val="136"/>
      </rPr>
      <t>然后利用現用之壓紋機壓紋</t>
    </r>
    <r>
      <rPr>
        <sz val="12"/>
        <color theme="1"/>
        <rFont val="Times New Roman"/>
        <family val="1"/>
      </rPr>
      <t>,</t>
    </r>
    <r>
      <rPr>
        <sz val="12"/>
        <color theme="1"/>
        <rFont val="標楷體"/>
        <family val="4"/>
        <charset val="136"/>
      </rPr>
      <t>是否</t>
    </r>
    <r>
      <rPr>
        <sz val="12"/>
        <color theme="1"/>
        <rFont val="Times New Roman"/>
        <family val="1"/>
      </rPr>
      <t xml:space="preserve"> </t>
    </r>
    <r>
      <rPr>
        <sz val="12"/>
        <color theme="1"/>
        <rFont val="標楷體"/>
        <family val="4"/>
        <charset val="136"/>
      </rPr>
      <t>可做到特殊效果吸引客人</t>
    </r>
    <r>
      <rPr>
        <sz val="12"/>
        <color theme="1"/>
        <rFont val="Times New Roman"/>
        <family val="1"/>
      </rPr>
      <t xml:space="preserve">, </t>
    </r>
    <r>
      <rPr>
        <sz val="12"/>
        <color theme="1"/>
        <rFont val="標楷體"/>
        <family val="4"/>
        <charset val="136"/>
      </rPr>
      <t>以提高公司競爭力</t>
    </r>
    <r>
      <rPr>
        <sz val="12"/>
        <color theme="1"/>
        <rFont val="Times New Roman"/>
        <family val="1"/>
      </rPr>
      <t xml:space="preserve">, </t>
    </r>
    <r>
      <rPr>
        <sz val="12"/>
        <color theme="1"/>
        <rFont val="標楷體"/>
        <family val="4"/>
        <charset val="136"/>
      </rPr>
      <t>列入</t>
    </r>
    <r>
      <rPr>
        <sz val="12"/>
        <color theme="1"/>
        <rFont val="Times New Roman"/>
        <family val="1"/>
      </rPr>
      <t>Leo touch</t>
    </r>
    <r>
      <rPr>
        <sz val="12"/>
        <color theme="1"/>
        <rFont val="標楷體"/>
        <family val="4"/>
        <charset val="136"/>
      </rPr>
      <t>﹒</t>
    </r>
  </si>
  <si>
    <r>
      <rPr>
        <sz val="12"/>
        <color theme="1"/>
        <rFont val="標楷體"/>
        <family val="4"/>
        <charset val="136"/>
      </rPr>
      <t>研究不同顏色</t>
    </r>
    <r>
      <rPr>
        <sz val="12"/>
        <color theme="1"/>
        <rFont val="Times New Roman"/>
        <family val="1"/>
      </rPr>
      <t>PVC</t>
    </r>
    <r>
      <rPr>
        <sz val="12"/>
        <color theme="1"/>
        <rFont val="標楷體"/>
        <family val="4"/>
        <charset val="136"/>
      </rPr>
      <t>珠片於不同介面特別效果﹐是否可以應用公司其它產品﹐從而增加產品的競爭力﹒取消原因：測試結果不接受。</t>
    </r>
  </si>
  <si>
    <r>
      <rPr>
        <sz val="12"/>
        <color theme="1"/>
        <rFont val="標楷體"/>
        <family val="4"/>
        <charset val="136"/>
      </rPr>
      <t>根据客要求﹐用光柵片做</t>
    </r>
    <r>
      <rPr>
        <sz val="12"/>
        <color theme="1"/>
        <rFont val="Times New Roman"/>
        <family val="1"/>
      </rPr>
      <t>Lenticular date book</t>
    </r>
    <r>
      <rPr>
        <sz val="12"/>
        <color theme="1"/>
        <rFont val="標楷體"/>
        <family val="4"/>
        <charset val="136"/>
      </rPr>
      <t>的封面是否可過到客要求﹒</t>
    </r>
  </si>
  <si>
    <r>
      <rPr>
        <sz val="12"/>
        <color theme="1"/>
        <rFont val="標楷體"/>
        <family val="4"/>
        <charset val="136"/>
      </rPr>
      <t>測試美國</t>
    </r>
    <r>
      <rPr>
        <sz val="12"/>
        <color theme="1"/>
        <rFont val="Times New Roman"/>
        <family val="1"/>
      </rPr>
      <t>UEI</t>
    </r>
    <r>
      <rPr>
        <sz val="12"/>
        <color theme="1"/>
        <rFont val="標楷體"/>
        <family val="4"/>
        <charset val="136"/>
      </rPr>
      <t>雕刻機、蝕刻機、壓底模機生產擊凸銅模版，用四款圖案</t>
    </r>
    <r>
      <rPr>
        <sz val="12"/>
        <color theme="1"/>
        <rFont val="Times New Roman"/>
        <family val="1"/>
      </rPr>
      <t>Alligator</t>
    </r>
    <r>
      <rPr>
        <sz val="12"/>
        <color theme="1"/>
        <rFont val="標楷體"/>
        <family val="4"/>
        <charset val="136"/>
      </rPr>
      <t>、</t>
    </r>
    <r>
      <rPr>
        <sz val="12"/>
        <color theme="1"/>
        <rFont val="Times New Roman"/>
        <family val="1"/>
      </rPr>
      <t>LV</t>
    </r>
    <r>
      <rPr>
        <sz val="12"/>
        <color theme="1"/>
        <rFont val="標楷體"/>
        <family val="4"/>
        <charset val="136"/>
      </rPr>
      <t>紋</t>
    </r>
    <r>
      <rPr>
        <sz val="12"/>
        <color theme="1"/>
        <rFont val="Times New Roman"/>
        <family val="1"/>
      </rPr>
      <t>,</t>
    </r>
    <r>
      <rPr>
        <sz val="12"/>
        <color theme="1"/>
        <rFont val="標楷體"/>
        <family val="4"/>
        <charset val="136"/>
      </rPr>
      <t>配合印刷做</t>
    </r>
    <r>
      <rPr>
        <sz val="12"/>
        <color theme="1"/>
        <rFont val="Times New Roman"/>
        <family val="1"/>
      </rPr>
      <t>Deep Embossing</t>
    </r>
    <r>
      <rPr>
        <sz val="12"/>
        <color theme="1"/>
        <rFont val="標楷體"/>
        <family val="4"/>
        <charset val="136"/>
      </rPr>
      <t>皮殼包紙產品‧</t>
    </r>
  </si>
  <si>
    <r>
      <t xml:space="preserve"> </t>
    </r>
    <r>
      <rPr>
        <sz val="12"/>
        <color theme="1"/>
        <rFont val="標楷體"/>
        <family val="4"/>
        <charset val="136"/>
      </rPr>
      <t>批准</t>
    </r>
  </si>
  <si>
    <r>
      <rPr>
        <sz val="12"/>
        <color theme="1"/>
        <rFont val="標楷體"/>
        <family val="4"/>
        <charset val="136"/>
      </rPr>
      <t>研究發泡漿絲印于柯式印</t>
    </r>
    <r>
      <rPr>
        <sz val="12"/>
        <color theme="1"/>
        <rFont val="Times New Roman"/>
        <family val="1"/>
      </rPr>
      <t>4C</t>
    </r>
    <r>
      <rPr>
        <sz val="12"/>
        <color theme="1"/>
        <rFont val="標楷體"/>
        <family val="4"/>
        <charset val="136"/>
      </rPr>
      <t>的</t>
    </r>
    <r>
      <rPr>
        <sz val="12"/>
        <color theme="1"/>
        <rFont val="Times New Roman"/>
        <family val="1"/>
      </rPr>
      <t>E-smooth</t>
    </r>
    <r>
      <rPr>
        <sz val="12"/>
        <color theme="1"/>
        <rFont val="標楷體"/>
        <family val="4"/>
        <charset val="136"/>
      </rPr>
      <t>布料面之色差效果。以厘定其標准及供客人确認色差。</t>
    </r>
  </si>
  <si>
    <r>
      <rPr>
        <sz val="12"/>
        <color theme="1"/>
        <rFont val="標楷體"/>
        <family val="4"/>
        <charset val="136"/>
      </rPr>
      <t>研究在同一介面絲印兩只不同顏色的</t>
    </r>
    <r>
      <rPr>
        <sz val="12"/>
        <color theme="1"/>
        <rFont val="Times New Roman"/>
        <family val="1"/>
      </rPr>
      <t>UV</t>
    </r>
    <r>
      <rPr>
        <sz val="12"/>
        <color theme="1"/>
        <rFont val="標楷體"/>
        <family val="4"/>
        <charset val="136"/>
      </rPr>
      <t>溝閃金粉效果是否可行。以列入</t>
    </r>
    <r>
      <rPr>
        <sz val="12"/>
        <color theme="1"/>
        <rFont val="Times New Roman"/>
        <family val="1"/>
      </rPr>
      <t>Leo Touch</t>
    </r>
    <r>
      <rPr>
        <sz val="12"/>
        <color theme="1"/>
        <rFont val="標楷體"/>
        <family val="4"/>
        <charset val="136"/>
      </rPr>
      <t>推廣。</t>
    </r>
  </si>
  <si>
    <r>
      <rPr>
        <sz val="12"/>
        <color theme="1"/>
        <rFont val="標楷體"/>
        <family val="4"/>
        <charset val="136"/>
      </rPr>
      <t>測試</t>
    </r>
    <r>
      <rPr>
        <sz val="12"/>
        <color theme="1"/>
        <rFont val="Times New Roman"/>
        <family val="1"/>
      </rPr>
      <t>#SAN-7135</t>
    </r>
    <r>
      <rPr>
        <sz val="12"/>
        <color theme="1"/>
        <rFont val="標楷體"/>
        <family val="4"/>
        <charset val="136"/>
      </rPr>
      <t>熒光綠植毛混夜光粉</t>
    </r>
    <r>
      <rPr>
        <sz val="12"/>
        <color theme="1"/>
        <rFont val="Times New Roman"/>
        <family val="1"/>
      </rPr>
      <t>,</t>
    </r>
    <r>
      <rPr>
        <sz val="12"/>
        <color theme="1"/>
        <rFont val="標楷體"/>
        <family val="4"/>
        <charset val="136"/>
      </rPr>
      <t>是否可以達到夜光熒光植毛的特殊效果</t>
    </r>
    <r>
      <rPr>
        <sz val="12"/>
        <color theme="1"/>
        <rFont val="Times New Roman"/>
        <family val="1"/>
      </rPr>
      <t>,</t>
    </r>
    <r>
      <rPr>
        <sz val="12"/>
        <color theme="1"/>
        <rFont val="標楷體"/>
        <family val="4"/>
        <charset val="136"/>
      </rPr>
      <t>以吸引客戶從而增加在同行中的競爭力</t>
    </r>
    <r>
      <rPr>
        <sz val="12"/>
        <color theme="1"/>
        <rFont val="Times New Roman"/>
        <family val="1"/>
      </rPr>
      <t>,</t>
    </r>
    <r>
      <rPr>
        <sz val="12"/>
        <color theme="1"/>
        <rFont val="標楷體"/>
        <family val="4"/>
        <charset val="136"/>
      </rPr>
      <t>并且將其列入</t>
    </r>
    <r>
      <rPr>
        <sz val="12"/>
        <color theme="1"/>
        <rFont val="Times New Roman"/>
        <family val="1"/>
      </rPr>
      <t>Leo Touch.</t>
    </r>
  </si>
  <si>
    <r>
      <rPr>
        <sz val="12"/>
        <color theme="1"/>
        <rFont val="標楷體"/>
        <family val="4"/>
        <charset val="136"/>
      </rPr>
      <t>研究用永安</t>
    </r>
    <r>
      <rPr>
        <sz val="12"/>
        <color theme="1"/>
        <rFont val="Times New Roman"/>
        <family val="1"/>
      </rPr>
      <t>SAN-30</t>
    </r>
    <r>
      <rPr>
        <sz val="12"/>
        <color theme="1"/>
        <rFont val="標楷體"/>
        <family val="4"/>
        <charset val="136"/>
      </rPr>
      <t>普通絨毛混長條形金粉植絨做法</t>
    </r>
    <r>
      <rPr>
        <sz val="12"/>
        <color theme="1"/>
        <rFont val="Times New Roman"/>
        <family val="1"/>
      </rPr>
      <t>,</t>
    </r>
    <r>
      <rPr>
        <sz val="12"/>
        <color theme="1"/>
        <rFont val="標楷體"/>
        <family val="4"/>
        <charset val="136"/>
      </rPr>
      <t>是否可達到植絨閃光效果以吸引客戶</t>
    </r>
    <r>
      <rPr>
        <sz val="12"/>
        <color theme="1"/>
        <rFont val="Times New Roman"/>
        <family val="1"/>
      </rPr>
      <t>,</t>
    </r>
    <r>
      <rPr>
        <sz val="12"/>
        <color theme="1"/>
        <rFont val="標楷體"/>
        <family val="4"/>
        <charset val="136"/>
      </rPr>
      <t>增加印后加工項目</t>
    </r>
    <r>
      <rPr>
        <sz val="12"/>
        <color theme="1"/>
        <rFont val="Times New Roman"/>
        <family val="1"/>
      </rPr>
      <t>,</t>
    </r>
    <r>
      <rPr>
        <sz val="12"/>
        <color theme="1"/>
        <rFont val="標楷體"/>
        <family val="4"/>
        <charset val="136"/>
      </rPr>
      <t>列入</t>
    </r>
    <r>
      <rPr>
        <sz val="12"/>
        <color theme="1"/>
        <rFont val="Times New Roman"/>
        <family val="1"/>
      </rPr>
      <t>Leo Touch.</t>
    </r>
  </si>
  <si>
    <r>
      <rPr>
        <sz val="12"/>
        <color theme="1"/>
        <rFont val="標楷體"/>
        <family val="4"/>
        <charset val="136"/>
      </rPr>
      <t>研究用永安</t>
    </r>
    <r>
      <rPr>
        <sz val="12"/>
        <color theme="1"/>
        <rFont val="Times New Roman"/>
        <family val="1"/>
      </rPr>
      <t>SAN-30</t>
    </r>
    <r>
      <rPr>
        <sz val="12"/>
        <color theme="1"/>
        <rFont val="標楷體"/>
        <family val="4"/>
        <charset val="136"/>
      </rPr>
      <t>普通絨毛混長條形金粉植絨做法</t>
    </r>
    <r>
      <rPr>
        <sz val="12"/>
        <color theme="1"/>
        <rFont val="Times New Roman"/>
        <family val="1"/>
      </rPr>
      <t>,</t>
    </r>
    <r>
      <rPr>
        <sz val="12"/>
        <color theme="1"/>
        <rFont val="標楷體"/>
        <family val="4"/>
        <charset val="136"/>
      </rPr>
      <t>是否可達到植絨閃光</t>
    </r>
    <r>
      <rPr>
        <sz val="12"/>
        <color theme="1"/>
        <rFont val="Times New Roman"/>
        <family val="1"/>
      </rPr>
      <t xml:space="preserve"> </t>
    </r>
    <r>
      <rPr>
        <sz val="12"/>
        <color theme="1"/>
        <rFont val="標楷體"/>
        <family val="4"/>
        <charset val="136"/>
      </rPr>
      <t>效果以吸引客戶</t>
    </r>
    <r>
      <rPr>
        <sz val="12"/>
        <color theme="1"/>
        <rFont val="Times New Roman"/>
        <family val="1"/>
      </rPr>
      <t>,</t>
    </r>
    <r>
      <rPr>
        <sz val="12"/>
        <color theme="1"/>
        <rFont val="標楷體"/>
        <family val="4"/>
        <charset val="136"/>
      </rPr>
      <t>增加印后加工項目</t>
    </r>
    <r>
      <rPr>
        <sz val="12"/>
        <color theme="1"/>
        <rFont val="Times New Roman"/>
        <family val="1"/>
      </rPr>
      <t>,</t>
    </r>
    <r>
      <rPr>
        <sz val="12"/>
        <color theme="1"/>
        <rFont val="標楷體"/>
        <family val="4"/>
        <charset val="136"/>
      </rPr>
      <t>列入</t>
    </r>
    <r>
      <rPr>
        <sz val="12"/>
        <color theme="1"/>
        <rFont val="Times New Roman"/>
        <family val="1"/>
      </rPr>
      <t>Leo Touch.</t>
    </r>
  </si>
  <si>
    <r>
      <rPr>
        <sz val="12"/>
        <color theme="1"/>
        <rFont val="標楷體"/>
        <family val="4"/>
        <charset val="136"/>
      </rPr>
      <t>測試</t>
    </r>
    <r>
      <rPr>
        <sz val="12"/>
        <color theme="1"/>
        <rFont val="Times New Roman"/>
        <family val="1"/>
      </rPr>
      <t>#SAN-7135</t>
    </r>
    <r>
      <rPr>
        <sz val="12"/>
        <color theme="1"/>
        <rFont val="標楷體"/>
        <family val="4"/>
        <charset val="136"/>
      </rPr>
      <t>熒光橙植毛混夜光粉</t>
    </r>
    <r>
      <rPr>
        <sz val="12"/>
        <color theme="1"/>
        <rFont val="Times New Roman"/>
        <family val="1"/>
      </rPr>
      <t>,</t>
    </r>
    <r>
      <rPr>
        <sz val="12"/>
        <color theme="1"/>
        <rFont val="標楷體"/>
        <family val="4"/>
        <charset val="136"/>
      </rPr>
      <t>是否可以達到夜光熒光植毛的特殊效果</t>
    </r>
    <r>
      <rPr>
        <sz val="12"/>
        <color theme="1"/>
        <rFont val="Times New Roman"/>
        <family val="1"/>
      </rPr>
      <t>,</t>
    </r>
    <r>
      <rPr>
        <sz val="12"/>
        <color theme="1"/>
        <rFont val="標楷體"/>
        <family val="4"/>
        <charset val="136"/>
      </rPr>
      <t>以吸引客戶從而增加在同行中的競爭力</t>
    </r>
    <r>
      <rPr>
        <sz val="12"/>
        <color theme="1"/>
        <rFont val="Times New Roman"/>
        <family val="1"/>
      </rPr>
      <t>,</t>
    </r>
    <r>
      <rPr>
        <sz val="12"/>
        <color theme="1"/>
        <rFont val="標楷體"/>
        <family val="4"/>
        <charset val="136"/>
      </rPr>
      <t>并且將其列入</t>
    </r>
    <r>
      <rPr>
        <sz val="12"/>
        <color theme="1"/>
        <rFont val="Times New Roman"/>
        <family val="1"/>
      </rPr>
      <t xml:space="preserve">Leo Touch. </t>
    </r>
  </si>
  <si>
    <r>
      <rPr>
        <sz val="12"/>
        <color theme="1"/>
        <rFont val="標楷體"/>
        <family val="4"/>
        <charset val="136"/>
      </rPr>
      <t>研究村田</t>
    </r>
    <r>
      <rPr>
        <sz val="12"/>
        <color theme="1"/>
        <rFont val="Times New Roman"/>
        <family val="1"/>
      </rPr>
      <t xml:space="preserve">E-smooth </t>
    </r>
    <r>
      <rPr>
        <sz val="12"/>
        <color theme="1"/>
        <rFont val="標楷體"/>
        <family val="4"/>
        <charset val="136"/>
      </rPr>
      <t>布料紙</t>
    </r>
    <r>
      <rPr>
        <sz val="12"/>
        <color theme="1"/>
        <rFont val="Times New Roman"/>
        <family val="1"/>
      </rPr>
      <t>(MIS-21202)</t>
    </r>
    <r>
      <rPr>
        <sz val="12"/>
        <color theme="1"/>
        <rFont val="標楷體"/>
        <family val="4"/>
        <charset val="136"/>
      </rPr>
      <t>印刷</t>
    </r>
    <r>
      <rPr>
        <sz val="12"/>
        <color theme="1"/>
        <rFont val="Times New Roman"/>
        <family val="1"/>
      </rPr>
      <t>4</t>
    </r>
    <r>
      <rPr>
        <sz val="12"/>
        <color theme="1"/>
        <rFont val="標楷體"/>
        <family val="4"/>
        <charset val="136"/>
      </rPr>
      <t>色跟用</t>
    </r>
    <r>
      <rPr>
        <sz val="12"/>
        <color theme="1"/>
        <rFont val="Times New Roman"/>
        <family val="1"/>
      </rPr>
      <t>130gsm</t>
    </r>
    <r>
      <rPr>
        <sz val="12"/>
        <color theme="1"/>
        <rFont val="標楷體"/>
        <family val="4"/>
        <charset val="136"/>
      </rPr>
      <t>單粉紙印</t>
    </r>
    <r>
      <rPr>
        <sz val="12"/>
        <color theme="1"/>
        <rFont val="Times New Roman"/>
        <family val="1"/>
      </rPr>
      <t>4</t>
    </r>
    <r>
      <rPr>
        <sz val="12"/>
        <color theme="1"/>
        <rFont val="標楷體"/>
        <family val="4"/>
        <charset val="136"/>
      </rPr>
      <t>色作色差比較﹐以方便日后大貨落單前通知客人存有色差情況﹒</t>
    </r>
    <r>
      <rPr>
        <sz val="12"/>
        <color theme="1"/>
        <rFont val="Times New Roman"/>
        <family val="1"/>
      </rPr>
      <t xml:space="preserve"> </t>
    </r>
  </si>
  <si>
    <r>
      <rPr>
        <sz val="12"/>
        <color theme="1"/>
        <rFont val="標楷體"/>
        <family val="4"/>
        <charset val="136"/>
      </rPr>
      <t>測試港裕興的</t>
    </r>
    <r>
      <rPr>
        <sz val="12"/>
        <color theme="1"/>
        <rFont val="Times New Roman"/>
        <family val="1"/>
      </rPr>
      <t>#10399</t>
    </r>
    <r>
      <rPr>
        <sz val="12"/>
        <color theme="1"/>
        <rFont val="標楷體"/>
        <family val="4"/>
        <charset val="136"/>
      </rPr>
      <t>金蔥漿溝閃金粉的效果是否可行。以列入</t>
    </r>
    <r>
      <rPr>
        <sz val="12"/>
        <color theme="1"/>
        <rFont val="Times New Roman"/>
        <family val="1"/>
      </rPr>
      <t>Leo Touch</t>
    </r>
    <r>
      <rPr>
        <sz val="12"/>
        <color theme="1"/>
        <rFont val="標楷體"/>
        <family val="4"/>
        <charset val="136"/>
      </rPr>
      <t>推廣。取消原因：不適用。</t>
    </r>
  </si>
  <si>
    <r>
      <rPr>
        <sz val="12"/>
        <color theme="1"/>
        <rFont val="標楷體"/>
        <family val="4"/>
        <charset val="136"/>
      </rPr>
      <t>研究用通利</t>
    </r>
    <r>
      <rPr>
        <sz val="12"/>
        <color theme="1"/>
        <rFont val="Times New Roman"/>
        <family val="1"/>
      </rPr>
      <t>#10250</t>
    </r>
    <r>
      <rPr>
        <sz val="12"/>
        <color theme="1"/>
        <rFont val="標楷體"/>
        <family val="4"/>
        <charset val="136"/>
      </rPr>
      <t>白色發泡漿溝通利夜光粉是否可做夜光發泡產品。以列入</t>
    </r>
    <r>
      <rPr>
        <sz val="12"/>
        <color theme="1"/>
        <rFont val="Times New Roman"/>
        <family val="1"/>
      </rPr>
      <t>Leo Touch</t>
    </r>
    <r>
      <rPr>
        <sz val="12"/>
        <color theme="1"/>
        <rFont val="標楷體"/>
        <family val="4"/>
        <charset val="136"/>
      </rPr>
      <t>推廣。</t>
    </r>
  </si>
  <si>
    <r>
      <rPr>
        <sz val="12"/>
        <color theme="1"/>
        <rFont val="標楷體"/>
        <family val="4"/>
        <charset val="136"/>
      </rPr>
      <t>無出街，</t>
    </r>
    <r>
      <rPr>
        <sz val="12"/>
        <color theme="1"/>
        <rFont val="Times New Roman"/>
        <family val="1"/>
      </rPr>
      <t>2005.10.15</t>
    </r>
    <r>
      <rPr>
        <sz val="12"/>
        <color theme="1"/>
        <rFont val="標楷體"/>
        <family val="4"/>
        <charset val="136"/>
      </rPr>
      <t>確認並整理此份報告做內部參考。</t>
    </r>
  </si>
  <si>
    <r>
      <rPr>
        <sz val="12"/>
        <color theme="1"/>
        <rFont val="標楷體"/>
        <family val="4"/>
        <charset val="136"/>
      </rPr>
      <t>研究絲印通利</t>
    </r>
    <r>
      <rPr>
        <sz val="12"/>
        <color theme="1"/>
        <rFont val="Times New Roman"/>
        <family val="1"/>
      </rPr>
      <t>#10250</t>
    </r>
    <r>
      <rPr>
        <sz val="12"/>
        <color theme="1"/>
        <rFont val="標楷體"/>
        <family val="4"/>
        <charset val="136"/>
      </rPr>
      <t>白色發泡漿后洒膠珠的做法及效果是否可行。以列入</t>
    </r>
    <r>
      <rPr>
        <sz val="12"/>
        <color theme="1"/>
        <rFont val="Times New Roman"/>
        <family val="1"/>
      </rPr>
      <t>Leo Touch</t>
    </r>
    <r>
      <rPr>
        <sz val="12"/>
        <color theme="1"/>
        <rFont val="標楷體"/>
        <family val="4"/>
        <charset val="136"/>
      </rPr>
      <t>推廣。</t>
    </r>
  </si>
  <si>
    <r>
      <rPr>
        <sz val="12"/>
        <color theme="1"/>
        <rFont val="標楷體"/>
        <family val="4"/>
        <charset val="136"/>
      </rPr>
      <t>研究用</t>
    </r>
    <r>
      <rPr>
        <sz val="12"/>
        <color theme="1"/>
        <rFont val="Times New Roman"/>
        <family val="1"/>
      </rPr>
      <t>157gsm</t>
    </r>
    <r>
      <rPr>
        <sz val="12"/>
        <color theme="1"/>
        <rFont val="標楷體"/>
        <family val="4"/>
        <charset val="136"/>
      </rPr>
      <t>雙粉紙﹐選用兩不同方法雙面過光膠﹐做蛇仔書樣﹐測試產品是否會</t>
    </r>
    <r>
      <rPr>
        <sz val="12"/>
        <color theme="1"/>
        <rFont val="Times New Roman"/>
        <family val="1"/>
      </rPr>
      <t>wrap,</t>
    </r>
    <r>
      <rPr>
        <sz val="12"/>
        <color theme="1"/>
        <rFont val="標楷體"/>
        <family val="4"/>
        <charset val="136"/>
      </rPr>
      <t>以滿足</t>
    </r>
    <r>
      <rPr>
        <sz val="12"/>
        <color theme="1"/>
        <rFont val="Times New Roman"/>
        <family val="1"/>
      </rPr>
      <t>Mattel</t>
    </r>
    <r>
      <rPr>
        <sz val="12"/>
        <color theme="1"/>
        <rFont val="標楷體"/>
        <family val="4"/>
        <charset val="136"/>
      </rPr>
      <t>客人的要求</t>
    </r>
    <r>
      <rPr>
        <sz val="12"/>
        <color theme="1"/>
        <rFont val="Times New Roman"/>
        <family val="1"/>
      </rPr>
      <t>.</t>
    </r>
  </si>
  <si>
    <r>
      <rPr>
        <sz val="12"/>
        <color theme="1"/>
        <rFont val="標楷體"/>
        <family val="4"/>
        <charset val="136"/>
      </rPr>
      <t>研究</t>
    </r>
    <r>
      <rPr>
        <sz val="12"/>
        <color theme="1"/>
        <rFont val="Times New Roman"/>
        <family val="1"/>
      </rPr>
      <t>NO.50550</t>
    </r>
    <r>
      <rPr>
        <sz val="12"/>
        <color theme="1"/>
        <rFont val="標楷體"/>
        <family val="4"/>
        <charset val="136"/>
      </rPr>
      <t>紙袋，試在袋內印</t>
    </r>
    <r>
      <rPr>
        <sz val="12"/>
        <color theme="1"/>
        <rFont val="Times New Roman"/>
        <family val="1"/>
      </rPr>
      <t>#08</t>
    </r>
    <r>
      <rPr>
        <sz val="12"/>
        <color theme="1"/>
        <rFont val="標楷體"/>
        <family val="4"/>
        <charset val="136"/>
      </rPr>
      <t>系列金墨，其確認是否改善現時大貨用</t>
    </r>
    <r>
      <rPr>
        <sz val="12"/>
        <color theme="1"/>
        <rFont val="Times New Roman"/>
        <family val="1"/>
      </rPr>
      <t>#07</t>
    </r>
    <r>
      <rPr>
        <sz val="12"/>
        <color theme="1"/>
        <rFont val="標楷體"/>
        <family val="4"/>
        <charset val="136"/>
      </rPr>
      <t>系列金墨在袋內印刷后裱膠所出現起泡的情況。</t>
    </r>
  </si>
  <si>
    <r>
      <rPr>
        <sz val="12"/>
        <color theme="1"/>
        <rFont val="標楷體"/>
        <family val="4"/>
        <charset val="136"/>
      </rPr>
      <t>測試</t>
    </r>
    <r>
      <rPr>
        <sz val="12"/>
        <color theme="1"/>
        <rFont val="Times New Roman"/>
        <family val="1"/>
      </rPr>
      <t>130gsm</t>
    </r>
    <r>
      <rPr>
        <sz val="12"/>
        <color theme="1"/>
        <rFont val="標楷體"/>
        <family val="4"/>
        <charset val="136"/>
      </rPr>
      <t>單粉紙外發進行淋</t>
    </r>
    <r>
      <rPr>
        <sz val="12"/>
        <color theme="1"/>
        <rFont val="Times New Roman"/>
        <family val="1"/>
      </rPr>
      <t>PE</t>
    </r>
    <r>
      <rPr>
        <sz val="12"/>
        <color theme="1"/>
        <rFont val="標楷體"/>
        <family val="4"/>
        <charset val="136"/>
      </rPr>
      <t>膜工序﹐以确認是否适合紙類產品﹒</t>
    </r>
  </si>
  <si>
    <r>
      <rPr>
        <sz val="12"/>
        <color theme="1"/>
        <rFont val="標楷體"/>
        <family val="4"/>
        <charset val="136"/>
      </rPr>
      <t>根据</t>
    </r>
    <r>
      <rPr>
        <sz val="12"/>
        <color theme="1"/>
        <rFont val="Times New Roman"/>
        <family val="1"/>
      </rPr>
      <t>Leo-USA/AMP</t>
    </r>
    <r>
      <rPr>
        <sz val="12"/>
        <color theme="1"/>
        <rFont val="標楷體"/>
        <family val="4"/>
        <charset val="136"/>
      </rPr>
      <t>客人要求，研究在布紋紙面上柯式光油后做</t>
    </r>
    <r>
      <rPr>
        <sz val="12"/>
        <color theme="1"/>
        <rFont val="Times New Roman"/>
        <family val="1"/>
      </rPr>
      <t>Spot UV</t>
    </r>
    <r>
      <rPr>
        <sz val="12"/>
        <color theme="1"/>
        <rFont val="標楷體"/>
        <family val="4"/>
        <charset val="136"/>
      </rPr>
      <t>＋擊凸的方法是否可行。取消原因：報告總結不接受。</t>
    </r>
  </si>
  <si>
    <r>
      <rPr>
        <sz val="12"/>
        <color theme="1"/>
        <rFont val="標楷體"/>
        <family val="4"/>
        <charset val="136"/>
      </rPr>
      <t>研究用本厂高周波熱切</t>
    </r>
    <r>
      <rPr>
        <sz val="12"/>
        <color theme="1"/>
        <rFont val="Times New Roman"/>
        <family val="1"/>
      </rPr>
      <t>TPU</t>
    </r>
    <r>
      <rPr>
        <sz val="12"/>
        <color theme="1"/>
        <rFont val="標楷體"/>
        <family val="4"/>
        <charset val="136"/>
      </rPr>
      <t>物料於布面、皮料做封套特別效果</t>
    </r>
    <r>
      <rPr>
        <sz val="12"/>
        <color theme="1"/>
        <rFont val="Times New Roman"/>
        <family val="1"/>
      </rPr>
      <t>,</t>
    </r>
    <r>
      <rPr>
        <sz val="12"/>
        <color theme="1"/>
        <rFont val="標楷體"/>
        <family val="4"/>
        <charset val="136"/>
      </rPr>
      <t>開發新技術</t>
    </r>
    <r>
      <rPr>
        <sz val="12"/>
        <color theme="1"/>
        <rFont val="Times New Roman"/>
        <family val="1"/>
      </rPr>
      <t>,</t>
    </r>
    <r>
      <rPr>
        <sz val="12"/>
        <color theme="1"/>
        <rFont val="標楷體"/>
        <family val="4"/>
        <charset val="136"/>
      </rPr>
      <t>提高机器效能</t>
    </r>
    <r>
      <rPr>
        <sz val="12"/>
        <color theme="1"/>
        <rFont val="Times New Roman"/>
        <family val="1"/>
      </rPr>
      <t>.</t>
    </r>
  </si>
  <si>
    <r>
      <rPr>
        <sz val="12"/>
        <color theme="1"/>
        <rFont val="標楷體"/>
        <family val="4"/>
        <charset val="136"/>
      </rPr>
      <t>測試</t>
    </r>
    <r>
      <rPr>
        <sz val="12"/>
        <color theme="1"/>
        <rFont val="Times New Roman"/>
        <family val="1"/>
      </rPr>
      <t>#SAN-950B-2</t>
    </r>
    <r>
      <rPr>
        <sz val="12"/>
        <color theme="1"/>
        <rFont val="標楷體"/>
        <family val="4"/>
        <charset val="136"/>
      </rPr>
      <t>透明植毛混夜光粉</t>
    </r>
    <r>
      <rPr>
        <sz val="12"/>
        <color theme="1"/>
        <rFont val="Times New Roman"/>
        <family val="1"/>
      </rPr>
      <t>,</t>
    </r>
    <r>
      <rPr>
        <sz val="12"/>
        <color theme="1"/>
        <rFont val="標楷體"/>
        <family val="4"/>
        <charset val="136"/>
      </rPr>
      <t>是否可以達到夜光植毛的特殊效果</t>
    </r>
    <r>
      <rPr>
        <sz val="12"/>
        <color theme="1"/>
        <rFont val="Times New Roman"/>
        <family val="1"/>
      </rPr>
      <t>,</t>
    </r>
    <r>
      <rPr>
        <sz val="12"/>
        <color theme="1"/>
        <rFont val="標楷體"/>
        <family val="4"/>
        <charset val="136"/>
      </rPr>
      <t>以吸引客戶從而增加在同行中的競爭力</t>
    </r>
    <r>
      <rPr>
        <sz val="12"/>
        <color theme="1"/>
        <rFont val="Times New Roman"/>
        <family val="1"/>
      </rPr>
      <t>,</t>
    </r>
    <r>
      <rPr>
        <sz val="12"/>
        <color theme="1"/>
        <rFont val="標楷體"/>
        <family val="4"/>
        <charset val="136"/>
      </rPr>
      <t>并且將其列入</t>
    </r>
    <r>
      <rPr>
        <sz val="12"/>
        <color theme="1"/>
        <rFont val="Times New Roman"/>
        <family val="1"/>
      </rPr>
      <t xml:space="preserve">Leo Touch. </t>
    </r>
  </si>
  <si>
    <r>
      <rPr>
        <sz val="12"/>
        <color theme="1"/>
        <rFont val="標楷體"/>
        <family val="4"/>
        <charset val="136"/>
      </rPr>
      <t>研究</t>
    </r>
    <r>
      <rPr>
        <sz val="12"/>
        <color theme="1"/>
        <rFont val="Times New Roman"/>
        <family val="1"/>
      </rPr>
      <t>H/M</t>
    </r>
    <r>
      <rPr>
        <sz val="12"/>
        <color theme="1"/>
        <rFont val="標楷體"/>
        <family val="4"/>
        <charset val="136"/>
      </rPr>
      <t>之精裝書</t>
    </r>
    <r>
      <rPr>
        <sz val="12"/>
        <color theme="1"/>
        <rFont val="Times New Roman"/>
        <family val="1"/>
      </rPr>
      <t>&lt;&lt;</t>
    </r>
    <r>
      <rPr>
        <sz val="12"/>
        <color theme="1"/>
        <rFont val="標楷體"/>
        <family val="4"/>
        <charset val="136"/>
      </rPr>
      <t>聖誕典故</t>
    </r>
    <r>
      <rPr>
        <sz val="12"/>
        <color theme="1"/>
        <rFont val="Times New Roman"/>
        <family val="1"/>
      </rPr>
      <t>&gt;&gt;(Job#48149)</t>
    </r>
    <r>
      <rPr>
        <sz val="12"/>
        <color theme="1"/>
        <rFont val="標楷體"/>
        <family val="4"/>
        <charset val="136"/>
      </rPr>
      <t>產品在生產中使用景達</t>
    </r>
    <r>
      <rPr>
        <sz val="12"/>
        <color theme="1"/>
        <rFont val="Times New Roman"/>
        <family val="1"/>
      </rPr>
      <t>Matt Varnish (#GP-1306&amp;#GP-1388)</t>
    </r>
    <r>
      <rPr>
        <sz val="12"/>
        <color theme="1"/>
        <rFont val="標楷體"/>
        <family val="4"/>
        <charset val="136"/>
      </rPr>
      <t>絲印啞油時出現翻粘問題﹐測試景達</t>
    </r>
    <r>
      <rPr>
        <sz val="12"/>
        <color theme="1"/>
        <rFont val="Times New Roman"/>
        <family val="1"/>
      </rPr>
      <t>Matt Varnish #GP-1463</t>
    </r>
    <r>
      <rPr>
        <sz val="12"/>
        <color theme="1"/>
        <rFont val="標楷體"/>
        <family val="4"/>
        <charset val="136"/>
      </rPr>
      <t>﹐</t>
    </r>
    <r>
      <rPr>
        <sz val="12"/>
        <color theme="1"/>
        <rFont val="Times New Roman"/>
        <family val="1"/>
      </rPr>
      <t>#GP-1464</t>
    </r>
    <r>
      <rPr>
        <sz val="12"/>
        <color theme="1"/>
        <rFont val="標楷體"/>
        <family val="4"/>
        <charset val="136"/>
      </rPr>
      <t>﹐</t>
    </r>
    <r>
      <rPr>
        <sz val="12"/>
        <color theme="1"/>
        <rFont val="Times New Roman"/>
        <family val="1"/>
      </rPr>
      <t>#GP-1465</t>
    </r>
    <r>
      <rPr>
        <sz val="12"/>
        <color theme="1"/>
        <rFont val="標楷體"/>
        <family val="4"/>
        <charset val="136"/>
      </rPr>
      <t>絲印啞油﹐能否解決此問題﹐達到客人要求的效果﹒</t>
    </r>
  </si>
  <si>
    <r>
      <rPr>
        <sz val="12"/>
        <color theme="1"/>
        <rFont val="標楷體"/>
        <family val="4"/>
        <charset val="136"/>
      </rPr>
      <t>研究</t>
    </r>
    <r>
      <rPr>
        <sz val="12"/>
        <color theme="1"/>
        <rFont val="Times New Roman"/>
        <family val="1"/>
      </rPr>
      <t>LPPEU/ESSLI</t>
    </r>
    <r>
      <rPr>
        <sz val="12"/>
        <color theme="1"/>
        <rFont val="標楷體"/>
        <family val="4"/>
        <charset val="136"/>
      </rPr>
      <t>客人投訴柯式香味油墨香味不足的問題﹐測試柯式香味</t>
    </r>
    <r>
      <rPr>
        <sz val="12"/>
        <color theme="1"/>
        <rFont val="Times New Roman"/>
        <family val="1"/>
      </rPr>
      <t xml:space="preserve"> </t>
    </r>
    <r>
      <rPr>
        <sz val="12"/>
        <color theme="1"/>
        <rFont val="標楷體"/>
        <family val="4"/>
        <charset val="136"/>
      </rPr>
      <t>油墨用絲印方式印刷﹐其香味是否增強﹐以達至客人的要求﹐及生產可行評估﹒</t>
    </r>
  </si>
  <si>
    <r>
      <rPr>
        <sz val="12"/>
        <color theme="1"/>
        <rFont val="標楷體"/>
        <family val="4"/>
        <charset val="136"/>
      </rPr>
      <t>研究</t>
    </r>
    <r>
      <rPr>
        <sz val="12"/>
        <color theme="1"/>
        <rFont val="Times New Roman"/>
        <family val="1"/>
      </rPr>
      <t>H/M</t>
    </r>
    <r>
      <rPr>
        <sz val="12"/>
        <color theme="1"/>
        <rFont val="標楷體"/>
        <family val="4"/>
        <charset val="136"/>
      </rPr>
      <t>熱辣擊凹產品</t>
    </r>
    <r>
      <rPr>
        <sz val="12"/>
        <color theme="1"/>
        <rFont val="Times New Roman"/>
        <family val="1"/>
      </rPr>
      <t>,</t>
    </r>
    <r>
      <rPr>
        <sz val="12"/>
        <color theme="1"/>
        <rFont val="標楷體"/>
        <family val="4"/>
        <charset val="136"/>
      </rPr>
      <t>測試用永安</t>
    </r>
    <r>
      <rPr>
        <sz val="12"/>
        <color theme="1"/>
        <rFont val="Times New Roman"/>
        <family val="1"/>
      </rPr>
      <t>SAR-2487Rayon</t>
    </r>
    <r>
      <rPr>
        <sz val="12"/>
        <color theme="1"/>
        <rFont val="標楷體"/>
        <family val="4"/>
        <charset val="136"/>
      </rPr>
      <t>生產可行性﹒</t>
    </r>
  </si>
  <si>
    <r>
      <rPr>
        <sz val="12"/>
        <color theme="1"/>
        <rFont val="標楷體"/>
        <family val="4"/>
        <charset val="136"/>
      </rPr>
      <t>應客戶要求</t>
    </r>
    <r>
      <rPr>
        <sz val="12"/>
        <color theme="1"/>
        <rFont val="Times New Roman"/>
        <family val="1"/>
      </rPr>
      <t xml:space="preserve">, </t>
    </r>
    <r>
      <rPr>
        <sz val="12"/>
        <color theme="1"/>
        <rFont val="標楷體"/>
        <family val="4"/>
        <charset val="136"/>
      </rPr>
      <t>研究于</t>
    </r>
    <r>
      <rPr>
        <sz val="12"/>
        <color theme="1"/>
        <rFont val="Times New Roman"/>
        <family val="1"/>
      </rPr>
      <t>HEDP</t>
    </r>
    <r>
      <rPr>
        <sz val="12"/>
        <color theme="1"/>
        <rFont val="標楷體"/>
        <family val="4"/>
        <charset val="136"/>
      </rPr>
      <t>膠片上植毛</t>
    </r>
    <r>
      <rPr>
        <sz val="12"/>
        <color theme="1"/>
        <rFont val="Times New Roman"/>
        <family val="1"/>
      </rPr>
      <t>,</t>
    </r>
    <r>
      <rPr>
        <sz val="12"/>
        <color theme="1"/>
        <rFont val="標楷體"/>
        <family val="4"/>
        <charset val="136"/>
      </rPr>
      <t>並用</t>
    </r>
    <r>
      <rPr>
        <sz val="12"/>
        <color theme="1"/>
        <rFont val="Times New Roman"/>
        <family val="1"/>
      </rPr>
      <t>PP</t>
    </r>
    <r>
      <rPr>
        <sz val="12"/>
        <color theme="1"/>
        <rFont val="標楷體"/>
        <family val="4"/>
        <charset val="136"/>
      </rPr>
      <t>手挽袋機熱辣成袋是否可行</t>
    </r>
    <r>
      <rPr>
        <sz val="12"/>
        <color theme="1"/>
        <rFont val="Times New Roman"/>
        <family val="1"/>
      </rPr>
      <t>.</t>
    </r>
  </si>
  <si>
    <r>
      <rPr>
        <sz val="12"/>
        <color theme="1"/>
        <rFont val="標楷體"/>
        <family val="4"/>
        <charset val="136"/>
      </rPr>
      <t>研究客人提供的產品，試用于本公司的設備生產，將</t>
    </r>
    <r>
      <rPr>
        <sz val="12"/>
        <color theme="1"/>
        <rFont val="Times New Roman"/>
        <family val="1"/>
      </rPr>
      <t>CPFilms</t>
    </r>
    <r>
      <rPr>
        <sz val="12"/>
        <color theme="1"/>
        <rFont val="標楷體"/>
        <family val="4"/>
        <charset val="136"/>
      </rPr>
      <t>過于</t>
    </r>
    <r>
      <rPr>
        <sz val="12"/>
        <color theme="1"/>
        <rFont val="Times New Roman"/>
        <family val="1"/>
      </rPr>
      <t>130gsm</t>
    </r>
    <r>
      <rPr>
        <sz val="12"/>
        <color theme="1"/>
        <rFont val="標楷體"/>
        <family val="4"/>
        <charset val="136"/>
      </rPr>
      <t>單粉紙和</t>
    </r>
    <r>
      <rPr>
        <sz val="12"/>
        <color theme="1"/>
        <rFont val="Times New Roman"/>
        <family val="1"/>
      </rPr>
      <t>407gsm</t>
    </r>
    <r>
      <rPr>
        <sz val="12"/>
        <color theme="1"/>
        <rFont val="標楷體"/>
        <family val="4"/>
        <charset val="136"/>
      </rPr>
      <t>單粉咭，其后均分別做擊凹</t>
    </r>
    <r>
      <rPr>
        <sz val="12"/>
        <color theme="1"/>
        <rFont val="Times New Roman"/>
        <family val="1"/>
      </rPr>
      <t>+</t>
    </r>
    <r>
      <rPr>
        <sz val="12"/>
        <color theme="1"/>
        <rFont val="標楷體"/>
        <family val="4"/>
        <charset val="136"/>
      </rPr>
      <t>燙金（客人</t>
    </r>
    <r>
      <rPr>
        <sz val="12"/>
        <color theme="1"/>
        <rFont val="Times New Roman"/>
        <family val="1"/>
      </rPr>
      <t>logo</t>
    </r>
    <r>
      <rPr>
        <sz val="12"/>
        <color theme="1"/>
        <rFont val="標楷體"/>
        <family val="4"/>
        <charset val="136"/>
      </rPr>
      <t>）</t>
    </r>
    <r>
      <rPr>
        <sz val="12"/>
        <color theme="1"/>
        <rFont val="Times New Roman"/>
        <family val="1"/>
      </rPr>
      <t>,</t>
    </r>
    <r>
      <rPr>
        <sz val="12"/>
        <color theme="1"/>
        <rFont val="標楷體"/>
        <family val="4"/>
        <charset val="136"/>
      </rPr>
      <t>確認效果是否達到客人要求。</t>
    </r>
  </si>
  <si>
    <r>
      <rPr>
        <sz val="12"/>
        <color theme="1"/>
        <rFont val="標楷體"/>
        <family val="4"/>
        <charset val="136"/>
      </rPr>
      <t>研究</t>
    </r>
    <r>
      <rPr>
        <sz val="12"/>
        <color theme="1"/>
        <rFont val="Times New Roman"/>
        <family val="1"/>
      </rPr>
      <t>67gsm</t>
    </r>
    <r>
      <rPr>
        <sz val="12"/>
        <color theme="1"/>
        <rFont val="標楷體"/>
        <family val="4"/>
        <charset val="136"/>
      </rPr>
      <t>書紙外發進行淋</t>
    </r>
    <r>
      <rPr>
        <sz val="12"/>
        <color theme="1"/>
        <rFont val="Times New Roman"/>
        <family val="1"/>
      </rPr>
      <t>PE</t>
    </r>
    <r>
      <rPr>
        <sz val="12"/>
        <color theme="1"/>
        <rFont val="標楷體"/>
        <family val="4"/>
        <charset val="136"/>
      </rPr>
      <t>膜复合工序，是否配合本公司的燙金擊凸工序做特別擊凸效果</t>
    </r>
  </si>
  <si>
    <r>
      <rPr>
        <sz val="12"/>
        <color theme="1"/>
        <rFont val="標楷體"/>
        <family val="4"/>
        <charset val="136"/>
      </rPr>
      <t>研究</t>
    </r>
    <r>
      <rPr>
        <sz val="12"/>
        <color theme="1"/>
        <rFont val="Times New Roman"/>
        <family val="1"/>
      </rPr>
      <t>PET</t>
    </r>
    <r>
      <rPr>
        <sz val="12"/>
        <color theme="1"/>
        <rFont val="標楷體"/>
        <family val="4"/>
        <charset val="136"/>
      </rPr>
      <t>過膠是否可提高產品的适用性能</t>
    </r>
    <r>
      <rPr>
        <sz val="12"/>
        <color theme="1"/>
        <rFont val="Times New Roman"/>
        <family val="1"/>
      </rPr>
      <t>,</t>
    </r>
    <r>
      <rPr>
        <sz val="12"/>
        <color theme="1"/>
        <rFont val="標楷體"/>
        <family val="4"/>
        <charset val="136"/>
      </rPr>
      <t>提高產品的質量</t>
    </r>
    <r>
      <rPr>
        <sz val="12"/>
        <color theme="1"/>
        <rFont val="Times New Roman"/>
        <family val="1"/>
      </rPr>
      <t>.</t>
    </r>
    <r>
      <rPr>
        <sz val="12"/>
        <color theme="1"/>
        <rFont val="標楷體"/>
        <family val="4"/>
        <charset val="136"/>
      </rPr>
      <t>取消原因：測試結果不接受。</t>
    </r>
  </si>
  <si>
    <r>
      <rPr>
        <sz val="12"/>
        <color theme="1"/>
        <rFont val="標楷體"/>
        <family val="4"/>
        <charset val="136"/>
      </rPr>
      <t>研究實地大面積做</t>
    </r>
    <r>
      <rPr>
        <sz val="12"/>
        <color theme="1"/>
        <rFont val="Times New Roman"/>
        <family val="1"/>
      </rPr>
      <t>UV</t>
    </r>
    <r>
      <rPr>
        <sz val="12"/>
        <color theme="1"/>
        <rFont val="標楷體"/>
        <family val="4"/>
        <charset val="136"/>
      </rPr>
      <t>油溝閃金粉效果﹐其品質及生產是否可行﹒</t>
    </r>
  </si>
  <si>
    <r>
      <rPr>
        <sz val="12"/>
        <color theme="1"/>
        <rFont val="標楷體"/>
        <family val="4"/>
        <charset val="136"/>
      </rPr>
      <t>研究在淋膜鋁箔紙面印刷后，做折光效果是否有別于現時公司燙金折光效果及評估生產可行性。以列入</t>
    </r>
    <r>
      <rPr>
        <sz val="12"/>
        <color theme="1"/>
        <rFont val="Times New Roman"/>
        <family val="1"/>
      </rPr>
      <t>Leo Touch</t>
    </r>
    <r>
      <rPr>
        <sz val="12"/>
        <color theme="1"/>
        <rFont val="標楷體"/>
        <family val="4"/>
        <charset val="136"/>
      </rPr>
      <t>推廣。</t>
    </r>
  </si>
  <si>
    <r>
      <rPr>
        <sz val="12"/>
        <color theme="1"/>
        <rFont val="標楷體"/>
        <family val="4"/>
        <charset val="136"/>
      </rPr>
      <t>研究</t>
    </r>
    <r>
      <rPr>
        <sz val="12"/>
        <color theme="1"/>
        <rFont val="Times New Roman"/>
        <family val="1"/>
      </rPr>
      <t>XO</t>
    </r>
    <r>
      <rPr>
        <sz val="12"/>
        <color theme="1"/>
        <rFont val="標楷體"/>
        <family val="4"/>
        <charset val="136"/>
      </rPr>
      <t>酒盒，測試葉氏</t>
    </r>
    <r>
      <rPr>
        <sz val="12"/>
        <color theme="1"/>
        <rFont val="Times New Roman"/>
        <family val="1"/>
      </rPr>
      <t>“</t>
    </r>
    <r>
      <rPr>
        <sz val="12"/>
        <color theme="1"/>
        <rFont val="標楷體"/>
        <family val="4"/>
        <charset val="136"/>
      </rPr>
      <t>洋紫荊</t>
    </r>
    <r>
      <rPr>
        <sz val="12"/>
        <color theme="1"/>
        <rFont val="Times New Roman"/>
        <family val="1"/>
      </rPr>
      <t>”</t>
    </r>
    <r>
      <rPr>
        <sz val="12"/>
        <color theme="1"/>
        <rFont val="標楷體"/>
        <family val="4"/>
        <charset val="136"/>
      </rPr>
      <t>凹版油墨、水性光油、沖淡劑、調金油配合凹版機生產，其效果是否可達到客人的要求。</t>
    </r>
  </si>
  <si>
    <r>
      <rPr>
        <sz val="12"/>
        <color theme="1"/>
        <rFont val="標楷體"/>
        <family val="4"/>
        <charset val="136"/>
      </rPr>
      <t>測試用配好的藥劑噴于回收的絨毛上</t>
    </r>
    <r>
      <rPr>
        <sz val="12"/>
        <color theme="1"/>
        <rFont val="Times New Roman"/>
        <family val="1"/>
      </rPr>
      <t xml:space="preserve">, </t>
    </r>
    <r>
      <rPr>
        <sz val="12"/>
        <color theme="1"/>
        <rFont val="標楷體"/>
        <family val="4"/>
        <charset val="136"/>
      </rPr>
      <t>是否可解決舊毛無法再使用的問題﹒提高絨毛的使用率</t>
    </r>
    <r>
      <rPr>
        <sz val="12"/>
        <color theme="1"/>
        <rFont val="Times New Roman"/>
        <family val="1"/>
      </rPr>
      <t xml:space="preserve">, </t>
    </r>
    <r>
      <rPr>
        <sz val="12"/>
        <color theme="1"/>
        <rFont val="標楷體"/>
        <family val="4"/>
        <charset val="136"/>
      </rPr>
      <t>以降低公司成本﹒</t>
    </r>
  </si>
  <si>
    <r>
      <rPr>
        <sz val="12"/>
        <color theme="1"/>
        <rFont val="標楷體"/>
        <family val="4"/>
        <charset val="136"/>
      </rPr>
      <t>針對歐洲客人</t>
    </r>
    <r>
      <rPr>
        <sz val="12"/>
        <color theme="1"/>
        <rFont val="Times New Roman"/>
        <family val="1"/>
      </rPr>
      <t>Holker Verlag</t>
    </r>
    <r>
      <rPr>
        <sz val="12"/>
        <color theme="1"/>
        <rFont val="標楷體"/>
        <family val="4"/>
        <charset val="136"/>
      </rPr>
      <t>的要求﹐研究在</t>
    </r>
    <r>
      <rPr>
        <sz val="12"/>
        <color theme="1"/>
        <rFont val="Times New Roman"/>
        <family val="1"/>
      </rPr>
      <t>270gsm Gilbert Oxfort Black</t>
    </r>
    <r>
      <rPr>
        <sz val="12"/>
        <color theme="1"/>
        <rFont val="標楷體"/>
        <family val="4"/>
        <charset val="136"/>
      </rPr>
      <t>紙絲印美麗華的</t>
    </r>
    <r>
      <rPr>
        <sz val="12"/>
        <color theme="1"/>
        <rFont val="Times New Roman"/>
        <family val="1"/>
      </rPr>
      <t>#SS-3109</t>
    </r>
    <r>
      <rPr>
        <sz val="12"/>
        <color theme="1"/>
        <rFont val="標楷體"/>
        <family val="4"/>
        <charset val="136"/>
      </rPr>
      <t>（紅色）﹑</t>
    </r>
    <r>
      <rPr>
        <sz val="12"/>
        <color theme="1"/>
        <rFont val="Times New Roman"/>
        <family val="1"/>
      </rPr>
      <t>#SS-2032</t>
    </r>
    <r>
      <rPr>
        <sz val="12"/>
        <color theme="1"/>
        <rFont val="標楷體"/>
        <family val="4"/>
        <charset val="136"/>
      </rPr>
      <t>（黃色）﹑</t>
    </r>
    <r>
      <rPr>
        <sz val="12"/>
        <color theme="1"/>
        <rFont val="Times New Roman"/>
        <family val="1"/>
      </rPr>
      <t>#SS-104T</t>
    </r>
    <r>
      <rPr>
        <sz val="12"/>
        <color theme="1"/>
        <rFont val="標楷體"/>
        <family val="4"/>
        <charset val="136"/>
      </rPr>
      <t>（白色）三种油墨﹐效果是否達到客人要求﹒</t>
    </r>
  </si>
  <si>
    <r>
      <rPr>
        <sz val="12"/>
        <color theme="1"/>
        <rFont val="標楷體"/>
        <family val="4"/>
        <charset val="136"/>
      </rPr>
      <t>針對</t>
    </r>
    <r>
      <rPr>
        <sz val="12"/>
        <color theme="1"/>
        <rFont val="Times New Roman"/>
        <family val="1"/>
      </rPr>
      <t>H/M</t>
    </r>
    <r>
      <rPr>
        <sz val="12"/>
        <color theme="1"/>
        <rFont val="標楷體"/>
        <family val="4"/>
        <charset val="136"/>
      </rPr>
      <t>之精裝書</t>
    </r>
    <r>
      <rPr>
        <sz val="12"/>
        <color theme="1"/>
        <rFont val="Times New Roman"/>
        <family val="1"/>
      </rPr>
      <t>&lt;&lt;</t>
    </r>
    <r>
      <rPr>
        <sz val="12"/>
        <color theme="1"/>
        <rFont val="標楷體"/>
        <family val="4"/>
        <charset val="136"/>
      </rPr>
      <t>聖誕典故</t>
    </r>
    <r>
      <rPr>
        <sz val="12"/>
        <color theme="1"/>
        <rFont val="Times New Roman"/>
        <family val="1"/>
      </rPr>
      <t>&gt;&gt;(Job#48149)</t>
    </r>
    <r>
      <rPr>
        <sz val="12"/>
        <color theme="1"/>
        <rFont val="標楷體"/>
        <family val="4"/>
        <charset val="136"/>
      </rPr>
      <t>產品在生產中使用景達</t>
    </r>
    <r>
      <rPr>
        <sz val="12"/>
        <color theme="1"/>
        <rFont val="Times New Roman"/>
        <family val="1"/>
      </rPr>
      <t>Matt Varnish(#GP-1306&amp;#GP-1388)</t>
    </r>
    <r>
      <rPr>
        <sz val="12"/>
        <color theme="1"/>
        <rFont val="標楷體"/>
        <family val="4"/>
        <charset val="136"/>
      </rPr>
      <t>絲印啞油時出現翻粘問題﹐之前</t>
    </r>
    <r>
      <rPr>
        <sz val="12"/>
        <color theme="1"/>
        <rFont val="Times New Roman"/>
        <family val="1"/>
      </rPr>
      <t>#GP-1463</t>
    </r>
    <r>
      <rPr>
        <sz val="12"/>
        <color theme="1"/>
        <rFont val="標楷體"/>
        <family val="4"/>
        <charset val="136"/>
      </rPr>
      <t>的測試結果（精裝書的坑位屈折時出現啞油爆裂的現象）﹐測試景達</t>
    </r>
    <r>
      <rPr>
        <sz val="12"/>
        <color theme="1"/>
        <rFont val="Times New Roman"/>
        <family val="1"/>
      </rPr>
      <t>#GP-1503</t>
    </r>
    <r>
      <rPr>
        <sz val="12"/>
        <color theme="1"/>
        <rFont val="標楷體"/>
        <family val="4"/>
        <charset val="136"/>
      </rPr>
      <t>﹐</t>
    </r>
    <r>
      <rPr>
        <sz val="12"/>
        <color theme="1"/>
        <rFont val="Times New Roman"/>
        <family val="1"/>
      </rPr>
      <t>#GP-1504</t>
    </r>
    <r>
      <rPr>
        <sz val="12"/>
        <color theme="1"/>
        <rFont val="標楷體"/>
        <family val="4"/>
        <charset val="136"/>
      </rPr>
      <t>﹐</t>
    </r>
    <r>
      <rPr>
        <sz val="12"/>
        <color theme="1"/>
        <rFont val="Times New Roman"/>
        <family val="1"/>
      </rPr>
      <t>#GP-1505</t>
    </r>
    <r>
      <rPr>
        <sz val="12"/>
        <color theme="1"/>
        <rFont val="標楷體"/>
        <family val="4"/>
        <charset val="136"/>
      </rPr>
      <t>﹐及美麗華</t>
    </r>
    <r>
      <rPr>
        <sz val="12"/>
        <color theme="1"/>
        <rFont val="Times New Roman"/>
        <family val="1"/>
      </rPr>
      <t>#SPT-110B</t>
    </r>
    <r>
      <rPr>
        <sz val="12"/>
        <color theme="1"/>
        <rFont val="標楷體"/>
        <family val="4"/>
        <charset val="136"/>
      </rPr>
      <t>絲印啞油﹐能否解決上述兩個問題﹐達到客人要求的效果﹒</t>
    </r>
  </si>
  <si>
    <r>
      <rPr>
        <sz val="12"/>
        <color theme="1"/>
        <rFont val="標楷體"/>
        <family val="4"/>
        <charset val="136"/>
      </rPr>
      <t>研究于</t>
    </r>
    <r>
      <rPr>
        <sz val="12"/>
        <color theme="1"/>
        <rFont val="Times New Roman"/>
        <family val="1"/>
      </rPr>
      <t>PP</t>
    </r>
    <r>
      <rPr>
        <sz val="12"/>
        <color theme="1"/>
        <rFont val="標楷體"/>
        <family val="4"/>
        <charset val="136"/>
      </rPr>
      <t>膠片上植毛</t>
    </r>
    <r>
      <rPr>
        <sz val="12"/>
        <color theme="1"/>
        <rFont val="Times New Roman"/>
        <family val="1"/>
      </rPr>
      <t>,</t>
    </r>
    <r>
      <rPr>
        <sz val="12"/>
        <color theme="1"/>
        <rFont val="標楷體"/>
        <family val="4"/>
        <charset val="136"/>
      </rPr>
      <t>並用</t>
    </r>
    <r>
      <rPr>
        <sz val="12"/>
        <color theme="1"/>
        <rFont val="Times New Roman"/>
        <family val="1"/>
      </rPr>
      <t>PP</t>
    </r>
    <r>
      <rPr>
        <sz val="12"/>
        <color theme="1"/>
        <rFont val="標楷體"/>
        <family val="4"/>
        <charset val="136"/>
      </rPr>
      <t>手挽袋機熱辣成袋是否可行</t>
    </r>
    <r>
      <rPr>
        <sz val="12"/>
        <color theme="1"/>
        <rFont val="Times New Roman"/>
        <family val="1"/>
      </rPr>
      <t>.</t>
    </r>
  </si>
  <si>
    <r>
      <rPr>
        <sz val="12"/>
        <color theme="1"/>
        <rFont val="標楷體"/>
        <family val="4"/>
        <charset val="136"/>
      </rPr>
      <t>研究用鐳射機在各种布料面或膠料面上雕刻及切割圖案</t>
    </r>
    <r>
      <rPr>
        <sz val="12"/>
        <color theme="1"/>
        <rFont val="Times New Roman"/>
        <family val="1"/>
      </rPr>
      <t>,</t>
    </r>
    <r>
      <rPr>
        <sz val="12"/>
        <color theme="1"/>
        <rFont val="標楷體"/>
        <family val="4"/>
        <charset val="136"/>
      </rPr>
      <t>确認生產可行性</t>
    </r>
    <r>
      <rPr>
        <sz val="12"/>
        <color theme="1"/>
        <rFont val="Times New Roman"/>
        <family val="1"/>
      </rPr>
      <t>,</t>
    </r>
    <r>
      <rPr>
        <sz val="12"/>
        <color theme="1"/>
        <rFont val="標楷體"/>
        <family val="4"/>
        <charset val="136"/>
      </rPr>
      <t>以此開發更新的技術予以列入</t>
    </r>
    <r>
      <rPr>
        <sz val="12"/>
        <color theme="1"/>
        <rFont val="Times New Roman"/>
        <family val="1"/>
      </rPr>
      <t>Leo Touch</t>
    </r>
    <r>
      <rPr>
        <sz val="12"/>
        <color theme="1"/>
        <rFont val="標楷體"/>
        <family val="4"/>
        <charset val="136"/>
      </rPr>
      <t>推廣生產</t>
    </r>
    <r>
      <rPr>
        <sz val="12"/>
        <color theme="1"/>
        <rFont val="Times New Roman"/>
        <family val="1"/>
      </rPr>
      <t>.</t>
    </r>
  </si>
  <si>
    <r>
      <rPr>
        <sz val="12"/>
        <color theme="1"/>
        <rFont val="標楷體"/>
        <family val="4"/>
        <charset val="136"/>
      </rPr>
      <t>研究</t>
    </r>
    <r>
      <rPr>
        <sz val="12"/>
        <color theme="1"/>
        <rFont val="Times New Roman"/>
        <family val="1"/>
      </rPr>
      <t>Tinted UV</t>
    </r>
    <r>
      <rPr>
        <sz val="12"/>
        <color theme="1"/>
        <rFont val="標楷體"/>
        <family val="4"/>
        <charset val="136"/>
      </rPr>
      <t>效果﹐測試</t>
    </r>
    <r>
      <rPr>
        <sz val="12"/>
        <color theme="1"/>
        <rFont val="Times New Roman"/>
        <family val="1"/>
      </rPr>
      <t>Argon</t>
    </r>
    <r>
      <rPr>
        <sz val="12"/>
        <color theme="1"/>
        <rFont val="標楷體"/>
        <family val="4"/>
        <charset val="136"/>
      </rPr>
      <t>的</t>
    </r>
    <r>
      <rPr>
        <sz val="12"/>
        <color theme="1"/>
        <rFont val="Times New Roman"/>
        <family val="1"/>
      </rPr>
      <t>cyan</t>
    </r>
    <r>
      <rPr>
        <sz val="12"/>
        <color theme="1"/>
        <rFont val="標楷體"/>
        <family val="4"/>
        <charset val="136"/>
      </rPr>
      <t>﹐</t>
    </r>
    <r>
      <rPr>
        <sz val="12"/>
        <color theme="1"/>
        <rFont val="Times New Roman"/>
        <family val="1"/>
      </rPr>
      <t>lemon yellow</t>
    </r>
    <r>
      <rPr>
        <sz val="12"/>
        <color theme="1"/>
        <rFont val="標楷體"/>
        <family val="4"/>
        <charset val="136"/>
      </rPr>
      <t>﹐</t>
    </r>
    <r>
      <rPr>
        <sz val="12"/>
        <color theme="1"/>
        <rFont val="Times New Roman"/>
        <family val="1"/>
      </rPr>
      <t>magenta</t>
    </r>
    <r>
      <rPr>
        <sz val="12"/>
        <color theme="1"/>
        <rFont val="標楷體"/>
        <family val="4"/>
        <charset val="136"/>
      </rPr>
      <t>﹐</t>
    </r>
    <r>
      <rPr>
        <sz val="12"/>
        <color theme="1"/>
        <rFont val="Times New Roman"/>
        <family val="1"/>
      </rPr>
      <t>black</t>
    </r>
    <r>
      <rPr>
        <sz val="12"/>
        <color theme="1"/>
        <rFont val="標楷體"/>
        <family val="4"/>
        <charset val="136"/>
      </rPr>
      <t>四色油﹐配合其生產可行性﹐以列入</t>
    </r>
    <r>
      <rPr>
        <sz val="12"/>
        <color theme="1"/>
        <rFont val="Times New Roman"/>
        <family val="1"/>
      </rPr>
      <t>Leo Touch</t>
    </r>
    <r>
      <rPr>
        <sz val="12"/>
        <color theme="1"/>
        <rFont val="標楷體"/>
        <family val="4"/>
        <charset val="136"/>
      </rPr>
      <t>內推廣﹒</t>
    </r>
  </si>
  <si>
    <r>
      <rPr>
        <sz val="12"/>
        <color theme="1"/>
        <rFont val="標楷體"/>
        <family val="4"/>
        <charset val="136"/>
      </rPr>
      <t>針對客人</t>
    </r>
    <r>
      <rPr>
        <sz val="12"/>
        <color theme="1"/>
        <rFont val="Times New Roman"/>
        <family val="1"/>
      </rPr>
      <t>Coppenrath –#51440&lt;&lt;</t>
    </r>
    <r>
      <rPr>
        <sz val="12"/>
        <color theme="1"/>
        <rFont val="標楷體"/>
        <family val="4"/>
        <charset val="136"/>
      </rPr>
      <t>天使的眼淚</t>
    </r>
    <r>
      <rPr>
        <sz val="12"/>
        <color theme="1"/>
        <rFont val="Times New Roman"/>
        <family val="1"/>
      </rPr>
      <t>&gt;&gt;</t>
    </r>
    <r>
      <rPr>
        <sz val="12"/>
        <color theme="1"/>
        <rFont val="標楷體"/>
        <family val="4"/>
        <charset val="136"/>
      </rPr>
      <t>絨布皮殼上燙金附著力不接受</t>
    </r>
    <r>
      <rPr>
        <sz val="12"/>
        <color theme="1"/>
        <rFont val="Times New Roman"/>
        <family val="1"/>
      </rPr>
      <t>,</t>
    </r>
    <r>
      <rPr>
        <sz val="12"/>
        <color theme="1"/>
        <rFont val="標楷體"/>
        <family val="4"/>
        <charset val="136"/>
      </rPr>
      <t>固采用絲印油墨於絨布面上滿足客要求</t>
    </r>
    <r>
      <rPr>
        <sz val="12"/>
        <color theme="1"/>
        <rFont val="Times New Roman"/>
        <family val="1"/>
      </rPr>
      <t>.</t>
    </r>
  </si>
  <si>
    <r>
      <rPr>
        <sz val="12"/>
        <color theme="1"/>
        <rFont val="標楷體"/>
        <family val="4"/>
        <charset val="136"/>
      </rPr>
      <t>研究</t>
    </r>
    <r>
      <rPr>
        <sz val="12"/>
        <color theme="1"/>
        <rFont val="Times New Roman"/>
        <family val="1"/>
      </rPr>
      <t>H/M</t>
    </r>
    <r>
      <rPr>
        <sz val="12"/>
        <color theme="1"/>
        <rFont val="標楷體"/>
        <family val="4"/>
        <charset val="136"/>
      </rPr>
      <t>紙袋樣</t>
    </r>
    <r>
      <rPr>
        <sz val="12"/>
        <color theme="1"/>
        <rFont val="Times New Roman"/>
        <family val="1"/>
      </rPr>
      <t>,</t>
    </r>
    <r>
      <rPr>
        <sz val="12"/>
        <color theme="1"/>
        <rFont val="標楷體"/>
        <family val="4"/>
        <charset val="136"/>
      </rPr>
      <t>測試高密度面色丁布裱紙后上印刷机印刷</t>
    </r>
    <r>
      <rPr>
        <sz val="12"/>
        <color theme="1"/>
        <rFont val="Times New Roman"/>
        <family val="1"/>
      </rPr>
      <t>4</t>
    </r>
    <r>
      <rPr>
        <sz val="12"/>
        <color theme="1"/>
        <rFont val="標楷體"/>
        <family val="4"/>
        <charset val="136"/>
      </rPr>
      <t>色及絲印一色</t>
    </r>
    <r>
      <rPr>
        <sz val="12"/>
        <color theme="1"/>
        <rFont val="Times New Roman"/>
        <family val="1"/>
      </rPr>
      <t>,</t>
    </r>
    <r>
      <rPr>
        <sz val="12"/>
        <color theme="1"/>
        <rFont val="標楷體"/>
        <family val="4"/>
        <charset val="136"/>
      </rPr>
      <t>并做袋之生產可行性</t>
    </r>
    <r>
      <rPr>
        <sz val="12"/>
        <color theme="1"/>
        <rFont val="Times New Roman"/>
        <family val="1"/>
      </rPr>
      <t>.</t>
    </r>
  </si>
  <si>
    <r>
      <rPr>
        <sz val="12"/>
        <color theme="1"/>
        <rFont val="標楷體"/>
        <family val="4"/>
        <charset val="136"/>
      </rPr>
      <t>研究在植毛面上用</t>
    </r>
    <r>
      <rPr>
        <sz val="12"/>
        <color theme="1"/>
        <rFont val="Times New Roman"/>
        <family val="1"/>
      </rPr>
      <t>21T</t>
    </r>
    <r>
      <rPr>
        <sz val="12"/>
        <color theme="1"/>
        <rFont val="標楷體"/>
        <family val="4"/>
        <charset val="136"/>
      </rPr>
      <t>厚网刮印發泡漿</t>
    </r>
    <r>
      <rPr>
        <sz val="12"/>
        <color theme="1"/>
        <rFont val="Times New Roman"/>
        <family val="1"/>
      </rPr>
      <t>,</t>
    </r>
    <r>
      <rPr>
        <sz val="12"/>
        <color theme="1"/>
        <rFont val="標楷體"/>
        <family val="4"/>
        <charset val="136"/>
      </rPr>
      <t>确認生產可行性</t>
    </r>
    <r>
      <rPr>
        <sz val="12"/>
        <color theme="1"/>
        <rFont val="Times New Roman"/>
        <family val="1"/>
      </rPr>
      <t>,</t>
    </r>
    <r>
      <rPr>
        <sz val="12"/>
        <color theme="1"/>
        <rFont val="標楷體"/>
        <family val="4"/>
        <charset val="136"/>
      </rPr>
      <t>以此開發更新的技術予以列入</t>
    </r>
    <r>
      <rPr>
        <sz val="12"/>
        <color theme="1"/>
        <rFont val="Times New Roman"/>
        <family val="1"/>
      </rPr>
      <t>Leo Touch</t>
    </r>
    <r>
      <rPr>
        <sz val="12"/>
        <color theme="1"/>
        <rFont val="標楷體"/>
        <family val="4"/>
        <charset val="136"/>
      </rPr>
      <t>推廣生產</t>
    </r>
    <r>
      <rPr>
        <sz val="12"/>
        <color theme="1"/>
        <rFont val="Times New Roman"/>
        <family val="1"/>
      </rPr>
      <t>.</t>
    </r>
  </si>
  <si>
    <r>
      <rPr>
        <sz val="12"/>
        <color theme="1"/>
        <rFont val="標楷體"/>
        <family val="4"/>
        <charset val="136"/>
      </rPr>
      <t>研究絲印植毛膠水閃金粉後植毛的做法其品質是否可達到客來樣效果。</t>
    </r>
  </si>
  <si>
    <r>
      <rPr>
        <sz val="12"/>
        <color theme="1"/>
        <rFont val="標楷體"/>
        <family val="4"/>
        <charset val="136"/>
      </rPr>
      <t>研究用絲印方法﹐將</t>
    </r>
    <r>
      <rPr>
        <sz val="12"/>
        <color theme="1"/>
        <rFont val="Times New Roman"/>
        <family val="1"/>
      </rPr>
      <t>#GP-1512,#GP-1514,#GP-1515,#GP-1518</t>
    </r>
    <r>
      <rPr>
        <sz val="12"/>
        <color theme="1"/>
        <rFont val="標楷體"/>
        <family val="4"/>
        <charset val="136"/>
      </rPr>
      <t>四种遇水變色油墨相互疊印﹐确認其生產可行性及其疊印新的效果可否推行﹒</t>
    </r>
  </si>
  <si>
    <r>
      <rPr>
        <sz val="12"/>
        <color theme="1"/>
        <rFont val="標楷體"/>
        <family val="4"/>
        <charset val="136"/>
      </rPr>
      <t>研究用現時廠內啤刀及啤線，試啤不同膠片工廠生產之可行性。　</t>
    </r>
  </si>
  <si>
    <r>
      <rPr>
        <sz val="12"/>
        <color theme="1"/>
        <rFont val="標楷體"/>
        <family val="4"/>
        <charset val="136"/>
      </rPr>
      <t>研究</t>
    </r>
    <r>
      <rPr>
        <sz val="12"/>
        <color theme="1"/>
        <rFont val="Times New Roman"/>
        <family val="1"/>
      </rPr>
      <t>299XGB3499</t>
    </r>
    <r>
      <rPr>
        <sz val="12"/>
        <color theme="1"/>
        <rFont val="標楷體"/>
        <family val="4"/>
        <charset val="136"/>
      </rPr>
      <t>產品﹐嘗試用</t>
    </r>
    <r>
      <rPr>
        <sz val="12"/>
        <color theme="1"/>
        <rFont val="Times New Roman"/>
        <family val="1"/>
      </rPr>
      <t>PET</t>
    </r>
    <r>
      <rPr>
        <sz val="12"/>
        <color theme="1"/>
        <rFont val="標楷體"/>
        <family val="4"/>
        <charset val="136"/>
      </rPr>
      <t>鍍鋁膜上复合机裱</t>
    </r>
    <r>
      <rPr>
        <sz val="12"/>
        <color theme="1"/>
        <rFont val="Times New Roman"/>
        <family val="1"/>
      </rPr>
      <t>350gsm</t>
    </r>
    <r>
      <rPr>
        <sz val="12"/>
        <color theme="1"/>
        <rFont val="標楷體"/>
        <family val="4"/>
        <charset val="136"/>
      </rPr>
      <t>白蕊單粉紙﹐上印刷机印</t>
    </r>
    <r>
      <rPr>
        <sz val="12"/>
        <color theme="1"/>
        <rFont val="Times New Roman"/>
        <family val="1"/>
      </rPr>
      <t>UV4</t>
    </r>
    <r>
      <rPr>
        <sz val="12"/>
        <color theme="1"/>
        <rFont val="標楷體"/>
        <family val="4"/>
        <charset val="136"/>
      </rPr>
      <t>色墨＋水油</t>
    </r>
    <r>
      <rPr>
        <sz val="12"/>
        <color theme="1"/>
        <rFont val="Times New Roman"/>
        <family val="1"/>
      </rPr>
      <t>/UV</t>
    </r>
    <r>
      <rPr>
        <sz val="12"/>
        <color theme="1"/>
        <rFont val="標楷體"/>
        <family val="4"/>
        <charset val="136"/>
      </rPr>
      <t>油﹐确認品質是否可行﹐以代替現時大貨使用鋁箔銀咭過膠工序﹐從而降低成本及提高效率﹒</t>
    </r>
  </si>
  <si>
    <r>
      <rPr>
        <sz val="12"/>
        <color theme="1"/>
        <rFont val="標楷體"/>
        <family val="4"/>
        <charset val="136"/>
      </rPr>
      <t>研究</t>
    </r>
    <r>
      <rPr>
        <sz val="12"/>
        <color theme="1"/>
        <rFont val="Times New Roman"/>
        <family val="1"/>
      </rPr>
      <t>399XGB3517</t>
    </r>
    <r>
      <rPr>
        <sz val="12"/>
        <color theme="1"/>
        <rFont val="標楷體"/>
        <family val="4"/>
        <charset val="136"/>
      </rPr>
      <t>產品﹐嘗試用</t>
    </r>
    <r>
      <rPr>
        <sz val="12"/>
        <color theme="1"/>
        <rFont val="Times New Roman"/>
        <family val="1"/>
      </rPr>
      <t>PET</t>
    </r>
    <r>
      <rPr>
        <sz val="12"/>
        <color theme="1"/>
        <rFont val="標楷體"/>
        <family val="4"/>
        <charset val="136"/>
      </rPr>
      <t>鍍鋁膜上复合机裱</t>
    </r>
    <r>
      <rPr>
        <sz val="12"/>
        <color theme="1"/>
        <rFont val="Times New Roman"/>
        <family val="1"/>
      </rPr>
      <t>400gsm</t>
    </r>
    <r>
      <rPr>
        <sz val="12"/>
        <color theme="1"/>
        <rFont val="標楷體"/>
        <family val="4"/>
        <charset val="136"/>
      </rPr>
      <t>白蕊單粉紙﹐上印刷机印</t>
    </r>
    <r>
      <rPr>
        <sz val="12"/>
        <color theme="1"/>
        <rFont val="Times New Roman"/>
        <family val="1"/>
      </rPr>
      <t>UV4</t>
    </r>
    <r>
      <rPr>
        <sz val="12"/>
        <color theme="1"/>
        <rFont val="標楷體"/>
        <family val="4"/>
        <charset val="136"/>
      </rPr>
      <t>色墨＋水油</t>
    </r>
    <r>
      <rPr>
        <sz val="12"/>
        <color theme="1"/>
        <rFont val="Times New Roman"/>
        <family val="1"/>
      </rPr>
      <t>/UV</t>
    </r>
    <r>
      <rPr>
        <sz val="12"/>
        <color theme="1"/>
        <rFont val="標楷體"/>
        <family val="4"/>
        <charset val="136"/>
      </rPr>
      <t>油﹐确認品質是否可行﹐以代替現時大貨使用鋁箔銀咭過膠工序﹐從而降低成本及提高效率﹒</t>
    </r>
  </si>
  <si>
    <r>
      <rPr>
        <sz val="12"/>
        <color theme="1"/>
        <rFont val="標楷體"/>
        <family val="4"/>
        <charset val="136"/>
      </rPr>
      <t>研究</t>
    </r>
    <r>
      <rPr>
        <sz val="12"/>
        <color theme="1"/>
        <rFont val="Times New Roman"/>
        <family val="1"/>
      </rPr>
      <t>3JH33N</t>
    </r>
    <r>
      <rPr>
        <sz val="12"/>
        <color theme="1"/>
        <rFont val="標楷體"/>
        <family val="4"/>
        <charset val="136"/>
      </rPr>
      <t>產品﹐嘗試用</t>
    </r>
    <r>
      <rPr>
        <sz val="12"/>
        <color theme="1"/>
        <rFont val="Times New Roman"/>
        <family val="1"/>
      </rPr>
      <t>PET</t>
    </r>
    <r>
      <rPr>
        <sz val="12"/>
        <color theme="1"/>
        <rFont val="標楷體"/>
        <family val="4"/>
        <charset val="136"/>
      </rPr>
      <t>鍍鋁膜上复合机裱</t>
    </r>
    <r>
      <rPr>
        <sz val="12"/>
        <color theme="1"/>
        <rFont val="Times New Roman"/>
        <family val="1"/>
      </rPr>
      <t>120gsm</t>
    </r>
    <r>
      <rPr>
        <sz val="12"/>
        <color theme="1"/>
        <rFont val="標楷體"/>
        <family val="4"/>
        <charset val="136"/>
      </rPr>
      <t>單粉紙﹐上印刷机印</t>
    </r>
    <r>
      <rPr>
        <sz val="12"/>
        <color theme="1"/>
        <rFont val="Times New Roman"/>
        <family val="1"/>
      </rPr>
      <t>TOP</t>
    </r>
    <r>
      <rPr>
        <sz val="12"/>
        <color theme="1"/>
        <rFont val="標楷體"/>
        <family val="4"/>
        <charset val="136"/>
      </rPr>
      <t>快干墨</t>
    </r>
    <r>
      <rPr>
        <sz val="12"/>
        <color theme="1"/>
        <rFont val="Times New Roman"/>
        <family val="1"/>
      </rPr>
      <t>(</t>
    </r>
    <r>
      <rPr>
        <sz val="12"/>
        <color theme="1"/>
        <rFont val="標楷體"/>
        <family val="4"/>
        <charset val="136"/>
      </rPr>
      <t>專色</t>
    </r>
    <r>
      <rPr>
        <sz val="12"/>
        <color theme="1"/>
        <rFont val="Times New Roman"/>
        <family val="1"/>
      </rPr>
      <t>)</t>
    </r>
    <r>
      <rPr>
        <sz val="12"/>
        <color theme="1"/>
        <rFont val="標楷體"/>
        <family val="4"/>
        <charset val="136"/>
      </rPr>
      <t>＋</t>
    </r>
    <r>
      <rPr>
        <sz val="12"/>
        <color theme="1"/>
        <rFont val="Times New Roman"/>
        <family val="1"/>
      </rPr>
      <t>UV</t>
    </r>
    <r>
      <rPr>
        <sz val="12"/>
        <color theme="1"/>
        <rFont val="標楷體"/>
        <family val="4"/>
        <charset val="136"/>
      </rPr>
      <t>墨</t>
    </r>
    <r>
      <rPr>
        <sz val="12"/>
        <color theme="1"/>
        <rFont val="Times New Roman"/>
        <family val="1"/>
      </rPr>
      <t>(</t>
    </r>
    <r>
      <rPr>
        <sz val="12"/>
        <color theme="1"/>
        <rFont val="標楷體"/>
        <family val="4"/>
        <charset val="136"/>
      </rPr>
      <t>專色</t>
    </r>
    <r>
      <rPr>
        <sz val="12"/>
        <color theme="1"/>
        <rFont val="Times New Roman"/>
        <family val="1"/>
      </rPr>
      <t>)</t>
    </r>
    <r>
      <rPr>
        <sz val="12"/>
        <color theme="1"/>
        <rFont val="標楷體"/>
        <family val="4"/>
        <charset val="136"/>
      </rPr>
      <t>＋</t>
    </r>
    <r>
      <rPr>
        <sz val="12"/>
        <color theme="1"/>
        <rFont val="Times New Roman"/>
        <family val="1"/>
      </rPr>
      <t>#1655(</t>
    </r>
    <r>
      <rPr>
        <sz val="12"/>
        <color theme="1"/>
        <rFont val="標楷體"/>
        <family val="4"/>
        <charset val="136"/>
      </rPr>
      <t>水油</t>
    </r>
    <r>
      <rPr>
        <sz val="12"/>
        <color theme="1"/>
        <rFont val="Times New Roman"/>
        <family val="1"/>
      </rPr>
      <t>)</t>
    </r>
    <r>
      <rPr>
        <sz val="12"/>
        <color theme="1"/>
        <rFont val="標楷體"/>
        <family val="4"/>
        <charset val="136"/>
      </rPr>
      <t>﹐确認品質是否可行﹐以代替現時大貨使用鋁箔銀咭過膠工序﹐從而降低成本及提高效率﹒</t>
    </r>
  </si>
  <si>
    <r>
      <rPr>
        <sz val="12"/>
        <color theme="1"/>
        <rFont val="標楷體"/>
        <family val="4"/>
        <charset val="136"/>
      </rPr>
      <t>研究鋁箔紙面</t>
    </r>
    <r>
      <rPr>
        <sz val="12"/>
        <color theme="1"/>
        <rFont val="Times New Roman"/>
        <family val="1"/>
      </rPr>
      <t>(</t>
    </r>
    <r>
      <rPr>
        <sz val="12"/>
        <color theme="1"/>
        <rFont val="標楷體"/>
        <family val="4"/>
        <charset val="136"/>
      </rPr>
      <t>金色</t>
    </r>
    <r>
      <rPr>
        <sz val="12"/>
        <color theme="1"/>
        <rFont val="Times New Roman"/>
        <family val="1"/>
      </rPr>
      <t>/</t>
    </r>
    <r>
      <rPr>
        <sz val="12"/>
        <color theme="1"/>
        <rFont val="標楷體"/>
        <family val="4"/>
        <charset val="136"/>
      </rPr>
      <t>銀色</t>
    </r>
    <r>
      <rPr>
        <sz val="12"/>
        <color theme="1"/>
        <rFont val="Times New Roman"/>
        <family val="1"/>
      </rPr>
      <t>)</t>
    </r>
    <r>
      <rPr>
        <sz val="12"/>
        <color theme="1"/>
        <rFont val="標楷體"/>
        <family val="4"/>
        <charset val="136"/>
      </rPr>
      <t>印白墨產品﹐試用廈順鋁箔</t>
    </r>
    <r>
      <rPr>
        <sz val="12"/>
        <color theme="1"/>
        <rFont val="Times New Roman"/>
        <family val="1"/>
      </rPr>
      <t>(</t>
    </r>
    <r>
      <rPr>
        <sz val="12"/>
        <color theme="1"/>
        <rFont val="標楷體"/>
        <family val="4"/>
        <charset val="136"/>
      </rPr>
      <t>厚度</t>
    </r>
    <r>
      <rPr>
        <sz val="12"/>
        <color theme="1"/>
        <rFont val="Times New Roman"/>
        <family val="1"/>
      </rPr>
      <t>:65mil)</t>
    </r>
    <r>
      <rPr>
        <sz val="12"/>
        <color theme="1"/>
        <rFont val="標楷體"/>
        <family val="4"/>
        <charset val="136"/>
      </rPr>
      <t>上复合机与</t>
    </r>
    <r>
      <rPr>
        <sz val="12"/>
        <color theme="1"/>
        <rFont val="Times New Roman"/>
        <family val="1"/>
      </rPr>
      <t>2</t>
    </r>
    <r>
      <rPr>
        <sz val="12"/>
        <color theme="1"/>
        <rFont val="標楷體"/>
        <family val="4"/>
        <charset val="136"/>
      </rPr>
      <t>种紙材</t>
    </r>
    <r>
      <rPr>
        <sz val="12"/>
        <color theme="1"/>
        <rFont val="Times New Roman"/>
        <family val="1"/>
      </rPr>
      <t xml:space="preserve"> (SAPPL 45gsm</t>
    </r>
    <r>
      <rPr>
        <sz val="12"/>
        <color theme="1"/>
        <rFont val="標楷體"/>
        <family val="4"/>
        <charset val="136"/>
      </rPr>
      <t>漂白牛皮紙</t>
    </r>
    <r>
      <rPr>
        <sz val="12"/>
        <color theme="1"/>
        <rFont val="Times New Roman"/>
        <family val="1"/>
      </rPr>
      <t>&lt;</t>
    </r>
    <r>
      <rPr>
        <sz val="12"/>
        <color theme="1"/>
        <rFont val="標楷體"/>
        <family val="4"/>
        <charset val="136"/>
      </rPr>
      <t>磨光</t>
    </r>
    <r>
      <rPr>
        <sz val="12"/>
        <color theme="1"/>
        <rFont val="Times New Roman"/>
        <family val="1"/>
      </rPr>
      <t>&gt;</t>
    </r>
    <r>
      <rPr>
        <sz val="12"/>
        <color theme="1"/>
        <rFont val="標楷體"/>
        <family val="4"/>
        <charset val="136"/>
      </rPr>
      <t>﹔晨嗚</t>
    </r>
    <r>
      <rPr>
        <sz val="12"/>
        <color theme="1"/>
        <rFont val="Times New Roman"/>
        <family val="1"/>
      </rPr>
      <t xml:space="preserve"> 55gsm</t>
    </r>
    <r>
      <rPr>
        <sz val="12"/>
        <color theme="1"/>
        <rFont val="標楷體"/>
        <family val="4"/>
        <charset val="136"/>
      </rPr>
      <t>書紙</t>
    </r>
    <r>
      <rPr>
        <sz val="12"/>
        <color theme="1"/>
        <rFont val="Times New Roman"/>
        <family val="1"/>
      </rPr>
      <t xml:space="preserve">) </t>
    </r>
    <r>
      <rPr>
        <sz val="12"/>
        <color theme="1"/>
        <rFont val="標楷體"/>
        <family val="4"/>
        <charset val="136"/>
      </rPr>
      <t>對裱﹐上</t>
    </r>
    <r>
      <rPr>
        <sz val="12"/>
        <color theme="1"/>
        <rFont val="Times New Roman"/>
        <family val="1"/>
      </rPr>
      <t>FLEXO</t>
    </r>
    <r>
      <rPr>
        <sz val="12"/>
        <color theme="1"/>
        <rFont val="標楷體"/>
        <family val="4"/>
        <charset val="136"/>
      </rPr>
      <t>印白墨﹐确認效果是否達到客人</t>
    </r>
    <r>
      <rPr>
        <sz val="12"/>
        <color theme="1"/>
        <rFont val="Times New Roman"/>
        <family val="1"/>
      </rPr>
      <t>(Hallmark)</t>
    </r>
    <r>
      <rPr>
        <sz val="12"/>
        <color theme="1"/>
        <rFont val="標楷體"/>
        <family val="4"/>
        <charset val="136"/>
      </rPr>
      <t>要求﹒</t>
    </r>
  </si>
  <si>
    <r>
      <rPr>
        <sz val="12"/>
        <color theme="1"/>
        <rFont val="標楷體"/>
        <family val="4"/>
        <charset val="136"/>
      </rPr>
      <t>：研究</t>
    </r>
    <r>
      <rPr>
        <sz val="12"/>
        <color theme="1"/>
        <rFont val="Times New Roman"/>
        <family val="1"/>
      </rPr>
      <t>Hallmark</t>
    </r>
    <r>
      <rPr>
        <sz val="12"/>
        <color theme="1"/>
        <rFont val="標楷體"/>
        <family val="4"/>
        <charset val="136"/>
      </rPr>
      <t>爆仗產品﹐試用廈順鋁箔</t>
    </r>
    <r>
      <rPr>
        <sz val="12"/>
        <color theme="1"/>
        <rFont val="Times New Roman"/>
        <family val="1"/>
      </rPr>
      <t>(</t>
    </r>
    <r>
      <rPr>
        <sz val="12"/>
        <color theme="1"/>
        <rFont val="標楷體"/>
        <family val="4"/>
        <charset val="136"/>
      </rPr>
      <t>厚度</t>
    </r>
    <r>
      <rPr>
        <sz val="12"/>
        <color theme="1"/>
        <rFont val="Times New Roman"/>
        <family val="1"/>
      </rPr>
      <t>:65mil)</t>
    </r>
    <r>
      <rPr>
        <sz val="12"/>
        <color theme="1"/>
        <rFont val="標楷體"/>
        <family val="4"/>
        <charset val="136"/>
      </rPr>
      <t>上复合机与</t>
    </r>
    <r>
      <rPr>
        <sz val="12"/>
        <color theme="1"/>
        <rFont val="Times New Roman"/>
        <family val="1"/>
      </rPr>
      <t>2</t>
    </r>
    <r>
      <rPr>
        <sz val="12"/>
        <color theme="1"/>
        <rFont val="標楷體"/>
        <family val="4"/>
        <charset val="136"/>
      </rPr>
      <t>种紙材</t>
    </r>
    <r>
      <rPr>
        <sz val="12"/>
        <color theme="1"/>
        <rFont val="Times New Roman"/>
        <family val="1"/>
      </rPr>
      <t xml:space="preserve"> (SAPPL 45gsm</t>
    </r>
    <r>
      <rPr>
        <sz val="12"/>
        <color theme="1"/>
        <rFont val="標楷體"/>
        <family val="4"/>
        <charset val="136"/>
      </rPr>
      <t>漂白牛皮紙</t>
    </r>
    <r>
      <rPr>
        <sz val="12"/>
        <color theme="1"/>
        <rFont val="Times New Roman"/>
        <family val="1"/>
      </rPr>
      <t>&lt;</t>
    </r>
    <r>
      <rPr>
        <sz val="12"/>
        <color theme="1"/>
        <rFont val="標楷體"/>
        <family val="4"/>
        <charset val="136"/>
      </rPr>
      <t>磨光</t>
    </r>
    <r>
      <rPr>
        <sz val="12"/>
        <color theme="1"/>
        <rFont val="Times New Roman"/>
        <family val="1"/>
      </rPr>
      <t>&gt;</t>
    </r>
    <r>
      <rPr>
        <sz val="12"/>
        <color theme="1"/>
        <rFont val="標楷體"/>
        <family val="4"/>
        <charset val="136"/>
      </rPr>
      <t>﹔晨嗚</t>
    </r>
    <r>
      <rPr>
        <sz val="12"/>
        <color theme="1"/>
        <rFont val="Times New Roman"/>
        <family val="1"/>
      </rPr>
      <t xml:space="preserve"> 55gsm</t>
    </r>
    <r>
      <rPr>
        <sz val="12"/>
        <color theme="1"/>
        <rFont val="標楷體"/>
        <family val="4"/>
        <charset val="136"/>
      </rPr>
      <t>書紙</t>
    </r>
    <r>
      <rPr>
        <sz val="12"/>
        <color theme="1"/>
        <rFont val="Times New Roman"/>
        <family val="1"/>
      </rPr>
      <t xml:space="preserve">) </t>
    </r>
    <r>
      <rPr>
        <sz val="12"/>
        <color theme="1"/>
        <rFont val="標楷體"/>
        <family val="4"/>
        <charset val="136"/>
      </rPr>
      <t>對裱﹐上</t>
    </r>
    <r>
      <rPr>
        <sz val="12"/>
        <color theme="1"/>
        <rFont val="Times New Roman"/>
        <family val="1"/>
      </rPr>
      <t>FLEXO</t>
    </r>
    <r>
      <rPr>
        <sz val="12"/>
        <color theme="1"/>
        <rFont val="標楷體"/>
        <family val="4"/>
        <charset val="136"/>
      </rPr>
      <t>印水性油墨</t>
    </r>
    <r>
      <rPr>
        <sz val="12"/>
        <color theme="1"/>
        <rFont val="Times New Roman"/>
        <family val="1"/>
      </rPr>
      <t>(</t>
    </r>
    <r>
      <rPr>
        <sz val="12"/>
        <color theme="1"/>
        <rFont val="標楷體"/>
        <family val="4"/>
        <charset val="136"/>
      </rPr>
      <t>專紅</t>
    </r>
    <r>
      <rPr>
        <sz val="12"/>
        <color theme="1"/>
        <rFont val="Times New Roman"/>
        <family val="1"/>
      </rPr>
      <t>/</t>
    </r>
    <r>
      <rPr>
        <sz val="12"/>
        <color theme="1"/>
        <rFont val="標楷體"/>
        <family val="4"/>
        <charset val="136"/>
      </rPr>
      <t>專綠</t>
    </r>
    <r>
      <rPr>
        <sz val="12"/>
        <color theme="1"/>
        <rFont val="Times New Roman"/>
        <family val="1"/>
      </rPr>
      <t>)</t>
    </r>
    <r>
      <rPr>
        <sz val="12"/>
        <color theme="1"/>
        <rFont val="標楷體"/>
        <family val="4"/>
        <charset val="136"/>
      </rPr>
      <t>﹐确認效果是否達到客人</t>
    </r>
    <r>
      <rPr>
        <sz val="12"/>
        <color theme="1"/>
        <rFont val="Times New Roman"/>
        <family val="1"/>
      </rPr>
      <t>(Hallmark)</t>
    </r>
    <r>
      <rPr>
        <sz val="12"/>
        <color theme="1"/>
        <rFont val="標楷體"/>
        <family val="4"/>
        <charset val="136"/>
      </rPr>
      <t>要求﹒</t>
    </r>
  </si>
  <si>
    <r>
      <rPr>
        <sz val="12"/>
        <color theme="1"/>
        <rFont val="標楷體"/>
        <family val="4"/>
        <charset val="136"/>
      </rPr>
      <t>研究試用現用國民</t>
    </r>
    <r>
      <rPr>
        <sz val="12"/>
        <color theme="1"/>
        <rFont val="Times New Roman"/>
        <family val="1"/>
      </rPr>
      <t>#3275</t>
    </r>
    <r>
      <rPr>
        <sz val="12"/>
        <color theme="1"/>
        <rFont val="標楷體"/>
        <family val="4"/>
        <charset val="136"/>
      </rPr>
      <t>膠水﹐上裱膠机將書紙</t>
    </r>
    <r>
      <rPr>
        <sz val="12"/>
        <color theme="1"/>
        <rFont val="Times New Roman"/>
        <family val="1"/>
      </rPr>
      <t>(67gsm</t>
    </r>
    <r>
      <rPr>
        <sz val="12"/>
        <color theme="1"/>
        <rFont val="標楷體"/>
        <family val="4"/>
        <charset val="136"/>
      </rPr>
      <t>﹑</t>
    </r>
    <r>
      <rPr>
        <sz val="12"/>
        <color theme="1"/>
        <rFont val="Times New Roman"/>
        <family val="1"/>
      </rPr>
      <t>74gsm</t>
    </r>
    <r>
      <rPr>
        <sz val="12"/>
        <color theme="1"/>
        <rFont val="標楷體"/>
        <family val="4"/>
        <charset val="136"/>
      </rPr>
      <t>﹑</t>
    </r>
    <r>
      <rPr>
        <sz val="12"/>
        <color theme="1"/>
        <rFont val="Times New Roman"/>
        <family val="1"/>
      </rPr>
      <t>89gsm)</t>
    </r>
    <r>
      <rPr>
        <sz val="12"/>
        <color theme="1"/>
        <rFont val="標楷體"/>
        <family val="4"/>
        <charset val="136"/>
      </rPr>
      <t>与絨毛紙</t>
    </r>
    <r>
      <rPr>
        <sz val="12"/>
        <color theme="1"/>
        <rFont val="Times New Roman"/>
        <family val="1"/>
      </rPr>
      <t>(</t>
    </r>
    <r>
      <rPr>
        <sz val="12"/>
        <color theme="1"/>
        <rFont val="標楷體"/>
        <family val="4"/>
        <charset val="136"/>
      </rPr>
      <t>不織布底</t>
    </r>
    <r>
      <rPr>
        <sz val="12"/>
        <color theme="1"/>
        <rFont val="Times New Roman"/>
        <family val="1"/>
      </rPr>
      <t>)</t>
    </r>
    <r>
      <rPr>
        <sz val="12"/>
        <color theme="1"/>
        <rFont val="標楷體"/>
        <family val="4"/>
        <charset val="136"/>
      </rPr>
      <t>對裱﹐确認品質是否符合我司要求﹒</t>
    </r>
  </si>
  <si>
    <r>
      <rPr>
        <sz val="12"/>
        <color theme="1"/>
        <rFont val="標楷體"/>
        <family val="4"/>
        <charset val="136"/>
      </rPr>
      <t>研究用永安</t>
    </r>
    <r>
      <rPr>
        <sz val="12"/>
        <color theme="1"/>
        <rFont val="Times New Roman"/>
        <family val="1"/>
      </rPr>
      <t>Nylon</t>
    </r>
    <r>
      <rPr>
        <sz val="12"/>
        <color theme="1"/>
        <rFont val="標楷體"/>
        <family val="4"/>
        <charset val="136"/>
      </rPr>
      <t>與</t>
    </r>
    <r>
      <rPr>
        <sz val="12"/>
        <color theme="1"/>
        <rFont val="Times New Roman"/>
        <family val="1"/>
      </rPr>
      <t xml:space="preserve"> Rayon</t>
    </r>
    <r>
      <rPr>
        <sz val="12"/>
        <color theme="1"/>
        <rFont val="標楷體"/>
        <family val="4"/>
        <charset val="136"/>
      </rPr>
      <t>參半混合後植毛，是否適合使用，是否能達到特殊效果。並列入</t>
    </r>
    <r>
      <rPr>
        <sz val="12"/>
        <color theme="1"/>
        <rFont val="Times New Roman"/>
        <family val="1"/>
      </rPr>
      <t>Leo touch</t>
    </r>
    <r>
      <rPr>
        <sz val="12"/>
        <color theme="1"/>
        <rFont val="標楷體"/>
        <family val="4"/>
        <charset val="136"/>
      </rPr>
      <t>。</t>
    </r>
  </si>
  <si>
    <r>
      <rPr>
        <sz val="12"/>
        <color theme="1"/>
        <rFont val="標楷體"/>
        <family val="4"/>
        <charset val="136"/>
      </rPr>
      <t>測試</t>
    </r>
    <r>
      <rPr>
        <sz val="12"/>
        <color theme="1"/>
        <rFont val="Times New Roman"/>
        <family val="1"/>
      </rPr>
      <t>Album Labels (FASSON R423)</t>
    </r>
    <r>
      <rPr>
        <sz val="12"/>
        <color theme="1"/>
        <rFont val="標楷體"/>
        <family val="4"/>
        <charset val="136"/>
      </rPr>
      <t>取消原因：客人突然改用其他雙面膠紙做大貨，故未進行後下測試。</t>
    </r>
  </si>
  <si>
    <r>
      <t xml:space="preserve"> </t>
    </r>
    <r>
      <rPr>
        <sz val="12"/>
        <color theme="1"/>
        <rFont val="標楷體"/>
        <family val="4"/>
        <charset val="136"/>
      </rPr>
      <t>研究本公司利是封、風車產品，測試洋紫荊</t>
    </r>
    <r>
      <rPr>
        <sz val="12"/>
        <color theme="1"/>
        <rFont val="Times New Roman"/>
        <family val="1"/>
      </rPr>
      <t>GSN54135F(</t>
    </r>
    <r>
      <rPr>
        <sz val="12"/>
        <color theme="1"/>
        <rFont val="標楷體"/>
        <family val="4"/>
        <charset val="136"/>
      </rPr>
      <t>喜氣洋洋紅</t>
    </r>
    <r>
      <rPr>
        <sz val="12"/>
        <color theme="1"/>
        <rFont val="Times New Roman"/>
        <family val="1"/>
      </rPr>
      <t>)</t>
    </r>
    <r>
      <rPr>
        <sz val="12"/>
        <color theme="1"/>
        <rFont val="標楷體"/>
        <family val="4"/>
        <charset val="136"/>
      </rPr>
      <t>油墨配合</t>
    </r>
    <r>
      <rPr>
        <sz val="12"/>
        <color theme="1"/>
        <rFont val="Times New Roman"/>
        <family val="1"/>
      </rPr>
      <t>GSN5406F(</t>
    </r>
    <r>
      <rPr>
        <sz val="12"/>
        <color theme="1"/>
        <rFont val="標楷體"/>
        <family val="4"/>
        <charset val="136"/>
      </rPr>
      <t>金紅</t>
    </r>
    <r>
      <rPr>
        <sz val="12"/>
        <color theme="1"/>
        <rFont val="Times New Roman"/>
        <family val="1"/>
      </rPr>
      <t>)</t>
    </r>
    <r>
      <rPr>
        <sz val="12"/>
        <color theme="1"/>
        <rFont val="標楷體"/>
        <family val="4"/>
        <charset val="136"/>
      </rPr>
      <t>油墨上凹版機生產，其效果是否可接受。</t>
    </r>
  </si>
  <si>
    <r>
      <rPr>
        <sz val="12"/>
        <color theme="1"/>
        <rFont val="標楷體"/>
        <family val="4"/>
        <charset val="136"/>
      </rPr>
      <t>研究用現時厂內啤刀及啤線</t>
    </r>
    <r>
      <rPr>
        <sz val="12"/>
        <color theme="1"/>
        <rFont val="Times New Roman"/>
        <family val="1"/>
      </rPr>
      <t>,</t>
    </r>
    <r>
      <rPr>
        <sz val="12"/>
        <color theme="1"/>
        <rFont val="標楷體"/>
        <family val="4"/>
        <charset val="136"/>
      </rPr>
      <t>試啤不同厚度</t>
    </r>
    <r>
      <rPr>
        <sz val="12"/>
        <color theme="1"/>
        <rFont val="Times New Roman"/>
        <family val="1"/>
      </rPr>
      <t>PVC</t>
    </r>
    <r>
      <rPr>
        <sz val="12"/>
        <color theme="1"/>
        <rFont val="標楷體"/>
        <family val="4"/>
        <charset val="136"/>
      </rPr>
      <t>膠片</t>
    </r>
    <r>
      <rPr>
        <sz val="12"/>
        <color theme="1"/>
        <rFont val="Times New Roman"/>
        <family val="1"/>
      </rPr>
      <t>,</t>
    </r>
    <r>
      <rPr>
        <sz val="12"/>
        <color theme="1"/>
        <rFont val="標楷體"/>
        <family val="4"/>
        <charset val="136"/>
      </rPr>
      <t>生產之可行性</t>
    </r>
    <r>
      <rPr>
        <sz val="12"/>
        <color theme="1"/>
        <rFont val="Times New Roman"/>
        <family val="1"/>
      </rPr>
      <t>.</t>
    </r>
  </si>
  <si>
    <r>
      <rPr>
        <sz val="12"/>
        <color theme="1"/>
        <rFont val="標楷體"/>
        <family val="4"/>
        <charset val="136"/>
      </rPr>
      <t>研究用現時厂內啤刀及啤線</t>
    </r>
    <r>
      <rPr>
        <sz val="12"/>
        <color theme="1"/>
        <rFont val="Times New Roman"/>
        <family val="1"/>
      </rPr>
      <t>,</t>
    </r>
    <r>
      <rPr>
        <sz val="12"/>
        <color theme="1"/>
        <rFont val="標楷體"/>
        <family val="4"/>
        <charset val="136"/>
      </rPr>
      <t>試啤</t>
    </r>
    <r>
      <rPr>
        <sz val="12"/>
        <color theme="1"/>
        <rFont val="Times New Roman"/>
        <family val="1"/>
      </rPr>
      <t>0.25mm</t>
    </r>
    <r>
      <rPr>
        <sz val="12"/>
        <color theme="1"/>
        <rFont val="標楷體"/>
        <family val="4"/>
        <charset val="136"/>
      </rPr>
      <t>厚</t>
    </r>
    <r>
      <rPr>
        <sz val="12"/>
        <color theme="1"/>
        <rFont val="Times New Roman"/>
        <family val="1"/>
      </rPr>
      <t>PET</t>
    </r>
    <r>
      <rPr>
        <sz val="12"/>
        <color theme="1"/>
        <rFont val="標楷體"/>
        <family val="4"/>
        <charset val="136"/>
      </rPr>
      <t>膠片</t>
    </r>
    <r>
      <rPr>
        <sz val="12"/>
        <color theme="1"/>
        <rFont val="Times New Roman"/>
        <family val="1"/>
      </rPr>
      <t>,</t>
    </r>
    <r>
      <rPr>
        <sz val="12"/>
        <color theme="1"/>
        <rFont val="標楷體"/>
        <family val="4"/>
        <charset val="136"/>
      </rPr>
      <t>工厂生產之可行性</t>
    </r>
    <r>
      <rPr>
        <sz val="12"/>
        <color theme="1"/>
        <rFont val="Times New Roman"/>
        <family val="1"/>
      </rPr>
      <t>.</t>
    </r>
  </si>
  <si>
    <r>
      <rPr>
        <sz val="12"/>
        <color theme="1"/>
        <rFont val="標楷體"/>
        <family val="4"/>
        <charset val="136"/>
      </rPr>
      <t>研究用現時厂內啤刀及啤線</t>
    </r>
    <r>
      <rPr>
        <sz val="12"/>
        <color theme="1"/>
        <rFont val="Times New Roman"/>
        <family val="1"/>
      </rPr>
      <t>,</t>
    </r>
    <r>
      <rPr>
        <sz val="12"/>
        <color theme="1"/>
        <rFont val="標楷體"/>
        <family val="4"/>
        <charset val="136"/>
      </rPr>
      <t>試啤不同厚度</t>
    </r>
    <r>
      <rPr>
        <sz val="12"/>
        <color theme="1"/>
        <rFont val="Times New Roman"/>
        <family val="1"/>
      </rPr>
      <t>PP</t>
    </r>
    <r>
      <rPr>
        <sz val="12"/>
        <color theme="1"/>
        <rFont val="標楷體"/>
        <family val="4"/>
        <charset val="136"/>
      </rPr>
      <t>膠片</t>
    </r>
    <r>
      <rPr>
        <sz val="12"/>
        <color theme="1"/>
        <rFont val="Times New Roman"/>
        <family val="1"/>
      </rPr>
      <t>,</t>
    </r>
    <r>
      <rPr>
        <sz val="12"/>
        <color theme="1"/>
        <rFont val="標楷體"/>
        <family val="4"/>
        <charset val="136"/>
      </rPr>
      <t>生產之可行性</t>
    </r>
    <r>
      <rPr>
        <sz val="12"/>
        <color theme="1"/>
        <rFont val="Times New Roman"/>
        <family val="1"/>
      </rPr>
      <t>.</t>
    </r>
  </si>
  <si>
    <r>
      <rPr>
        <sz val="12"/>
        <color theme="1"/>
        <rFont val="標楷體"/>
        <family val="4"/>
        <charset val="136"/>
      </rPr>
      <t>研究新購恒暉</t>
    </r>
    <r>
      <rPr>
        <sz val="12"/>
        <color theme="1"/>
        <rFont val="Times New Roman"/>
        <family val="1"/>
      </rPr>
      <t>H-500ML</t>
    </r>
    <r>
      <rPr>
        <sz val="12"/>
        <color theme="1"/>
        <rFont val="標楷體"/>
        <family val="4"/>
        <charset val="136"/>
      </rPr>
      <t>自動膠輥式平面</t>
    </r>
    <r>
      <rPr>
        <sz val="12"/>
        <color theme="1"/>
        <rFont val="Times New Roman"/>
        <family val="1"/>
      </rPr>
      <t>/</t>
    </r>
    <r>
      <rPr>
        <sz val="12"/>
        <color theme="1"/>
        <rFont val="標楷體"/>
        <family val="4"/>
        <charset val="136"/>
      </rPr>
      <t>曲面熱轉印机使用恒暉熱轉印紙轉印於不同材料表面</t>
    </r>
    <r>
      <rPr>
        <sz val="12"/>
        <color theme="1"/>
        <rFont val="Times New Roman"/>
        <family val="1"/>
      </rPr>
      <t>,</t>
    </r>
    <r>
      <rPr>
        <sz val="12"/>
        <color theme="1"/>
        <rFont val="標楷體"/>
        <family val="4"/>
        <charset val="136"/>
      </rPr>
      <t>其品質是否可達到外發加工效果</t>
    </r>
    <r>
      <rPr>
        <sz val="12"/>
        <color theme="1"/>
        <rFont val="Times New Roman"/>
        <family val="1"/>
      </rPr>
      <t>,</t>
    </r>
    <r>
      <rPr>
        <sz val="12"/>
        <color theme="1"/>
        <rFont val="標楷體"/>
        <family val="4"/>
        <charset val="136"/>
      </rPr>
      <t>以滿足客人要求</t>
    </r>
    <r>
      <rPr>
        <sz val="12"/>
        <color theme="1"/>
        <rFont val="Times New Roman"/>
        <family val="1"/>
      </rPr>
      <t>.</t>
    </r>
  </si>
  <si>
    <r>
      <rPr>
        <sz val="12"/>
        <color theme="1"/>
        <rFont val="標楷體"/>
        <family val="4"/>
        <charset val="136"/>
      </rPr>
      <t>研究不同厚度的磁膠，上啤機操作時需配合鋼版的相應厚度，以達到消除啤機鐵質壓架與磁膠之間磁力的效果</t>
    </r>
  </si>
  <si>
    <r>
      <rPr>
        <sz val="12"/>
        <color theme="1"/>
        <rFont val="標楷體"/>
        <family val="4"/>
        <charset val="136"/>
      </rPr>
      <t>研究在多种紙張的底面植上</t>
    </r>
    <r>
      <rPr>
        <sz val="12"/>
        <color theme="1"/>
        <rFont val="Times New Roman"/>
        <family val="1"/>
      </rPr>
      <t>#SAN-3755B-2</t>
    </r>
    <r>
      <rPr>
        <sz val="12"/>
        <color theme="1"/>
        <rFont val="標楷體"/>
        <family val="4"/>
        <charset val="136"/>
      </rPr>
      <t>紅色絨毛以确認生產可行性</t>
    </r>
  </si>
  <si>
    <r>
      <rPr>
        <sz val="12"/>
        <color theme="1"/>
        <rFont val="標楷體"/>
        <family val="4"/>
        <charset val="136"/>
      </rPr>
      <t>研究在植毛面（</t>
    </r>
    <r>
      <rPr>
        <sz val="12"/>
        <color theme="1"/>
        <rFont val="Times New Roman"/>
        <family val="1"/>
      </rPr>
      <t>LQ-02</t>
    </r>
    <r>
      <rPr>
        <sz val="12"/>
        <color theme="1"/>
        <rFont val="標楷體"/>
        <family val="4"/>
        <charset val="136"/>
      </rPr>
      <t>旭順</t>
    </r>
    <r>
      <rPr>
        <sz val="12"/>
        <color theme="1"/>
        <rFont val="Times New Roman"/>
        <family val="1"/>
      </rPr>
      <t>1.5D x 0.3mm</t>
    </r>
    <r>
      <rPr>
        <sz val="12"/>
        <color theme="1"/>
        <rFont val="標楷體"/>
        <family val="4"/>
        <charset val="136"/>
      </rPr>
      <t>）再植毛（</t>
    </r>
    <r>
      <rPr>
        <sz val="12"/>
        <color theme="1"/>
        <rFont val="Times New Roman"/>
        <family val="1"/>
      </rPr>
      <t>SAN-3753</t>
    </r>
    <r>
      <rPr>
        <sz val="12"/>
        <color theme="1"/>
        <rFont val="標楷體"/>
        <family val="4"/>
        <charset val="136"/>
      </rPr>
      <t>永安</t>
    </r>
    <r>
      <rPr>
        <sz val="12"/>
        <color theme="1"/>
        <rFont val="Times New Roman"/>
        <family val="1"/>
      </rPr>
      <t>3Dx1mm</t>
    </r>
    <r>
      <rPr>
        <sz val="12"/>
        <color theme="1"/>
        <rFont val="標楷體"/>
        <family val="4"/>
        <charset val="136"/>
      </rPr>
      <t>）開發新技術﹐确認生產可行性</t>
    </r>
    <r>
      <rPr>
        <sz val="12"/>
        <color theme="1"/>
        <rFont val="Times New Roman"/>
        <family val="1"/>
      </rPr>
      <t>,</t>
    </r>
    <r>
      <rPr>
        <sz val="12"/>
        <color theme="1"/>
        <rFont val="標楷體"/>
        <family val="4"/>
        <charset val="136"/>
      </rPr>
      <t>以列入</t>
    </r>
    <r>
      <rPr>
        <sz val="12"/>
        <color theme="1"/>
        <rFont val="Times New Roman"/>
        <family val="1"/>
      </rPr>
      <t>Leo Touch</t>
    </r>
    <r>
      <rPr>
        <sz val="12"/>
        <color theme="1"/>
        <rFont val="標楷體"/>
        <family val="4"/>
        <charset val="136"/>
      </rPr>
      <t>推廣生產</t>
    </r>
  </si>
  <si>
    <r>
      <rPr>
        <sz val="12"/>
        <color theme="1"/>
        <rFont val="標楷體"/>
        <family val="4"/>
        <charset val="136"/>
      </rPr>
      <t>研究用淋膜書紙上自動腰紙机，是否可做捆扎用途，以取代人手捆扎，提高生產效率</t>
    </r>
  </si>
  <si>
    <r>
      <rPr>
        <sz val="12"/>
        <color theme="1"/>
        <rFont val="標楷體"/>
        <family val="4"/>
        <charset val="136"/>
      </rPr>
      <t>用陽光</t>
    </r>
    <r>
      <rPr>
        <sz val="12"/>
        <color theme="1"/>
        <rFont val="Times New Roman"/>
        <family val="1"/>
      </rPr>
      <t>0.25mmPP</t>
    </r>
    <r>
      <rPr>
        <sz val="12"/>
        <color theme="1"/>
        <rFont val="標楷體"/>
        <family val="4"/>
        <charset val="136"/>
      </rPr>
      <t>膠片制做</t>
    </r>
    <r>
      <rPr>
        <sz val="12"/>
        <color theme="1"/>
        <rFont val="Times New Roman"/>
        <family val="1"/>
      </rPr>
      <t>Leo File</t>
    </r>
    <r>
      <rPr>
        <sz val="12"/>
        <color theme="1"/>
        <rFont val="標楷體"/>
        <family val="4"/>
        <charset val="136"/>
      </rPr>
      <t>本公司生產是否可行</t>
    </r>
    <r>
      <rPr>
        <sz val="12"/>
        <color theme="1"/>
        <rFont val="Times New Roman"/>
        <family val="1"/>
      </rPr>
      <t>,</t>
    </r>
    <r>
      <rPr>
        <sz val="12"/>
        <color theme="1"/>
        <rFont val="標楷體"/>
        <family val="4"/>
        <charset val="136"/>
      </rPr>
      <t>以改善</t>
    </r>
    <r>
      <rPr>
        <sz val="12"/>
        <color theme="1"/>
        <rFont val="Times New Roman"/>
        <family val="1"/>
      </rPr>
      <t>EL-CR02</t>
    </r>
    <r>
      <rPr>
        <sz val="12"/>
        <color theme="1"/>
        <rFont val="標楷體"/>
        <family val="4"/>
        <charset val="136"/>
      </rPr>
      <t>易碎問題</t>
    </r>
  </si>
  <si>
    <r>
      <rPr>
        <sz val="12"/>
        <color theme="1"/>
        <rFont val="標楷體"/>
        <family val="4"/>
        <charset val="136"/>
      </rPr>
      <t>研究利用現有設備，於絲網印刷品質上使用斜繃網與直繃網之效果比較，以厘定日後產品絲印時做特別處理，以提高本公司品質</t>
    </r>
  </si>
  <si>
    <r>
      <rPr>
        <sz val="12"/>
        <color theme="1"/>
        <rFont val="標楷體"/>
        <family val="4"/>
        <charset val="136"/>
      </rPr>
      <t>研究用</t>
    </r>
    <r>
      <rPr>
        <sz val="12"/>
        <color theme="1"/>
        <rFont val="Times New Roman"/>
        <family val="1"/>
      </rPr>
      <t>135</t>
    </r>
    <r>
      <rPr>
        <sz val="12"/>
        <color theme="1"/>
        <rFont val="標楷體"/>
        <family val="4"/>
        <charset val="136"/>
      </rPr>
      <t>克</t>
    </r>
    <r>
      <rPr>
        <sz val="12"/>
        <color theme="1"/>
        <rFont val="Times New Roman"/>
        <family val="1"/>
      </rPr>
      <t>GPQ</t>
    </r>
    <r>
      <rPr>
        <sz val="12"/>
        <color theme="1"/>
        <rFont val="標楷體"/>
        <family val="4"/>
        <charset val="136"/>
      </rPr>
      <t>書紙做襯紙，針對客人</t>
    </r>
    <r>
      <rPr>
        <sz val="12"/>
        <color theme="1"/>
        <rFont val="Times New Roman"/>
        <family val="1"/>
      </rPr>
      <t>DK #52782&lt;&lt;DK-</t>
    </r>
    <r>
      <rPr>
        <sz val="12"/>
        <color theme="1"/>
        <rFont val="標楷體"/>
        <family val="4"/>
        <charset val="136"/>
      </rPr>
      <t>地圖</t>
    </r>
    <r>
      <rPr>
        <sz val="12"/>
        <color theme="1"/>
        <rFont val="Times New Roman"/>
        <family val="1"/>
      </rPr>
      <t>&gt;&gt;.</t>
    </r>
    <r>
      <rPr>
        <sz val="12"/>
        <color theme="1"/>
        <rFont val="標楷體"/>
        <family val="4"/>
        <charset val="136"/>
      </rPr>
      <t>厚精裝書分別做</t>
    </r>
    <r>
      <rPr>
        <sz val="12"/>
        <color theme="1"/>
        <rFont val="Times New Roman"/>
        <family val="1"/>
      </rPr>
      <t>500PP</t>
    </r>
    <r>
      <rPr>
        <sz val="12"/>
        <color theme="1"/>
        <rFont val="標楷體"/>
        <family val="4"/>
        <charset val="136"/>
      </rPr>
      <t>、</t>
    </r>
    <r>
      <rPr>
        <sz val="12"/>
        <color theme="1"/>
        <rFont val="Times New Roman"/>
        <family val="1"/>
      </rPr>
      <t>600PP</t>
    </r>
    <r>
      <rPr>
        <sz val="12"/>
        <color theme="1"/>
        <rFont val="標楷體"/>
        <family val="4"/>
        <charset val="136"/>
      </rPr>
      <t>、</t>
    </r>
    <r>
      <rPr>
        <sz val="12"/>
        <color theme="1"/>
        <rFont val="Times New Roman"/>
        <family val="1"/>
      </rPr>
      <t>700PP</t>
    </r>
    <r>
      <rPr>
        <sz val="12"/>
        <color theme="1"/>
        <rFont val="標楷體"/>
        <family val="4"/>
        <charset val="136"/>
      </rPr>
      <t>精裝書的襯紙，確認其效果是否可行</t>
    </r>
  </si>
  <si>
    <r>
      <rPr>
        <sz val="12"/>
        <color theme="1"/>
        <rFont val="標楷體"/>
        <family val="4"/>
        <charset val="136"/>
      </rPr>
      <t>劉海英</t>
    </r>
    <r>
      <rPr>
        <sz val="12"/>
        <color theme="1"/>
        <rFont val="Times New Roman"/>
        <family val="1"/>
      </rPr>
      <t>/</t>
    </r>
    <r>
      <rPr>
        <sz val="12"/>
        <color theme="1"/>
        <rFont val="標楷體"/>
        <family val="4"/>
        <charset val="136"/>
      </rPr>
      <t>采購部</t>
    </r>
  </si>
  <si>
    <r>
      <rPr>
        <sz val="12"/>
        <color theme="1"/>
        <rFont val="標楷體"/>
        <family val="4"/>
        <charset val="136"/>
      </rPr>
      <t>研究</t>
    </r>
    <r>
      <rPr>
        <sz val="12"/>
        <color theme="1"/>
        <rFont val="Times New Roman"/>
        <family val="1"/>
      </rPr>
      <t>SAN-3753</t>
    </r>
    <r>
      <rPr>
        <sz val="12"/>
        <color theme="1"/>
        <rFont val="標楷體"/>
        <family val="4"/>
        <charset val="136"/>
      </rPr>
      <t>永安</t>
    </r>
    <r>
      <rPr>
        <sz val="12"/>
        <color theme="1"/>
        <rFont val="Times New Roman"/>
        <family val="1"/>
      </rPr>
      <t>3Dx1mm</t>
    </r>
    <r>
      <rPr>
        <sz val="12"/>
        <color theme="1"/>
        <rFont val="標楷體"/>
        <family val="4"/>
        <charset val="136"/>
      </rPr>
      <t>絨毛是否可上大貨机使用﹐确認生產可行性</t>
    </r>
  </si>
  <si>
    <r>
      <rPr>
        <sz val="12"/>
        <color theme="1"/>
        <rFont val="標楷體"/>
        <family val="4"/>
        <charset val="136"/>
      </rPr>
      <t>為免與</t>
    </r>
    <r>
      <rPr>
        <sz val="12"/>
        <color theme="1"/>
        <rFont val="Times New Roman"/>
        <family val="1"/>
      </rPr>
      <t>CS040302</t>
    </r>
    <r>
      <rPr>
        <sz val="12"/>
        <color theme="1"/>
        <rFont val="標楷體"/>
        <family val="4"/>
        <charset val="136"/>
      </rPr>
      <t>相沖突，不向外發放</t>
    </r>
  </si>
  <si>
    <r>
      <rPr>
        <sz val="12"/>
        <color theme="1"/>
        <rFont val="標楷體"/>
        <family val="4"/>
        <charset val="136"/>
      </rPr>
      <t>測試用燙鑽膠片以熱轉印方式燙上產品﹐以加速生產流程﹒（由于現時我司生產的手工燙鑽賀卡均以人手逐粒貼上﹐生產速度慢﹒同時如果需要黏鑽數目多的產品﹐大貨時工序會很麻煩及損耗極多﹐故現時安排測試以加速生產流程﹒）</t>
    </r>
  </si>
  <si>
    <r>
      <rPr>
        <sz val="12"/>
        <color theme="1"/>
        <rFont val="標楷體"/>
        <family val="4"/>
        <charset val="136"/>
      </rPr>
      <t>運用我司現時設備﹐試研制</t>
    </r>
    <r>
      <rPr>
        <sz val="12"/>
        <color theme="1"/>
        <rFont val="Times New Roman"/>
        <family val="1"/>
      </rPr>
      <t>H/M</t>
    </r>
    <r>
      <rPr>
        <sz val="12"/>
        <color theme="1"/>
        <rFont val="標楷體"/>
        <family val="4"/>
        <charset val="136"/>
      </rPr>
      <t>客人提供的</t>
    </r>
    <r>
      <rPr>
        <sz val="12"/>
        <color theme="1"/>
        <rFont val="Times New Roman"/>
        <family val="1"/>
      </rPr>
      <t>”</t>
    </r>
    <r>
      <rPr>
        <sz val="12"/>
        <color theme="1"/>
        <rFont val="標楷體"/>
        <family val="4"/>
        <charset val="136"/>
      </rPr>
      <t>禮品筒產品</t>
    </r>
    <r>
      <rPr>
        <sz val="12"/>
        <color theme="1"/>
        <rFont val="Times New Roman"/>
        <family val="1"/>
      </rPr>
      <t>”</t>
    </r>
    <r>
      <rPr>
        <sz val="12"/>
        <color theme="1"/>
        <rFont val="標楷體"/>
        <family val="4"/>
        <charset val="136"/>
      </rPr>
      <t>﹐确認整体操作流程有無困難﹐及做印后加工包括﹕</t>
    </r>
    <r>
      <rPr>
        <sz val="12"/>
        <color theme="1"/>
        <rFont val="Times New Roman"/>
        <family val="1"/>
      </rPr>
      <t xml:space="preserve"> </t>
    </r>
    <r>
      <rPr>
        <sz val="12"/>
        <color theme="1"/>
        <rFont val="標楷體"/>
        <family val="4"/>
        <charset val="136"/>
      </rPr>
      <t>燙金﹑激凹凸﹑</t>
    </r>
    <r>
      <rPr>
        <sz val="12"/>
        <color theme="1"/>
        <rFont val="Times New Roman"/>
        <family val="1"/>
      </rPr>
      <t>UV</t>
    </r>
    <r>
      <rPr>
        <sz val="12"/>
        <color theme="1"/>
        <rFont val="標楷體"/>
        <family val="4"/>
        <charset val="136"/>
      </rPr>
      <t>閃粉及植毛﹐等效果是否可滿足客人要求</t>
    </r>
  </si>
  <si>
    <r>
      <rPr>
        <sz val="12"/>
        <color theme="1"/>
        <rFont val="標楷體"/>
        <family val="4"/>
        <charset val="136"/>
      </rPr>
      <t>研究拉鏈袋﹐利用</t>
    </r>
    <r>
      <rPr>
        <sz val="12"/>
        <color theme="1"/>
        <rFont val="Times New Roman"/>
        <family val="1"/>
      </rPr>
      <t>EVA</t>
    </r>
    <r>
      <rPr>
        <sz val="12"/>
        <color theme="1"/>
        <rFont val="標楷體"/>
        <family val="4"/>
        <charset val="136"/>
      </rPr>
      <t>料</t>
    </r>
    <r>
      <rPr>
        <sz val="12"/>
        <color theme="1"/>
        <rFont val="Times New Roman"/>
        <family val="1"/>
      </rPr>
      <t>&amp;</t>
    </r>
    <r>
      <rPr>
        <sz val="12"/>
        <color theme="1"/>
        <rFont val="標楷體"/>
        <family val="4"/>
        <charset val="136"/>
      </rPr>
      <t>軟</t>
    </r>
    <r>
      <rPr>
        <sz val="12"/>
        <color theme="1"/>
        <rFont val="Times New Roman"/>
        <family val="1"/>
      </rPr>
      <t>PVC</t>
    </r>
    <r>
      <rPr>
        <sz val="12"/>
        <color theme="1"/>
        <rFont val="標楷體"/>
        <family val="4"/>
        <charset val="136"/>
      </rPr>
      <t>上高周波机和超聲波机生產﹐﹐觀察其品質及生產是否具有可行性﹒</t>
    </r>
  </si>
  <si>
    <r>
      <rPr>
        <sz val="12"/>
        <color theme="1"/>
        <rFont val="標楷體"/>
        <family val="4"/>
        <charset val="136"/>
      </rPr>
      <t>研究針對絲印常用物料於使用敏感性油墨</t>
    </r>
    <r>
      <rPr>
        <sz val="12"/>
        <color theme="1"/>
        <rFont val="Times New Roman"/>
        <family val="1"/>
      </rPr>
      <t xml:space="preserve">(Rhodamine red </t>
    </r>
    <r>
      <rPr>
        <sz val="12"/>
        <color theme="1"/>
        <rFont val="標楷體"/>
        <family val="4"/>
        <charset val="136"/>
      </rPr>
      <t>桃紅</t>
    </r>
    <r>
      <rPr>
        <sz val="12"/>
        <color theme="1"/>
        <rFont val="Times New Roman"/>
        <family val="1"/>
      </rPr>
      <t>)</t>
    </r>
    <r>
      <rPr>
        <sz val="12"/>
        <color theme="1"/>
        <rFont val="標楷體"/>
        <family val="4"/>
        <charset val="136"/>
      </rPr>
      <t>印張後做加工工序絲印是否會變色，以改善印前之配色錯誤。</t>
    </r>
  </si>
  <si>
    <r>
      <rPr>
        <sz val="12"/>
        <color theme="1"/>
        <rFont val="標楷體"/>
        <family val="4"/>
        <charset val="136"/>
      </rPr>
      <t>研究墨克珍珠粉</t>
    </r>
    <r>
      <rPr>
        <sz val="12"/>
        <color theme="1"/>
        <rFont val="Times New Roman"/>
        <family val="1"/>
      </rPr>
      <t>#100</t>
    </r>
    <r>
      <rPr>
        <sz val="12"/>
        <color theme="1"/>
        <rFont val="標楷體"/>
        <family val="4"/>
        <charset val="136"/>
      </rPr>
      <t>溝</t>
    </r>
    <r>
      <rPr>
        <sz val="12"/>
        <color theme="1"/>
        <rFont val="Times New Roman"/>
        <family val="1"/>
      </rPr>
      <t>#7205</t>
    </r>
    <r>
      <rPr>
        <sz val="12"/>
        <color theme="1"/>
        <rFont val="標楷體"/>
        <family val="4"/>
        <charset val="136"/>
      </rPr>
      <t>上凹版機做珍珠油，確認其效果是否可達到絲印珍珠油墨效果及是否可用於本司產品上。</t>
    </r>
  </si>
  <si>
    <r>
      <rPr>
        <sz val="12"/>
        <color theme="1"/>
        <rFont val="標楷體"/>
        <family val="4"/>
        <charset val="136"/>
      </rPr>
      <t>研究用外發鑫山加工的轉移鋁箔啞金咭上機印刷</t>
    </r>
    <r>
      <rPr>
        <sz val="12"/>
        <color theme="1"/>
        <rFont val="Times New Roman"/>
        <family val="1"/>
      </rPr>
      <t>“</t>
    </r>
    <r>
      <rPr>
        <sz val="12"/>
        <color theme="1"/>
        <rFont val="標楷體"/>
        <family val="4"/>
        <charset val="136"/>
      </rPr>
      <t>金色晚餐禮品筒</t>
    </r>
    <r>
      <rPr>
        <sz val="12"/>
        <color theme="1"/>
        <rFont val="Times New Roman"/>
        <family val="1"/>
      </rPr>
      <t>”</t>
    </r>
    <r>
      <rPr>
        <sz val="12"/>
        <color theme="1"/>
        <rFont val="標楷體"/>
        <family val="4"/>
        <charset val="136"/>
      </rPr>
      <t>，並燙</t>
    </r>
    <r>
      <rPr>
        <sz val="12"/>
        <color theme="1"/>
        <rFont val="Times New Roman"/>
        <family val="1"/>
      </rPr>
      <t>3</t>
    </r>
    <r>
      <rPr>
        <sz val="12"/>
        <color theme="1"/>
        <rFont val="標楷體"/>
        <family val="4"/>
        <charset val="136"/>
      </rPr>
      <t>只金紙</t>
    </r>
    <r>
      <rPr>
        <sz val="12"/>
        <color theme="1"/>
        <rFont val="Times New Roman"/>
        <family val="1"/>
      </rPr>
      <t>(</t>
    </r>
    <r>
      <rPr>
        <sz val="12"/>
        <color theme="1"/>
        <rFont val="標楷體"/>
        <family val="4"/>
        <charset val="136"/>
      </rPr>
      <t>青金</t>
    </r>
    <r>
      <rPr>
        <sz val="12"/>
        <color theme="1"/>
        <rFont val="Times New Roman"/>
        <family val="1"/>
      </rPr>
      <t>/</t>
    </r>
    <r>
      <rPr>
        <sz val="12"/>
        <color theme="1"/>
        <rFont val="標楷體"/>
        <family val="4"/>
        <charset val="136"/>
      </rPr>
      <t>古銅色</t>
    </r>
    <r>
      <rPr>
        <sz val="12"/>
        <color theme="1"/>
        <rFont val="Times New Roman"/>
        <family val="1"/>
      </rPr>
      <t>/</t>
    </r>
    <r>
      <rPr>
        <sz val="12"/>
        <color theme="1"/>
        <rFont val="標楷體"/>
        <family val="4"/>
        <charset val="136"/>
      </rPr>
      <t>朱古力色</t>
    </r>
    <r>
      <rPr>
        <sz val="12"/>
        <color theme="1"/>
        <rFont val="Times New Roman"/>
        <family val="1"/>
      </rPr>
      <t>)</t>
    </r>
    <r>
      <rPr>
        <sz val="12"/>
        <color theme="1"/>
        <rFont val="標楷體"/>
        <family val="4"/>
        <charset val="136"/>
      </rPr>
      <t>，確認其效果是否可達到客人</t>
    </r>
    <r>
      <rPr>
        <sz val="12"/>
        <color theme="1"/>
        <rFont val="Times New Roman"/>
        <family val="1"/>
      </rPr>
      <t>H/M</t>
    </r>
    <r>
      <rPr>
        <sz val="12"/>
        <color theme="1"/>
        <rFont val="標楷體"/>
        <family val="4"/>
        <charset val="136"/>
      </rPr>
      <t>的要求。</t>
    </r>
  </si>
  <si>
    <r>
      <rPr>
        <sz val="12"/>
        <color theme="1"/>
        <rFont val="標楷體"/>
        <family val="4"/>
        <charset val="136"/>
      </rPr>
      <t>研究於淨白紙上植毛次品率高的問題，用在植毛膠水中加水性油墨的方法，是否能解決問題，以減少次品率，提高產品視覺效果及品質。</t>
    </r>
    <r>
      <rPr>
        <sz val="12"/>
        <color theme="1"/>
        <rFont val="Times New Roman"/>
        <family val="1"/>
      </rPr>
      <t xml:space="preserve"> </t>
    </r>
  </si>
  <si>
    <r>
      <rPr>
        <sz val="12"/>
        <color theme="1"/>
        <rFont val="標楷體"/>
        <family val="4"/>
        <charset val="136"/>
      </rPr>
      <t>研究用</t>
    </r>
    <r>
      <rPr>
        <sz val="12"/>
        <color theme="1"/>
        <rFont val="Times New Roman"/>
        <family val="1"/>
      </rPr>
      <t>67gms</t>
    </r>
    <r>
      <rPr>
        <sz val="12"/>
        <color theme="1"/>
        <rFont val="標楷體"/>
        <family val="4"/>
        <charset val="136"/>
      </rPr>
      <t>書紙分別與</t>
    </r>
    <r>
      <rPr>
        <sz val="12"/>
        <color theme="1"/>
        <rFont val="Times New Roman"/>
        <family val="1"/>
      </rPr>
      <t>0.75mm</t>
    </r>
    <r>
      <rPr>
        <sz val="12"/>
        <color theme="1"/>
        <rFont val="標楷體"/>
        <family val="4"/>
        <charset val="136"/>
      </rPr>
      <t>綠色絨毛布（不織布底）和</t>
    </r>
    <r>
      <rPr>
        <sz val="12"/>
        <color theme="1"/>
        <rFont val="Times New Roman"/>
        <family val="1"/>
      </rPr>
      <t>0.5mm</t>
    </r>
    <r>
      <rPr>
        <sz val="12"/>
        <color theme="1"/>
        <rFont val="標楷體"/>
        <family val="4"/>
        <charset val="136"/>
      </rPr>
      <t>米色絨毛布（綿布底），在復膜壓合機對裱，與現時我司之絨面紙作比較，確認其品質是否可行。</t>
    </r>
  </si>
  <si>
    <r>
      <rPr>
        <sz val="12"/>
        <color theme="1"/>
        <rFont val="標楷體"/>
        <family val="4"/>
        <charset val="136"/>
      </rPr>
      <t>研究用</t>
    </r>
    <r>
      <rPr>
        <sz val="12"/>
        <color theme="1"/>
        <rFont val="Times New Roman"/>
        <family val="1"/>
      </rPr>
      <t>0.18mm PP</t>
    </r>
    <r>
      <rPr>
        <sz val="12"/>
        <color theme="1"/>
        <rFont val="標楷體"/>
        <family val="4"/>
        <charset val="136"/>
      </rPr>
      <t>膠片啤折後分別用超音波機同熱辣機做袋，是否可加入</t>
    </r>
    <r>
      <rPr>
        <sz val="12"/>
        <color theme="1"/>
        <rFont val="Times New Roman"/>
        <family val="1"/>
      </rPr>
      <t>Leo Touch</t>
    </r>
    <r>
      <rPr>
        <sz val="12"/>
        <color theme="1"/>
        <rFont val="標楷體"/>
        <family val="4"/>
        <charset val="136"/>
      </rPr>
      <t>推廣。</t>
    </r>
  </si>
  <si>
    <r>
      <rPr>
        <sz val="12"/>
        <color theme="1"/>
        <rFont val="標楷體"/>
        <family val="4"/>
        <charset val="136"/>
      </rPr>
      <t>希望利用粗幼網點技術</t>
    </r>
    <r>
      <rPr>
        <sz val="12"/>
        <color theme="1"/>
        <rFont val="Times New Roman"/>
        <family val="1"/>
      </rPr>
      <t>,</t>
    </r>
    <r>
      <rPr>
        <sz val="12"/>
        <color theme="1"/>
        <rFont val="標楷體"/>
        <family val="4"/>
        <charset val="136"/>
      </rPr>
      <t>可以跟到供應商防偽紙效果一樣</t>
    </r>
    <r>
      <rPr>
        <sz val="12"/>
        <color theme="1"/>
        <rFont val="Times New Roman"/>
        <family val="1"/>
      </rPr>
      <t>(</t>
    </r>
    <r>
      <rPr>
        <sz val="12"/>
        <color theme="1"/>
        <rFont val="標楷體"/>
        <family val="4"/>
        <charset val="136"/>
      </rPr>
      <t>影嚮後才出現</t>
    </r>
    <r>
      <rPr>
        <sz val="12"/>
        <color theme="1"/>
        <rFont val="Times New Roman"/>
        <family val="1"/>
      </rPr>
      <t>Copy</t>
    </r>
    <r>
      <rPr>
        <sz val="12"/>
        <color theme="1"/>
        <rFont val="標楷體"/>
        <family val="4"/>
        <charset val="136"/>
      </rPr>
      <t>字樣</t>
    </r>
    <r>
      <rPr>
        <sz val="12"/>
        <color theme="1"/>
        <rFont val="Times New Roman"/>
        <family val="1"/>
      </rPr>
      <t>),</t>
    </r>
    <r>
      <rPr>
        <sz val="12"/>
        <color theme="1"/>
        <rFont val="標楷體"/>
        <family val="4"/>
        <charset val="136"/>
      </rPr>
      <t>並考慮作日後</t>
    </r>
    <r>
      <rPr>
        <sz val="12"/>
        <color theme="1"/>
        <rFont val="Times New Roman"/>
        <family val="1"/>
      </rPr>
      <t>ISO</t>
    </r>
    <r>
      <rPr>
        <sz val="12"/>
        <color theme="1"/>
        <rFont val="標楷體"/>
        <family val="4"/>
        <charset val="136"/>
      </rPr>
      <t>文件或</t>
    </r>
    <r>
      <rPr>
        <sz val="12"/>
        <color theme="1"/>
        <rFont val="Times New Roman"/>
        <family val="1"/>
      </rPr>
      <t>TMD</t>
    </r>
    <r>
      <rPr>
        <sz val="12"/>
        <color theme="1"/>
        <rFont val="標楷體"/>
        <family val="4"/>
        <charset val="136"/>
      </rPr>
      <t>測試報告之正本用途</t>
    </r>
    <r>
      <rPr>
        <sz val="12"/>
        <color theme="1"/>
        <rFont val="Times New Roman"/>
        <family val="1"/>
      </rPr>
      <t>.</t>
    </r>
  </si>
  <si>
    <r>
      <rPr>
        <sz val="12"/>
        <color theme="1"/>
        <rFont val="標楷體"/>
        <family val="4"/>
        <charset val="136"/>
      </rPr>
      <t>無需給</t>
    </r>
    <r>
      <rPr>
        <sz val="12"/>
        <color theme="1"/>
        <rFont val="Times New Roman"/>
        <family val="1"/>
      </rPr>
      <t>MSS</t>
    </r>
  </si>
  <si>
    <r>
      <rPr>
        <sz val="12"/>
        <color theme="1"/>
        <rFont val="標楷體"/>
        <family val="4"/>
        <charset val="136"/>
      </rPr>
      <t>研究用建築工具裝飾機將金屬漆轆於紙面之工藝，研究做紙制產品及生產可行性，開發新產品以列於</t>
    </r>
    <r>
      <rPr>
        <sz val="12"/>
        <color theme="1"/>
        <rFont val="Times New Roman"/>
        <family val="1"/>
      </rPr>
      <t>Leo Touch</t>
    </r>
    <r>
      <rPr>
        <sz val="12"/>
        <color theme="1"/>
        <rFont val="標楷體"/>
        <family val="4"/>
        <charset val="136"/>
      </rPr>
      <t>內推廣。</t>
    </r>
  </si>
  <si>
    <r>
      <rPr>
        <sz val="12"/>
        <color theme="1"/>
        <rFont val="標楷體"/>
        <family val="4"/>
        <charset val="136"/>
      </rPr>
      <t>研究用光輝制做竹脊模具配合宏明打竹機壓不同厚度的板紙，配合營業出樣的同時厘定竹脊標准。</t>
    </r>
  </si>
  <si>
    <r>
      <rPr>
        <sz val="12"/>
        <color theme="1"/>
        <rFont val="標楷體"/>
        <family val="4"/>
        <charset val="136"/>
      </rPr>
      <t>研究我司現時設備﹐選用</t>
    </r>
    <r>
      <rPr>
        <sz val="12"/>
        <color theme="1"/>
        <rFont val="Times New Roman"/>
        <family val="1"/>
      </rPr>
      <t>CSC 40gsm</t>
    </r>
    <r>
      <rPr>
        <sz val="12"/>
        <color theme="1"/>
        <rFont val="標楷體"/>
        <family val="4"/>
        <charset val="136"/>
      </rPr>
      <t>牛皮紙与廈順</t>
    </r>
    <r>
      <rPr>
        <sz val="12"/>
        <color theme="1"/>
        <rFont val="Times New Roman"/>
        <family val="1"/>
      </rPr>
      <t>0.0065mm</t>
    </r>
    <r>
      <rPr>
        <sz val="12"/>
        <color theme="1"/>
        <rFont val="標楷體"/>
        <family val="4"/>
        <charset val="136"/>
      </rPr>
      <t>鋁箔對裱﹐之后於表面印上阿克蘇</t>
    </r>
    <r>
      <rPr>
        <sz val="12"/>
        <color theme="1"/>
        <rFont val="Times New Roman"/>
        <family val="1"/>
      </rPr>
      <t>#859</t>
    </r>
    <r>
      <rPr>
        <sz val="12"/>
        <color theme="1"/>
        <rFont val="標楷體"/>
        <family val="4"/>
        <charset val="136"/>
      </rPr>
      <t>系列水性油墨﹐試研制</t>
    </r>
    <r>
      <rPr>
        <sz val="12"/>
        <color theme="1"/>
        <rFont val="Times New Roman"/>
        <family val="1"/>
      </rPr>
      <t>H/M</t>
    </r>
    <r>
      <rPr>
        <sz val="12"/>
        <color theme="1"/>
        <rFont val="標楷體"/>
        <family val="4"/>
        <charset val="136"/>
      </rPr>
      <t>客人提供的</t>
    </r>
    <r>
      <rPr>
        <sz val="12"/>
        <color theme="1"/>
        <rFont val="Times New Roman"/>
        <family val="1"/>
      </rPr>
      <t>”</t>
    </r>
    <r>
      <rPr>
        <sz val="12"/>
        <color theme="1"/>
        <rFont val="標楷體"/>
        <family val="4"/>
        <charset val="136"/>
      </rPr>
      <t>禮品筒產品</t>
    </r>
    <r>
      <rPr>
        <sz val="12"/>
        <color theme="1"/>
        <rFont val="Times New Roman"/>
        <family val="1"/>
      </rPr>
      <t>”</t>
    </r>
    <r>
      <rPr>
        <sz val="12"/>
        <color theme="1"/>
        <rFont val="標楷體"/>
        <family val="4"/>
        <charset val="136"/>
      </rPr>
      <t>﹐确認整体操作流程有無困難及效果是否可滿足客人要求。</t>
    </r>
  </si>
  <si>
    <r>
      <rPr>
        <sz val="12"/>
        <color theme="1"/>
        <rFont val="標楷體"/>
        <family val="4"/>
        <charset val="136"/>
      </rPr>
      <t>研究利用現有技術，在正昌紗網上植毛的可行性，達到特殊效果，並列入</t>
    </r>
    <r>
      <rPr>
        <sz val="12"/>
        <color theme="1"/>
        <rFont val="Times New Roman"/>
        <family val="1"/>
      </rPr>
      <t>Leo Touch</t>
    </r>
    <r>
      <rPr>
        <sz val="12"/>
        <color theme="1"/>
        <rFont val="標楷體"/>
        <family val="4"/>
        <charset val="136"/>
      </rPr>
      <t>。</t>
    </r>
  </si>
  <si>
    <r>
      <rPr>
        <sz val="12"/>
        <color theme="1"/>
        <rFont val="標楷體"/>
        <family val="4"/>
        <charset val="136"/>
      </rPr>
      <t>研究利用設計技巧，做珍珠絨效果的可行性，以達到特殊手感及視覺效果。並建議列入</t>
    </r>
    <r>
      <rPr>
        <sz val="12"/>
        <color theme="1"/>
        <rFont val="Times New Roman"/>
        <family val="1"/>
      </rPr>
      <t>Leo touch</t>
    </r>
    <r>
      <rPr>
        <sz val="12"/>
        <color theme="1"/>
        <rFont val="標楷體"/>
        <family val="4"/>
        <charset val="136"/>
      </rPr>
      <t>做推廣。</t>
    </r>
  </si>
  <si>
    <r>
      <rPr>
        <sz val="12"/>
        <color theme="1"/>
        <rFont val="標楷體"/>
        <family val="4"/>
        <charset val="136"/>
      </rPr>
      <t>研究用立體擊凸配合新漢倫膨化板做立體紙雕效果的方法是否可行，以列入</t>
    </r>
    <r>
      <rPr>
        <sz val="12"/>
        <color theme="1"/>
        <rFont val="Times New Roman"/>
        <family val="1"/>
      </rPr>
      <t xml:space="preserve">Leo Touch </t>
    </r>
    <r>
      <rPr>
        <sz val="12"/>
        <color theme="1"/>
        <rFont val="標楷體"/>
        <family val="4"/>
        <charset val="136"/>
      </rPr>
      <t xml:space="preserve">中推廣。
</t>
    </r>
  </si>
  <si>
    <r>
      <rPr>
        <sz val="12"/>
        <color theme="1"/>
        <rFont val="標楷體"/>
        <family val="4"/>
        <charset val="136"/>
      </rPr>
      <t>研究石漆工藝配合塗裝工具</t>
    </r>
    <r>
      <rPr>
        <sz val="12"/>
        <color theme="1"/>
        <rFont val="Times New Roman"/>
        <family val="1"/>
      </rPr>
      <t>#SB-9500A</t>
    </r>
    <r>
      <rPr>
        <sz val="12"/>
        <color theme="1"/>
        <rFont val="標楷體"/>
        <family val="4"/>
        <charset val="136"/>
      </rPr>
      <t>噴槍將石漆噴於紙面上，測試於紙制產品之生產可行性，以開發新技術及產品</t>
    </r>
    <r>
      <rPr>
        <sz val="12"/>
        <color theme="1"/>
        <rFont val="Times New Roman"/>
        <family val="1"/>
      </rPr>
      <t>,</t>
    </r>
    <r>
      <rPr>
        <sz val="12"/>
        <color theme="1"/>
        <rFont val="標楷體"/>
        <family val="4"/>
        <charset val="136"/>
      </rPr>
      <t>提高公司競爭能力</t>
    </r>
    <r>
      <rPr>
        <sz val="12"/>
        <color theme="1"/>
        <rFont val="Times New Roman"/>
        <family val="1"/>
      </rPr>
      <t>,</t>
    </r>
    <r>
      <rPr>
        <sz val="12"/>
        <color theme="1"/>
        <rFont val="標楷體"/>
        <family val="4"/>
        <charset val="136"/>
      </rPr>
      <t>并將之列於</t>
    </r>
    <r>
      <rPr>
        <sz val="12"/>
        <color theme="1"/>
        <rFont val="Times New Roman"/>
        <family val="1"/>
      </rPr>
      <t>Leo Touch</t>
    </r>
    <r>
      <rPr>
        <sz val="12"/>
        <color theme="1"/>
        <rFont val="標楷體"/>
        <family val="4"/>
        <charset val="136"/>
      </rPr>
      <t>內推廣。工藝更改，取消</t>
    </r>
  </si>
  <si>
    <r>
      <rPr>
        <sz val="12"/>
        <color theme="1"/>
        <rFont val="標楷體"/>
        <family val="4"/>
        <charset val="136"/>
      </rPr>
      <t>研究以我司設備，並以我司自開發的＃</t>
    </r>
    <r>
      <rPr>
        <sz val="12"/>
        <color theme="1"/>
        <rFont val="Times New Roman"/>
        <family val="1"/>
      </rPr>
      <t>JHL-01</t>
    </r>
    <r>
      <rPr>
        <sz val="12"/>
        <color theme="1"/>
        <rFont val="標楷體"/>
        <family val="4"/>
        <charset val="136"/>
      </rPr>
      <t>膠水，生產咭書、裱襯紙、包盒、灑（溝）閃金粉等產品，確認其品質是否接受，以降低公司成本。</t>
    </r>
  </si>
  <si>
    <r>
      <rPr>
        <sz val="12"/>
        <color theme="1"/>
        <rFont val="標楷體"/>
        <family val="4"/>
        <charset val="136"/>
      </rPr>
      <t>單號改為</t>
    </r>
    <r>
      <rPr>
        <sz val="12"/>
        <color theme="1"/>
        <rFont val="Times New Roman"/>
        <family val="1"/>
      </rPr>
      <t>G-OT-040903</t>
    </r>
  </si>
  <si>
    <r>
      <t xml:space="preserve">                                                                                                                                                                                                                                  </t>
    </r>
    <r>
      <rPr>
        <sz val="12"/>
        <color theme="1"/>
        <rFont val="標楷體"/>
        <family val="4"/>
        <charset val="136"/>
      </rPr>
      <t>研究</t>
    </r>
    <r>
      <rPr>
        <sz val="12"/>
        <color theme="1"/>
        <rFont val="Times New Roman"/>
        <family val="1"/>
      </rPr>
      <t>H/M</t>
    </r>
    <r>
      <rPr>
        <sz val="12"/>
        <color theme="1"/>
        <rFont val="標楷體"/>
        <family val="4"/>
        <charset val="136"/>
      </rPr>
      <t>客人</t>
    </r>
    <r>
      <rPr>
        <sz val="12"/>
        <color theme="1"/>
        <rFont val="Times New Roman"/>
        <family val="1"/>
      </rPr>
      <t>KC</t>
    </r>
    <r>
      <rPr>
        <sz val="12"/>
        <color theme="1"/>
        <rFont val="標楷體"/>
        <family val="4"/>
        <charset val="136"/>
      </rPr>
      <t>咭</t>
    </r>
    <r>
      <rPr>
        <sz val="12"/>
        <color theme="1"/>
        <rFont val="Times New Roman"/>
        <family val="1"/>
      </rPr>
      <t>SKU#249MHA327</t>
    </r>
    <r>
      <rPr>
        <sz val="12"/>
        <color theme="1"/>
        <rFont val="標楷體"/>
        <family val="4"/>
        <charset val="136"/>
      </rPr>
      <t>，是否可用景達提供的</t>
    </r>
    <r>
      <rPr>
        <sz val="12"/>
        <color theme="1"/>
        <rFont val="Times New Roman"/>
        <family val="1"/>
      </rPr>
      <t>#GP-1698</t>
    </r>
    <r>
      <rPr>
        <sz val="12"/>
        <color theme="1"/>
        <rFont val="標楷體"/>
        <family val="4"/>
        <charset val="136"/>
      </rPr>
      <t>和公司自配的</t>
    </r>
    <r>
      <rPr>
        <sz val="12"/>
        <color theme="1"/>
        <rFont val="Times New Roman"/>
        <family val="1"/>
      </rPr>
      <t>#120</t>
    </r>
    <r>
      <rPr>
        <sz val="12"/>
        <color theme="1"/>
        <rFont val="標楷體"/>
        <family val="4"/>
        <charset val="136"/>
      </rPr>
      <t>珍珠墨以</t>
    </r>
    <r>
      <rPr>
        <sz val="12"/>
        <color theme="1"/>
        <rFont val="Times New Roman"/>
        <family val="1"/>
      </rPr>
      <t>5:5</t>
    </r>
    <r>
      <rPr>
        <sz val="12"/>
        <color theme="1"/>
        <rFont val="標楷體"/>
        <family val="4"/>
        <charset val="136"/>
      </rPr>
      <t xml:space="preserve">的比例混合，是否可達到客人要求的效果。
</t>
    </r>
  </si>
  <si>
    <r>
      <t xml:space="preserve">                                                                                                                                                        </t>
    </r>
    <r>
      <rPr>
        <sz val="12"/>
        <color theme="1"/>
        <rFont val="標楷體"/>
        <family val="4"/>
        <charset val="136"/>
      </rPr>
      <t>研究</t>
    </r>
    <r>
      <rPr>
        <sz val="12"/>
        <color theme="1"/>
        <rFont val="Times New Roman"/>
        <family val="1"/>
      </rPr>
      <t>H/M</t>
    </r>
    <r>
      <rPr>
        <sz val="12"/>
        <color theme="1"/>
        <rFont val="標楷體"/>
        <family val="4"/>
        <charset val="136"/>
      </rPr>
      <t>客人</t>
    </r>
    <r>
      <rPr>
        <sz val="12"/>
        <color theme="1"/>
        <rFont val="Times New Roman"/>
        <family val="1"/>
      </rPr>
      <t>KC</t>
    </r>
    <r>
      <rPr>
        <sz val="12"/>
        <color theme="1"/>
        <rFont val="標楷體"/>
        <family val="4"/>
        <charset val="136"/>
      </rPr>
      <t>咭</t>
    </r>
    <r>
      <rPr>
        <sz val="12"/>
        <color theme="1"/>
        <rFont val="Times New Roman"/>
        <family val="1"/>
      </rPr>
      <t>SKU#1299PCA6163</t>
    </r>
    <r>
      <rPr>
        <sz val="12"/>
        <color theme="1"/>
        <rFont val="標楷體"/>
        <family val="4"/>
        <charset val="136"/>
      </rPr>
      <t>，是否可用景達提供的</t>
    </r>
    <r>
      <rPr>
        <sz val="12"/>
        <color theme="1"/>
        <rFont val="Times New Roman"/>
        <family val="1"/>
      </rPr>
      <t>#GP-1696</t>
    </r>
    <r>
      <rPr>
        <sz val="12"/>
        <color theme="1"/>
        <rFont val="標楷體"/>
        <family val="4"/>
        <charset val="136"/>
      </rPr>
      <t>；</t>
    </r>
    <r>
      <rPr>
        <sz val="12"/>
        <color theme="1"/>
        <rFont val="Times New Roman"/>
        <family val="1"/>
      </rPr>
      <t>#GP-1698</t>
    </r>
    <r>
      <rPr>
        <sz val="12"/>
        <color theme="1"/>
        <rFont val="標楷體"/>
        <family val="4"/>
        <charset val="136"/>
      </rPr>
      <t>，</t>
    </r>
    <r>
      <rPr>
        <sz val="12"/>
        <color theme="1"/>
        <rFont val="Times New Roman"/>
        <family val="1"/>
      </rPr>
      <t xml:space="preserve"> </t>
    </r>
    <r>
      <rPr>
        <sz val="12"/>
        <color theme="1"/>
        <rFont val="標楷體"/>
        <family val="4"/>
        <charset val="136"/>
      </rPr>
      <t xml:space="preserve">按不同比例混合，以達到客人要求效果。
</t>
    </r>
  </si>
  <si>
    <r>
      <rPr>
        <sz val="12"/>
        <color theme="1"/>
        <rFont val="標楷體"/>
        <family val="4"/>
        <charset val="136"/>
      </rPr>
      <t>研究</t>
    </r>
    <r>
      <rPr>
        <sz val="12"/>
        <color theme="1"/>
        <rFont val="Times New Roman"/>
        <family val="1"/>
      </rPr>
      <t>Bronzing Machine(</t>
    </r>
    <r>
      <rPr>
        <sz val="12"/>
        <color theme="1"/>
        <rFont val="標楷體"/>
        <family val="4"/>
        <charset val="136"/>
      </rPr>
      <t>掃金粉机</t>
    </r>
    <r>
      <rPr>
        <sz val="12"/>
        <color theme="1"/>
        <rFont val="Times New Roman"/>
        <family val="1"/>
      </rPr>
      <t>)</t>
    </r>
    <r>
      <rPr>
        <sz val="12"/>
        <color theme="1"/>
        <rFont val="標楷體"/>
        <family val="4"/>
        <charset val="136"/>
      </rPr>
      <t>﹐試用現用茂森</t>
    </r>
    <r>
      <rPr>
        <sz val="12"/>
        <color theme="1"/>
        <rFont val="Times New Roman"/>
        <family val="1"/>
      </rPr>
      <t>#280</t>
    </r>
    <r>
      <rPr>
        <sz val="12"/>
        <color theme="1"/>
        <rFont val="標楷體"/>
        <family val="4"/>
        <charset val="136"/>
      </rPr>
      <t>透明墨配合不同顏色的金粉及珠光粉生產</t>
    </r>
    <r>
      <rPr>
        <sz val="12"/>
        <color theme="1"/>
        <rFont val="Times New Roman"/>
        <family val="1"/>
      </rPr>
      <t>“</t>
    </r>
    <r>
      <rPr>
        <sz val="12"/>
        <color theme="1"/>
        <rFont val="標楷體"/>
        <family val="4"/>
        <charset val="136"/>
      </rPr>
      <t>掃金粉產品</t>
    </r>
    <r>
      <rPr>
        <sz val="12"/>
        <color theme="1"/>
        <rFont val="Times New Roman"/>
        <family val="1"/>
      </rPr>
      <t>”</t>
    </r>
    <r>
      <rPr>
        <sz val="12"/>
        <color theme="1"/>
        <rFont val="標楷體"/>
        <family val="4"/>
        <charset val="136"/>
      </rPr>
      <t>﹔确認其品質是否符合各客戶要求﹒取消原因：測試效果不接受，</t>
    </r>
    <r>
      <rPr>
        <sz val="12"/>
        <color theme="1"/>
        <rFont val="Times New Roman"/>
        <family val="1"/>
      </rPr>
      <t>Joe</t>
    </r>
    <r>
      <rPr>
        <sz val="12"/>
        <color theme="1"/>
        <rFont val="標楷體"/>
        <family val="4"/>
        <charset val="136"/>
      </rPr>
      <t>會加入</t>
    </r>
    <r>
      <rPr>
        <sz val="12"/>
        <color theme="1"/>
        <rFont val="Times New Roman"/>
        <family val="1"/>
      </rPr>
      <t xml:space="preserve">Bronzing Machine </t>
    </r>
    <r>
      <rPr>
        <sz val="12"/>
        <color theme="1"/>
        <rFont val="標楷體"/>
        <family val="4"/>
        <charset val="136"/>
      </rPr>
      <t>報告存檔。</t>
    </r>
  </si>
  <si>
    <r>
      <rPr>
        <sz val="12"/>
        <color theme="1"/>
        <rFont val="標楷體"/>
        <family val="4"/>
        <charset val="136"/>
      </rPr>
      <t>研究用</t>
    </r>
    <r>
      <rPr>
        <sz val="12"/>
        <color theme="1"/>
        <rFont val="Times New Roman"/>
        <family val="1"/>
      </rPr>
      <t>32</t>
    </r>
    <r>
      <rPr>
        <sz val="12"/>
        <color theme="1"/>
        <rFont val="標楷體"/>
        <family val="4"/>
        <charset val="136"/>
      </rPr>
      <t>款不同膠底貼紙，測試其性能表現於</t>
    </r>
    <r>
      <rPr>
        <sz val="12"/>
        <color theme="1"/>
        <rFont val="Times New Roman"/>
        <family val="1"/>
      </rPr>
      <t>21</t>
    </r>
    <r>
      <rPr>
        <sz val="12"/>
        <color theme="1"/>
        <rFont val="標楷體"/>
        <family val="4"/>
        <charset val="136"/>
      </rPr>
      <t>種不同介面如何配合可達最好。</t>
    </r>
  </si>
  <si>
    <r>
      <rPr>
        <sz val="12"/>
        <color theme="1"/>
        <rFont val="標楷體"/>
        <family val="4"/>
        <charset val="136"/>
      </rPr>
      <t>研究用公司高周波機配合新購電壓模辣</t>
    </r>
    <r>
      <rPr>
        <sz val="12"/>
        <color theme="1"/>
        <rFont val="Times New Roman"/>
        <family val="1"/>
      </rPr>
      <t>DVD</t>
    </r>
    <r>
      <rPr>
        <sz val="12"/>
        <color theme="1"/>
        <rFont val="標楷體"/>
        <family val="4"/>
        <charset val="136"/>
      </rPr>
      <t>盒，考核公司生產能力是否可配合生產大貨。</t>
    </r>
  </si>
  <si>
    <r>
      <rPr>
        <sz val="12"/>
        <color theme="1"/>
        <rFont val="標楷體"/>
        <family val="4"/>
        <charset val="136"/>
      </rPr>
      <t>研究在同一介面上進行絲印皺紋</t>
    </r>
    <r>
      <rPr>
        <sz val="12"/>
        <color theme="1"/>
        <rFont val="Times New Roman"/>
        <family val="1"/>
      </rPr>
      <t>UV</t>
    </r>
    <r>
      <rPr>
        <sz val="12"/>
        <color theme="1"/>
        <rFont val="標楷體"/>
        <family val="4"/>
        <charset val="136"/>
      </rPr>
      <t>油</t>
    </r>
    <r>
      <rPr>
        <sz val="12"/>
        <color theme="1"/>
        <rFont val="Times New Roman"/>
        <family val="1"/>
      </rPr>
      <t>#USB-8058B</t>
    </r>
    <r>
      <rPr>
        <sz val="12"/>
        <color theme="1"/>
        <rFont val="標楷體"/>
        <family val="4"/>
        <charset val="136"/>
      </rPr>
      <t>＋磨砂</t>
    </r>
    <r>
      <rPr>
        <sz val="12"/>
        <color theme="1"/>
        <rFont val="Times New Roman"/>
        <family val="1"/>
      </rPr>
      <t>UV</t>
    </r>
    <r>
      <rPr>
        <sz val="12"/>
        <color theme="1"/>
        <rFont val="標楷體"/>
        <family val="4"/>
        <charset val="136"/>
      </rPr>
      <t>油</t>
    </r>
    <r>
      <rPr>
        <sz val="12"/>
        <color theme="1"/>
        <rFont val="Times New Roman"/>
        <family val="1"/>
      </rPr>
      <t>#605AX</t>
    </r>
    <r>
      <rPr>
        <sz val="12"/>
        <color theme="1"/>
        <rFont val="標楷體"/>
        <family val="4"/>
        <charset val="136"/>
      </rPr>
      <t>＋珊瑚</t>
    </r>
    <r>
      <rPr>
        <sz val="12"/>
        <color theme="1"/>
        <rFont val="Times New Roman"/>
        <family val="1"/>
      </rPr>
      <t>UV</t>
    </r>
    <r>
      <rPr>
        <sz val="12"/>
        <color theme="1"/>
        <rFont val="標楷體"/>
        <family val="4"/>
        <charset val="136"/>
      </rPr>
      <t>油</t>
    </r>
    <r>
      <rPr>
        <sz val="12"/>
        <color theme="1"/>
        <rFont val="Times New Roman"/>
        <family val="1"/>
      </rPr>
      <t>#UMF-608</t>
    </r>
    <r>
      <rPr>
        <sz val="12"/>
        <color theme="1"/>
        <rFont val="標楷體"/>
        <family val="4"/>
        <charset val="136"/>
      </rPr>
      <t>效果的生產可行性及列入</t>
    </r>
    <r>
      <rPr>
        <sz val="12"/>
        <color theme="1"/>
        <rFont val="Times New Roman"/>
        <family val="1"/>
      </rPr>
      <t>Leo Touch</t>
    </r>
    <r>
      <rPr>
        <sz val="12"/>
        <color theme="1"/>
        <rFont val="標楷體"/>
        <family val="4"/>
        <charset val="136"/>
      </rPr>
      <t>推廣。</t>
    </r>
  </si>
  <si>
    <r>
      <rPr>
        <sz val="12"/>
        <color theme="1"/>
        <rFont val="標楷體"/>
        <family val="4"/>
        <charset val="136"/>
      </rPr>
      <t>研究</t>
    </r>
    <r>
      <rPr>
        <sz val="12"/>
        <color theme="1"/>
        <rFont val="Times New Roman"/>
        <family val="1"/>
      </rPr>
      <t>#188UV</t>
    </r>
    <r>
      <rPr>
        <sz val="12"/>
        <color theme="1"/>
        <rFont val="標楷體"/>
        <family val="4"/>
        <charset val="136"/>
      </rPr>
      <t>油是否可做到溝閃金的效果及功能，以此降低成本。結果為不接受，故取消</t>
    </r>
  </si>
  <si>
    <r>
      <rPr>
        <sz val="12"/>
        <color theme="1"/>
        <rFont val="標楷體"/>
        <family val="4"/>
        <charset val="136"/>
      </rPr>
      <t>測試在擊凸後的紙張面做絲印加工的做法及效果是否可行，以列入</t>
    </r>
    <r>
      <rPr>
        <sz val="12"/>
        <color theme="1"/>
        <rFont val="Times New Roman"/>
        <family val="1"/>
      </rPr>
      <t>Leo Touch</t>
    </r>
    <r>
      <rPr>
        <sz val="12"/>
        <color theme="1"/>
        <rFont val="標楷體"/>
        <family val="4"/>
        <charset val="136"/>
      </rPr>
      <t>中推廣。取消原因：配方更改。</t>
    </r>
  </si>
  <si>
    <r>
      <rPr>
        <sz val="12"/>
        <color theme="1"/>
        <rFont val="標楷體"/>
        <family val="4"/>
        <charset val="136"/>
      </rPr>
      <t>研究用紅塔山</t>
    </r>
    <r>
      <rPr>
        <sz val="12"/>
        <color theme="1"/>
        <rFont val="Times New Roman"/>
        <family val="1"/>
      </rPr>
      <t>250gsm</t>
    </r>
    <r>
      <rPr>
        <sz val="12"/>
        <color theme="1"/>
        <rFont val="標楷體"/>
        <family val="4"/>
        <charset val="136"/>
      </rPr>
      <t>單粉咭、紅塔山</t>
    </r>
    <r>
      <rPr>
        <sz val="12"/>
        <color theme="1"/>
        <rFont val="Times New Roman"/>
        <family val="1"/>
      </rPr>
      <t>260gsm</t>
    </r>
    <r>
      <rPr>
        <sz val="12"/>
        <color theme="1"/>
        <rFont val="標楷體"/>
        <family val="4"/>
        <charset val="136"/>
      </rPr>
      <t>白蕊單粉咭、東風</t>
    </r>
    <r>
      <rPr>
        <sz val="12"/>
        <color theme="1"/>
        <rFont val="Times New Roman"/>
        <family val="1"/>
      </rPr>
      <t>270gsm</t>
    </r>
    <r>
      <rPr>
        <sz val="12"/>
        <color theme="1"/>
        <rFont val="標楷體"/>
        <family val="4"/>
        <charset val="136"/>
      </rPr>
      <t>單粉咭、</t>
    </r>
    <r>
      <rPr>
        <sz val="12"/>
        <color theme="1"/>
        <rFont val="Times New Roman"/>
        <family val="1"/>
      </rPr>
      <t>CLN 265gsm</t>
    </r>
    <r>
      <rPr>
        <sz val="12"/>
        <color theme="1"/>
        <rFont val="標楷體"/>
        <family val="4"/>
        <charset val="136"/>
      </rPr>
      <t>白蕊單粉咭、</t>
    </r>
    <r>
      <rPr>
        <sz val="12"/>
        <color theme="1"/>
        <rFont val="Times New Roman"/>
        <family val="1"/>
      </rPr>
      <t>WVP265gsm</t>
    </r>
    <r>
      <rPr>
        <sz val="12"/>
        <color theme="1"/>
        <rFont val="標楷體"/>
        <family val="4"/>
        <charset val="136"/>
      </rPr>
      <t>白蕊單粉咭用於印刷</t>
    </r>
    <r>
      <rPr>
        <sz val="12"/>
        <color theme="1"/>
        <rFont val="Times New Roman"/>
        <family val="1"/>
      </rPr>
      <t>“</t>
    </r>
    <r>
      <rPr>
        <sz val="12"/>
        <color theme="1"/>
        <rFont val="標楷體"/>
        <family val="4"/>
        <charset val="136"/>
      </rPr>
      <t>中學生生存手冊</t>
    </r>
    <r>
      <rPr>
        <sz val="12"/>
        <color theme="1"/>
        <rFont val="Times New Roman"/>
        <family val="1"/>
      </rPr>
      <t>”</t>
    </r>
    <r>
      <rPr>
        <sz val="12"/>
        <color theme="1"/>
        <rFont val="標楷體"/>
        <family val="4"/>
        <charset val="136"/>
      </rPr>
      <t>封面，看</t>
    </r>
    <r>
      <rPr>
        <sz val="12"/>
        <color theme="1"/>
        <rFont val="Times New Roman"/>
        <family val="1"/>
      </rPr>
      <t>5</t>
    </r>
    <r>
      <rPr>
        <sz val="12"/>
        <color theme="1"/>
        <rFont val="標楷體"/>
        <family val="4"/>
        <charset val="136"/>
      </rPr>
      <t>種單粉咭的反封面啤線效果哪種最好。</t>
    </r>
  </si>
  <si>
    <r>
      <rPr>
        <sz val="12"/>
        <color theme="1"/>
        <rFont val="標楷體"/>
        <family val="4"/>
        <charset val="136"/>
      </rPr>
      <t>研究</t>
    </r>
    <r>
      <rPr>
        <sz val="12"/>
        <color theme="1"/>
        <rFont val="Times New Roman"/>
        <family val="1"/>
      </rPr>
      <t>H/M“</t>
    </r>
    <r>
      <rPr>
        <sz val="12"/>
        <color theme="1"/>
        <rFont val="標楷體"/>
        <family val="4"/>
        <charset val="136"/>
      </rPr>
      <t>甜蜜蜜咭</t>
    </r>
    <r>
      <rPr>
        <sz val="12"/>
        <color theme="1"/>
        <rFont val="Times New Roman"/>
        <family val="1"/>
      </rPr>
      <t>”</t>
    </r>
    <r>
      <rPr>
        <sz val="12"/>
        <color theme="1"/>
        <rFont val="標楷體"/>
        <family val="4"/>
        <charset val="136"/>
      </rPr>
      <t>（</t>
    </r>
    <r>
      <rPr>
        <sz val="12"/>
        <color theme="1"/>
        <rFont val="Times New Roman"/>
        <family val="1"/>
      </rPr>
      <t>JOB NO.</t>
    </r>
    <r>
      <rPr>
        <sz val="12"/>
        <color theme="1"/>
        <rFont val="標楷體"/>
        <family val="4"/>
        <charset val="136"/>
      </rPr>
      <t>為＃</t>
    </r>
    <r>
      <rPr>
        <sz val="12"/>
        <color theme="1"/>
        <rFont val="Times New Roman"/>
        <family val="1"/>
      </rPr>
      <t>61676</t>
    </r>
    <r>
      <rPr>
        <sz val="12"/>
        <color theme="1"/>
        <rFont val="標楷體"/>
        <family val="4"/>
        <charset val="136"/>
      </rPr>
      <t>）產品，在無粉咭面粘膠珠仔配件（直徑約</t>
    </r>
    <r>
      <rPr>
        <sz val="12"/>
        <color theme="1"/>
        <rFont val="Times New Roman"/>
        <family val="1"/>
      </rPr>
      <t>2mm</t>
    </r>
    <r>
      <rPr>
        <sz val="12"/>
        <color theme="1"/>
        <rFont val="標楷體"/>
        <family val="4"/>
        <charset val="136"/>
      </rPr>
      <t>）效果，用本公司現有的國民＃</t>
    </r>
    <r>
      <rPr>
        <sz val="12"/>
        <color theme="1"/>
        <rFont val="Times New Roman"/>
        <family val="1"/>
      </rPr>
      <t>3275</t>
    </r>
    <r>
      <rPr>
        <sz val="12"/>
        <color theme="1"/>
        <rFont val="標楷體"/>
        <family val="4"/>
        <charset val="136"/>
      </rPr>
      <t>膠水生產，確認其效果是否可行。</t>
    </r>
  </si>
  <si>
    <r>
      <rPr>
        <sz val="12"/>
        <color theme="1"/>
        <rFont val="標楷體"/>
        <family val="4"/>
        <charset val="136"/>
      </rPr>
      <t>研究建築行業牆休表面的磨砂效果，使用中化制漆（一九四六）有限公司的沙膠漆</t>
    </r>
    <r>
      <rPr>
        <sz val="12"/>
        <color theme="1"/>
        <rFont val="Times New Roman"/>
        <family val="1"/>
      </rPr>
      <t>3800</t>
    </r>
    <r>
      <rPr>
        <sz val="12"/>
        <color theme="1"/>
        <rFont val="標楷體"/>
        <family val="4"/>
        <charset val="136"/>
      </rPr>
      <t>類</t>
    </r>
    <r>
      <rPr>
        <sz val="12"/>
        <color theme="1"/>
        <rFont val="Times New Roman"/>
        <family val="1"/>
      </rPr>
      <t>#3854</t>
    </r>
    <r>
      <rPr>
        <sz val="12"/>
        <color theme="1"/>
        <rFont val="標楷體"/>
        <family val="4"/>
        <charset val="136"/>
      </rPr>
      <t>黃色做於紙面而達到特殊手感的可行性，以列入</t>
    </r>
    <r>
      <rPr>
        <sz val="12"/>
        <color theme="1"/>
        <rFont val="Times New Roman"/>
        <family val="1"/>
      </rPr>
      <t>Leo Touch</t>
    </r>
    <r>
      <rPr>
        <sz val="12"/>
        <color theme="1"/>
        <rFont val="標楷體"/>
        <family val="4"/>
        <charset val="136"/>
      </rPr>
      <t>內推廣。</t>
    </r>
  </si>
  <si>
    <r>
      <rPr>
        <sz val="12"/>
        <color theme="1"/>
        <rFont val="標楷體"/>
        <family val="4"/>
        <charset val="136"/>
      </rPr>
      <t>研究利用現有植絨機器，使用永安</t>
    </r>
    <r>
      <rPr>
        <sz val="12"/>
        <color theme="1"/>
        <rFont val="Times New Roman"/>
        <family val="1"/>
      </rPr>
      <t>GR-20B</t>
    </r>
    <r>
      <rPr>
        <sz val="12"/>
        <color theme="1"/>
        <rFont val="標楷體"/>
        <family val="4"/>
        <charset val="136"/>
      </rPr>
      <t>草坪絨毛仿做真實草皮生產可行性，以列入</t>
    </r>
    <r>
      <rPr>
        <sz val="12"/>
        <color theme="1"/>
        <rFont val="Times New Roman"/>
        <family val="1"/>
      </rPr>
      <t>LeoTouch</t>
    </r>
    <r>
      <rPr>
        <sz val="12"/>
        <color theme="1"/>
        <rFont val="標楷體"/>
        <family val="4"/>
        <charset val="136"/>
      </rPr>
      <t>中大貨生產推廣。</t>
    </r>
  </si>
  <si>
    <r>
      <rPr>
        <sz val="12"/>
        <color theme="1"/>
        <rFont val="標楷體"/>
        <family val="4"/>
        <charset val="136"/>
      </rPr>
      <t>研究</t>
    </r>
    <r>
      <rPr>
        <sz val="12"/>
        <color theme="1"/>
        <rFont val="Times New Roman"/>
        <family val="1"/>
      </rPr>
      <t>H/M</t>
    </r>
    <r>
      <rPr>
        <sz val="12"/>
        <color theme="1"/>
        <rFont val="標楷體"/>
        <family val="4"/>
        <charset val="136"/>
      </rPr>
      <t>賀卡大貨生產用人手黏膠石的做法，是否可使用青島博偉</t>
    </r>
    <r>
      <rPr>
        <sz val="12"/>
        <color theme="1"/>
        <rFont val="Times New Roman"/>
        <family val="1"/>
      </rPr>
      <t>DK-35</t>
    </r>
    <r>
      <rPr>
        <sz val="12"/>
        <color theme="1"/>
        <rFont val="標楷體"/>
        <family val="4"/>
        <charset val="136"/>
      </rPr>
      <t>超聲波手落燙鑽機燙有膠水底燙鑽代替，以加快生產速度，及減低人工成本。</t>
    </r>
  </si>
  <si>
    <r>
      <rPr>
        <sz val="12"/>
        <color theme="1"/>
        <rFont val="標楷體"/>
        <family val="4"/>
        <charset val="136"/>
      </rPr>
      <t>研究禾穎</t>
    </r>
    <r>
      <rPr>
        <sz val="12"/>
        <color theme="1"/>
        <rFont val="Times New Roman"/>
        <family val="1"/>
      </rPr>
      <t>ROPPP3062-WR168</t>
    </r>
    <r>
      <rPr>
        <sz val="12"/>
        <color theme="1"/>
        <rFont val="標楷體"/>
        <family val="4"/>
        <charset val="136"/>
      </rPr>
      <t>可移</t>
    </r>
    <r>
      <rPr>
        <sz val="12"/>
        <color theme="1"/>
        <rFont val="Times New Roman"/>
        <family val="1"/>
      </rPr>
      <t>#30OPP</t>
    </r>
    <r>
      <rPr>
        <sz val="12"/>
        <color theme="1"/>
        <rFont val="標楷體"/>
        <family val="4"/>
        <charset val="136"/>
      </rPr>
      <t>貼紙起泡問題</t>
    </r>
    <r>
      <rPr>
        <sz val="12"/>
        <color theme="1"/>
        <rFont val="Times New Roman"/>
        <family val="1"/>
      </rPr>
      <t>,</t>
    </r>
    <r>
      <rPr>
        <sz val="12"/>
        <color theme="1"/>
        <rFont val="標楷體"/>
        <family val="4"/>
        <charset val="136"/>
      </rPr>
      <t>測試金利寶</t>
    </r>
    <r>
      <rPr>
        <sz val="12"/>
        <color theme="1"/>
        <rFont val="Times New Roman"/>
        <family val="1"/>
      </rPr>
      <t>RUPLT#3R(W)(158)</t>
    </r>
    <r>
      <rPr>
        <sz val="12"/>
        <color theme="1"/>
        <rFont val="標楷體"/>
        <family val="4"/>
        <charset val="136"/>
      </rPr>
      <t>可移</t>
    </r>
    <r>
      <rPr>
        <sz val="12"/>
        <color theme="1"/>
        <rFont val="Times New Roman"/>
        <family val="1"/>
      </rPr>
      <t>#50PP</t>
    </r>
    <r>
      <rPr>
        <sz val="12"/>
        <color theme="1"/>
        <rFont val="標楷體"/>
        <family val="4"/>
        <charset val="136"/>
      </rPr>
      <t>貼紙（不干膠膠水）及金皇冠</t>
    </r>
    <r>
      <rPr>
        <sz val="12"/>
        <color theme="1"/>
        <rFont val="Times New Roman"/>
        <family val="1"/>
      </rPr>
      <t>#50</t>
    </r>
    <r>
      <rPr>
        <sz val="12"/>
        <color theme="1"/>
        <rFont val="標楷體"/>
        <family val="4"/>
        <charset val="136"/>
      </rPr>
      <t>透明可移</t>
    </r>
    <r>
      <rPr>
        <sz val="12"/>
        <color theme="1"/>
        <rFont val="Times New Roman"/>
        <family val="1"/>
      </rPr>
      <t>IPPT50#R1 BOPP</t>
    </r>
    <r>
      <rPr>
        <sz val="12"/>
        <color theme="1"/>
        <rFont val="標楷體"/>
        <family val="4"/>
        <charset val="136"/>
      </rPr>
      <t>膠底紙的性質能否可取代﹔</t>
    </r>
    <r>
      <rPr>
        <sz val="12"/>
        <color theme="1"/>
        <rFont val="Times New Roman"/>
        <family val="1"/>
      </rPr>
      <t xml:space="preserve"> </t>
    </r>
  </si>
  <si>
    <r>
      <rPr>
        <sz val="12"/>
        <color theme="1"/>
        <rFont val="標楷體"/>
        <family val="4"/>
        <charset val="136"/>
      </rPr>
      <t>研究冠星</t>
    </r>
    <r>
      <rPr>
        <sz val="12"/>
        <color theme="1"/>
        <rFont val="Times New Roman"/>
        <family val="1"/>
      </rPr>
      <t>“</t>
    </r>
    <r>
      <rPr>
        <sz val="12"/>
        <color theme="1"/>
        <rFont val="標楷體"/>
        <family val="4"/>
        <charset val="136"/>
      </rPr>
      <t>默克</t>
    </r>
    <r>
      <rPr>
        <sz val="12"/>
        <color theme="1"/>
        <rFont val="Times New Roman"/>
        <family val="1"/>
      </rPr>
      <t>”#100</t>
    </r>
    <r>
      <rPr>
        <sz val="12"/>
        <color theme="1"/>
        <rFont val="標楷體"/>
        <family val="4"/>
        <charset val="136"/>
      </rPr>
      <t>珠光顏料、</t>
    </r>
    <r>
      <rPr>
        <sz val="12"/>
        <color theme="1"/>
        <rFont val="Times New Roman"/>
        <family val="1"/>
      </rPr>
      <t>#123</t>
    </r>
    <r>
      <rPr>
        <sz val="12"/>
        <color theme="1"/>
        <rFont val="標楷體"/>
        <family val="4"/>
        <charset val="136"/>
      </rPr>
      <t>珠光顏料、</t>
    </r>
    <r>
      <rPr>
        <sz val="12"/>
        <color theme="1"/>
        <rFont val="Times New Roman"/>
        <family val="1"/>
      </rPr>
      <t>L-100</t>
    </r>
    <r>
      <rPr>
        <sz val="12"/>
        <color theme="1"/>
        <rFont val="標楷體"/>
        <family val="4"/>
        <charset val="136"/>
      </rPr>
      <t>珠光漿，配合凹印機生產公司聖誕套裝是否可行。</t>
    </r>
  </si>
  <si>
    <r>
      <rPr>
        <sz val="12"/>
        <color theme="1"/>
        <rFont val="標楷體"/>
        <family val="4"/>
        <charset val="136"/>
      </rPr>
      <t>研究</t>
    </r>
    <r>
      <rPr>
        <sz val="12"/>
        <color theme="1"/>
        <rFont val="Times New Roman"/>
        <family val="1"/>
      </rPr>
      <t>GSN59190</t>
    </r>
    <r>
      <rPr>
        <sz val="12"/>
        <color theme="1"/>
        <rFont val="標楷體"/>
        <family val="4"/>
        <charset val="136"/>
      </rPr>
      <t>紅金紙凹墨、</t>
    </r>
    <r>
      <rPr>
        <sz val="12"/>
        <color theme="1"/>
        <rFont val="Times New Roman"/>
        <family val="1"/>
      </rPr>
      <t>GSN5930H</t>
    </r>
    <r>
      <rPr>
        <sz val="12"/>
        <color theme="1"/>
        <rFont val="標楷體"/>
        <family val="4"/>
        <charset val="136"/>
      </rPr>
      <t>水性罩光油、</t>
    </r>
    <r>
      <rPr>
        <sz val="12"/>
        <color theme="1"/>
        <rFont val="Times New Roman"/>
        <family val="1"/>
      </rPr>
      <t>GSN4901F</t>
    </r>
    <r>
      <rPr>
        <sz val="12"/>
        <color theme="1"/>
        <rFont val="標楷體"/>
        <family val="4"/>
        <charset val="136"/>
      </rPr>
      <t>調金油，配合凹印機生產公司產品新年禮品盒及利是封是否可行。</t>
    </r>
  </si>
  <si>
    <r>
      <rPr>
        <sz val="12"/>
        <color theme="1"/>
        <rFont val="標楷體"/>
        <family val="4"/>
        <charset val="136"/>
      </rPr>
      <t>研究葉氏油墨</t>
    </r>
    <r>
      <rPr>
        <sz val="12"/>
        <color theme="1"/>
        <rFont val="Times New Roman"/>
        <family val="1"/>
      </rPr>
      <t>GSN5981F</t>
    </r>
    <r>
      <rPr>
        <sz val="12"/>
        <color theme="1"/>
        <rFont val="標楷體"/>
        <family val="4"/>
        <charset val="136"/>
      </rPr>
      <t>調墨油，配合凹印機生產公司聖誕套裝是否可行。</t>
    </r>
  </si>
  <si>
    <r>
      <rPr>
        <sz val="12"/>
        <color theme="1"/>
        <rFont val="標楷體"/>
        <family val="4"/>
        <charset val="136"/>
      </rPr>
      <t>研究冠星</t>
    </r>
    <r>
      <rPr>
        <sz val="12"/>
        <color theme="1"/>
        <rFont val="Times New Roman"/>
        <family val="1"/>
      </rPr>
      <t>“</t>
    </r>
    <r>
      <rPr>
        <sz val="12"/>
        <color theme="1"/>
        <rFont val="標楷體"/>
        <family val="4"/>
        <charset val="136"/>
      </rPr>
      <t>默克</t>
    </r>
    <r>
      <rPr>
        <sz val="12"/>
        <color theme="1"/>
        <rFont val="Times New Roman"/>
        <family val="1"/>
      </rPr>
      <t>”400</t>
    </r>
    <r>
      <rPr>
        <sz val="12"/>
        <color theme="1"/>
        <rFont val="標楷體"/>
        <family val="4"/>
        <charset val="136"/>
      </rPr>
      <t>低浮金條，配合凹印機生產公司產品新年禮品盒及利是封是否可行。</t>
    </r>
  </si>
  <si>
    <r>
      <rPr>
        <sz val="12"/>
        <color theme="1"/>
        <rFont val="標楷體"/>
        <family val="4"/>
        <charset val="136"/>
      </rPr>
      <t>研究建築行業牆體表面的磨砂效果，使用中華制漆有限公司的沙膠漆用絲網印於紙面而達到特殊手感的可行性，以列入</t>
    </r>
    <r>
      <rPr>
        <sz val="12"/>
        <color theme="1"/>
        <rFont val="Times New Roman"/>
        <family val="1"/>
      </rPr>
      <t>Leo Touch</t>
    </r>
    <r>
      <rPr>
        <sz val="12"/>
        <color theme="1"/>
        <rFont val="標楷體"/>
        <family val="4"/>
        <charset val="136"/>
      </rPr>
      <t>內推廣。取消原因：配方及型號更改。代之以</t>
    </r>
    <r>
      <rPr>
        <sz val="12"/>
        <color theme="1"/>
        <rFont val="Times New Roman"/>
        <family val="1"/>
      </rPr>
      <t>CS-060101</t>
    </r>
  </si>
  <si>
    <r>
      <rPr>
        <sz val="12"/>
        <color theme="1"/>
        <rFont val="標楷體"/>
        <family val="4"/>
        <charset val="136"/>
      </rPr>
      <t>研究用已排好圖案的燙鋁片用熱轉燙方式燙于產品上效果及生產技術是否可行，以列入</t>
    </r>
    <r>
      <rPr>
        <sz val="12"/>
        <color theme="1"/>
        <rFont val="Times New Roman"/>
        <family val="1"/>
      </rPr>
      <t>LeoTouch</t>
    </r>
    <r>
      <rPr>
        <sz val="12"/>
        <color theme="1"/>
        <rFont val="標楷體"/>
        <family val="4"/>
        <charset val="136"/>
      </rPr>
      <t>內推廣。</t>
    </r>
  </si>
  <si>
    <r>
      <rPr>
        <sz val="12"/>
        <color theme="1"/>
        <rFont val="標楷體"/>
        <family val="4"/>
        <charset val="136"/>
      </rPr>
      <t>無需給</t>
    </r>
  </si>
  <si>
    <r>
      <rPr>
        <sz val="12"/>
        <color theme="1"/>
        <rFont val="標楷體"/>
        <family val="4"/>
        <charset val="136"/>
      </rPr>
      <t>研究以我司現時自制</t>
    </r>
    <r>
      <rPr>
        <sz val="12"/>
        <color theme="1"/>
        <rFont val="Times New Roman"/>
        <family val="1"/>
      </rPr>
      <t>#J-01</t>
    </r>
    <r>
      <rPr>
        <sz val="12"/>
        <color theme="1"/>
        <rFont val="標楷體"/>
        <family val="4"/>
        <charset val="136"/>
      </rPr>
      <t>膠水做絲印產品（＃</t>
    </r>
    <r>
      <rPr>
        <sz val="12"/>
        <color theme="1"/>
        <rFont val="Times New Roman"/>
        <family val="1"/>
      </rPr>
      <t>J-01</t>
    </r>
    <r>
      <rPr>
        <sz val="12"/>
        <color theme="1"/>
        <rFont val="標楷體"/>
        <family val="4"/>
        <charset val="136"/>
      </rPr>
      <t>膠水溝、撒閃金粉），確認其效果是否可行。</t>
    </r>
  </si>
  <si>
    <r>
      <rPr>
        <sz val="12"/>
        <color theme="1"/>
        <rFont val="標楷體"/>
        <family val="4"/>
        <charset val="136"/>
      </rPr>
      <t>研究植毛膠片盒，利用現有設備，使用宏信及恆利膠片生產之可行性，以提高生產能力。</t>
    </r>
  </si>
  <si>
    <r>
      <rPr>
        <sz val="12"/>
        <color theme="1"/>
        <rFont val="標楷體"/>
        <family val="4"/>
        <charset val="136"/>
      </rPr>
      <t>研究塗裝行業裝鉓機做的牆面印花效果，利用本公司自開發機台仿做此印花效果，以列入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取消並代之以</t>
    </r>
    <r>
      <rPr>
        <sz val="12"/>
        <color theme="1"/>
        <rFont val="Times New Roman"/>
        <family val="1"/>
      </rPr>
      <t>CS-061201</t>
    </r>
  </si>
  <si>
    <r>
      <rPr>
        <sz val="12"/>
        <color theme="1"/>
        <rFont val="標楷體"/>
        <family val="4"/>
        <charset val="136"/>
      </rPr>
      <t>研究金東</t>
    </r>
    <r>
      <rPr>
        <sz val="12"/>
        <color theme="1"/>
        <rFont val="Times New Roman"/>
        <family val="1"/>
      </rPr>
      <t>/HQN128gsm</t>
    </r>
    <r>
      <rPr>
        <sz val="12"/>
        <color theme="1"/>
        <rFont val="標楷體"/>
        <family val="4"/>
        <charset val="136"/>
      </rPr>
      <t>、</t>
    </r>
    <r>
      <rPr>
        <sz val="12"/>
        <color theme="1"/>
        <rFont val="Times New Roman"/>
        <family val="1"/>
      </rPr>
      <t>140gsm</t>
    </r>
    <r>
      <rPr>
        <sz val="12"/>
        <color theme="1"/>
        <rFont val="標楷體"/>
        <family val="4"/>
        <charset val="136"/>
      </rPr>
      <t>、</t>
    </r>
    <r>
      <rPr>
        <sz val="12"/>
        <color theme="1"/>
        <rFont val="Times New Roman"/>
        <family val="1"/>
      </rPr>
      <t xml:space="preserve">157gsm </t>
    </r>
    <r>
      <rPr>
        <sz val="12"/>
        <color theme="1"/>
        <rFont val="標楷體"/>
        <family val="4"/>
        <charset val="136"/>
      </rPr>
      <t>雙粉紙造袋、皮殼、封套，看其效果是否可代替現時可能會出缺貨問題的</t>
    </r>
    <r>
      <rPr>
        <sz val="12"/>
        <color theme="1"/>
        <rFont val="Times New Roman"/>
        <family val="1"/>
      </rPr>
      <t>NPI</t>
    </r>
    <r>
      <rPr>
        <sz val="12"/>
        <color theme="1"/>
        <rFont val="標楷體"/>
        <family val="4"/>
        <charset val="136"/>
      </rPr>
      <t>單粉紙。</t>
    </r>
  </si>
  <si>
    <r>
      <rPr>
        <sz val="12"/>
        <color theme="1"/>
        <rFont val="標楷體"/>
        <family val="4"/>
        <charset val="136"/>
      </rPr>
      <t>研究茂林</t>
    </r>
    <r>
      <rPr>
        <sz val="12"/>
        <color theme="1"/>
        <rFont val="Times New Roman"/>
        <family val="1"/>
      </rPr>
      <t>450gsm</t>
    </r>
    <r>
      <rPr>
        <sz val="12"/>
        <color theme="1"/>
        <rFont val="標楷體"/>
        <family val="4"/>
        <charset val="136"/>
      </rPr>
      <t>、</t>
    </r>
    <r>
      <rPr>
        <sz val="12"/>
        <color theme="1"/>
        <rFont val="Times New Roman"/>
        <family val="1"/>
      </rPr>
      <t xml:space="preserve"> HI-Q450gsm</t>
    </r>
    <r>
      <rPr>
        <sz val="12"/>
        <color theme="1"/>
        <rFont val="標楷體"/>
        <family val="4"/>
        <charset val="136"/>
      </rPr>
      <t>、玖龍</t>
    </r>
    <r>
      <rPr>
        <sz val="12"/>
        <color theme="1"/>
        <rFont val="Times New Roman"/>
        <family val="1"/>
      </rPr>
      <t>450gsm</t>
    </r>
    <r>
      <rPr>
        <sz val="12"/>
        <color theme="1"/>
        <rFont val="標楷體"/>
        <family val="4"/>
        <charset val="136"/>
      </rPr>
      <t>粉灰咭，針對其三款粉灰咭爆色問題再行測試，看其效果是否可改善粉灰咭爆色情況，達到公司要求。</t>
    </r>
  </si>
  <si>
    <r>
      <rPr>
        <sz val="12"/>
        <color theme="1"/>
        <rFont val="標楷體"/>
        <family val="4"/>
        <charset val="136"/>
      </rPr>
      <t>研究用巨山</t>
    </r>
    <r>
      <rPr>
        <sz val="12"/>
        <color theme="1"/>
        <rFont val="Times New Roman"/>
        <family val="1"/>
      </rPr>
      <t>32micPET</t>
    </r>
    <r>
      <rPr>
        <sz val="12"/>
        <color theme="1"/>
        <rFont val="標楷體"/>
        <family val="4"/>
        <charset val="136"/>
      </rPr>
      <t>預塗光膜，利用滾筒雙面過膠機，針對客人</t>
    </r>
    <r>
      <rPr>
        <sz val="12"/>
        <color theme="1"/>
        <rFont val="Times New Roman"/>
        <family val="1"/>
      </rPr>
      <t>LeoNY</t>
    </r>
    <r>
      <rPr>
        <sz val="12"/>
        <color theme="1"/>
        <rFont val="標楷體"/>
        <family val="4"/>
        <charset val="136"/>
      </rPr>
      <t>雙面過膠產品是否可行。</t>
    </r>
  </si>
  <si>
    <r>
      <rPr>
        <sz val="12"/>
        <color theme="1"/>
        <rFont val="標楷體"/>
        <family val="4"/>
        <charset val="136"/>
      </rPr>
      <t>研究</t>
    </r>
    <r>
      <rPr>
        <sz val="12"/>
        <color theme="1"/>
        <rFont val="Times New Roman"/>
        <family val="1"/>
      </rPr>
      <t>300gsm</t>
    </r>
    <r>
      <rPr>
        <sz val="12"/>
        <color theme="1"/>
        <rFont val="標楷體"/>
        <family val="4"/>
        <charset val="136"/>
      </rPr>
      <t>無粉咭凹印雙面珍珠效果再做後加工，可否代替</t>
    </r>
    <r>
      <rPr>
        <sz val="12"/>
        <color theme="1"/>
        <rFont val="Times New Roman"/>
        <family val="1"/>
      </rPr>
      <t>Star dream</t>
    </r>
    <r>
      <rPr>
        <sz val="12"/>
        <color theme="1"/>
        <rFont val="標楷體"/>
        <family val="4"/>
        <charset val="136"/>
      </rPr>
      <t>珍珠紙，適合客人產品</t>
    </r>
    <r>
      <rPr>
        <sz val="12"/>
        <color theme="1"/>
        <rFont val="Times New Roman"/>
        <family val="1"/>
      </rPr>
      <t>&lt;&lt;</t>
    </r>
    <r>
      <rPr>
        <sz val="12"/>
        <color theme="1"/>
        <rFont val="標楷體"/>
        <family val="4"/>
        <charset val="136"/>
      </rPr>
      <t>聖誕絲帶咭</t>
    </r>
    <r>
      <rPr>
        <sz val="12"/>
        <color theme="1"/>
        <rFont val="Times New Roman"/>
        <family val="1"/>
      </rPr>
      <t>&gt;&gt;</t>
    </r>
    <r>
      <rPr>
        <sz val="12"/>
        <color theme="1"/>
        <rFont val="標楷體"/>
        <family val="4"/>
        <charset val="136"/>
      </rPr>
      <t>的要求。</t>
    </r>
  </si>
  <si>
    <r>
      <rPr>
        <sz val="12"/>
        <color theme="1"/>
        <rFont val="標楷體"/>
        <family val="4"/>
        <charset val="136"/>
      </rPr>
      <t>研究供應商</t>
    </r>
    <r>
      <rPr>
        <sz val="12"/>
        <color theme="1"/>
        <rFont val="Times New Roman"/>
        <family val="1"/>
      </rPr>
      <t>”</t>
    </r>
    <r>
      <rPr>
        <sz val="12"/>
        <color theme="1"/>
        <rFont val="標楷體"/>
        <family val="4"/>
        <charset val="136"/>
      </rPr>
      <t>同興</t>
    </r>
    <r>
      <rPr>
        <sz val="12"/>
        <color theme="1"/>
        <rFont val="Times New Roman"/>
        <family val="1"/>
      </rPr>
      <t>”</t>
    </r>
    <r>
      <rPr>
        <sz val="12"/>
        <color theme="1"/>
        <rFont val="標楷體"/>
        <family val="4"/>
        <charset val="136"/>
      </rPr>
      <t>提供的光紅鋁箔紙，於本廠的信封機造封時出現脫色問題，測試將光紅鋁箔紙於</t>
    </r>
    <r>
      <rPr>
        <sz val="12"/>
        <color theme="1"/>
        <rFont val="Times New Roman"/>
        <family val="1"/>
      </rPr>
      <t>Markandy</t>
    </r>
    <r>
      <rPr>
        <sz val="12"/>
        <color theme="1"/>
        <rFont val="標楷體"/>
        <family val="4"/>
        <charset val="136"/>
      </rPr>
      <t>柔印機上進行過水油</t>
    </r>
    <r>
      <rPr>
        <sz val="12"/>
        <color theme="1"/>
        <rFont val="Times New Roman"/>
        <family val="1"/>
      </rPr>
      <t>(</t>
    </r>
    <r>
      <rPr>
        <sz val="12"/>
        <color theme="1"/>
        <rFont val="標楷體"/>
        <family val="4"/>
        <charset val="136"/>
      </rPr>
      <t>盈信</t>
    </r>
    <r>
      <rPr>
        <sz val="12"/>
        <color theme="1"/>
        <rFont val="Times New Roman"/>
        <family val="1"/>
      </rPr>
      <t>G9/448</t>
    </r>
    <r>
      <rPr>
        <sz val="12"/>
        <color theme="1"/>
        <rFont val="標楷體"/>
        <family val="4"/>
        <charset val="136"/>
      </rPr>
      <t>水油及東彩</t>
    </r>
    <r>
      <rPr>
        <sz val="12"/>
        <color theme="1"/>
        <rFont val="Times New Roman"/>
        <family val="1"/>
      </rPr>
      <t>WG175</t>
    </r>
    <r>
      <rPr>
        <sz val="12"/>
        <color theme="1"/>
        <rFont val="標楷體"/>
        <family val="4"/>
        <charset val="136"/>
      </rPr>
      <t>水油</t>
    </r>
    <r>
      <rPr>
        <sz val="12"/>
        <color theme="1"/>
        <rFont val="Times New Roman"/>
        <family val="1"/>
      </rPr>
      <t>)</t>
    </r>
    <r>
      <rPr>
        <sz val="12"/>
        <color theme="1"/>
        <rFont val="標楷體"/>
        <family val="4"/>
        <charset val="136"/>
      </rPr>
      <t>加工，以解決光紅鋁箔紙於造封過程中的脫色問題。</t>
    </r>
  </si>
  <si>
    <r>
      <rPr>
        <sz val="12"/>
        <color theme="1"/>
        <rFont val="標楷體"/>
        <family val="4"/>
        <charset val="136"/>
      </rPr>
      <t>研究客人</t>
    </r>
    <r>
      <rPr>
        <sz val="12"/>
        <color theme="1"/>
        <rFont val="Times New Roman"/>
        <family val="1"/>
      </rPr>
      <t>Egmon</t>
    </r>
    <r>
      <rPr>
        <sz val="12"/>
        <color theme="1"/>
        <rFont val="標楷體"/>
        <family val="4"/>
        <charset val="136"/>
      </rPr>
      <t>指定用紙</t>
    </r>
    <r>
      <rPr>
        <sz val="12"/>
        <color theme="1"/>
        <rFont val="Times New Roman"/>
        <family val="1"/>
      </rPr>
      <t>199g/m2 CLN</t>
    </r>
    <r>
      <rPr>
        <sz val="12"/>
        <color theme="1"/>
        <rFont val="標楷體"/>
        <family val="4"/>
        <charset val="136"/>
      </rPr>
      <t>白芯單粉咭，</t>
    </r>
    <r>
      <rPr>
        <sz val="12"/>
        <color theme="1"/>
        <rFont val="Times New Roman"/>
        <family val="1"/>
      </rPr>
      <t>236 g/m2 CLN</t>
    </r>
    <r>
      <rPr>
        <sz val="12"/>
        <color theme="1"/>
        <rFont val="標楷體"/>
        <family val="4"/>
        <charset val="136"/>
      </rPr>
      <t>白芯單粉咭</t>
    </r>
    <r>
      <rPr>
        <sz val="12"/>
        <color theme="1"/>
        <rFont val="Times New Roman"/>
        <family val="1"/>
      </rPr>
      <t>260 g/m2HIQ</t>
    </r>
  </si>
  <si>
    <r>
      <rPr>
        <sz val="12"/>
        <color theme="1"/>
        <rFont val="標楷體"/>
        <family val="4"/>
        <charset val="136"/>
      </rPr>
      <t>研究</t>
    </r>
    <r>
      <rPr>
        <sz val="12"/>
        <color theme="1"/>
        <rFont val="Times New Roman"/>
        <family val="1"/>
      </rPr>
      <t>DVD</t>
    </r>
    <r>
      <rPr>
        <sz val="12"/>
        <color theme="1"/>
        <rFont val="標楷體"/>
        <family val="4"/>
        <charset val="136"/>
      </rPr>
      <t>盒加燙鐳射標籤的技術</t>
    </r>
    <r>
      <rPr>
        <sz val="12"/>
        <color theme="1"/>
        <rFont val="Times New Roman"/>
        <family val="1"/>
      </rPr>
      <t>.</t>
    </r>
  </si>
  <si>
    <r>
      <rPr>
        <sz val="12"/>
        <color theme="1"/>
        <rFont val="標楷體"/>
        <family val="4"/>
        <charset val="136"/>
      </rPr>
      <t>研究服裝行業泡沫印花之立体效果，測試</t>
    </r>
    <r>
      <rPr>
        <sz val="12"/>
        <color theme="1"/>
        <rFont val="Times New Roman"/>
        <family val="1"/>
      </rPr>
      <t>Ulano(</t>
    </r>
    <r>
      <rPr>
        <sz val="12"/>
        <color theme="1"/>
        <rFont val="標楷體"/>
        <family val="4"/>
        <charset val="136"/>
      </rPr>
      <t>易玲瓏</t>
    </r>
    <r>
      <rPr>
        <sz val="12"/>
        <color theme="1"/>
        <rFont val="Times New Roman"/>
        <family val="1"/>
      </rPr>
      <t>)#CDF/QT-400 400μm</t>
    </r>
    <r>
      <rPr>
        <sz val="12"/>
        <color theme="1"/>
        <rFont val="標楷體"/>
        <family val="4"/>
        <charset val="136"/>
      </rPr>
      <t>厚版感光菲林貼片配合</t>
    </r>
    <r>
      <rPr>
        <sz val="12"/>
        <color theme="1"/>
        <rFont val="Times New Roman"/>
        <family val="1"/>
      </rPr>
      <t>Rutland(</t>
    </r>
    <r>
      <rPr>
        <sz val="12"/>
        <color theme="1"/>
        <rFont val="標楷體"/>
        <family val="4"/>
        <charset val="136"/>
      </rPr>
      <t>瑞侖</t>
    </r>
    <r>
      <rPr>
        <sz val="12"/>
        <color theme="1"/>
        <rFont val="Times New Roman"/>
        <family val="1"/>
      </rPr>
      <t>) #MP0231</t>
    </r>
    <r>
      <rPr>
        <sz val="12"/>
        <color theme="1"/>
        <rFont val="標楷體"/>
        <family val="4"/>
        <charset val="136"/>
      </rPr>
      <t>泡沫漿應用于紙品是否可行，以列入</t>
    </r>
    <r>
      <rPr>
        <sz val="12"/>
        <color theme="1"/>
        <rFont val="Times New Roman"/>
        <family val="1"/>
      </rPr>
      <t>Leo Touch</t>
    </r>
    <r>
      <rPr>
        <sz val="12"/>
        <color theme="1"/>
        <rFont val="標楷體"/>
        <family val="4"/>
        <charset val="136"/>
      </rPr>
      <t>中推廣。</t>
    </r>
  </si>
  <si>
    <r>
      <rPr>
        <sz val="12"/>
        <color theme="1"/>
        <rFont val="標楷體"/>
        <family val="4"/>
        <charset val="136"/>
      </rPr>
      <t>研究盈信</t>
    </r>
    <r>
      <rPr>
        <sz val="12"/>
        <color theme="1"/>
        <rFont val="Times New Roman"/>
        <family val="1"/>
      </rPr>
      <t>G9/448</t>
    </r>
    <r>
      <rPr>
        <sz val="12"/>
        <color theme="1"/>
        <rFont val="標楷體"/>
        <family val="4"/>
        <charset val="136"/>
      </rPr>
      <t>水油出現翻粘現象，現於水油中混入不同濃度的</t>
    </r>
    <r>
      <rPr>
        <sz val="12"/>
        <color theme="1"/>
        <rFont val="Times New Roman"/>
        <family val="1"/>
      </rPr>
      <t>W602</t>
    </r>
    <r>
      <rPr>
        <sz val="12"/>
        <color theme="1"/>
        <rFont val="標楷體"/>
        <family val="4"/>
        <charset val="136"/>
      </rPr>
      <t>添加劑，看是否可解決此問題。</t>
    </r>
  </si>
  <si>
    <r>
      <rPr>
        <sz val="12"/>
        <color theme="1"/>
        <rFont val="標楷體"/>
        <family val="4"/>
        <charset val="136"/>
      </rPr>
      <t>研究鞋材行業之紗网閃粉效果，測試南寶</t>
    </r>
    <r>
      <rPr>
        <sz val="12"/>
        <color theme="1"/>
        <rFont val="Times New Roman"/>
        <family val="1"/>
      </rPr>
      <t>#DM-629VH</t>
    </r>
    <r>
      <rPr>
        <sz val="12"/>
        <color theme="1"/>
        <rFont val="標楷體"/>
        <family val="4"/>
        <charset val="136"/>
      </rPr>
      <t>高粘度膠水是否可絲印于紗网上的可行性，做推廣應用。</t>
    </r>
  </si>
  <si>
    <r>
      <rPr>
        <sz val="12"/>
        <color theme="1"/>
        <rFont val="標楷體"/>
        <family val="4"/>
        <charset val="136"/>
      </rPr>
      <t>研究漢高</t>
    </r>
    <r>
      <rPr>
        <sz val="12"/>
        <color theme="1"/>
        <rFont val="Times New Roman"/>
        <family val="1"/>
      </rPr>
      <t>#2420</t>
    </r>
    <r>
      <rPr>
        <sz val="12"/>
        <color theme="1"/>
        <rFont val="標楷體"/>
        <family val="4"/>
        <charset val="136"/>
      </rPr>
      <t>熱熔膠代替現用</t>
    </r>
    <r>
      <rPr>
        <sz val="12"/>
        <color theme="1"/>
        <rFont val="Times New Roman"/>
        <family val="1"/>
      </rPr>
      <t>#790</t>
    </r>
    <r>
      <rPr>
        <sz val="12"/>
        <color theme="1"/>
        <rFont val="標楷體"/>
        <family val="4"/>
        <charset val="136"/>
      </rPr>
      <t>熱熔膠配件產品，確認其效果是否可行。</t>
    </r>
  </si>
  <si>
    <r>
      <rPr>
        <sz val="12"/>
        <color theme="1"/>
        <rFont val="標楷體"/>
        <family val="4"/>
        <charset val="136"/>
      </rPr>
      <t>研究塗裝行業用海棉轆及立體造型漆所做的拉毛效果，利用隨手塗仿做此效果，以列入</t>
    </r>
    <r>
      <rPr>
        <sz val="12"/>
        <color theme="1"/>
        <rFont val="Times New Roman"/>
        <family val="1"/>
      </rPr>
      <t>Leo Touch</t>
    </r>
    <r>
      <rPr>
        <sz val="12"/>
        <color theme="1"/>
        <rFont val="標楷體"/>
        <family val="4"/>
        <charset val="136"/>
      </rPr>
      <t>內並做推介。</t>
    </r>
    <r>
      <rPr>
        <sz val="12"/>
        <color theme="1"/>
        <rFont val="Times New Roman"/>
        <family val="1"/>
      </rPr>
      <t>06/12/28</t>
    </r>
    <r>
      <rPr>
        <sz val="12"/>
        <color theme="1"/>
        <rFont val="標楷體"/>
        <family val="4"/>
        <charset val="136"/>
      </rPr>
      <t>取消</t>
    </r>
  </si>
  <si>
    <r>
      <rPr>
        <sz val="12"/>
        <color theme="1"/>
        <rFont val="標楷體"/>
        <family val="4"/>
        <charset val="136"/>
      </rPr>
      <t>研究印花行業之雙色閃粉效果，測試藝韜</t>
    </r>
    <r>
      <rPr>
        <sz val="12"/>
        <color theme="1"/>
        <rFont val="Times New Roman"/>
        <family val="1"/>
      </rPr>
      <t>#FET-B</t>
    </r>
    <r>
      <rPr>
        <sz val="12"/>
        <color theme="1"/>
        <rFont val="標楷體"/>
        <family val="4"/>
        <charset val="136"/>
      </rPr>
      <t>彈性透明漿溝閃金粉是否可做絲印踩印的雙色效果及可行性，做推廣應用。</t>
    </r>
  </si>
  <si>
    <r>
      <rPr>
        <sz val="12"/>
        <color theme="1"/>
        <rFont val="標楷體"/>
        <family val="4"/>
        <charset val="136"/>
      </rPr>
      <t>研究在玻璃珠面進行絲印踩印的生產可行性，以開發雙色玻璃珠效果，做推廣應用。</t>
    </r>
  </si>
  <si>
    <r>
      <rPr>
        <sz val="12"/>
        <color theme="1"/>
        <rFont val="標楷體"/>
        <family val="4"/>
        <charset val="136"/>
      </rPr>
      <t>研究運用在皮革制品上的噴塗顏料，使用絲印的方法印在紙上產生的鏤空透底效果的可行性，以列入</t>
    </r>
    <r>
      <rPr>
        <sz val="12"/>
        <color theme="1"/>
        <rFont val="Times New Roman"/>
        <family val="1"/>
      </rPr>
      <t>Leo Touch</t>
    </r>
    <r>
      <rPr>
        <sz val="12"/>
        <color theme="1"/>
        <rFont val="標楷體"/>
        <family val="4"/>
        <charset val="136"/>
      </rPr>
      <t>內並做推介。</t>
    </r>
  </si>
  <si>
    <r>
      <rPr>
        <sz val="12"/>
        <color theme="1"/>
        <rFont val="標楷體"/>
        <family val="4"/>
        <charset val="136"/>
      </rPr>
      <t>研究建築行業牆體表面的磨砂效果，使用中華制漆有限公司的沙膠漆用絲網印於紙面而達到特殊手感的可行性，以列入</t>
    </r>
    <r>
      <rPr>
        <sz val="12"/>
        <color theme="1"/>
        <rFont val="Times New Roman"/>
        <family val="1"/>
      </rPr>
      <t>Leo Touch</t>
    </r>
    <r>
      <rPr>
        <sz val="12"/>
        <color theme="1"/>
        <rFont val="標楷體"/>
        <family val="4"/>
        <charset val="136"/>
      </rPr>
      <t>內推廣。</t>
    </r>
  </si>
  <si>
    <r>
      <rPr>
        <sz val="12"/>
        <color theme="1"/>
        <rFont val="標楷體"/>
        <family val="4"/>
        <charset val="136"/>
      </rPr>
      <t>研究萬利制漆的噴塗物料彈性漆彈性手感效果，用景達提供的</t>
    </r>
    <r>
      <rPr>
        <sz val="12"/>
        <color theme="1"/>
        <rFont val="Times New Roman"/>
        <family val="1"/>
      </rPr>
      <t>#GP-2107</t>
    </r>
    <r>
      <rPr>
        <sz val="12"/>
        <color theme="1"/>
        <rFont val="標楷體"/>
        <family val="4"/>
        <charset val="136"/>
      </rPr>
      <t>、</t>
    </r>
    <r>
      <rPr>
        <sz val="12"/>
        <color theme="1"/>
        <rFont val="Times New Roman"/>
        <family val="1"/>
      </rPr>
      <t>#GP-2108</t>
    </r>
    <r>
      <rPr>
        <sz val="12"/>
        <color theme="1"/>
        <rFont val="標楷體"/>
        <family val="4"/>
        <charset val="136"/>
      </rPr>
      <t>，絲印的方法試做彈性效果，並列於</t>
    </r>
    <r>
      <rPr>
        <sz val="12"/>
        <color theme="1"/>
        <rFont val="Times New Roman"/>
        <family val="1"/>
      </rPr>
      <t>Leo Touch</t>
    </r>
    <r>
      <rPr>
        <sz val="12"/>
        <color theme="1"/>
        <rFont val="標楷體"/>
        <family val="4"/>
        <charset val="136"/>
      </rPr>
      <t>中推廣。</t>
    </r>
  </si>
  <si>
    <r>
      <rPr>
        <sz val="12"/>
        <color theme="1"/>
        <rFont val="標楷體"/>
        <family val="4"/>
        <charset val="136"/>
      </rPr>
      <t>研究以台連六角及四角閃金粉不同比混合後，再對溝不同比例珠光粉，於</t>
    </r>
    <r>
      <rPr>
        <sz val="12"/>
        <color theme="1"/>
        <rFont val="Times New Roman"/>
        <family val="1"/>
      </rPr>
      <t>UV</t>
    </r>
    <r>
      <rPr>
        <sz val="12"/>
        <color theme="1"/>
        <rFont val="標楷體"/>
        <family val="4"/>
        <charset val="136"/>
      </rPr>
      <t>油撒金粉操作，確認是否符合</t>
    </r>
    <r>
      <rPr>
        <sz val="12"/>
        <color theme="1"/>
        <rFont val="Times New Roman"/>
        <family val="1"/>
      </rPr>
      <t>Hallmark</t>
    </r>
    <r>
      <rPr>
        <sz val="12"/>
        <color theme="1"/>
        <rFont val="標楷體"/>
        <family val="4"/>
        <charset val="136"/>
      </rPr>
      <t>客人要求。</t>
    </r>
  </si>
  <si>
    <r>
      <rPr>
        <sz val="12"/>
        <color theme="1"/>
        <rFont val="標楷體"/>
        <family val="4"/>
        <charset val="136"/>
      </rPr>
      <t>針對粉灰咭印啞</t>
    </r>
    <r>
      <rPr>
        <sz val="12"/>
        <color theme="1"/>
        <rFont val="Times New Roman"/>
        <family val="1"/>
      </rPr>
      <t>UV</t>
    </r>
    <r>
      <rPr>
        <sz val="12"/>
        <color theme="1"/>
        <rFont val="標楷體"/>
        <family val="4"/>
        <charset val="136"/>
      </rPr>
      <t>油後做咭書爆色問題，測試現用茂林</t>
    </r>
    <r>
      <rPr>
        <sz val="12"/>
        <color theme="1"/>
        <rFont val="Times New Roman"/>
        <family val="1"/>
      </rPr>
      <t>500g/m2</t>
    </r>
    <r>
      <rPr>
        <sz val="12"/>
        <color theme="1"/>
        <rFont val="標楷體"/>
        <family val="4"/>
        <charset val="136"/>
      </rPr>
      <t>粉灰咭試印啞</t>
    </r>
    <r>
      <rPr>
        <sz val="12"/>
        <color theme="1"/>
        <rFont val="Times New Roman"/>
        <family val="1"/>
      </rPr>
      <t>UV</t>
    </r>
    <r>
      <rPr>
        <sz val="12"/>
        <color theme="1"/>
        <rFont val="標楷體"/>
        <family val="4"/>
        <charset val="136"/>
      </rPr>
      <t>油後做後加工確認其質量看是否可代替現用</t>
    </r>
    <r>
      <rPr>
        <sz val="12"/>
        <color theme="1"/>
        <rFont val="Times New Roman"/>
        <family val="1"/>
      </rPr>
      <t>HI-Q</t>
    </r>
    <r>
      <rPr>
        <sz val="12"/>
        <color theme="1"/>
        <rFont val="標楷體"/>
        <family val="4"/>
        <charset val="136"/>
      </rPr>
      <t>用於咭書上，以降低生產成本。</t>
    </r>
  </si>
  <si>
    <r>
      <rPr>
        <sz val="12"/>
        <color theme="1"/>
        <rFont val="標楷體"/>
        <family val="4"/>
        <charset val="136"/>
      </rPr>
      <t>測試金暉</t>
    </r>
    <r>
      <rPr>
        <sz val="12"/>
        <color theme="1"/>
        <rFont val="Times New Roman"/>
        <family val="1"/>
      </rPr>
      <t>230g/m2</t>
    </r>
    <r>
      <rPr>
        <sz val="12"/>
        <color theme="1"/>
        <rFont val="標楷體"/>
        <family val="4"/>
        <charset val="136"/>
      </rPr>
      <t>粉灰咭、金暉</t>
    </r>
    <r>
      <rPr>
        <sz val="12"/>
        <color theme="1"/>
        <rFont val="Times New Roman"/>
        <family val="1"/>
      </rPr>
      <t>250g/m2</t>
    </r>
    <r>
      <rPr>
        <sz val="12"/>
        <color theme="1"/>
        <rFont val="標楷體"/>
        <family val="4"/>
        <charset val="136"/>
      </rPr>
      <t>粉灰咭、玖龍</t>
    </r>
    <r>
      <rPr>
        <sz val="12"/>
        <color theme="1"/>
        <rFont val="Times New Roman"/>
        <family val="1"/>
      </rPr>
      <t>230g/m2</t>
    </r>
    <r>
      <rPr>
        <sz val="12"/>
        <color theme="1"/>
        <rFont val="標楷體"/>
        <family val="4"/>
        <charset val="136"/>
      </rPr>
      <t>粉灰咭、玖龍</t>
    </r>
    <r>
      <rPr>
        <sz val="12"/>
        <color theme="1"/>
        <rFont val="Times New Roman"/>
        <family val="1"/>
      </rPr>
      <t>250g/m2</t>
    </r>
    <r>
      <rPr>
        <sz val="12"/>
        <color theme="1"/>
        <rFont val="標楷體"/>
        <family val="4"/>
        <charset val="136"/>
      </rPr>
      <t>粉灰咭四款粉咭復合京鐵</t>
    </r>
    <r>
      <rPr>
        <sz val="12"/>
        <color theme="1"/>
        <rFont val="Times New Roman"/>
        <family val="1"/>
      </rPr>
      <t>23g/m2PET</t>
    </r>
    <r>
      <rPr>
        <sz val="12"/>
        <color theme="1"/>
        <rFont val="標楷體"/>
        <family val="4"/>
        <charset val="136"/>
      </rPr>
      <t>鍍鋁膜，看其品質是否符合公司生產要求，應用於禮品筒生產上。</t>
    </r>
  </si>
  <si>
    <r>
      <rPr>
        <sz val="12"/>
        <color theme="1"/>
        <rFont val="標楷體"/>
        <family val="4"/>
        <charset val="136"/>
      </rPr>
      <t>研究用</t>
    </r>
    <r>
      <rPr>
        <sz val="12"/>
        <color theme="1"/>
        <rFont val="Times New Roman"/>
        <family val="1"/>
      </rPr>
      <t>Flexo</t>
    </r>
    <r>
      <rPr>
        <sz val="12"/>
        <color theme="1"/>
        <rFont val="標楷體"/>
        <family val="4"/>
        <charset val="136"/>
      </rPr>
      <t>水墨染紙造信封，看其是否可解決用</t>
    </r>
    <r>
      <rPr>
        <sz val="12"/>
        <color theme="1"/>
        <rFont val="Times New Roman"/>
        <family val="1"/>
      </rPr>
      <t>Offset</t>
    </r>
    <r>
      <rPr>
        <sz val="12"/>
        <color theme="1"/>
        <rFont val="標楷體"/>
        <family val="4"/>
        <charset val="136"/>
      </rPr>
      <t>染紙後造信封入</t>
    </r>
    <r>
      <rPr>
        <sz val="12"/>
        <color theme="1"/>
        <rFont val="Times New Roman"/>
        <family val="1"/>
      </rPr>
      <t>OPP</t>
    </r>
    <r>
      <rPr>
        <sz val="12"/>
        <color theme="1"/>
        <rFont val="標楷體"/>
        <family val="4"/>
        <charset val="136"/>
      </rPr>
      <t>膠袋或收縮包裝而導致的起皺現象。</t>
    </r>
  </si>
  <si>
    <r>
      <rPr>
        <sz val="12"/>
        <color theme="1"/>
        <rFont val="標楷體"/>
        <family val="4"/>
        <charset val="136"/>
      </rPr>
      <t>針對早前現用紅塔山</t>
    </r>
    <r>
      <rPr>
        <sz val="12"/>
        <color theme="1"/>
        <rFont val="Times New Roman"/>
        <family val="1"/>
      </rPr>
      <t>400g/m2</t>
    </r>
    <r>
      <rPr>
        <sz val="12"/>
        <color theme="1"/>
        <rFont val="標楷體"/>
        <family val="4"/>
        <charset val="136"/>
      </rPr>
      <t>白芯單粉咭於生產時印刷出現發毛以及底面印刷後難干的問題，現時供應商提供兩款同克數之改良版白芯單粉咭，測試看其效果是否可改善出現的問題。</t>
    </r>
  </si>
  <si>
    <r>
      <rPr>
        <sz val="12"/>
        <color theme="1"/>
        <rFont val="標楷體"/>
        <family val="4"/>
        <charset val="136"/>
      </rPr>
      <t>研究公司的印張外發過吸塑油後，吸塑在其上吸附不良。</t>
    </r>
  </si>
  <si>
    <r>
      <rPr>
        <sz val="12"/>
        <color theme="1"/>
        <rFont val="標楷體"/>
        <family val="4"/>
        <charset val="136"/>
      </rPr>
      <t>研究印花行業絲印燙金漿之立体效果，測試</t>
    </r>
    <r>
      <rPr>
        <sz val="12"/>
        <color theme="1"/>
        <rFont val="Times New Roman"/>
        <family val="1"/>
      </rPr>
      <t>Rutland(</t>
    </r>
    <r>
      <rPr>
        <sz val="12"/>
        <color theme="1"/>
        <rFont val="標楷體"/>
        <family val="4"/>
        <charset val="136"/>
      </rPr>
      <t>瑞侖</t>
    </r>
    <r>
      <rPr>
        <sz val="12"/>
        <color theme="1"/>
        <rFont val="Times New Roman"/>
        <family val="1"/>
      </rPr>
      <t>)#NG</t>
    </r>
    <r>
      <rPr>
        <sz val="12"/>
        <color theme="1"/>
        <rFont val="標楷體"/>
        <family val="4"/>
        <charset val="136"/>
      </rPr>
      <t>－</t>
    </r>
    <r>
      <rPr>
        <sz val="12"/>
        <color theme="1"/>
        <rFont val="Times New Roman"/>
        <family val="1"/>
      </rPr>
      <t>0026</t>
    </r>
    <r>
      <rPr>
        <sz val="12"/>
        <color theme="1"/>
        <rFont val="標楷體"/>
        <family val="4"/>
        <charset val="136"/>
      </rPr>
      <t>透明粘漿配合公司現用</t>
    </r>
    <r>
      <rPr>
        <sz val="12"/>
        <color theme="1"/>
        <rFont val="Times New Roman"/>
        <family val="1"/>
      </rPr>
      <t>Ulano(</t>
    </r>
    <r>
      <rPr>
        <sz val="12"/>
        <color theme="1"/>
        <rFont val="標楷體"/>
        <family val="4"/>
        <charset val="136"/>
      </rPr>
      <t>易玲瓏</t>
    </r>
    <r>
      <rPr>
        <sz val="12"/>
        <color theme="1"/>
        <rFont val="Times New Roman"/>
        <family val="1"/>
      </rPr>
      <t>)#CDF/QT-400 400μm</t>
    </r>
    <r>
      <rPr>
        <sz val="12"/>
        <color theme="1"/>
        <rFont val="標楷體"/>
        <family val="4"/>
        <charset val="136"/>
      </rPr>
      <t>厚版感光菲林貼片做絲印加工，再用布料燙金紙燙金。再應用于紙品是否可行，以列入</t>
    </r>
    <r>
      <rPr>
        <sz val="12"/>
        <color theme="1"/>
        <rFont val="Times New Roman"/>
        <family val="1"/>
      </rPr>
      <t>Leo Touch</t>
    </r>
    <r>
      <rPr>
        <sz val="12"/>
        <color theme="1"/>
        <rFont val="標楷體"/>
        <family val="4"/>
        <charset val="136"/>
      </rPr>
      <t>中推廣。</t>
    </r>
  </si>
  <si>
    <r>
      <rPr>
        <sz val="12"/>
        <color theme="1"/>
        <rFont val="標楷體"/>
        <family val="4"/>
        <charset val="136"/>
      </rPr>
      <t>研究印花行業絲印燙金漿之立体效果，測試</t>
    </r>
    <r>
      <rPr>
        <sz val="12"/>
        <color theme="1"/>
        <rFont val="Times New Roman"/>
        <family val="1"/>
      </rPr>
      <t>Rutland(</t>
    </r>
    <r>
      <rPr>
        <sz val="12"/>
        <color theme="1"/>
        <rFont val="標楷體"/>
        <family val="4"/>
        <charset val="136"/>
      </rPr>
      <t>瑞侖</t>
    </r>
    <r>
      <rPr>
        <sz val="12"/>
        <color theme="1"/>
        <rFont val="Times New Roman"/>
        <family val="1"/>
      </rPr>
      <t>)#NG</t>
    </r>
    <r>
      <rPr>
        <sz val="12"/>
        <color theme="1"/>
        <rFont val="標楷體"/>
        <family val="4"/>
        <charset val="136"/>
      </rPr>
      <t>－</t>
    </r>
    <r>
      <rPr>
        <sz val="12"/>
        <color theme="1"/>
        <rFont val="Times New Roman"/>
        <family val="1"/>
      </rPr>
      <t>0026</t>
    </r>
    <r>
      <rPr>
        <sz val="12"/>
        <color theme="1"/>
        <rFont val="標楷體"/>
        <family val="4"/>
        <charset val="136"/>
      </rPr>
      <t>透明粘漿配合公司現用</t>
    </r>
    <r>
      <rPr>
        <sz val="12"/>
        <color theme="1"/>
        <rFont val="Times New Roman"/>
        <family val="1"/>
      </rPr>
      <t>Ulano(</t>
    </r>
    <r>
      <rPr>
        <sz val="12"/>
        <color theme="1"/>
        <rFont val="標楷體"/>
        <family val="4"/>
        <charset val="136"/>
      </rPr>
      <t>易玲瓏</t>
    </r>
    <r>
      <rPr>
        <sz val="12"/>
        <color theme="1"/>
        <rFont val="Times New Roman"/>
        <family val="1"/>
      </rPr>
      <t>)#CDF/QT-400 400μm</t>
    </r>
    <r>
      <rPr>
        <sz val="12"/>
        <color theme="1"/>
        <rFont val="標楷體"/>
        <family val="4"/>
        <charset val="136"/>
      </rPr>
      <t>厚版感光菲林貼片做絲印加工，再用布料燙金紙燙金。再應用于紙品是否可行，以列入</t>
    </r>
    <r>
      <rPr>
        <sz val="12"/>
        <color theme="1"/>
        <rFont val="Times New Roman"/>
        <family val="1"/>
      </rPr>
      <t>Leo Touch</t>
    </r>
    <r>
      <rPr>
        <sz val="12"/>
        <color theme="1"/>
        <rFont val="標楷體"/>
        <family val="4"/>
        <charset val="136"/>
      </rPr>
      <t>中推廣。</t>
    </r>
    <r>
      <rPr>
        <sz val="12"/>
        <color theme="1"/>
        <rFont val="Times New Roman"/>
        <family val="1"/>
      </rPr>
      <t>2007/1/2</t>
    </r>
    <r>
      <rPr>
        <sz val="12"/>
        <color theme="1"/>
        <rFont val="標楷體"/>
        <family val="4"/>
        <charset val="136"/>
      </rPr>
      <t>取消</t>
    </r>
  </si>
  <si>
    <r>
      <rPr>
        <sz val="12"/>
        <color theme="1"/>
        <rFont val="標楷體"/>
        <family val="4"/>
        <charset val="136"/>
      </rPr>
      <t>研究</t>
    </r>
    <r>
      <rPr>
        <sz val="12"/>
        <color theme="1"/>
        <rFont val="Times New Roman"/>
        <family val="1"/>
      </rPr>
      <t>4</t>
    </r>
    <r>
      <rPr>
        <sz val="12"/>
        <color theme="1"/>
        <rFont val="標楷體"/>
        <family val="4"/>
        <charset val="136"/>
      </rPr>
      <t>種專色墨用於公司</t>
    </r>
    <r>
      <rPr>
        <sz val="12"/>
        <color theme="1"/>
        <rFont val="Times New Roman"/>
        <family val="1"/>
      </rPr>
      <t>5</t>
    </r>
    <r>
      <rPr>
        <sz val="12"/>
        <color theme="1"/>
        <rFont val="標楷體"/>
        <family val="4"/>
        <charset val="136"/>
      </rPr>
      <t>種常用紙張，再過吸塑油，看其是否可以吸附吸塑。</t>
    </r>
  </si>
  <si>
    <r>
      <rPr>
        <sz val="12"/>
        <color theme="1"/>
        <rFont val="標楷體"/>
        <family val="4"/>
        <charset val="136"/>
      </rPr>
      <t>針對現用紅塔山</t>
    </r>
    <r>
      <rPr>
        <sz val="12"/>
        <color theme="1"/>
        <rFont val="Times New Roman"/>
        <family val="1"/>
      </rPr>
      <t>400g/m2</t>
    </r>
    <r>
      <rPr>
        <sz val="12"/>
        <color theme="1"/>
        <rFont val="標楷體"/>
        <family val="4"/>
        <charset val="136"/>
      </rPr>
      <t>白芯單粉咭印刷出現發毛及難干問題，供應商在現用物料基礎上進行改，看是否可解決所出現的問題。取消原因：與</t>
    </r>
    <r>
      <rPr>
        <sz val="12"/>
        <color theme="1"/>
        <rFont val="Times New Roman"/>
        <family val="1"/>
      </rPr>
      <t>CS-060501</t>
    </r>
    <r>
      <rPr>
        <sz val="12"/>
        <color theme="1"/>
        <rFont val="標楷體"/>
        <family val="4"/>
        <charset val="136"/>
      </rPr>
      <t>重復</t>
    </r>
  </si>
  <si>
    <r>
      <rPr>
        <sz val="12"/>
        <color theme="1"/>
        <rFont val="標楷體"/>
        <family val="4"/>
        <charset val="136"/>
      </rPr>
      <t>用公司的啤版上高周波機壓</t>
    </r>
    <r>
      <rPr>
        <sz val="12"/>
        <color theme="1"/>
        <rFont val="Times New Roman"/>
        <family val="1"/>
      </rPr>
      <t>PVC</t>
    </r>
    <r>
      <rPr>
        <sz val="12"/>
        <color theme="1"/>
        <rFont val="標楷體"/>
        <family val="4"/>
        <charset val="136"/>
      </rPr>
      <t>或光柵片，開發柔軟線盒。</t>
    </r>
  </si>
  <si>
    <r>
      <rPr>
        <sz val="12"/>
        <color theme="1"/>
        <rFont val="標楷體"/>
        <family val="4"/>
        <charset val="136"/>
      </rPr>
      <t>研究用高周波機生產大貨</t>
    </r>
    <r>
      <rPr>
        <sz val="12"/>
        <color theme="1"/>
        <rFont val="Times New Roman"/>
        <family val="1"/>
      </rPr>
      <t>“</t>
    </r>
    <r>
      <rPr>
        <sz val="12"/>
        <color theme="1"/>
        <rFont val="標楷體"/>
        <family val="4"/>
        <charset val="136"/>
      </rPr>
      <t>禮物套裝</t>
    </r>
    <r>
      <rPr>
        <sz val="12"/>
        <color theme="1"/>
        <rFont val="Times New Roman"/>
        <family val="1"/>
      </rPr>
      <t>”</t>
    </r>
    <r>
      <rPr>
        <sz val="12"/>
        <color theme="1"/>
        <rFont val="標楷體"/>
        <family val="4"/>
        <charset val="136"/>
      </rPr>
      <t>（</t>
    </r>
    <r>
      <rPr>
        <sz val="12"/>
        <color theme="1"/>
        <rFont val="Times New Roman"/>
        <family val="1"/>
      </rPr>
      <t>job</t>
    </r>
    <r>
      <rPr>
        <sz val="12"/>
        <color theme="1"/>
        <rFont val="標楷體"/>
        <family val="4"/>
        <charset val="136"/>
      </rPr>
      <t>＃</t>
    </r>
    <r>
      <rPr>
        <sz val="12"/>
        <color theme="1"/>
        <rFont val="Times New Roman"/>
        <family val="1"/>
      </rPr>
      <t>104266</t>
    </r>
    <r>
      <rPr>
        <sz val="12"/>
        <color theme="1"/>
        <rFont val="標楷體"/>
        <family val="4"/>
        <charset val="136"/>
      </rPr>
      <t>），將吸塑罩熱辣於坑紙上，看是否可行。</t>
    </r>
  </si>
  <si>
    <r>
      <rPr>
        <sz val="12"/>
        <color theme="1"/>
        <rFont val="標楷體"/>
        <family val="4"/>
        <charset val="136"/>
      </rPr>
      <t>研究國外生產之竹脊書的制作工藝，測試以我司現有的設備可否做到其效果，並開發此類產品。</t>
    </r>
  </si>
  <si>
    <r>
      <rPr>
        <sz val="12"/>
        <color theme="1"/>
        <rFont val="標楷體"/>
        <family val="4"/>
        <charset val="136"/>
      </rPr>
      <t>研究</t>
    </r>
    <r>
      <rPr>
        <sz val="12"/>
        <color theme="1"/>
        <rFont val="Times New Roman"/>
        <family val="1"/>
      </rPr>
      <t>HMSTA #69111 LINEN BOX AND NOTE (</t>
    </r>
    <r>
      <rPr>
        <sz val="12"/>
        <color theme="1"/>
        <rFont val="標楷體"/>
        <family val="4"/>
        <charset val="136"/>
      </rPr>
      <t>珍珠咭</t>
    </r>
    <r>
      <rPr>
        <sz val="12"/>
        <color theme="1"/>
        <rFont val="Times New Roman"/>
        <family val="1"/>
      </rPr>
      <t>)</t>
    </r>
    <r>
      <rPr>
        <sz val="12"/>
        <color theme="1"/>
        <rFont val="標楷體"/>
        <family val="4"/>
        <charset val="136"/>
      </rPr>
      <t>於花紙上絲印</t>
    </r>
    <r>
      <rPr>
        <sz val="12"/>
        <color theme="1"/>
        <rFont val="Times New Roman"/>
        <family val="1"/>
      </rPr>
      <t>#120</t>
    </r>
    <r>
      <rPr>
        <sz val="12"/>
        <color theme="1"/>
        <rFont val="標楷體"/>
        <family val="4"/>
        <charset val="136"/>
      </rPr>
      <t>珍珠油墨後出現的紅點浮出現象，並尋求解決方法，以避免此問題在以後大貨生產中重復出現。</t>
    </r>
  </si>
  <si>
    <r>
      <rPr>
        <sz val="12"/>
        <color theme="1"/>
        <rFont val="標楷體"/>
        <family val="4"/>
        <charset val="136"/>
      </rPr>
      <t>測試我司現用</t>
    </r>
    <r>
      <rPr>
        <sz val="12"/>
        <color theme="1"/>
        <rFont val="Times New Roman"/>
        <family val="1"/>
      </rPr>
      <t>L817-OL5/S120/HA106-5/T1-2030/API503717/BW94-100E/A23-1S</t>
    </r>
    <r>
      <rPr>
        <sz val="12"/>
        <color theme="1"/>
        <rFont val="標楷體"/>
        <family val="4"/>
        <charset val="136"/>
      </rPr>
      <t>七款銀色燙金紙燙印後可否過</t>
    </r>
    <r>
      <rPr>
        <sz val="12"/>
        <color theme="1"/>
        <rFont val="Times New Roman"/>
        <family val="1"/>
      </rPr>
      <t>UV</t>
    </r>
    <r>
      <rPr>
        <sz val="12"/>
        <color theme="1"/>
        <rFont val="標楷體"/>
        <family val="4"/>
        <charset val="136"/>
      </rPr>
      <t>油，以達到指引工場於大貨生產時正確選用燙金材料之目的。</t>
    </r>
  </si>
  <si>
    <r>
      <rPr>
        <sz val="12"/>
        <color theme="1"/>
        <rFont val="標楷體"/>
        <family val="4"/>
        <charset val="136"/>
      </rPr>
      <t>研究</t>
    </r>
    <r>
      <rPr>
        <sz val="12"/>
        <color theme="1"/>
        <rFont val="Times New Roman"/>
        <family val="1"/>
      </rPr>
      <t>#NG0165</t>
    </r>
    <r>
      <rPr>
        <sz val="12"/>
        <color theme="1"/>
        <rFont val="標楷體"/>
        <family val="4"/>
        <charset val="136"/>
      </rPr>
      <t>＋植毛的可行性，以確認其做法，並作日後參考之用。</t>
    </r>
  </si>
  <si>
    <r>
      <rPr>
        <sz val="12"/>
        <color theme="1"/>
        <rFont val="標楷體"/>
        <family val="4"/>
        <charset val="136"/>
      </rPr>
      <t>研究</t>
    </r>
    <r>
      <rPr>
        <sz val="12"/>
        <color theme="1"/>
        <rFont val="Times New Roman"/>
        <family val="1"/>
      </rPr>
      <t>#NG0165</t>
    </r>
    <r>
      <rPr>
        <sz val="12"/>
        <color theme="1"/>
        <rFont val="標楷體"/>
        <family val="4"/>
        <charset val="136"/>
      </rPr>
      <t>＋灑閃粉的可行性，以確認其做法，並作日後參考之用。</t>
    </r>
  </si>
  <si>
    <r>
      <rPr>
        <sz val="12"/>
        <color theme="1"/>
        <rFont val="標楷體"/>
        <family val="4"/>
        <charset val="136"/>
      </rPr>
      <t>研究塗裝行業做於牆面的皺紙效果，測試利用我司現有的材料能否達到類似效果，以及應用於本司產品的可行性，以增加公司在同行中的競爭力。</t>
    </r>
  </si>
  <si>
    <r>
      <rPr>
        <sz val="12"/>
        <color theme="1"/>
        <rFont val="標楷體"/>
        <family val="4"/>
        <charset val="136"/>
      </rPr>
      <t>繼續研究用公司的啤版上高周波機壓</t>
    </r>
    <r>
      <rPr>
        <sz val="12"/>
        <color theme="1"/>
        <rFont val="Times New Roman"/>
        <family val="1"/>
      </rPr>
      <t>PVC</t>
    </r>
    <r>
      <rPr>
        <sz val="12"/>
        <color theme="1"/>
        <rFont val="標楷體"/>
        <family val="4"/>
        <charset val="136"/>
      </rPr>
      <t>，開發柔軟線盒。</t>
    </r>
  </si>
  <si>
    <r>
      <rPr>
        <sz val="12"/>
        <color theme="1"/>
        <rFont val="標楷體"/>
        <family val="4"/>
        <charset val="136"/>
      </rPr>
      <t>研究彩色纖維浮雕牆衣立體浮雕感，用歐雅森提供的陽春白雪、灰珊瑚、夢駝鈴及夏威夷海灘試做浮雕效果，並列於</t>
    </r>
    <r>
      <rPr>
        <sz val="12"/>
        <color theme="1"/>
        <rFont val="Times New Roman"/>
        <family val="1"/>
      </rPr>
      <t>Leo Touch</t>
    </r>
    <r>
      <rPr>
        <sz val="12"/>
        <color theme="1"/>
        <rFont val="標楷體"/>
        <family val="4"/>
        <charset val="136"/>
      </rPr>
      <t>中推廣。</t>
    </r>
  </si>
  <si>
    <r>
      <rPr>
        <sz val="12"/>
        <color theme="1"/>
        <rFont val="標楷體"/>
        <family val="4"/>
        <charset val="136"/>
      </rPr>
      <t>因客人產品</t>
    </r>
    <r>
      <rPr>
        <sz val="12"/>
        <color theme="1"/>
        <rFont val="Times New Roman"/>
        <family val="1"/>
      </rPr>
      <t>&lt;</t>
    </r>
    <r>
      <rPr>
        <sz val="12"/>
        <color theme="1"/>
        <rFont val="標楷體"/>
        <family val="4"/>
        <charset val="136"/>
      </rPr>
      <t>前進路</t>
    </r>
    <r>
      <rPr>
        <sz val="12"/>
        <color theme="1"/>
        <rFont val="Times New Roman"/>
        <family val="1"/>
      </rPr>
      <t>&gt;(S0607995)</t>
    </r>
    <r>
      <rPr>
        <sz val="12"/>
        <color theme="1"/>
        <rFont val="標楷體"/>
        <family val="4"/>
        <charset val="136"/>
      </rPr>
      <t>要求使用</t>
    </r>
    <r>
      <rPr>
        <sz val="12"/>
        <color theme="1"/>
        <rFont val="Times New Roman"/>
        <family val="1"/>
      </rPr>
      <t>73mm×73mm</t>
    </r>
    <r>
      <rPr>
        <sz val="12"/>
        <color theme="1"/>
        <rFont val="標楷體"/>
        <family val="4"/>
        <charset val="136"/>
      </rPr>
      <t>大面積的壓花加工，而之前生產過的壓花產品及</t>
    </r>
    <r>
      <rPr>
        <sz val="12"/>
        <color theme="1"/>
        <rFont val="Times New Roman"/>
        <family val="1"/>
      </rPr>
      <t>LEO TOUCH</t>
    </r>
    <r>
      <rPr>
        <sz val="12"/>
        <color theme="1"/>
        <rFont val="標楷體"/>
        <family val="4"/>
        <charset val="136"/>
      </rPr>
      <t>所展示的壓花效果只是小面積或幼線條的加工</t>
    </r>
    <r>
      <rPr>
        <sz val="12"/>
        <color theme="1"/>
        <rFont val="Times New Roman"/>
        <family val="1"/>
      </rPr>
      <t>(</t>
    </r>
    <r>
      <rPr>
        <sz val="12"/>
        <color theme="1"/>
        <rFont val="標楷體"/>
        <family val="4"/>
        <charset val="136"/>
      </rPr>
      <t>不超過</t>
    </r>
    <r>
      <rPr>
        <sz val="12"/>
        <color theme="1"/>
        <rFont val="Times New Roman"/>
        <family val="1"/>
      </rPr>
      <t>5mm)</t>
    </r>
    <r>
      <rPr>
        <sz val="12"/>
        <color theme="1"/>
        <rFont val="標楷體"/>
        <family val="4"/>
        <charset val="136"/>
      </rPr>
      <t>，故需安排測試大面積壓花是否可行。</t>
    </r>
  </si>
  <si>
    <r>
      <rPr>
        <sz val="12"/>
        <color theme="1"/>
        <rFont val="標楷體"/>
        <family val="4"/>
        <charset val="136"/>
      </rPr>
      <t>針對現時有客人詢問於上光</t>
    </r>
    <r>
      <rPr>
        <sz val="12"/>
        <color theme="1"/>
        <rFont val="Times New Roman"/>
        <family val="1"/>
      </rPr>
      <t>UV</t>
    </r>
    <r>
      <rPr>
        <sz val="12"/>
        <color theme="1"/>
        <rFont val="標楷體"/>
        <family val="4"/>
        <charset val="136"/>
      </rPr>
      <t>油面用筆寫字後可擦掉的效果，研究用</t>
    </r>
    <r>
      <rPr>
        <sz val="12"/>
        <color theme="1"/>
        <rFont val="Times New Roman"/>
        <family val="1"/>
      </rPr>
      <t>White Board Marker(</t>
    </r>
    <r>
      <rPr>
        <sz val="12"/>
        <color theme="1"/>
        <rFont val="標楷體"/>
        <family val="4"/>
        <charset val="136"/>
      </rPr>
      <t>白板筆</t>
    </r>
    <r>
      <rPr>
        <sz val="12"/>
        <color theme="1"/>
        <rFont val="Times New Roman"/>
        <family val="1"/>
      </rPr>
      <t>)</t>
    </r>
    <r>
      <rPr>
        <sz val="12"/>
        <color theme="1"/>
        <rFont val="標楷體"/>
        <family val="4"/>
        <charset val="136"/>
      </rPr>
      <t>於印上寫字後是否可達到客人要求的效果。</t>
    </r>
  </si>
  <si>
    <r>
      <rPr>
        <sz val="12"/>
        <color theme="1"/>
        <rFont val="標楷體"/>
        <family val="4"/>
        <charset val="136"/>
      </rPr>
      <t>研究皮革技術，測試鶴山恆輝化工</t>
    </r>
    <r>
      <rPr>
        <sz val="12"/>
        <color theme="1"/>
        <rFont val="Times New Roman"/>
        <family val="1"/>
      </rPr>
      <t>HF3810(</t>
    </r>
    <r>
      <rPr>
        <sz val="12"/>
        <color theme="1"/>
        <rFont val="標楷體"/>
        <family val="4"/>
        <charset val="136"/>
      </rPr>
      <t>黑</t>
    </r>
    <r>
      <rPr>
        <sz val="12"/>
        <color theme="1"/>
        <rFont val="Times New Roman"/>
        <family val="1"/>
      </rPr>
      <t>)</t>
    </r>
    <r>
      <rPr>
        <sz val="12"/>
        <color theme="1"/>
        <rFont val="標楷體"/>
        <family val="4"/>
        <charset val="136"/>
      </rPr>
      <t>利用我司現有設備於紙面是否可做到皮革效果，以新技術列入</t>
    </r>
    <r>
      <rPr>
        <sz val="12"/>
        <color theme="1"/>
        <rFont val="Times New Roman"/>
        <family val="1"/>
      </rPr>
      <t>Leo Touch</t>
    </r>
    <r>
      <rPr>
        <sz val="12"/>
        <color theme="1"/>
        <rFont val="標楷體"/>
        <family val="4"/>
        <charset val="136"/>
      </rPr>
      <t>向客人推廣，做到跨行業取材應用。</t>
    </r>
  </si>
  <si>
    <r>
      <rPr>
        <sz val="12"/>
        <color theme="1"/>
        <rFont val="標楷體"/>
        <family val="4"/>
        <charset val="136"/>
      </rPr>
      <t>研究藝韜</t>
    </r>
    <r>
      <rPr>
        <sz val="12"/>
        <color theme="1"/>
        <rFont val="Times New Roman"/>
        <family val="1"/>
      </rPr>
      <t>NG0026</t>
    </r>
    <r>
      <rPr>
        <sz val="12"/>
        <color theme="1"/>
        <rFont val="標楷體"/>
        <family val="4"/>
        <charset val="136"/>
      </rPr>
      <t>透明粘漿用於絲印後植透明毛效果，看其是否可以達到要求，並作日後參考之用。</t>
    </r>
  </si>
  <si>
    <r>
      <rPr>
        <sz val="12"/>
        <color theme="1"/>
        <rFont val="標楷體"/>
        <family val="4"/>
        <charset val="136"/>
      </rPr>
      <t>研究藝韜</t>
    </r>
    <r>
      <rPr>
        <sz val="12"/>
        <color theme="1"/>
        <rFont val="Times New Roman"/>
        <family val="1"/>
      </rPr>
      <t>NG0026</t>
    </r>
    <r>
      <rPr>
        <sz val="12"/>
        <color theme="1"/>
        <rFont val="標楷體"/>
        <family val="4"/>
        <charset val="136"/>
      </rPr>
      <t>透明粘漿用於絲印後灑閃金粉效果，看其是否可以達到要求，並作日後參考之用。</t>
    </r>
  </si>
  <si>
    <r>
      <rPr>
        <sz val="12"/>
        <color theme="1"/>
        <rFont val="標楷體"/>
        <family val="4"/>
        <charset val="136"/>
      </rPr>
      <t>研究塗裝行業裝鉓機做的牆面印花效果</t>
    </r>
    <r>
      <rPr>
        <sz val="12"/>
        <color theme="1"/>
        <rFont val="Times New Roman"/>
        <family val="1"/>
      </rPr>
      <t>(</t>
    </r>
    <r>
      <rPr>
        <sz val="12"/>
        <color theme="1"/>
        <rFont val="標楷體"/>
        <family val="4"/>
        <charset val="136"/>
      </rPr>
      <t>塗料印刷</t>
    </r>
    <r>
      <rPr>
        <sz val="12"/>
        <color theme="1"/>
        <rFont val="Times New Roman"/>
        <family val="1"/>
      </rPr>
      <t>)</t>
    </r>
    <r>
      <rPr>
        <sz val="12"/>
        <color theme="1"/>
        <rFont val="標楷體"/>
        <family val="4"/>
        <charset val="136"/>
      </rPr>
      <t>，測試本公司自開發機台生產可行性，以列入</t>
    </r>
    <r>
      <rPr>
        <sz val="12"/>
        <color theme="1"/>
        <rFont val="Times New Roman"/>
        <family val="1"/>
      </rPr>
      <t>Leo Touch</t>
    </r>
    <r>
      <rPr>
        <sz val="12"/>
        <color theme="1"/>
        <rFont val="標楷體"/>
        <family val="4"/>
        <charset val="136"/>
      </rPr>
      <t>內並做推介。</t>
    </r>
  </si>
  <si>
    <r>
      <rPr>
        <sz val="12"/>
        <color theme="1"/>
        <rFont val="標楷體"/>
        <family val="4"/>
        <charset val="136"/>
      </rPr>
      <t>研究塗裝行業用海棉轆及立體造型漆所做的拉毛效果</t>
    </r>
    <r>
      <rPr>
        <sz val="12"/>
        <color theme="1"/>
        <rFont val="Times New Roman"/>
        <family val="1"/>
      </rPr>
      <t>(</t>
    </r>
    <r>
      <rPr>
        <sz val="12"/>
        <color theme="1"/>
        <rFont val="標楷體"/>
        <family val="4"/>
        <charset val="136"/>
      </rPr>
      <t>隨手塗</t>
    </r>
    <r>
      <rPr>
        <sz val="12"/>
        <color theme="1"/>
        <rFont val="Times New Roman"/>
        <family val="1"/>
      </rPr>
      <t>)</t>
    </r>
    <r>
      <rPr>
        <sz val="12"/>
        <color theme="1"/>
        <rFont val="標楷體"/>
        <family val="4"/>
        <charset val="136"/>
      </rPr>
      <t>，測試本公司生產可行性，以列入</t>
    </r>
    <r>
      <rPr>
        <sz val="12"/>
        <color theme="1"/>
        <rFont val="Times New Roman"/>
        <family val="1"/>
      </rPr>
      <t>Leo Touch</t>
    </r>
    <r>
      <rPr>
        <sz val="12"/>
        <color theme="1"/>
        <rFont val="標楷體"/>
        <family val="4"/>
        <charset val="136"/>
      </rPr>
      <t>內並做推介。</t>
    </r>
  </si>
  <si>
    <r>
      <rPr>
        <sz val="12"/>
        <color theme="1"/>
        <rFont val="標楷體"/>
        <family val="4"/>
        <charset val="136"/>
      </rPr>
      <t>研究建築行業牆體表面的磨砂效果，使用中化制漆有限公司的沙膠漆用絲網印於紙面而達到特殊手感的可行性，以列入</t>
    </r>
    <r>
      <rPr>
        <sz val="12"/>
        <color theme="1"/>
        <rFont val="Times New Roman"/>
        <family val="1"/>
      </rPr>
      <t>Leo Touch</t>
    </r>
    <r>
      <rPr>
        <sz val="12"/>
        <color theme="1"/>
        <rFont val="標楷體"/>
        <family val="4"/>
        <charset val="136"/>
      </rPr>
      <t>內推廣。</t>
    </r>
  </si>
  <si>
    <r>
      <rPr>
        <sz val="12"/>
        <color theme="1"/>
        <rFont val="標楷體"/>
        <family val="4"/>
        <charset val="136"/>
      </rPr>
      <t>研究服裝行業之波浪紋路印花效果，測試</t>
    </r>
    <r>
      <rPr>
        <sz val="12"/>
        <color theme="1"/>
        <rFont val="Times New Roman"/>
        <family val="1"/>
      </rPr>
      <t>Rutland(</t>
    </r>
    <r>
      <rPr>
        <sz val="12"/>
        <color theme="1"/>
        <rFont val="標楷體"/>
        <family val="4"/>
        <charset val="136"/>
      </rPr>
      <t>瑞侖</t>
    </r>
    <r>
      <rPr>
        <sz val="12"/>
        <color theme="1"/>
        <rFont val="Times New Roman"/>
        <family val="1"/>
      </rPr>
      <t>)#HD0138</t>
    </r>
    <r>
      <rPr>
        <sz val="12"/>
        <color theme="1"/>
        <rFont val="標楷體"/>
        <family val="4"/>
        <charset val="136"/>
      </rPr>
      <t>立体直角透明漿配合保華特制絲印用毛刷刮刀、</t>
    </r>
    <r>
      <rPr>
        <sz val="12"/>
        <color theme="1"/>
        <rFont val="Times New Roman"/>
        <family val="1"/>
      </rPr>
      <t>Ulano(</t>
    </r>
    <r>
      <rPr>
        <sz val="12"/>
        <color theme="1"/>
        <rFont val="標楷體"/>
        <family val="4"/>
        <charset val="136"/>
      </rPr>
      <t>易玲瓏</t>
    </r>
    <r>
      <rPr>
        <sz val="12"/>
        <color theme="1"/>
        <rFont val="Times New Roman"/>
        <family val="1"/>
      </rPr>
      <t>)#CDF/QT-400 400μm</t>
    </r>
    <r>
      <rPr>
        <sz val="12"/>
        <color theme="1"/>
        <rFont val="標楷體"/>
        <family val="4"/>
        <charset val="136"/>
      </rPr>
      <t>厚版感光菲林貼片應用于紙品是否可行，以列入</t>
    </r>
    <r>
      <rPr>
        <sz val="12"/>
        <color theme="1"/>
        <rFont val="Times New Roman"/>
        <family val="1"/>
      </rPr>
      <t>Leo Touch</t>
    </r>
    <r>
      <rPr>
        <sz val="12"/>
        <color theme="1"/>
        <rFont val="標楷體"/>
        <family val="4"/>
        <charset val="136"/>
      </rPr>
      <t>中推廣。</t>
    </r>
  </si>
  <si>
    <r>
      <rPr>
        <sz val="12"/>
        <color theme="1"/>
        <rFont val="標楷體"/>
        <family val="4"/>
        <charset val="136"/>
      </rPr>
      <t>行業先進</t>
    </r>
  </si>
  <si>
    <r>
      <rPr>
        <sz val="12"/>
        <color theme="1"/>
        <rFont val="標楷體"/>
        <family val="4"/>
        <charset val="136"/>
      </rPr>
      <t>研究現用瑞年行</t>
    </r>
    <r>
      <rPr>
        <sz val="12"/>
        <color theme="1"/>
        <rFont val="Times New Roman"/>
        <family val="1"/>
      </rPr>
      <t>5131UV</t>
    </r>
    <r>
      <rPr>
        <sz val="12"/>
        <color theme="1"/>
        <rFont val="標楷體"/>
        <family val="4"/>
        <charset val="136"/>
      </rPr>
      <t>面油配合</t>
    </r>
    <r>
      <rPr>
        <sz val="12"/>
        <color theme="1"/>
        <rFont val="Times New Roman"/>
        <family val="1"/>
      </rPr>
      <t>8501UV</t>
    </r>
    <r>
      <rPr>
        <sz val="12"/>
        <color theme="1"/>
        <rFont val="標楷體"/>
        <family val="4"/>
        <charset val="136"/>
      </rPr>
      <t>底油生產於咭紙面啤摺後爆裂問題，測試恆昌化工</t>
    </r>
    <r>
      <rPr>
        <sz val="12"/>
        <color theme="1"/>
        <rFont val="Times New Roman"/>
        <family val="1"/>
      </rPr>
      <t>HSY6660</t>
    </r>
    <r>
      <rPr>
        <sz val="12"/>
        <color theme="1"/>
        <rFont val="標楷體"/>
        <family val="4"/>
        <charset val="136"/>
      </rPr>
      <t>水性</t>
    </r>
    <r>
      <rPr>
        <sz val="12"/>
        <color theme="1"/>
        <rFont val="Times New Roman"/>
        <family val="1"/>
      </rPr>
      <t>UV</t>
    </r>
    <r>
      <rPr>
        <sz val="12"/>
        <color theme="1"/>
        <rFont val="標楷體"/>
        <family val="4"/>
        <charset val="136"/>
      </rPr>
      <t>底油配合</t>
    </r>
    <r>
      <rPr>
        <sz val="12"/>
        <color theme="1"/>
        <rFont val="Times New Roman"/>
        <family val="1"/>
      </rPr>
      <t>HUV8598Y</t>
    </r>
    <r>
      <rPr>
        <sz val="12"/>
        <color theme="1"/>
        <rFont val="標楷體"/>
        <family val="4"/>
        <charset val="136"/>
      </rPr>
      <t>紙品</t>
    </r>
    <r>
      <rPr>
        <sz val="12"/>
        <color theme="1"/>
        <rFont val="Times New Roman"/>
        <family val="1"/>
      </rPr>
      <t>UV</t>
    </r>
    <r>
      <rPr>
        <sz val="12"/>
        <color theme="1"/>
        <rFont val="標楷體"/>
        <family val="4"/>
        <charset val="136"/>
      </rPr>
      <t>面油輥塗四色印張，是否可達到客人品質要求而不爆色問題。</t>
    </r>
  </si>
  <si>
    <r>
      <rPr>
        <sz val="12"/>
        <color theme="1"/>
        <rFont val="標楷體"/>
        <family val="4"/>
        <charset val="136"/>
      </rPr>
      <t>省內領先</t>
    </r>
  </si>
  <si>
    <r>
      <rPr>
        <sz val="12"/>
        <color theme="1"/>
        <rFont val="標楷體"/>
        <family val="4"/>
        <charset val="136"/>
      </rPr>
      <t>針對紅塔山</t>
    </r>
    <r>
      <rPr>
        <sz val="12"/>
        <color theme="1"/>
        <rFont val="Times New Roman"/>
        <family val="1"/>
      </rPr>
      <t>230g/m2</t>
    </r>
    <r>
      <rPr>
        <sz val="12"/>
        <color theme="1"/>
        <rFont val="標楷體"/>
        <family val="4"/>
        <charset val="136"/>
      </rPr>
      <t>單粉咭、</t>
    </r>
    <r>
      <rPr>
        <sz val="12"/>
        <color theme="1"/>
        <rFont val="Times New Roman"/>
        <family val="1"/>
      </rPr>
      <t>250 g/m2</t>
    </r>
    <r>
      <rPr>
        <sz val="12"/>
        <color theme="1"/>
        <rFont val="標楷體"/>
        <family val="4"/>
        <charset val="136"/>
      </rPr>
      <t>單粉咭背面印刷難干問題進行測試研究。因同</t>
    </r>
    <r>
      <rPr>
        <sz val="12"/>
        <color theme="1"/>
        <rFont val="Times New Roman"/>
        <family val="1"/>
      </rPr>
      <t>P-C1S-070403(</t>
    </r>
    <r>
      <rPr>
        <sz val="12"/>
        <color theme="1"/>
        <rFont val="標楷體"/>
        <family val="4"/>
        <charset val="136"/>
      </rPr>
      <t>已出街</t>
    </r>
    <r>
      <rPr>
        <sz val="12"/>
        <color theme="1"/>
        <rFont val="Times New Roman"/>
        <family val="1"/>
      </rPr>
      <t>)</t>
    </r>
    <r>
      <rPr>
        <sz val="12"/>
        <color theme="1"/>
        <rFont val="標楷體"/>
        <family val="4"/>
        <charset val="136"/>
      </rPr>
      <t>合並於</t>
    </r>
    <r>
      <rPr>
        <sz val="12"/>
        <color theme="1"/>
        <rFont val="Times New Roman"/>
        <family val="1"/>
      </rPr>
      <t>24/9/2007</t>
    </r>
    <r>
      <rPr>
        <sz val="12"/>
        <color theme="1"/>
        <rFont val="標楷體"/>
        <family val="4"/>
        <charset val="136"/>
      </rPr>
      <t>取消</t>
    </r>
  </si>
  <si>
    <r>
      <rPr>
        <sz val="12"/>
        <color theme="1"/>
        <rFont val="標楷體"/>
        <family val="4"/>
        <charset val="136"/>
      </rPr>
      <t>省內先進</t>
    </r>
  </si>
  <si>
    <r>
      <rPr>
        <sz val="12"/>
        <color theme="1"/>
        <rFont val="標楷體"/>
        <family val="4"/>
        <charset val="136"/>
      </rPr>
      <t>研究美國</t>
    </r>
    <r>
      <rPr>
        <sz val="12"/>
        <color theme="1"/>
        <rFont val="Times New Roman"/>
        <family val="1"/>
      </rPr>
      <t>Rutland M2</t>
    </r>
    <r>
      <rPr>
        <sz val="12"/>
        <color theme="1"/>
        <rFont val="標楷體"/>
        <family val="4"/>
        <charset val="136"/>
      </rPr>
      <t>系列色漿，用於針對客戶的飛龍工程系列產品使用，測試</t>
    </r>
    <r>
      <rPr>
        <sz val="12"/>
        <color theme="1"/>
        <rFont val="Times New Roman"/>
        <family val="1"/>
      </rPr>
      <t>M2</t>
    </r>
    <r>
      <rPr>
        <sz val="12"/>
        <color theme="1"/>
        <rFont val="標楷體"/>
        <family val="4"/>
        <charset val="136"/>
      </rPr>
      <t>系列色漿</t>
    </r>
    <r>
      <rPr>
        <sz val="12"/>
        <color theme="1"/>
        <rFont val="Times New Roman"/>
        <family val="1"/>
      </rPr>
      <t>+NG0165</t>
    </r>
    <r>
      <rPr>
        <sz val="12"/>
        <color theme="1"/>
        <rFont val="標楷體"/>
        <family val="4"/>
        <charset val="136"/>
      </rPr>
      <t>膠漿（</t>
    </r>
    <r>
      <rPr>
        <sz val="12"/>
        <color theme="1"/>
        <rFont val="Times New Roman"/>
        <family val="1"/>
      </rPr>
      <t>1</t>
    </r>
    <r>
      <rPr>
        <sz val="12"/>
        <color theme="1"/>
        <rFont val="標楷體"/>
        <family val="4"/>
        <charset val="136"/>
      </rPr>
      <t>：</t>
    </r>
    <r>
      <rPr>
        <sz val="12"/>
        <color theme="1"/>
        <rFont val="Times New Roman"/>
        <family val="1"/>
      </rPr>
      <t>10</t>
    </r>
    <r>
      <rPr>
        <sz val="12"/>
        <color theme="1"/>
        <rFont val="標楷體"/>
        <family val="4"/>
        <charset val="136"/>
      </rPr>
      <t>比例）灑閃金粉及植絨毛效果，看其是否適合使用。由於需重新測試，故取消此單號</t>
    </r>
    <r>
      <rPr>
        <sz val="12"/>
        <color theme="1"/>
        <rFont val="Times New Roman"/>
        <family val="1"/>
      </rPr>
      <t>-23/11/2007</t>
    </r>
  </si>
  <si>
    <r>
      <rPr>
        <sz val="12"/>
        <color theme="1"/>
        <rFont val="標楷體"/>
        <family val="4"/>
        <charset val="136"/>
      </rPr>
      <t>市內領先</t>
    </r>
  </si>
  <si>
    <r>
      <rPr>
        <sz val="12"/>
        <color theme="1"/>
        <rFont val="標楷體"/>
        <family val="4"/>
        <charset val="136"/>
      </rPr>
      <t>測試改良膠底後的</t>
    </r>
    <r>
      <rPr>
        <sz val="12"/>
        <color theme="1"/>
        <rFont val="Times New Roman"/>
        <family val="1"/>
      </rPr>
      <t>S620</t>
    </r>
    <r>
      <rPr>
        <sz val="12"/>
        <color theme="1"/>
        <rFont val="標楷體"/>
        <family val="4"/>
        <charset val="136"/>
      </rPr>
      <t>－</t>
    </r>
    <r>
      <rPr>
        <sz val="12"/>
        <color theme="1"/>
        <rFont val="Times New Roman"/>
        <family val="1"/>
      </rPr>
      <t>810/910</t>
    </r>
    <r>
      <rPr>
        <sz val="12"/>
        <color theme="1"/>
        <rFont val="標楷體"/>
        <family val="4"/>
        <charset val="136"/>
      </rPr>
      <t>兩款燙金紙燙印於過膠面能否改善龜裂問題，以取代現時貴價金紙，達到降低生產成本與解決工場存在問題之目的。</t>
    </r>
  </si>
  <si>
    <r>
      <rPr>
        <sz val="12"/>
        <color theme="1"/>
        <rFont val="標楷體"/>
        <family val="4"/>
        <charset val="136"/>
      </rPr>
      <t>市內先進</t>
    </r>
  </si>
  <si>
    <r>
      <rPr>
        <sz val="12"/>
        <color theme="1"/>
        <rFont val="標楷體"/>
        <family val="4"/>
        <charset val="136"/>
      </rPr>
      <t>根據營業部近期曾以</t>
    </r>
    <r>
      <rPr>
        <sz val="12"/>
        <color theme="1"/>
        <rFont val="Times New Roman"/>
        <family val="1"/>
      </rPr>
      <t>0.7mm</t>
    </r>
    <r>
      <rPr>
        <sz val="12"/>
        <color theme="1"/>
        <rFont val="標楷體"/>
        <family val="4"/>
        <charset val="136"/>
      </rPr>
      <t>厚</t>
    </r>
    <r>
      <rPr>
        <sz val="12"/>
        <color theme="1"/>
        <rFont val="Times New Roman"/>
        <family val="1"/>
      </rPr>
      <t>PVC</t>
    </r>
    <r>
      <rPr>
        <sz val="12"/>
        <color theme="1"/>
        <rFont val="標楷體"/>
        <family val="4"/>
        <charset val="136"/>
      </rPr>
      <t>膠片出白樣</t>
    </r>
    <r>
      <rPr>
        <sz val="12"/>
        <color theme="1"/>
        <rFont val="Times New Roman"/>
        <family val="1"/>
      </rPr>
      <t>,</t>
    </r>
    <r>
      <rPr>
        <sz val="12"/>
        <color theme="1"/>
        <rFont val="標楷體"/>
        <family val="4"/>
        <charset val="136"/>
      </rPr>
      <t>發生彎曲翹起現象</t>
    </r>
    <r>
      <rPr>
        <sz val="12"/>
        <color theme="1"/>
        <rFont val="Times New Roman"/>
        <family val="1"/>
      </rPr>
      <t>,</t>
    </r>
    <r>
      <rPr>
        <sz val="12"/>
        <color theme="1"/>
        <rFont val="標楷體"/>
        <family val="4"/>
        <charset val="136"/>
      </rPr>
      <t>令客人不滿</t>
    </r>
    <r>
      <rPr>
        <sz val="12"/>
        <color theme="1"/>
        <rFont val="Times New Roman"/>
        <family val="1"/>
      </rPr>
      <t>;</t>
    </r>
    <r>
      <rPr>
        <sz val="12"/>
        <color theme="1"/>
        <rFont val="標楷體"/>
        <family val="4"/>
        <charset val="136"/>
      </rPr>
      <t>因而提出要求制定訂購</t>
    </r>
    <r>
      <rPr>
        <sz val="12"/>
        <color theme="1"/>
        <rFont val="Times New Roman"/>
        <family val="1"/>
      </rPr>
      <t>PVC</t>
    </r>
    <r>
      <rPr>
        <sz val="12"/>
        <color theme="1"/>
        <rFont val="標楷體"/>
        <family val="4"/>
        <charset val="136"/>
      </rPr>
      <t>膠片的形式</t>
    </r>
    <r>
      <rPr>
        <sz val="12"/>
        <color theme="1"/>
        <rFont val="Times New Roman"/>
        <family val="1"/>
      </rPr>
      <t>/</t>
    </r>
    <r>
      <rPr>
        <sz val="12"/>
        <color theme="1"/>
        <rFont val="標楷體"/>
        <family val="4"/>
        <charset val="136"/>
      </rPr>
      <t>指引</t>
    </r>
    <r>
      <rPr>
        <sz val="12"/>
        <color theme="1"/>
        <rFont val="Times New Roman"/>
        <family val="1"/>
      </rPr>
      <t>.</t>
    </r>
  </si>
  <si>
    <r>
      <rPr>
        <sz val="12"/>
        <color theme="1"/>
        <rFont val="標楷體"/>
        <family val="4"/>
        <charset val="136"/>
      </rPr>
      <t>研究皮革行業水性發泡漿配合特殊絲印毛刷刮刀絲印之立體效果，測試恆昌的</t>
    </r>
    <r>
      <rPr>
        <sz val="12"/>
        <color theme="1"/>
        <rFont val="Times New Roman"/>
        <family val="1"/>
      </rPr>
      <t>HSH988</t>
    </r>
    <r>
      <rPr>
        <sz val="12"/>
        <color theme="1"/>
        <rFont val="標楷體"/>
        <family val="4"/>
        <charset val="136"/>
      </rPr>
      <t>發泡漿配合公司現用做絲印加工做特殊效果仿框花工藝，然後應用于紙品是否可行，以列入</t>
    </r>
    <r>
      <rPr>
        <sz val="12"/>
        <color theme="1"/>
        <rFont val="Times New Roman"/>
        <family val="1"/>
      </rPr>
      <t>Leo Touch</t>
    </r>
    <r>
      <rPr>
        <sz val="12"/>
        <color theme="1"/>
        <rFont val="標楷體"/>
        <family val="4"/>
        <charset val="136"/>
      </rPr>
      <t>中推廣。由於物料更變，故取消單號</t>
    </r>
    <r>
      <rPr>
        <sz val="12"/>
        <color theme="1"/>
        <rFont val="Times New Roman"/>
        <family val="1"/>
      </rPr>
      <t>-4 May 2007</t>
    </r>
  </si>
  <si>
    <r>
      <rPr>
        <sz val="12"/>
        <color theme="1"/>
        <rFont val="標楷體"/>
        <family val="4"/>
        <charset val="136"/>
      </rPr>
      <t>研究用膠片做脊芯做壓竹脊效果，針對</t>
    </r>
    <r>
      <rPr>
        <sz val="12"/>
        <color theme="1"/>
        <rFont val="Times New Roman"/>
        <family val="1"/>
      </rPr>
      <t>HM</t>
    </r>
    <r>
      <rPr>
        <sz val="12"/>
        <color theme="1"/>
        <rFont val="標楷體"/>
        <family val="4"/>
        <charset val="136"/>
      </rPr>
      <t>要求用膠片做竹脊，測試提高竹脊與圓脊的硬度及穩定性的可行性。</t>
    </r>
  </si>
  <si>
    <r>
      <rPr>
        <sz val="12"/>
        <color theme="1"/>
        <rFont val="標楷體"/>
        <family val="4"/>
        <charset val="136"/>
      </rPr>
      <t>測試益高</t>
    </r>
    <r>
      <rPr>
        <sz val="12"/>
        <color theme="1"/>
        <rFont val="Times New Roman"/>
        <family val="1"/>
      </rPr>
      <t>XR-600</t>
    </r>
    <r>
      <rPr>
        <sz val="12"/>
        <color theme="1"/>
        <rFont val="標楷體"/>
        <family val="4"/>
        <charset val="136"/>
      </rPr>
      <t>雙面膠紙粘貼牛油紙</t>
    </r>
    <r>
      <rPr>
        <sz val="12"/>
        <color theme="1"/>
        <rFont val="Times New Roman"/>
        <family val="1"/>
      </rPr>
      <t>+</t>
    </r>
    <r>
      <rPr>
        <sz val="12"/>
        <color theme="1"/>
        <rFont val="標楷體"/>
        <family val="4"/>
        <charset val="136"/>
      </rPr>
      <t>書紙後是否會出現透底與發黃的現象，以解決現用物料存在的品質問題，從而更好地服務客人。</t>
    </r>
  </si>
  <si>
    <r>
      <rPr>
        <sz val="12"/>
        <color theme="1"/>
        <rFont val="標楷體"/>
        <family val="4"/>
        <charset val="136"/>
      </rPr>
      <t>研究絲帶夾於書內文出現掉色而污染內文之個案，以達到解決工場生產中所存在的品質問題與完善我司關於絲帶來料測試的標准。</t>
    </r>
  </si>
  <si>
    <r>
      <rPr>
        <sz val="12"/>
        <color theme="1"/>
        <rFont val="標楷體"/>
        <family val="4"/>
        <charset val="136"/>
      </rPr>
      <t>針對</t>
    </r>
    <r>
      <rPr>
        <sz val="12"/>
        <color theme="1"/>
        <rFont val="Times New Roman"/>
        <family val="1"/>
      </rPr>
      <t>S0707139&lt;&lt;</t>
    </r>
    <r>
      <rPr>
        <sz val="12"/>
        <color theme="1"/>
        <rFont val="標楷體"/>
        <family val="4"/>
        <charset val="136"/>
      </rPr>
      <t>耳目一新</t>
    </r>
    <r>
      <rPr>
        <sz val="12"/>
        <color theme="1"/>
        <rFont val="Times New Roman"/>
        <family val="1"/>
      </rPr>
      <t>-</t>
    </r>
    <r>
      <rPr>
        <sz val="12"/>
        <color theme="1"/>
        <rFont val="標楷體"/>
        <family val="4"/>
        <charset val="136"/>
      </rPr>
      <t>小鳥＞</t>
    </r>
    <r>
      <rPr>
        <sz val="12"/>
        <color theme="1"/>
        <rFont val="Times New Roman"/>
        <family val="1"/>
      </rPr>
      <t>&gt;</t>
    </r>
    <r>
      <rPr>
        <sz val="12"/>
        <color theme="1"/>
        <rFont val="標楷體"/>
        <family val="4"/>
        <charset val="136"/>
      </rPr>
      <t>大貨生產中東桻</t>
    </r>
    <r>
      <rPr>
        <sz val="12"/>
        <color theme="1"/>
        <rFont val="Times New Roman"/>
        <family val="1"/>
      </rPr>
      <t>600g/m2</t>
    </r>
    <r>
      <rPr>
        <sz val="12"/>
        <color theme="1"/>
        <rFont val="標楷體"/>
        <family val="4"/>
        <charset val="136"/>
      </rPr>
      <t>灰板紙裱粉灰咭後出現彎曲的問題進行測試研究。問題同紙張無關，已做工藝改善，於</t>
    </r>
    <r>
      <rPr>
        <sz val="12"/>
        <color theme="1"/>
        <rFont val="Times New Roman"/>
        <family val="1"/>
      </rPr>
      <t>24/9/2007</t>
    </r>
    <r>
      <rPr>
        <sz val="12"/>
        <color theme="1"/>
        <rFont val="標楷體"/>
        <family val="4"/>
        <charset val="136"/>
      </rPr>
      <t>取消</t>
    </r>
  </si>
  <si>
    <r>
      <rPr>
        <sz val="12"/>
        <color theme="1"/>
        <rFont val="標楷體"/>
        <family val="4"/>
        <charset val="136"/>
      </rPr>
      <t>行業領先</t>
    </r>
  </si>
  <si>
    <r>
      <rPr>
        <sz val="12"/>
        <color theme="1"/>
        <rFont val="標楷體"/>
        <family val="4"/>
        <charset val="136"/>
      </rPr>
      <t>研究金利寶</t>
    </r>
    <r>
      <rPr>
        <sz val="12"/>
        <color theme="1"/>
        <rFont val="Times New Roman"/>
        <family val="1"/>
      </rPr>
      <t>PVC</t>
    </r>
    <r>
      <rPr>
        <sz val="12"/>
        <color theme="1"/>
        <rFont val="標楷體"/>
        <family val="4"/>
        <charset val="136"/>
      </rPr>
      <t>膠底紙用原面紙粘貼後出現甩色問題，尋找適合的解決方案。</t>
    </r>
  </si>
  <si>
    <r>
      <rPr>
        <sz val="12"/>
        <color theme="1"/>
        <rFont val="標楷體"/>
        <family val="4"/>
        <charset val="136"/>
      </rPr>
      <t>研究服裝行業之仿天鵝絨工藝效果，測試思普威特的</t>
    </r>
    <r>
      <rPr>
        <sz val="12"/>
        <color theme="1"/>
        <rFont val="Times New Roman"/>
        <family val="1"/>
      </rPr>
      <t>Wilflex(</t>
    </r>
    <r>
      <rPr>
        <sz val="12"/>
        <color theme="1"/>
        <rFont val="標楷體"/>
        <family val="4"/>
        <charset val="136"/>
      </rPr>
      <t>威菲仕</t>
    </r>
    <r>
      <rPr>
        <sz val="12"/>
        <color theme="1"/>
        <rFont val="Times New Roman"/>
        <family val="1"/>
      </rPr>
      <t>) #10700PB Plush Base</t>
    </r>
    <r>
      <rPr>
        <sz val="12"/>
        <color theme="1"/>
        <rFont val="標楷體"/>
        <family val="4"/>
        <charset val="136"/>
      </rPr>
      <t>毛絨底漿是否适合使用，以列入公司的技術工藝推廣之項目。</t>
    </r>
  </si>
  <si>
    <r>
      <rPr>
        <sz val="12"/>
        <color theme="1"/>
        <rFont val="標楷體"/>
        <family val="4"/>
        <charset val="136"/>
      </rPr>
      <t>研究塗料印刷＋灑閃金粉的生產可行性及特別效果，以列入公司的技術工藝推廣之項目。</t>
    </r>
  </si>
  <si>
    <r>
      <rPr>
        <sz val="12"/>
        <color theme="1"/>
        <rFont val="標楷體"/>
        <family val="4"/>
        <charset val="136"/>
      </rPr>
      <t>研究塗料印刷＋植絨毛的生產可行性及特別效果，以列入公司的技術工藝推廣之項目。</t>
    </r>
  </si>
  <si>
    <r>
      <rPr>
        <sz val="12"/>
        <color theme="1"/>
        <rFont val="標楷體"/>
        <family val="4"/>
        <charset val="136"/>
      </rPr>
      <t>研究建築行業室內裝修之裝飾紙，測試江門豪麗公司裝飾紙配合公司後工序生產，是否可用於公司產品上，向客人推廣，做到跨行業材料應用。</t>
    </r>
  </si>
  <si>
    <r>
      <rPr>
        <sz val="12"/>
        <color theme="1"/>
        <rFont val="標楷體"/>
        <family val="4"/>
        <charset val="136"/>
      </rPr>
      <t>研究噴塗方式加工之水珠效果，測試在柯式</t>
    </r>
    <r>
      <rPr>
        <sz val="12"/>
        <color theme="1"/>
        <rFont val="Times New Roman"/>
        <family val="1"/>
      </rPr>
      <t>(</t>
    </r>
    <r>
      <rPr>
        <sz val="12"/>
        <color theme="1"/>
        <rFont val="標楷體"/>
        <family val="4"/>
        <charset val="136"/>
      </rPr>
      <t>塗布</t>
    </r>
    <r>
      <rPr>
        <sz val="12"/>
        <color theme="1"/>
        <rFont val="Times New Roman"/>
        <family val="1"/>
      </rPr>
      <t>)#5131S UV</t>
    </r>
    <r>
      <rPr>
        <sz val="12"/>
        <color theme="1"/>
        <rFont val="標楷體"/>
        <family val="4"/>
        <charset val="136"/>
      </rPr>
      <t>油面進行絲印</t>
    </r>
    <r>
      <rPr>
        <sz val="12"/>
        <color theme="1"/>
        <rFont val="Times New Roman"/>
        <family val="1"/>
      </rPr>
      <t>#US-7239A</t>
    </r>
    <r>
      <rPr>
        <sz val="12"/>
        <color theme="1"/>
        <rFont val="標楷體"/>
        <family val="4"/>
        <charset val="136"/>
      </rPr>
      <t>收縮</t>
    </r>
    <r>
      <rPr>
        <sz val="12"/>
        <color theme="1"/>
        <rFont val="Times New Roman"/>
        <family val="1"/>
      </rPr>
      <t>UV</t>
    </r>
    <r>
      <rPr>
        <sz val="12"/>
        <color theme="1"/>
        <rFont val="標楷體"/>
        <family val="4"/>
        <charset val="136"/>
      </rPr>
      <t>油是否可做到類似之水珠效果，以列入</t>
    </r>
    <r>
      <rPr>
        <sz val="12"/>
        <color theme="1"/>
        <rFont val="Times New Roman"/>
        <family val="1"/>
      </rPr>
      <t>Leo Touch</t>
    </r>
    <r>
      <rPr>
        <sz val="12"/>
        <color theme="1"/>
        <rFont val="標楷體"/>
        <family val="4"/>
        <charset val="136"/>
      </rPr>
      <t>中推廣。</t>
    </r>
  </si>
  <si>
    <r>
      <rPr>
        <sz val="12"/>
        <color theme="1"/>
        <rFont val="標楷體"/>
        <family val="4"/>
        <charset val="136"/>
      </rPr>
      <t>研究現時柵片吊牌背面可以用水筆寫字及裱紙後出現彎曲、爆裂及透底等問題，測試偉廷</t>
    </r>
    <r>
      <rPr>
        <sz val="12"/>
        <color theme="1"/>
        <rFont val="Times New Roman"/>
        <family val="1"/>
      </rPr>
      <t># WT-501</t>
    </r>
    <r>
      <rPr>
        <sz val="12"/>
        <color theme="1"/>
        <rFont val="標楷體"/>
        <family val="4"/>
        <charset val="136"/>
      </rPr>
      <t>合成仿紙預塗鍍鋁膜與</t>
    </r>
    <r>
      <rPr>
        <sz val="12"/>
        <color theme="1"/>
        <rFont val="Times New Roman"/>
        <family val="1"/>
      </rPr>
      <t>PET</t>
    </r>
    <r>
      <rPr>
        <sz val="12"/>
        <color theme="1"/>
        <rFont val="標楷體"/>
        <family val="4"/>
        <charset val="136"/>
      </rPr>
      <t>光柵片復合，確認其效果能否解決以上問題。</t>
    </r>
  </si>
  <si>
    <r>
      <rPr>
        <sz val="12"/>
        <color theme="1"/>
        <rFont val="標楷體"/>
        <family val="4"/>
        <charset val="136"/>
      </rPr>
      <t>研究現時大貨採用</t>
    </r>
    <r>
      <rPr>
        <sz val="12"/>
        <color theme="1"/>
        <rFont val="Times New Roman"/>
        <family val="1"/>
      </rPr>
      <t>(</t>
    </r>
    <r>
      <rPr>
        <sz val="12"/>
        <color theme="1"/>
        <rFont val="標楷體"/>
        <family val="4"/>
        <charset val="136"/>
      </rPr>
      <t>東華</t>
    </r>
    <r>
      <rPr>
        <sz val="12"/>
        <color theme="1"/>
        <rFont val="Times New Roman"/>
        <family val="1"/>
      </rPr>
      <t>) VP</t>
    </r>
    <r>
      <rPr>
        <sz val="12"/>
        <color theme="1"/>
        <rFont val="標楷體"/>
        <family val="4"/>
        <charset val="136"/>
      </rPr>
      <t>墨印</t>
    </r>
    <r>
      <rPr>
        <sz val="12"/>
        <color theme="1"/>
        <rFont val="Times New Roman"/>
        <family val="1"/>
      </rPr>
      <t>4C</t>
    </r>
    <r>
      <rPr>
        <sz val="12"/>
        <color theme="1"/>
        <rFont val="標楷體"/>
        <family val="4"/>
        <charset val="136"/>
      </rPr>
      <t>連線上</t>
    </r>
    <r>
      <rPr>
        <sz val="12"/>
        <color theme="1"/>
        <rFont val="Times New Roman"/>
        <family val="1"/>
      </rPr>
      <t>UV5131</t>
    </r>
    <r>
      <rPr>
        <sz val="12"/>
        <color theme="1"/>
        <rFont val="標楷體"/>
        <family val="4"/>
        <charset val="136"/>
      </rPr>
      <t>光油</t>
    </r>
    <r>
      <rPr>
        <sz val="12"/>
        <color theme="1"/>
        <rFont val="Times New Roman"/>
        <family val="1"/>
      </rPr>
      <t>,</t>
    </r>
    <r>
      <rPr>
        <sz val="12"/>
        <color theme="1"/>
        <rFont val="標楷體"/>
        <family val="4"/>
        <charset val="136"/>
      </rPr>
      <t>均未能解決印色浸水可被刮甩情況的問題</t>
    </r>
  </si>
  <si>
    <r>
      <rPr>
        <sz val="12"/>
        <color theme="1"/>
        <rFont val="標楷體"/>
        <family val="4"/>
        <charset val="136"/>
      </rPr>
      <t>研究以</t>
    </r>
    <r>
      <rPr>
        <sz val="12"/>
        <color theme="1"/>
        <rFont val="Times New Roman"/>
        <family val="1"/>
      </rPr>
      <t># AF-505A</t>
    </r>
    <r>
      <rPr>
        <sz val="12"/>
        <color theme="1"/>
        <rFont val="標楷體"/>
        <family val="4"/>
        <charset val="136"/>
      </rPr>
      <t>白膠膠配合自動造袋機做造袋</t>
    </r>
    <r>
      <rPr>
        <sz val="12"/>
        <color theme="1"/>
        <rFont val="Times New Roman"/>
        <family val="1"/>
      </rPr>
      <t>(OPP</t>
    </r>
    <r>
      <rPr>
        <sz val="12"/>
        <color theme="1"/>
        <rFont val="標楷體"/>
        <family val="4"/>
        <charset val="136"/>
      </rPr>
      <t>袋</t>
    </r>
    <r>
      <rPr>
        <sz val="12"/>
        <color theme="1"/>
        <rFont val="Times New Roman"/>
        <family val="1"/>
      </rPr>
      <t>)</t>
    </r>
    <r>
      <rPr>
        <sz val="12"/>
        <color theme="1"/>
        <rFont val="標楷體"/>
        <family val="4"/>
        <charset val="136"/>
      </rPr>
      <t>埋底﹐確認其品質是否可接受使用，以達到降低成本及提高生產效率的目的。</t>
    </r>
  </si>
  <si>
    <r>
      <rPr>
        <sz val="12"/>
        <color theme="1"/>
        <rFont val="標楷體"/>
        <family val="4"/>
        <charset val="136"/>
      </rPr>
      <t>研究建築行業之裝修材料的浮雕壓花效果，測試恆昌水性框花配合特殊絲印毛刷刮刀進行絲印加工操作，應用于紙品是否可做到立體的仿框花效果，以列入</t>
    </r>
    <r>
      <rPr>
        <sz val="12"/>
        <color theme="1"/>
        <rFont val="Times New Roman"/>
        <family val="1"/>
      </rPr>
      <t>Leo Touch</t>
    </r>
    <r>
      <rPr>
        <sz val="12"/>
        <color theme="1"/>
        <rFont val="標楷體"/>
        <family val="4"/>
        <charset val="136"/>
      </rPr>
      <t>中推廣。</t>
    </r>
  </si>
  <si>
    <r>
      <rPr>
        <sz val="12"/>
        <color theme="1"/>
        <rFont val="標楷體"/>
        <family val="4"/>
        <charset val="136"/>
      </rPr>
      <t>研究以＃</t>
    </r>
    <r>
      <rPr>
        <sz val="12"/>
        <color theme="1"/>
        <rFont val="Times New Roman"/>
        <family val="1"/>
      </rPr>
      <t>AF</t>
    </r>
    <r>
      <rPr>
        <sz val="12"/>
        <color theme="1"/>
        <rFont val="標楷體"/>
        <family val="4"/>
        <charset val="136"/>
      </rPr>
      <t>－</t>
    </r>
    <r>
      <rPr>
        <sz val="12"/>
        <color theme="1"/>
        <rFont val="Times New Roman"/>
        <family val="1"/>
      </rPr>
      <t>205K</t>
    </r>
    <r>
      <rPr>
        <sz val="12"/>
        <color theme="1"/>
        <rFont val="標楷體"/>
        <family val="4"/>
        <charset val="136"/>
      </rPr>
      <t>及＃</t>
    </r>
    <r>
      <rPr>
        <sz val="12"/>
        <color theme="1"/>
        <rFont val="Times New Roman"/>
        <family val="1"/>
      </rPr>
      <t>ST-8331</t>
    </r>
    <r>
      <rPr>
        <sz val="12"/>
        <color theme="1"/>
        <rFont val="標楷體"/>
        <family val="4"/>
        <charset val="136"/>
      </rPr>
      <t>膠水配合自制機台粘珠仔產品，確定是否能代替現時外發加工情況，以降低成本及達到客人關於</t>
    </r>
    <r>
      <rPr>
        <sz val="12"/>
        <color theme="1"/>
        <rFont val="Times New Roman"/>
        <family val="1"/>
      </rPr>
      <t>“</t>
    </r>
    <r>
      <rPr>
        <sz val="12"/>
        <color theme="1"/>
        <rFont val="標楷體"/>
        <family val="4"/>
        <charset val="136"/>
      </rPr>
      <t>珠仔麻布三環部</t>
    </r>
    <r>
      <rPr>
        <sz val="12"/>
        <color theme="1"/>
        <rFont val="Times New Roman"/>
        <family val="1"/>
      </rPr>
      <t>“</t>
    </r>
    <r>
      <rPr>
        <sz val="12"/>
        <color theme="1"/>
        <rFont val="標楷體"/>
        <family val="4"/>
        <charset val="136"/>
      </rPr>
      <t>的要求。</t>
    </r>
  </si>
  <si>
    <r>
      <rPr>
        <sz val="12"/>
        <color theme="1"/>
        <rFont val="標楷體"/>
        <family val="4"/>
        <charset val="136"/>
      </rPr>
      <t>研究印花行業絲印燙金漿之立体效果，測試恆昌</t>
    </r>
    <r>
      <rPr>
        <sz val="12"/>
        <color theme="1"/>
        <rFont val="Times New Roman"/>
        <family val="1"/>
      </rPr>
      <t>HPP539S</t>
    </r>
    <r>
      <rPr>
        <sz val="12"/>
        <color theme="1"/>
        <rFont val="標楷體"/>
        <family val="4"/>
        <charset val="136"/>
      </rPr>
      <t>燙金光油配合公司現用</t>
    </r>
    <r>
      <rPr>
        <sz val="12"/>
        <color theme="1"/>
        <rFont val="Times New Roman"/>
        <family val="1"/>
      </rPr>
      <t>Ulano(</t>
    </r>
    <r>
      <rPr>
        <sz val="12"/>
        <color theme="1"/>
        <rFont val="標楷體"/>
        <family val="4"/>
        <charset val="136"/>
      </rPr>
      <t>易玲瓏</t>
    </r>
    <r>
      <rPr>
        <sz val="12"/>
        <color theme="1"/>
        <rFont val="Times New Roman"/>
        <family val="1"/>
      </rPr>
      <t>)#CDF/QT-400 400μm</t>
    </r>
    <r>
      <rPr>
        <sz val="12"/>
        <color theme="1"/>
        <rFont val="標楷體"/>
        <family val="4"/>
        <charset val="136"/>
      </rPr>
      <t>厚版感光菲林貼片做絲印加工，應用公司印刷膠布（印刷作廢後的膠布）作燙金版，配合傑深的特殊燙金紙進行燙金。然後應用于紙品是否可行，以列入</t>
    </r>
    <r>
      <rPr>
        <sz val="12"/>
        <color theme="1"/>
        <rFont val="Times New Roman"/>
        <family val="1"/>
      </rPr>
      <t>Leo Touch</t>
    </r>
    <r>
      <rPr>
        <sz val="12"/>
        <color theme="1"/>
        <rFont val="標楷體"/>
        <family val="4"/>
        <charset val="136"/>
      </rPr>
      <t>中推廣。</t>
    </r>
  </si>
  <si>
    <r>
      <rPr>
        <sz val="12"/>
        <color theme="1"/>
        <rFont val="標楷體"/>
        <family val="4"/>
        <charset val="136"/>
      </rPr>
      <t>測試鑫榮</t>
    </r>
    <r>
      <rPr>
        <sz val="12"/>
        <color theme="1"/>
        <rFont val="Times New Roman"/>
        <family val="1"/>
      </rPr>
      <t>XR-1060A</t>
    </r>
    <r>
      <rPr>
        <sz val="12"/>
        <color theme="1"/>
        <rFont val="標楷體"/>
        <family val="4"/>
        <charset val="136"/>
      </rPr>
      <t>環保合成紙與</t>
    </r>
    <r>
      <rPr>
        <sz val="12"/>
        <color theme="1"/>
        <rFont val="Times New Roman"/>
        <family val="1"/>
      </rPr>
      <t>PET</t>
    </r>
    <r>
      <rPr>
        <sz val="12"/>
        <color theme="1"/>
        <rFont val="標楷體"/>
        <family val="4"/>
        <charset val="136"/>
      </rPr>
      <t>光柵片復合，確認其效果能否解決現時光柵片吊牌背面可以用水筆寫字及裱紙後出現彎曲、爆裂及透底等問題。於</t>
    </r>
    <r>
      <rPr>
        <sz val="12"/>
        <color theme="1"/>
        <rFont val="Times New Roman"/>
        <family val="1"/>
      </rPr>
      <t>5 Aug 2007</t>
    </r>
    <r>
      <rPr>
        <sz val="12"/>
        <color theme="1"/>
        <rFont val="標楷體"/>
        <family val="4"/>
        <charset val="136"/>
      </rPr>
      <t>取消</t>
    </r>
  </si>
  <si>
    <r>
      <rPr>
        <sz val="12"/>
        <color theme="1"/>
        <rFont val="標楷體"/>
        <family val="4"/>
        <charset val="136"/>
      </rPr>
      <t>研究制作</t>
    </r>
    <r>
      <rPr>
        <sz val="12"/>
        <color theme="1"/>
        <rFont val="Times New Roman"/>
        <family val="1"/>
      </rPr>
      <t>ICC Profile</t>
    </r>
    <r>
      <rPr>
        <sz val="12"/>
        <color theme="1"/>
        <rFont val="標楷體"/>
        <family val="4"/>
        <charset val="136"/>
      </rPr>
      <t>掛於標准睇色屏幕模擬植絨效果的可行性，以便向客人推廣我司新設立的色彩管理體系，減低生產成本，增加市場競爭力。</t>
    </r>
  </si>
  <si>
    <r>
      <rPr>
        <sz val="12"/>
        <color theme="1"/>
        <rFont val="標楷體"/>
        <family val="4"/>
        <charset val="136"/>
      </rPr>
      <t>國際先進</t>
    </r>
  </si>
  <si>
    <r>
      <rPr>
        <sz val="12"/>
        <color theme="1"/>
        <rFont val="標楷體"/>
        <family val="4"/>
        <charset val="136"/>
      </rPr>
      <t>研究防偽行業之光學變色效果，測試默克＃</t>
    </r>
    <r>
      <rPr>
        <sz val="12"/>
        <color theme="1"/>
        <rFont val="Times New Roman"/>
        <family val="1"/>
      </rPr>
      <t>10-03</t>
    </r>
    <r>
      <rPr>
        <sz val="12"/>
        <color theme="1"/>
        <rFont val="標楷體"/>
        <family val="4"/>
        <charset val="136"/>
      </rPr>
      <t>珠光粉是否可做到此效果，以做新工藝推廣。</t>
    </r>
  </si>
  <si>
    <r>
      <rPr>
        <sz val="12"/>
        <color theme="1"/>
        <rFont val="標楷體"/>
        <family val="4"/>
        <charset val="136"/>
      </rPr>
      <t>研究以</t>
    </r>
    <r>
      <rPr>
        <sz val="12"/>
        <color theme="1"/>
        <rFont val="Times New Roman"/>
        <family val="1"/>
      </rPr>
      <t>#UV-131</t>
    </r>
    <r>
      <rPr>
        <sz val="12"/>
        <color theme="1"/>
        <rFont val="標楷體"/>
        <family val="4"/>
        <charset val="136"/>
      </rPr>
      <t>膠水粘接《仙女傳奇》配件的方法，確認其粘接效果和品質是否可接受，並確定此方法可否推廣至其它</t>
    </r>
    <r>
      <rPr>
        <sz val="12"/>
        <color theme="1"/>
        <rFont val="Times New Roman"/>
        <family val="1"/>
      </rPr>
      <t>UV</t>
    </r>
    <r>
      <rPr>
        <sz val="12"/>
        <color theme="1"/>
        <rFont val="標楷體"/>
        <family val="4"/>
        <charset val="136"/>
      </rPr>
      <t>膠水在我司應用。</t>
    </r>
  </si>
  <si>
    <r>
      <rPr>
        <sz val="12"/>
        <color theme="1"/>
        <rFont val="標楷體"/>
        <family val="4"/>
        <charset val="136"/>
      </rPr>
      <t>針對現時印刷</t>
    </r>
    <r>
      <rPr>
        <sz val="12"/>
        <color theme="1"/>
        <rFont val="Times New Roman"/>
        <family val="1"/>
      </rPr>
      <t>PP</t>
    </r>
    <r>
      <rPr>
        <sz val="12"/>
        <color theme="1"/>
        <rFont val="標楷體"/>
        <family val="4"/>
        <charset val="136"/>
      </rPr>
      <t>膠片的油墨的附著力不穩</t>
    </r>
    <r>
      <rPr>
        <sz val="12"/>
        <color theme="1"/>
        <rFont val="Times New Roman"/>
        <family val="1"/>
      </rPr>
      <t>-</t>
    </r>
    <r>
      <rPr>
        <sz val="12"/>
        <color theme="1"/>
        <rFont val="標楷體"/>
        <family val="4"/>
        <charset val="136"/>
      </rPr>
      <t>易粘甩和易刮甩印色等問題</t>
    </r>
    <r>
      <rPr>
        <sz val="12"/>
        <color theme="1"/>
        <rFont val="Times New Roman"/>
        <family val="1"/>
      </rPr>
      <t>,</t>
    </r>
    <r>
      <rPr>
        <sz val="12"/>
        <color theme="1"/>
        <rFont val="標楷體"/>
        <family val="4"/>
        <charset val="136"/>
      </rPr>
      <t>測試東洋</t>
    </r>
    <r>
      <rPr>
        <sz val="12"/>
        <color theme="1"/>
        <rFont val="Times New Roman"/>
        <family val="1"/>
      </rPr>
      <t>FD O New HF1 4C UV</t>
    </r>
    <r>
      <rPr>
        <sz val="12"/>
        <color theme="1"/>
        <rFont val="標楷體"/>
        <family val="4"/>
        <charset val="136"/>
      </rPr>
      <t>油墨</t>
    </r>
    <r>
      <rPr>
        <sz val="12"/>
        <color theme="1"/>
        <rFont val="Times New Roman"/>
        <family val="1"/>
      </rPr>
      <t xml:space="preserve"> </t>
    </r>
    <r>
      <rPr>
        <sz val="12"/>
        <color theme="1"/>
        <rFont val="標楷體"/>
        <family val="4"/>
        <charset val="136"/>
      </rPr>
      <t>配用</t>
    </r>
    <r>
      <rPr>
        <sz val="12"/>
        <color theme="1"/>
        <rFont val="Times New Roman"/>
        <family val="1"/>
      </rPr>
      <t xml:space="preserve"> </t>
    </r>
    <r>
      <rPr>
        <sz val="12"/>
        <color theme="1"/>
        <rFont val="標楷體"/>
        <family val="4"/>
        <charset val="136"/>
      </rPr>
      <t>四款光油</t>
    </r>
    <r>
      <rPr>
        <sz val="12"/>
        <color theme="1"/>
        <rFont val="Times New Roman"/>
        <family val="1"/>
      </rPr>
      <t>- a.</t>
    </r>
    <r>
      <rPr>
        <sz val="12"/>
        <color theme="1"/>
        <rFont val="標楷體"/>
        <family val="4"/>
        <charset val="136"/>
      </rPr>
      <t>東洋</t>
    </r>
    <r>
      <rPr>
        <sz val="12"/>
        <color theme="1"/>
        <rFont val="Times New Roman"/>
        <family val="1"/>
      </rPr>
      <t xml:space="preserve"> FD MC2M</t>
    </r>
    <r>
      <rPr>
        <sz val="12"/>
        <color theme="1"/>
        <rFont val="標楷體"/>
        <family val="4"/>
        <charset val="136"/>
      </rPr>
      <t>多色用光油、</t>
    </r>
    <r>
      <rPr>
        <sz val="12"/>
        <color theme="1"/>
        <rFont val="Times New Roman"/>
        <family val="1"/>
      </rPr>
      <t>b.</t>
    </r>
    <r>
      <rPr>
        <sz val="12"/>
        <color theme="1"/>
        <rFont val="標楷體"/>
        <family val="4"/>
        <charset val="136"/>
      </rPr>
      <t>恆昌</t>
    </r>
    <r>
      <rPr>
        <sz val="12"/>
        <color theme="1"/>
        <rFont val="Times New Roman"/>
        <family val="1"/>
      </rPr>
      <t>UV638-98Y</t>
    </r>
    <r>
      <rPr>
        <sz val="12"/>
        <color theme="1"/>
        <rFont val="標楷體"/>
        <family val="4"/>
        <charset val="136"/>
      </rPr>
      <t>光油、</t>
    </r>
    <r>
      <rPr>
        <sz val="12"/>
        <color theme="1"/>
        <rFont val="Times New Roman"/>
        <family val="1"/>
      </rPr>
      <t>c.</t>
    </r>
    <r>
      <rPr>
        <sz val="12"/>
        <color theme="1"/>
        <rFont val="標楷體"/>
        <family val="4"/>
        <charset val="136"/>
      </rPr>
      <t>景達</t>
    </r>
    <r>
      <rPr>
        <sz val="12"/>
        <color theme="1"/>
        <rFont val="Times New Roman"/>
        <family val="1"/>
      </rPr>
      <t>GP1090</t>
    </r>
    <r>
      <rPr>
        <sz val="12"/>
        <color theme="1"/>
        <rFont val="標楷體"/>
        <family val="4"/>
        <charset val="136"/>
      </rPr>
      <t>絲印光油</t>
    </r>
    <r>
      <rPr>
        <sz val="12"/>
        <color theme="1"/>
        <rFont val="Times New Roman"/>
        <family val="1"/>
      </rPr>
      <t xml:space="preserve"> &amp; d.</t>
    </r>
    <r>
      <rPr>
        <sz val="12"/>
        <color theme="1"/>
        <rFont val="標楷體"/>
        <family val="4"/>
        <charset val="136"/>
      </rPr>
      <t>景達</t>
    </r>
    <r>
      <rPr>
        <sz val="12"/>
        <color theme="1"/>
        <rFont val="Times New Roman"/>
        <family val="1"/>
      </rPr>
      <t>GP2318</t>
    </r>
    <r>
      <rPr>
        <sz val="12"/>
        <color theme="1"/>
        <rFont val="標楷體"/>
        <family val="4"/>
        <charset val="136"/>
      </rPr>
      <t>絲印光油印刷</t>
    </r>
    <r>
      <rPr>
        <sz val="12"/>
        <color theme="1"/>
        <rFont val="Times New Roman"/>
        <family val="1"/>
      </rPr>
      <t>ABWE0532 &amp; ST0026</t>
    </r>
    <r>
      <rPr>
        <sz val="12"/>
        <color theme="1"/>
        <rFont val="標楷體"/>
        <family val="4"/>
        <charset val="136"/>
      </rPr>
      <t>兩款</t>
    </r>
    <r>
      <rPr>
        <sz val="12"/>
        <color theme="1"/>
        <rFont val="Times New Roman"/>
        <family val="1"/>
      </rPr>
      <t>PP</t>
    </r>
    <r>
      <rPr>
        <sz val="12"/>
        <color theme="1"/>
        <rFont val="標楷體"/>
        <family val="4"/>
        <charset val="136"/>
      </rPr>
      <t>膠片</t>
    </r>
    <r>
      <rPr>
        <sz val="12"/>
        <color theme="1"/>
        <rFont val="Times New Roman"/>
        <family val="1"/>
      </rPr>
      <t>,</t>
    </r>
    <r>
      <rPr>
        <sz val="12"/>
        <color theme="1"/>
        <rFont val="標楷體"/>
        <family val="4"/>
        <charset val="136"/>
      </rPr>
      <t>定出</t>
    </r>
    <r>
      <rPr>
        <sz val="12"/>
        <color theme="1"/>
        <rFont val="Times New Roman"/>
        <family val="1"/>
      </rPr>
      <t>SO713163</t>
    </r>
    <r>
      <rPr>
        <sz val="12"/>
        <color theme="1"/>
        <rFont val="標楷體"/>
        <family val="4"/>
        <charset val="136"/>
      </rPr>
      <t>魚兒時裝秀遊戲咭大貨印刷方向。</t>
    </r>
  </si>
  <si>
    <r>
      <rPr>
        <sz val="12"/>
        <color theme="1"/>
        <rFont val="標楷體"/>
        <family val="4"/>
        <charset val="136"/>
      </rPr>
      <t>研究刮刮銀上是否可以印刷四色，測試中益</t>
    </r>
    <r>
      <rPr>
        <sz val="12"/>
        <color theme="1"/>
        <rFont val="Times New Roman"/>
        <family val="1"/>
      </rPr>
      <t>SO74-801</t>
    </r>
    <r>
      <rPr>
        <sz val="12"/>
        <color theme="1"/>
        <rFont val="標楷體"/>
        <family val="4"/>
        <charset val="136"/>
      </rPr>
      <t>刮刮銀上印刷半</t>
    </r>
    <r>
      <rPr>
        <sz val="12"/>
        <color theme="1"/>
        <rFont val="Times New Roman"/>
        <family val="1"/>
      </rPr>
      <t>UV</t>
    </r>
    <r>
      <rPr>
        <sz val="12"/>
        <color theme="1"/>
        <rFont val="標楷體"/>
        <family val="4"/>
        <charset val="136"/>
      </rPr>
      <t>油墨，針對客人</t>
    </r>
    <r>
      <rPr>
        <sz val="12"/>
        <color theme="1"/>
        <rFont val="Times New Roman"/>
        <family val="1"/>
      </rPr>
      <t>CHRON</t>
    </r>
    <r>
      <rPr>
        <sz val="12"/>
        <color theme="1"/>
        <rFont val="標楷體"/>
        <family val="4"/>
        <charset val="136"/>
      </rPr>
      <t>樣書</t>
    </r>
    <r>
      <rPr>
        <sz val="12"/>
        <color theme="1"/>
        <rFont val="Times New Roman"/>
        <family val="1"/>
      </rPr>
      <t>&lt;&lt;</t>
    </r>
    <r>
      <rPr>
        <sz val="12"/>
        <color theme="1"/>
        <rFont val="標楷體"/>
        <family val="4"/>
        <charset val="136"/>
      </rPr>
      <t>有色刮刮咭</t>
    </r>
    <r>
      <rPr>
        <sz val="12"/>
        <color theme="1"/>
        <rFont val="Times New Roman"/>
        <family val="1"/>
      </rPr>
      <t>&gt;&gt;</t>
    </r>
    <r>
      <rPr>
        <sz val="12"/>
        <color theme="1"/>
        <rFont val="標楷體"/>
        <family val="4"/>
        <charset val="136"/>
      </rPr>
      <t>，要求刮刮銀上印刷四色以達到彩色刮刮效果，看是否可以控制此工藝套位和磨花並符合客人要求。</t>
    </r>
  </si>
  <si>
    <r>
      <rPr>
        <sz val="12"/>
        <color theme="1"/>
        <rFont val="標楷體"/>
        <family val="4"/>
        <charset val="136"/>
      </rPr>
      <t>研究</t>
    </r>
    <r>
      <rPr>
        <sz val="12"/>
        <color theme="1"/>
        <rFont val="Times New Roman"/>
        <family val="1"/>
      </rPr>
      <t>Plasmatreat</t>
    </r>
    <r>
      <rPr>
        <sz val="12"/>
        <color theme="1"/>
        <rFont val="標楷體"/>
        <family val="4"/>
        <charset val="136"/>
      </rPr>
      <t>等離子表面處理技術在我司粘盒、粘配件、印刷等方面的應用，以改善產品品質、提高生產效率、以及解決目前部分界面無法粘接、印刷等問題。</t>
    </r>
  </si>
  <si>
    <r>
      <rPr>
        <sz val="12"/>
        <color theme="1"/>
        <rFont val="標楷體"/>
        <family val="4"/>
        <charset val="136"/>
      </rPr>
      <t>研究以國民＃</t>
    </r>
    <r>
      <rPr>
        <sz val="12"/>
        <color theme="1"/>
        <rFont val="Times New Roman"/>
        <family val="1"/>
      </rPr>
      <t>282PUR</t>
    </r>
    <r>
      <rPr>
        <sz val="12"/>
        <color theme="1"/>
        <rFont val="標楷體"/>
        <family val="4"/>
        <charset val="136"/>
      </rPr>
      <t>膠水配合我司現時＃</t>
    </r>
    <r>
      <rPr>
        <sz val="12"/>
        <color theme="1"/>
        <rFont val="Times New Roman"/>
        <family val="1"/>
      </rPr>
      <t>2</t>
    </r>
    <r>
      <rPr>
        <sz val="12"/>
        <color theme="1"/>
        <rFont val="標楷體"/>
        <family val="4"/>
        <charset val="136"/>
      </rPr>
      <t>膠裝龍，是否能生產</t>
    </r>
    <r>
      <rPr>
        <sz val="12"/>
        <color theme="1"/>
        <rFont val="Times New Roman"/>
        <family val="1"/>
      </rPr>
      <t>PUR</t>
    </r>
    <r>
      <rPr>
        <sz val="12"/>
        <color theme="1"/>
        <rFont val="標楷體"/>
        <family val="4"/>
        <charset val="136"/>
      </rPr>
      <t>平裝書，達到</t>
    </r>
    <r>
      <rPr>
        <sz val="12"/>
        <color theme="1"/>
        <rFont val="Times New Roman"/>
        <family val="1"/>
      </rPr>
      <t>Lay Flat</t>
    </r>
    <r>
      <rPr>
        <sz val="12"/>
        <color theme="1"/>
        <rFont val="標楷體"/>
        <family val="4"/>
        <charset val="136"/>
      </rPr>
      <t>釘裝效果，並確認其品質是否接受。以增加我司釘裝方法、擴大客源生意之目的。</t>
    </r>
  </si>
  <si>
    <r>
      <rPr>
        <sz val="12"/>
        <color theme="1"/>
        <rFont val="標楷體"/>
        <family val="4"/>
        <charset val="136"/>
      </rPr>
      <t>研究建築行業之彩砂於紙品行業的應用，測試恆昌</t>
    </r>
    <r>
      <rPr>
        <sz val="12"/>
        <color theme="1"/>
        <rFont val="Times New Roman"/>
        <family val="1"/>
      </rPr>
      <t>#HPP538SY</t>
    </r>
    <r>
      <rPr>
        <sz val="12"/>
        <color theme="1"/>
        <rFont val="標楷體"/>
        <family val="4"/>
        <charset val="136"/>
      </rPr>
      <t>絲印膠、</t>
    </r>
    <r>
      <rPr>
        <sz val="12"/>
        <color theme="1"/>
        <rFont val="Times New Roman"/>
        <family val="1"/>
      </rPr>
      <t>#T6738Y</t>
    </r>
    <r>
      <rPr>
        <sz val="12"/>
        <color theme="1"/>
        <rFont val="標楷體"/>
        <family val="4"/>
        <charset val="136"/>
      </rPr>
      <t>開油水及基士博</t>
    </r>
    <r>
      <rPr>
        <sz val="12"/>
        <color theme="1"/>
        <rFont val="Times New Roman"/>
        <family val="1"/>
      </rPr>
      <t>#SB-CS205#</t>
    </r>
    <r>
      <rPr>
        <sz val="12"/>
        <color theme="1"/>
        <rFont val="標楷體"/>
        <family val="4"/>
        <charset val="136"/>
      </rPr>
      <t>、</t>
    </r>
    <r>
      <rPr>
        <sz val="12"/>
        <color theme="1"/>
        <rFont val="Times New Roman"/>
        <family val="1"/>
      </rPr>
      <t>#SB-CS208#</t>
    </r>
    <r>
      <rPr>
        <sz val="12"/>
        <color theme="1"/>
        <rFont val="標楷體"/>
        <family val="4"/>
        <charset val="136"/>
      </rPr>
      <t>、</t>
    </r>
    <r>
      <rPr>
        <sz val="12"/>
        <color theme="1"/>
        <rFont val="Times New Roman"/>
        <family val="1"/>
      </rPr>
      <t>#SB-CS335#</t>
    </r>
    <r>
      <rPr>
        <sz val="12"/>
        <color theme="1"/>
        <rFont val="標楷體"/>
        <family val="4"/>
        <charset val="136"/>
      </rPr>
      <t>、</t>
    </r>
    <r>
      <rPr>
        <sz val="12"/>
        <color theme="1"/>
        <rFont val="Times New Roman"/>
        <family val="1"/>
      </rPr>
      <t>#SB-CS514#</t>
    </r>
    <r>
      <rPr>
        <sz val="12"/>
        <color theme="1"/>
        <rFont val="標楷體"/>
        <family val="4"/>
        <charset val="136"/>
      </rPr>
      <t>、</t>
    </r>
    <r>
      <rPr>
        <sz val="12"/>
        <color theme="1"/>
        <rFont val="Times New Roman"/>
        <family val="1"/>
      </rPr>
      <t>#SB-CS505#</t>
    </r>
    <r>
      <rPr>
        <sz val="12"/>
        <color theme="1"/>
        <rFont val="標楷體"/>
        <family val="4"/>
        <charset val="136"/>
      </rPr>
      <t>、</t>
    </r>
    <r>
      <rPr>
        <sz val="12"/>
        <color theme="1"/>
        <rFont val="Times New Roman"/>
        <family val="1"/>
      </rPr>
      <t>#SB-CS608#</t>
    </r>
    <r>
      <rPr>
        <sz val="12"/>
        <color theme="1"/>
        <rFont val="標楷體"/>
        <family val="4"/>
        <charset val="136"/>
      </rPr>
      <t>彩砂，針對各種常用界面，要求彩砂可覆蓋於紙品上且不易脫落，解決目前我司的技術空白，達到增強我司市場競爭力的目的。</t>
    </r>
  </si>
  <si>
    <r>
      <rPr>
        <sz val="12"/>
        <color theme="1"/>
        <rFont val="標楷體"/>
        <family val="4"/>
        <charset val="136"/>
      </rPr>
      <t>研究防偽行業之日光變色效果，測試中益</t>
    </r>
    <r>
      <rPr>
        <sz val="12"/>
        <color theme="1"/>
        <rFont val="Times New Roman"/>
        <family val="1"/>
      </rPr>
      <t>#T-201</t>
    </r>
    <r>
      <rPr>
        <sz val="12"/>
        <color theme="1"/>
        <rFont val="標楷體"/>
        <family val="4"/>
        <charset val="136"/>
      </rPr>
      <t>、</t>
    </r>
    <r>
      <rPr>
        <sz val="12"/>
        <color theme="1"/>
        <rFont val="Times New Roman"/>
        <family val="1"/>
      </rPr>
      <t>#T-301</t>
    </r>
    <r>
      <rPr>
        <sz val="12"/>
        <color theme="1"/>
        <rFont val="標楷體"/>
        <family val="4"/>
        <charset val="136"/>
      </rPr>
      <t>、</t>
    </r>
    <r>
      <rPr>
        <sz val="12"/>
        <color theme="1"/>
        <rFont val="Times New Roman"/>
        <family val="1"/>
      </rPr>
      <t>#T-401</t>
    </r>
    <r>
      <rPr>
        <sz val="12"/>
        <color theme="1"/>
        <rFont val="標楷體"/>
        <family val="4"/>
        <charset val="136"/>
      </rPr>
      <t>、</t>
    </r>
    <r>
      <rPr>
        <sz val="12"/>
        <color theme="1"/>
        <rFont val="Times New Roman"/>
        <family val="1"/>
      </rPr>
      <t>#T-402</t>
    </r>
    <r>
      <rPr>
        <sz val="12"/>
        <color theme="1"/>
        <rFont val="標楷體"/>
        <family val="4"/>
        <charset val="136"/>
      </rPr>
      <t>日光變色油墨，針對各種常用界面，要求達到日光變色效果，解決目前我司的技術空白，達到增強我司市場競爭力的目的。</t>
    </r>
  </si>
  <si>
    <r>
      <t>CTCP</t>
    </r>
    <r>
      <rPr>
        <sz val="12"/>
        <color theme="1"/>
        <rFont val="標楷體"/>
        <family val="4"/>
        <charset val="136"/>
      </rPr>
      <t>技術測試</t>
    </r>
  </si>
  <si>
    <r>
      <rPr>
        <sz val="12"/>
        <color theme="1"/>
        <rFont val="標楷體"/>
        <family val="4"/>
        <charset val="136"/>
      </rPr>
      <t>研究玻璃行業之蝕刻效果，測試</t>
    </r>
    <r>
      <rPr>
        <sz val="12"/>
        <color theme="1"/>
        <rFont val="Times New Roman"/>
        <family val="1"/>
      </rPr>
      <t>Tony(</t>
    </r>
    <r>
      <rPr>
        <sz val="12"/>
        <color theme="1"/>
        <rFont val="標楷體"/>
        <family val="4"/>
        <charset val="136"/>
      </rPr>
      <t>通利</t>
    </r>
    <r>
      <rPr>
        <sz val="12"/>
        <color theme="1"/>
        <rFont val="Times New Roman"/>
        <family val="1"/>
      </rPr>
      <t>)</t>
    </r>
    <r>
      <rPr>
        <sz val="12"/>
        <color theme="1"/>
        <rFont val="標楷體"/>
        <family val="4"/>
        <charset val="136"/>
      </rPr>
      <t>蝕刻玻璃油墨，針對在玻璃片的表面上，要求做到蝕刻效果，解決目前我司的技術空白，達到增強我司市場競爭力。</t>
    </r>
  </si>
  <si>
    <r>
      <rPr>
        <sz val="12"/>
        <color theme="1"/>
        <rFont val="標楷體"/>
        <family val="4"/>
        <charset val="136"/>
      </rPr>
      <t>研究和豐利干冰除污技術，對我司各種機台進行清潔及保養等方面應用；以縮短清潔時間，從而降低因停機所損耗的費用、以及符合環保要求等問題。</t>
    </r>
  </si>
  <si>
    <r>
      <rPr>
        <sz val="12"/>
        <color theme="1"/>
        <rFont val="標楷體"/>
        <family val="4"/>
        <charset val="136"/>
      </rPr>
      <t>研究處理文物之拓片效果，測試中益</t>
    </r>
    <r>
      <rPr>
        <sz val="12"/>
        <color theme="1"/>
        <rFont val="Times New Roman"/>
        <family val="1"/>
      </rPr>
      <t>#UVB</t>
    </r>
    <r>
      <rPr>
        <sz val="12"/>
        <color theme="1"/>
        <rFont val="標楷體"/>
        <family val="4"/>
        <charset val="136"/>
      </rPr>
      <t>系列絲印</t>
    </r>
    <r>
      <rPr>
        <sz val="12"/>
        <color theme="1"/>
        <rFont val="Times New Roman"/>
        <family val="1"/>
      </rPr>
      <t>UV</t>
    </r>
    <r>
      <rPr>
        <sz val="12"/>
        <color theme="1"/>
        <rFont val="標楷體"/>
        <family val="4"/>
        <charset val="136"/>
      </rPr>
      <t>油，針對在各款紙張的表面上，要求做到仿類似拓片印刷效果，解決目前我司的技術工藝空白，達到增強我司的市場競爭力。</t>
    </r>
  </si>
  <si>
    <r>
      <rPr>
        <sz val="12"/>
        <color theme="1"/>
        <rFont val="標楷體"/>
        <family val="4"/>
        <charset val="136"/>
      </rPr>
      <t>研究鐵粉於磁力作用下呈現特殊效果之應用，測試美麗華＃</t>
    </r>
    <r>
      <rPr>
        <sz val="12"/>
        <color theme="1"/>
        <rFont val="Times New Roman"/>
        <family val="1"/>
      </rPr>
      <t>US-Au02UV</t>
    </r>
    <r>
      <rPr>
        <sz val="12"/>
        <color theme="1"/>
        <rFont val="標楷體"/>
        <family val="4"/>
        <charset val="136"/>
      </rPr>
      <t>光油、冠星＃</t>
    </r>
    <r>
      <rPr>
        <sz val="12"/>
        <color theme="1"/>
        <rFont val="Times New Roman"/>
        <family val="1"/>
      </rPr>
      <t>TA200</t>
    </r>
    <r>
      <rPr>
        <sz val="12"/>
        <color theme="1"/>
        <rFont val="標楷體"/>
        <family val="4"/>
        <charset val="136"/>
      </rPr>
      <t>鐵粉漿，在磁力作用下可否做到金屬質感的凹凸立體效果，加強我司在磁應用領域的技術空白，達到增強我司市場競爭力的目的。</t>
    </r>
  </si>
  <si>
    <r>
      <rPr>
        <sz val="12"/>
        <color theme="1"/>
        <rFont val="標楷體"/>
        <family val="4"/>
        <charset val="136"/>
      </rPr>
      <t>研究分析龍昌＃</t>
    </r>
    <r>
      <rPr>
        <sz val="12"/>
        <color theme="1"/>
        <rFont val="Times New Roman"/>
        <family val="1"/>
      </rPr>
      <t>UV-1688UV</t>
    </r>
    <r>
      <rPr>
        <sz val="12"/>
        <color theme="1"/>
        <rFont val="標楷體"/>
        <family val="4"/>
        <charset val="136"/>
      </rPr>
      <t>面油配合＃</t>
    </r>
    <r>
      <rPr>
        <sz val="12"/>
        <color theme="1"/>
        <rFont val="Times New Roman"/>
        <family val="1"/>
      </rPr>
      <t>WO-30</t>
    </r>
    <r>
      <rPr>
        <sz val="12"/>
        <color theme="1"/>
        <rFont val="標楷體"/>
        <family val="4"/>
        <charset val="136"/>
      </rPr>
      <t>水性底油、宏德＃</t>
    </r>
    <r>
      <rPr>
        <sz val="12"/>
        <color theme="1"/>
        <rFont val="Times New Roman"/>
        <family val="1"/>
      </rPr>
      <t>PC-196UV</t>
    </r>
    <r>
      <rPr>
        <sz val="12"/>
        <color theme="1"/>
        <rFont val="標楷體"/>
        <family val="4"/>
        <charset val="136"/>
      </rPr>
      <t>面油配合＃</t>
    </r>
    <r>
      <rPr>
        <sz val="12"/>
        <color theme="1"/>
        <rFont val="Times New Roman"/>
        <family val="1"/>
      </rPr>
      <t>WB1012</t>
    </r>
    <r>
      <rPr>
        <sz val="12"/>
        <color theme="1"/>
        <rFont val="標楷體"/>
        <family val="4"/>
        <charset val="136"/>
      </rPr>
      <t>水性底油、凱納＃</t>
    </r>
    <r>
      <rPr>
        <sz val="12"/>
        <color theme="1"/>
        <rFont val="Times New Roman"/>
        <family val="1"/>
      </rPr>
      <t>UV-166UV</t>
    </r>
    <r>
      <rPr>
        <sz val="12"/>
        <color theme="1"/>
        <rFont val="標楷體"/>
        <family val="4"/>
        <charset val="136"/>
      </rPr>
      <t>面油配合＃</t>
    </r>
    <r>
      <rPr>
        <sz val="12"/>
        <color theme="1"/>
        <rFont val="Times New Roman"/>
        <family val="1"/>
      </rPr>
      <t>WB2012</t>
    </r>
    <r>
      <rPr>
        <sz val="12"/>
        <color theme="1"/>
        <rFont val="標楷體"/>
        <family val="4"/>
        <charset val="136"/>
      </rPr>
      <t>水性底油、恆昌＃</t>
    </r>
    <r>
      <rPr>
        <sz val="12"/>
        <color theme="1"/>
        <rFont val="Times New Roman"/>
        <family val="1"/>
      </rPr>
      <t>HUV8810Y</t>
    </r>
    <r>
      <rPr>
        <sz val="12"/>
        <color theme="1"/>
        <rFont val="標楷體"/>
        <family val="4"/>
        <charset val="136"/>
      </rPr>
      <t>和＃</t>
    </r>
    <r>
      <rPr>
        <sz val="12"/>
        <color theme="1"/>
        <rFont val="Times New Roman"/>
        <family val="1"/>
      </rPr>
      <t>HUV8816YUV</t>
    </r>
    <r>
      <rPr>
        <sz val="12"/>
        <color theme="1"/>
        <rFont val="標楷體"/>
        <family val="4"/>
        <charset val="136"/>
      </rPr>
      <t>面油配合＃</t>
    </r>
    <r>
      <rPr>
        <sz val="12"/>
        <color theme="1"/>
        <rFont val="Times New Roman"/>
        <family val="1"/>
      </rPr>
      <t>6662</t>
    </r>
    <r>
      <rPr>
        <sz val="12"/>
        <color theme="1"/>
        <rFont val="標楷體"/>
        <family val="4"/>
        <charset val="136"/>
      </rPr>
      <t>水性底油、瑞年行＃</t>
    </r>
    <r>
      <rPr>
        <sz val="12"/>
        <color theme="1"/>
        <rFont val="Times New Roman"/>
        <family val="1"/>
      </rPr>
      <t>RAYCO291</t>
    </r>
    <r>
      <rPr>
        <sz val="12"/>
        <color theme="1"/>
        <rFont val="標楷體"/>
        <family val="4"/>
        <charset val="136"/>
      </rPr>
      <t>和＃</t>
    </r>
    <r>
      <rPr>
        <sz val="12"/>
        <color theme="1"/>
        <rFont val="Times New Roman"/>
        <family val="1"/>
      </rPr>
      <t>RAYCO296UV</t>
    </r>
    <r>
      <rPr>
        <sz val="12"/>
        <color theme="1"/>
        <rFont val="標楷體"/>
        <family val="4"/>
        <charset val="136"/>
      </rPr>
      <t>面油配合＃</t>
    </r>
    <r>
      <rPr>
        <sz val="12"/>
        <color theme="1"/>
        <rFont val="Times New Roman"/>
        <family val="1"/>
      </rPr>
      <t>101</t>
    </r>
    <r>
      <rPr>
        <sz val="12"/>
        <color theme="1"/>
        <rFont val="標楷體"/>
        <family val="4"/>
        <charset val="136"/>
      </rPr>
      <t>水性底油，輥塗於</t>
    </r>
    <r>
      <rPr>
        <sz val="12"/>
        <color theme="1"/>
        <rFont val="Times New Roman"/>
        <family val="1"/>
      </rPr>
      <t>WVP</t>
    </r>
    <r>
      <rPr>
        <sz val="12"/>
        <color theme="1"/>
        <rFont val="標楷體"/>
        <family val="4"/>
        <charset val="136"/>
      </rPr>
      <t>單粉咭、</t>
    </r>
    <r>
      <rPr>
        <sz val="12"/>
        <color theme="1"/>
        <rFont val="Times New Roman"/>
        <family val="1"/>
      </rPr>
      <t>HTT</t>
    </r>
    <r>
      <rPr>
        <sz val="12"/>
        <color theme="1"/>
        <rFont val="標楷體"/>
        <family val="4"/>
        <charset val="136"/>
      </rPr>
      <t>單粉咭、</t>
    </r>
    <r>
      <rPr>
        <sz val="12"/>
        <color theme="1"/>
        <rFont val="Times New Roman"/>
        <family val="1"/>
      </rPr>
      <t>SDA</t>
    </r>
    <r>
      <rPr>
        <sz val="12"/>
        <color theme="1"/>
        <rFont val="標楷體"/>
        <family val="4"/>
        <charset val="136"/>
      </rPr>
      <t>粉灰咭、</t>
    </r>
    <r>
      <rPr>
        <sz val="12"/>
        <color theme="1"/>
        <rFont val="Times New Roman"/>
        <family val="1"/>
      </rPr>
      <t>WVC</t>
    </r>
    <r>
      <rPr>
        <sz val="12"/>
        <color theme="1"/>
        <rFont val="標楷體"/>
        <family val="4"/>
        <charset val="136"/>
      </rPr>
      <t>雙粉咭四種紙張上的磨擦、附著力、翻粘、爆色等各測試情況，以期解決我司印張於輥塗</t>
    </r>
    <r>
      <rPr>
        <sz val="12"/>
        <color theme="1"/>
        <rFont val="Times New Roman"/>
        <family val="1"/>
      </rPr>
      <t>UV</t>
    </r>
    <r>
      <rPr>
        <sz val="12"/>
        <color theme="1"/>
        <rFont val="標楷體"/>
        <family val="4"/>
        <charset val="136"/>
      </rPr>
      <t>工序的各種常見問題。</t>
    </r>
  </si>
  <si>
    <r>
      <rPr>
        <sz val="12"/>
        <color theme="1"/>
        <rFont val="標楷體"/>
        <family val="4"/>
        <charset val="136"/>
      </rPr>
      <t>研究</t>
    </r>
    <r>
      <rPr>
        <sz val="12"/>
        <color theme="1"/>
        <rFont val="Times New Roman"/>
        <family val="1"/>
      </rPr>
      <t>WV</t>
    </r>
    <r>
      <rPr>
        <sz val="12"/>
        <color theme="1"/>
        <rFont val="標楷體"/>
        <family val="4"/>
        <charset val="136"/>
      </rPr>
      <t>類紙張表面混合</t>
    </r>
    <r>
      <rPr>
        <sz val="12"/>
        <color theme="1"/>
        <rFont val="Times New Roman"/>
        <family val="1"/>
      </rPr>
      <t>UV</t>
    </r>
    <r>
      <rPr>
        <sz val="12"/>
        <color theme="1"/>
        <rFont val="標楷體"/>
        <family val="4"/>
        <charset val="136"/>
      </rPr>
      <t>油墨後</t>
    </r>
    <r>
      <rPr>
        <sz val="12"/>
        <color theme="1"/>
        <rFont val="Times New Roman"/>
        <family val="1"/>
      </rPr>
      <t>UV</t>
    </r>
    <r>
      <rPr>
        <sz val="12"/>
        <color theme="1"/>
        <rFont val="標楷體"/>
        <family val="4"/>
        <charset val="136"/>
      </rPr>
      <t>上光附著力差之問題，測試等離子處理過的</t>
    </r>
    <r>
      <rPr>
        <sz val="12"/>
        <color theme="1"/>
        <rFont val="Times New Roman"/>
        <family val="1"/>
      </rPr>
      <t>WVC</t>
    </r>
    <r>
      <rPr>
        <sz val="12"/>
        <color theme="1"/>
        <rFont val="標楷體"/>
        <family val="4"/>
        <charset val="136"/>
      </rPr>
      <t>雙粉咭表面印刷混合</t>
    </r>
    <r>
      <rPr>
        <sz val="12"/>
        <color theme="1"/>
        <rFont val="Times New Roman"/>
        <family val="1"/>
      </rPr>
      <t>UV</t>
    </r>
    <r>
      <rPr>
        <sz val="12"/>
        <color theme="1"/>
        <rFont val="標楷體"/>
        <family val="4"/>
        <charset val="136"/>
      </rPr>
      <t>四色油墨聯線過恆昌</t>
    </r>
    <r>
      <rPr>
        <sz val="12"/>
        <color theme="1"/>
        <rFont val="Times New Roman"/>
        <family val="1"/>
      </rPr>
      <t>HUV639-98YUV</t>
    </r>
    <r>
      <rPr>
        <sz val="12"/>
        <color theme="1"/>
        <rFont val="標楷體"/>
        <family val="4"/>
        <charset val="136"/>
      </rPr>
      <t>光油，是否有效改善</t>
    </r>
    <r>
      <rPr>
        <sz val="12"/>
        <color theme="1"/>
        <rFont val="Times New Roman"/>
        <family val="1"/>
      </rPr>
      <t>WV</t>
    </r>
    <r>
      <rPr>
        <sz val="12"/>
        <color theme="1"/>
        <rFont val="標楷體"/>
        <family val="4"/>
        <charset val="136"/>
      </rPr>
      <t>類紙張表面印刷混合</t>
    </r>
    <r>
      <rPr>
        <sz val="12"/>
        <color theme="1"/>
        <rFont val="Times New Roman"/>
        <family val="1"/>
      </rPr>
      <t>UV</t>
    </r>
    <r>
      <rPr>
        <sz val="12"/>
        <color theme="1"/>
        <rFont val="標楷體"/>
        <family val="4"/>
        <charset val="136"/>
      </rPr>
      <t>油墨後</t>
    </r>
    <r>
      <rPr>
        <sz val="12"/>
        <color theme="1"/>
        <rFont val="Times New Roman"/>
        <family val="1"/>
      </rPr>
      <t>UV</t>
    </r>
    <r>
      <rPr>
        <sz val="12"/>
        <color theme="1"/>
        <rFont val="標楷體"/>
        <family val="4"/>
        <charset val="136"/>
      </rPr>
      <t>上光附著力差的問題，達到增強我司技術實力的目的。</t>
    </r>
  </si>
  <si>
    <r>
      <rPr>
        <sz val="12"/>
        <color theme="1"/>
        <rFont val="標楷體"/>
        <family val="4"/>
        <charset val="136"/>
      </rPr>
      <t>研究電子行業的電致發光技術，測試天海辰</t>
    </r>
    <r>
      <rPr>
        <sz val="12"/>
        <color theme="1"/>
        <rFont val="Times New Roman"/>
        <family val="1"/>
      </rPr>
      <t>(</t>
    </r>
    <r>
      <rPr>
        <sz val="12"/>
        <color theme="1"/>
        <rFont val="標楷體"/>
        <family val="4"/>
        <charset val="136"/>
      </rPr>
      <t>深圳</t>
    </r>
    <r>
      <rPr>
        <sz val="12"/>
        <color theme="1"/>
        <rFont val="Times New Roman"/>
        <family val="1"/>
      </rPr>
      <t>)</t>
    </r>
    <r>
      <rPr>
        <sz val="12"/>
        <color theme="1"/>
        <rFont val="標楷體"/>
        <family val="4"/>
        <charset val="136"/>
      </rPr>
      <t>科技有限公司的</t>
    </r>
    <r>
      <rPr>
        <sz val="12"/>
        <color theme="1"/>
        <rFont val="Times New Roman"/>
        <family val="1"/>
      </rPr>
      <t>EL</t>
    </r>
    <r>
      <rPr>
        <sz val="12"/>
        <color theme="1"/>
        <rFont val="標楷體"/>
        <family val="4"/>
        <charset val="136"/>
      </rPr>
      <t>電致發光片配合應用於印刷業產品的可行性，以提升印刷產品的競爭力。</t>
    </r>
  </si>
  <si>
    <r>
      <rPr>
        <sz val="12"/>
        <color theme="1"/>
        <rFont val="標楷體"/>
        <family val="4"/>
        <charset val="136"/>
      </rPr>
      <t>研究工藝品市場的</t>
    </r>
    <r>
      <rPr>
        <sz val="12"/>
        <color theme="1"/>
        <rFont val="Times New Roman"/>
        <family val="1"/>
      </rPr>
      <t>“</t>
    </r>
    <r>
      <rPr>
        <sz val="12"/>
        <color theme="1"/>
        <rFont val="標楷體"/>
        <family val="4"/>
        <charset val="136"/>
      </rPr>
      <t>仿琥珀昆蟲標本</t>
    </r>
    <r>
      <rPr>
        <sz val="12"/>
        <color theme="1"/>
        <rFont val="Times New Roman"/>
        <family val="1"/>
      </rPr>
      <t>”</t>
    </r>
    <r>
      <rPr>
        <sz val="12"/>
        <color theme="1"/>
        <rFont val="標楷體"/>
        <family val="4"/>
        <charset val="136"/>
      </rPr>
      <t>飾品，測試物料</t>
    </r>
    <r>
      <rPr>
        <sz val="12"/>
        <color theme="1"/>
        <rFont val="Times New Roman"/>
        <family val="1"/>
      </rPr>
      <t>#GESR907</t>
    </r>
    <r>
      <rPr>
        <sz val="12"/>
        <color theme="1"/>
        <rFont val="標楷體"/>
        <family val="4"/>
        <charset val="136"/>
      </rPr>
      <t>，通過優化公司現有的熱熔膠噴膠系統，開發琥珀凝珠工藝，以提升公司產品競爭力。</t>
    </r>
  </si>
  <si>
    <r>
      <rPr>
        <sz val="12"/>
        <color theme="1"/>
        <rFont val="標楷體"/>
        <family val="4"/>
        <charset val="136"/>
      </rPr>
      <t>研究紙面仿橡膠效果，測試鶴山恆輝化工</t>
    </r>
    <r>
      <rPr>
        <sz val="12"/>
        <color theme="1"/>
        <rFont val="Times New Roman"/>
        <family val="1"/>
      </rPr>
      <t>HF-9001(</t>
    </r>
    <r>
      <rPr>
        <sz val="12"/>
        <color theme="1"/>
        <rFont val="標楷體"/>
        <family val="4"/>
        <charset val="136"/>
      </rPr>
      <t>大紅</t>
    </r>
    <r>
      <rPr>
        <sz val="12"/>
        <color theme="1"/>
        <rFont val="Times New Roman"/>
        <family val="1"/>
      </rPr>
      <t>)</t>
    </r>
    <r>
      <rPr>
        <sz val="12"/>
        <color theme="1"/>
        <rFont val="標楷體"/>
        <family val="4"/>
        <charset val="136"/>
      </rPr>
      <t>，利用我司現有設備是否可做到紙張表面具有橡膠的手感，以新技術列入</t>
    </r>
    <r>
      <rPr>
        <sz val="12"/>
        <color theme="1"/>
        <rFont val="Times New Roman"/>
        <family val="1"/>
      </rPr>
      <t>Leo Touch</t>
    </r>
    <r>
      <rPr>
        <sz val="12"/>
        <color theme="1"/>
        <rFont val="標楷體"/>
        <family val="4"/>
        <charset val="136"/>
      </rPr>
      <t>向客人推廣，做到跨行業取材應用。</t>
    </r>
  </si>
  <si>
    <r>
      <rPr>
        <sz val="12"/>
        <color theme="1"/>
        <rFont val="標楷體"/>
        <family val="4"/>
        <charset val="136"/>
      </rPr>
      <t>研究大魚皮相部相袋起皺原因，針對</t>
    </r>
    <r>
      <rPr>
        <sz val="12"/>
        <color theme="1"/>
        <rFont val="Times New Roman"/>
        <family val="1"/>
      </rPr>
      <t>S0721979-Costco</t>
    </r>
    <r>
      <rPr>
        <sz val="12"/>
        <color theme="1"/>
        <rFont val="標楷體"/>
        <family val="4"/>
        <charset val="136"/>
      </rPr>
      <t>大魚皮相部相袋起皺現象，測試</t>
    </r>
    <r>
      <rPr>
        <sz val="12"/>
        <color theme="1"/>
        <rFont val="Times New Roman"/>
        <family val="1"/>
      </rPr>
      <t>165 g/m2 (IKN)</t>
    </r>
    <r>
      <rPr>
        <sz val="12"/>
        <color theme="1"/>
        <rFont val="標楷體"/>
        <family val="4"/>
        <charset val="136"/>
      </rPr>
      <t>書紙</t>
    </r>
    <r>
      <rPr>
        <sz val="12"/>
        <color theme="1"/>
        <rFont val="Times New Roman"/>
        <family val="1"/>
      </rPr>
      <t>Flexo</t>
    </r>
    <r>
      <rPr>
        <sz val="12"/>
        <color theme="1"/>
        <rFont val="標楷體"/>
        <family val="4"/>
        <charset val="136"/>
      </rPr>
      <t>染色</t>
    </r>
    <r>
      <rPr>
        <sz val="12"/>
        <color theme="1"/>
        <rFont val="Times New Roman"/>
        <family val="1"/>
      </rPr>
      <t>+</t>
    </r>
    <r>
      <rPr>
        <sz val="12"/>
        <color theme="1"/>
        <rFont val="標楷體"/>
        <family val="4"/>
        <charset val="136"/>
      </rPr>
      <t>柯式大豆油墨印刷後是否由於油墨內含的</t>
    </r>
    <r>
      <rPr>
        <sz val="12"/>
        <color theme="1"/>
        <rFont val="Times New Roman"/>
        <family val="1"/>
      </rPr>
      <t>VOC(</t>
    </r>
    <r>
      <rPr>
        <sz val="12"/>
        <color theme="1"/>
        <rFont val="標楷體"/>
        <family val="4"/>
        <charset val="136"/>
      </rPr>
      <t>揮發性有機物</t>
    </r>
    <r>
      <rPr>
        <sz val="12"/>
        <color theme="1"/>
        <rFont val="Times New Roman"/>
        <family val="1"/>
      </rPr>
      <t>)</t>
    </r>
    <r>
      <rPr>
        <sz val="12"/>
        <color theme="1"/>
        <rFont val="標楷體"/>
        <family val="4"/>
        <charset val="136"/>
      </rPr>
      <t>所影響，以解決翻單再出現此問題。</t>
    </r>
  </si>
  <si>
    <r>
      <rPr>
        <sz val="12"/>
        <color theme="1"/>
        <rFont val="標楷體"/>
        <family val="4"/>
        <charset val="136"/>
      </rPr>
      <t>同意再跟進</t>
    </r>
  </si>
  <si>
    <r>
      <rPr>
        <sz val="12"/>
        <color theme="1"/>
        <rFont val="標楷體"/>
        <family val="4"/>
        <charset val="136"/>
      </rPr>
      <t>研究灑多色閃粉之效果，測試凱迪克</t>
    </r>
    <r>
      <rPr>
        <sz val="12"/>
        <color theme="1"/>
        <rFont val="Times New Roman"/>
        <family val="1"/>
      </rPr>
      <t>OP-069A</t>
    </r>
    <r>
      <rPr>
        <sz val="12"/>
        <color theme="1"/>
        <rFont val="標楷體"/>
        <family val="4"/>
        <charset val="136"/>
      </rPr>
      <t>金粉油溝閃粉能否追到客人</t>
    </r>
    <r>
      <rPr>
        <sz val="12"/>
        <color theme="1"/>
        <rFont val="Times New Roman"/>
        <family val="1"/>
      </rPr>
      <t>SMFPA</t>
    </r>
    <r>
      <rPr>
        <sz val="12"/>
        <color theme="1"/>
        <rFont val="標楷體"/>
        <family val="4"/>
        <charset val="136"/>
      </rPr>
      <t>要求的灑多色閃粉效果，以解決目前我司的技術工藝空白，達到增強我司的市場競爭力。</t>
    </r>
  </si>
  <si>
    <r>
      <rPr>
        <sz val="12"/>
        <color theme="1"/>
        <rFont val="標楷體"/>
        <family val="4"/>
        <charset val="136"/>
      </rPr>
      <t>研究印刷機</t>
    </r>
    <r>
      <rPr>
        <sz val="12"/>
        <color theme="1"/>
        <rFont val="Times New Roman"/>
        <family val="1"/>
      </rPr>
      <t>UV</t>
    </r>
    <r>
      <rPr>
        <sz val="12"/>
        <color theme="1"/>
        <rFont val="標楷體"/>
        <family val="4"/>
        <charset val="136"/>
      </rPr>
      <t>上光無法檢測其</t>
    </r>
    <r>
      <rPr>
        <sz val="12"/>
        <color theme="1"/>
        <rFont val="Times New Roman"/>
        <family val="1"/>
      </rPr>
      <t>UV</t>
    </r>
    <r>
      <rPr>
        <sz val="12"/>
        <color theme="1"/>
        <rFont val="標楷體"/>
        <family val="4"/>
        <charset val="136"/>
      </rPr>
      <t>能量的問題，測試恆昌＃</t>
    </r>
    <r>
      <rPr>
        <sz val="12"/>
        <color theme="1"/>
        <rFont val="Times New Roman"/>
        <family val="1"/>
      </rPr>
      <t>HPC9130P2Y</t>
    </r>
    <r>
      <rPr>
        <sz val="12"/>
        <color theme="1"/>
        <rFont val="標楷體"/>
        <family val="4"/>
        <charset val="136"/>
      </rPr>
      <t>液態感光線路油墨、美國</t>
    </r>
    <r>
      <rPr>
        <sz val="12"/>
        <color theme="1"/>
        <rFont val="Times New Roman"/>
        <family val="1"/>
      </rPr>
      <t>Stouffer21</t>
    </r>
    <r>
      <rPr>
        <sz val="12"/>
        <color theme="1"/>
        <rFont val="標楷體"/>
        <family val="4"/>
        <charset val="136"/>
      </rPr>
      <t>階曝光尺，針對紫外光不同曝光程度的測試，要求建立合理有效的檢測標准，解決印刷機</t>
    </r>
    <r>
      <rPr>
        <sz val="12"/>
        <color theme="1"/>
        <rFont val="Times New Roman"/>
        <family val="1"/>
      </rPr>
      <t>UV</t>
    </r>
    <r>
      <rPr>
        <sz val="12"/>
        <color theme="1"/>
        <rFont val="標楷體"/>
        <family val="4"/>
        <charset val="136"/>
      </rPr>
      <t>上光無法檢測其</t>
    </r>
    <r>
      <rPr>
        <sz val="12"/>
        <color theme="1"/>
        <rFont val="Times New Roman"/>
        <family val="1"/>
      </rPr>
      <t>UV</t>
    </r>
    <r>
      <rPr>
        <sz val="12"/>
        <color theme="1"/>
        <rFont val="標楷體"/>
        <family val="4"/>
        <charset val="136"/>
      </rPr>
      <t>能量的問題，以達到</t>
    </r>
    <r>
      <rPr>
        <sz val="12"/>
        <color theme="1"/>
        <rFont val="Times New Roman"/>
        <family val="1"/>
      </rPr>
      <t>UV</t>
    </r>
    <r>
      <rPr>
        <sz val="12"/>
        <color theme="1"/>
        <rFont val="標楷體"/>
        <family val="4"/>
        <charset val="136"/>
      </rPr>
      <t>印件生產參數可控的目的。</t>
    </r>
  </si>
  <si>
    <r>
      <rPr>
        <sz val="12"/>
        <color theme="1"/>
        <rFont val="標楷體"/>
        <family val="4"/>
        <charset val="136"/>
      </rPr>
      <t>研究寶立得</t>
    </r>
    <r>
      <rPr>
        <sz val="12"/>
        <color theme="1"/>
        <rFont val="Times New Roman"/>
        <family val="1"/>
      </rPr>
      <t xml:space="preserve"> UV-369</t>
    </r>
    <r>
      <rPr>
        <sz val="12"/>
        <color theme="1"/>
        <rFont val="標楷體"/>
        <family val="4"/>
        <charset val="136"/>
      </rPr>
      <t>水晶膠點膠制作圓頭</t>
    </r>
    <r>
      <rPr>
        <sz val="12"/>
        <color theme="1"/>
        <rFont val="Times New Roman"/>
        <family val="1"/>
      </rPr>
      <t>YO</t>
    </r>
    <r>
      <rPr>
        <sz val="12"/>
        <color theme="1"/>
        <rFont val="標楷體"/>
        <family val="4"/>
        <charset val="136"/>
      </rPr>
      <t>，確認其粘接效果和品質是否可接受，並確定此方法可否推廣。</t>
    </r>
  </si>
  <si>
    <r>
      <rPr>
        <sz val="12"/>
        <color theme="1"/>
        <rFont val="標楷體"/>
        <family val="4"/>
        <charset val="136"/>
      </rPr>
      <t>研究</t>
    </r>
    <r>
      <rPr>
        <sz val="12"/>
        <color theme="1"/>
        <rFont val="Times New Roman"/>
        <family val="1"/>
      </rPr>
      <t>UV</t>
    </r>
    <r>
      <rPr>
        <sz val="12"/>
        <color theme="1"/>
        <rFont val="標楷體"/>
        <family val="4"/>
        <charset val="136"/>
      </rPr>
      <t>油塗層溶脹產生特殊紋路之效果，測試恆昌＃</t>
    </r>
    <r>
      <rPr>
        <sz val="12"/>
        <color theme="1"/>
        <rFont val="Times New Roman"/>
        <family val="1"/>
      </rPr>
      <t>HUV8921</t>
    </r>
    <r>
      <rPr>
        <sz val="12"/>
        <color theme="1"/>
        <rFont val="標楷體"/>
        <family val="4"/>
        <charset val="136"/>
      </rPr>
      <t>絲印</t>
    </r>
    <r>
      <rPr>
        <sz val="12"/>
        <color theme="1"/>
        <rFont val="Times New Roman"/>
        <family val="1"/>
      </rPr>
      <t>UV</t>
    </r>
    <r>
      <rPr>
        <sz val="12"/>
        <color theme="1"/>
        <rFont val="標楷體"/>
        <family val="4"/>
        <charset val="136"/>
      </rPr>
      <t>油配合＃</t>
    </r>
    <r>
      <rPr>
        <sz val="12"/>
        <color theme="1"/>
        <rFont val="Times New Roman"/>
        <family val="1"/>
      </rPr>
      <t>HUV8930</t>
    </r>
    <r>
      <rPr>
        <sz val="12"/>
        <color theme="1"/>
        <rFont val="標楷體"/>
        <family val="4"/>
        <charset val="136"/>
      </rPr>
      <t>絲印皺紋</t>
    </r>
    <r>
      <rPr>
        <sz val="12"/>
        <color theme="1"/>
        <rFont val="Times New Roman"/>
        <family val="1"/>
      </rPr>
      <t>UV</t>
    </r>
    <r>
      <rPr>
        <sz val="12"/>
        <color theme="1"/>
        <rFont val="標楷體"/>
        <family val="4"/>
        <charset val="136"/>
      </rPr>
      <t>油及網聯</t>
    </r>
    <r>
      <rPr>
        <sz val="12"/>
        <color theme="1"/>
        <rFont val="Times New Roman"/>
        <family val="1"/>
      </rPr>
      <t>#PA200-30Y115CM</t>
    </r>
    <r>
      <rPr>
        <sz val="12"/>
        <color theme="1"/>
        <rFont val="標楷體"/>
        <family val="4"/>
        <charset val="136"/>
      </rPr>
      <t>網紗，可否做到效果均勻、穩定的晶紋紋路，以列入</t>
    </r>
    <r>
      <rPr>
        <sz val="12"/>
        <color theme="1"/>
        <rFont val="Times New Roman"/>
        <family val="1"/>
      </rPr>
      <t>Leo Touch</t>
    </r>
    <r>
      <rPr>
        <sz val="12"/>
        <color theme="1"/>
        <rFont val="標楷體"/>
        <family val="4"/>
        <charset val="136"/>
      </rPr>
      <t>推廣。</t>
    </r>
  </si>
  <si>
    <r>
      <rPr>
        <sz val="12"/>
        <color theme="1"/>
        <rFont val="標楷體"/>
        <family val="4"/>
        <charset val="136"/>
      </rPr>
      <t>研究布紋紙物料，測試恒輝</t>
    </r>
    <r>
      <rPr>
        <sz val="12"/>
        <color theme="1"/>
        <rFont val="Times New Roman"/>
        <family val="1"/>
      </rPr>
      <t>PH-750-FP</t>
    </r>
    <r>
      <rPr>
        <sz val="12"/>
        <color theme="1"/>
        <rFont val="標楷體"/>
        <family val="4"/>
        <charset val="136"/>
      </rPr>
      <t>發泡墨，在各款紙張介面上，通過絲印該發泡物料透過網紗形成網紋，使之達到類似布紋紋路</t>
    </r>
    <r>
      <rPr>
        <sz val="12"/>
        <color theme="1"/>
        <rFont val="Times New Roman"/>
        <family val="1"/>
      </rPr>
      <t>(</t>
    </r>
    <r>
      <rPr>
        <sz val="12"/>
        <color theme="1"/>
        <rFont val="標楷體"/>
        <family val="4"/>
        <charset val="136"/>
      </rPr>
      <t>紙布</t>
    </r>
    <r>
      <rPr>
        <sz val="12"/>
        <color theme="1"/>
        <rFont val="Times New Roman"/>
        <family val="1"/>
      </rPr>
      <t xml:space="preserve">Cloth-Like) </t>
    </r>
    <r>
      <rPr>
        <sz val="12"/>
        <color theme="1"/>
        <rFont val="標楷體"/>
        <family val="4"/>
        <charset val="136"/>
      </rPr>
      <t>的印刷效果，並列入</t>
    </r>
    <r>
      <rPr>
        <sz val="12"/>
        <color theme="1"/>
        <rFont val="Times New Roman"/>
        <family val="1"/>
      </rPr>
      <t>Leo Touch</t>
    </r>
    <r>
      <rPr>
        <sz val="12"/>
        <color theme="1"/>
        <rFont val="標楷體"/>
        <family val="4"/>
        <charset val="136"/>
      </rPr>
      <t>中推廣。</t>
    </r>
    <r>
      <rPr>
        <sz val="12"/>
        <color theme="1"/>
        <rFont val="Times New Roman"/>
        <family val="1"/>
      </rPr>
      <t xml:space="preserve"> </t>
    </r>
  </si>
  <si>
    <r>
      <rPr>
        <sz val="12"/>
        <color theme="1"/>
        <rFont val="標楷體"/>
        <family val="4"/>
        <charset val="136"/>
      </rPr>
      <t>研究現用</t>
    </r>
    <r>
      <rPr>
        <sz val="12"/>
        <color theme="1"/>
        <rFont val="Times New Roman"/>
        <family val="1"/>
      </rPr>
      <t>120</t>
    </r>
    <r>
      <rPr>
        <sz val="12"/>
        <color theme="1"/>
        <rFont val="標楷體"/>
        <family val="4"/>
        <charset val="136"/>
      </rPr>
      <t>珍珠油墨之效果，測試冠星代理默克之</t>
    </r>
    <r>
      <rPr>
        <sz val="12"/>
        <color theme="1"/>
        <rFont val="Times New Roman"/>
        <family val="1"/>
      </rPr>
      <t>123</t>
    </r>
    <r>
      <rPr>
        <sz val="12"/>
        <color theme="1"/>
        <rFont val="標楷體"/>
        <family val="4"/>
        <charset val="136"/>
      </rPr>
      <t>珍珠粉配合</t>
    </r>
    <r>
      <rPr>
        <sz val="12"/>
        <color theme="1"/>
        <rFont val="Times New Roman"/>
        <family val="1"/>
      </rPr>
      <t>GP-1090</t>
    </r>
    <r>
      <rPr>
        <sz val="12"/>
        <color theme="1"/>
        <rFont val="標楷體"/>
        <family val="4"/>
        <charset val="136"/>
      </rPr>
      <t>光油或</t>
    </r>
    <r>
      <rPr>
        <sz val="12"/>
        <color theme="1"/>
        <rFont val="Times New Roman"/>
        <family val="1"/>
      </rPr>
      <t>PS-110</t>
    </r>
    <r>
      <rPr>
        <sz val="12"/>
        <color theme="1"/>
        <rFont val="標楷體"/>
        <family val="4"/>
        <charset val="136"/>
      </rPr>
      <t>光油能否追到現用</t>
    </r>
    <r>
      <rPr>
        <sz val="12"/>
        <color theme="1"/>
        <rFont val="Times New Roman"/>
        <family val="1"/>
      </rPr>
      <t>120</t>
    </r>
    <r>
      <rPr>
        <sz val="12"/>
        <color theme="1"/>
        <rFont val="標楷體"/>
        <family val="4"/>
        <charset val="136"/>
      </rPr>
      <t>珍珠油墨之效果，以解決</t>
    </r>
    <r>
      <rPr>
        <sz val="12"/>
        <color theme="1"/>
        <rFont val="Times New Roman"/>
        <family val="1"/>
      </rPr>
      <t>USD</t>
    </r>
    <r>
      <rPr>
        <sz val="12"/>
        <color theme="1"/>
        <rFont val="標楷體"/>
        <family val="4"/>
        <charset val="136"/>
      </rPr>
      <t>珍珠漿缺貨、</t>
    </r>
    <r>
      <rPr>
        <sz val="12"/>
        <color theme="1"/>
        <rFont val="Times New Roman"/>
        <family val="1"/>
      </rPr>
      <t>MOQ</t>
    </r>
    <r>
      <rPr>
        <sz val="12"/>
        <color theme="1"/>
        <rFont val="標楷體"/>
        <family val="4"/>
        <charset val="136"/>
      </rPr>
      <t>至少</t>
    </r>
    <r>
      <rPr>
        <sz val="12"/>
        <color theme="1"/>
        <rFont val="Times New Roman"/>
        <family val="1"/>
      </rPr>
      <t>500kg</t>
    </r>
    <r>
      <rPr>
        <sz val="12"/>
        <color theme="1"/>
        <rFont val="標楷體"/>
        <family val="4"/>
        <charset val="136"/>
      </rPr>
      <t>、貨期長、價錢高等因數，達到我司采購以及生產之要求。</t>
    </r>
  </si>
  <si>
    <r>
      <rPr>
        <sz val="12"/>
        <color theme="1"/>
        <rFont val="標楷體"/>
        <family val="4"/>
        <charset val="136"/>
      </rPr>
      <t>研究溫變粉溝膠水，測試中益</t>
    </r>
    <r>
      <rPr>
        <sz val="12"/>
        <color theme="1"/>
        <rFont val="Times New Roman"/>
        <family val="1"/>
      </rPr>
      <t>W-302</t>
    </r>
    <r>
      <rPr>
        <sz val="12"/>
        <color theme="1"/>
        <rFont val="標楷體"/>
        <family val="4"/>
        <charset val="136"/>
      </rPr>
      <t>大紅溫變粉，溫變粉溝入膠水絲網印刷後植絨毛，達到使絨毛感溫變色的效果，建議列入我司</t>
    </r>
    <r>
      <rPr>
        <sz val="12"/>
        <color theme="1"/>
        <rFont val="Times New Roman"/>
        <family val="1"/>
      </rPr>
      <t>Theme Room</t>
    </r>
    <r>
      <rPr>
        <sz val="12"/>
        <color theme="1"/>
        <rFont val="標楷體"/>
        <family val="4"/>
        <charset val="136"/>
      </rPr>
      <t>並向客人推廣使用。</t>
    </r>
  </si>
  <si>
    <r>
      <rPr>
        <sz val="12"/>
        <color theme="1"/>
        <rFont val="標楷體"/>
        <family val="4"/>
        <charset val="136"/>
      </rPr>
      <t>研究沙發墊、地毯、披肩等做法，測試順德貳發</t>
    </r>
    <r>
      <rPr>
        <sz val="12"/>
        <color theme="1"/>
        <rFont val="Times New Roman"/>
        <family val="1"/>
      </rPr>
      <t>N-30B</t>
    </r>
    <r>
      <rPr>
        <sz val="12"/>
        <color theme="1"/>
        <rFont val="標楷體"/>
        <family val="4"/>
        <charset val="136"/>
      </rPr>
      <t>長毛，改變單一的短毛制作局限，開發更有價值及質感的長毛工藝應用於紙品上。</t>
    </r>
  </si>
  <si>
    <r>
      <rPr>
        <sz val="12"/>
        <color theme="1"/>
        <rFont val="標楷體"/>
        <family val="4"/>
        <charset val="136"/>
      </rPr>
      <t>研究室內裝飾牆紙材料之桔柑於紙品行業的應用，測試新藝</t>
    </r>
    <r>
      <rPr>
        <sz val="12"/>
        <color theme="1"/>
        <rFont val="Times New Roman"/>
        <family val="1"/>
      </rPr>
      <t>#XY8-523</t>
    </r>
    <r>
      <rPr>
        <sz val="12"/>
        <color theme="1"/>
        <rFont val="標楷體"/>
        <family val="4"/>
        <charset val="136"/>
      </rPr>
      <t>桔柑材料配合恆昌</t>
    </r>
    <r>
      <rPr>
        <sz val="12"/>
        <color theme="1"/>
        <rFont val="Times New Roman"/>
        <family val="1"/>
      </rPr>
      <t>#HPP538SY</t>
    </r>
    <r>
      <rPr>
        <sz val="12"/>
        <color theme="1"/>
        <rFont val="標楷體"/>
        <family val="4"/>
        <charset val="136"/>
      </rPr>
      <t>絲印膠，針對各種常用界面，要求桔柑可覆蓋於紙面且符合我司各項技術要求，達到理想裝飾效果。</t>
    </r>
  </si>
  <si>
    <r>
      <rPr>
        <sz val="12"/>
        <color theme="1"/>
        <rFont val="標楷體"/>
        <family val="4"/>
        <charset val="136"/>
      </rPr>
      <t>研究建築室內裝飾材料之金帛絲，測試廣州格麗特之金帛絲是否符合我司物料及後加工工藝要求，看能否做到我司產品上以向客人推廣。</t>
    </r>
  </si>
  <si>
    <r>
      <rPr>
        <sz val="12"/>
        <color theme="1"/>
        <rFont val="標楷體"/>
        <family val="4"/>
        <charset val="136"/>
      </rPr>
      <t>測試</t>
    </r>
    <r>
      <rPr>
        <sz val="12"/>
        <color theme="1"/>
        <rFont val="Times New Roman"/>
        <family val="1"/>
      </rPr>
      <t>L817</t>
    </r>
    <r>
      <rPr>
        <sz val="12"/>
        <color theme="1"/>
        <rFont val="標楷體"/>
        <family val="4"/>
        <charset val="136"/>
      </rPr>
      <t>系列燙金是否可以使用於轆書邊工藝之上，以達到降低生產成本之目的。</t>
    </r>
  </si>
  <si>
    <r>
      <rPr>
        <sz val="12"/>
        <color theme="1"/>
        <rFont val="標楷體"/>
        <family val="4"/>
        <charset val="136"/>
      </rPr>
      <t>研究用</t>
    </r>
    <r>
      <rPr>
        <sz val="12"/>
        <color theme="1"/>
        <rFont val="Times New Roman"/>
        <family val="1"/>
      </rPr>
      <t>120 GSM</t>
    </r>
    <r>
      <rPr>
        <sz val="12"/>
        <color theme="1"/>
        <rFont val="標楷體"/>
        <family val="4"/>
        <charset val="136"/>
      </rPr>
      <t>鋁箔啞銀紙與</t>
    </r>
    <r>
      <rPr>
        <sz val="12"/>
        <color theme="1"/>
        <rFont val="Times New Roman"/>
        <family val="1"/>
      </rPr>
      <t>PET</t>
    </r>
    <r>
      <rPr>
        <sz val="12"/>
        <color theme="1"/>
        <rFont val="標楷體"/>
        <family val="4"/>
        <charset val="136"/>
      </rPr>
      <t>光柵片復合，確認其效果能否解決現時光柵片裱膜後透底，不可用水筆寫字等問題，並確定此方法可否推廣。</t>
    </r>
  </si>
  <si>
    <r>
      <rPr>
        <sz val="12"/>
        <color theme="1"/>
        <rFont val="標楷體"/>
        <family val="4"/>
        <charset val="136"/>
      </rPr>
      <t>研究琥珀凝珠加色效果，測試</t>
    </r>
    <r>
      <rPr>
        <sz val="12"/>
        <color theme="1"/>
        <rFont val="Times New Roman"/>
        <family val="1"/>
      </rPr>
      <t>#GESR907</t>
    </r>
    <r>
      <rPr>
        <sz val="12"/>
        <color theme="1"/>
        <rFont val="標楷體"/>
        <family val="4"/>
        <charset val="136"/>
      </rPr>
      <t>與珠光粉按</t>
    </r>
    <r>
      <rPr>
        <sz val="12"/>
        <color theme="1"/>
        <rFont val="Times New Roman"/>
        <family val="1"/>
      </rPr>
      <t>9</t>
    </r>
    <r>
      <rPr>
        <sz val="12"/>
        <color theme="1"/>
        <rFont val="標楷體"/>
        <family val="4"/>
        <charset val="136"/>
      </rPr>
      <t>：</t>
    </r>
    <r>
      <rPr>
        <sz val="12"/>
        <color theme="1"/>
        <rFont val="Times New Roman"/>
        <family val="1"/>
      </rPr>
      <t>1</t>
    </r>
    <r>
      <rPr>
        <sz val="12"/>
        <color theme="1"/>
        <rFont val="標楷體"/>
        <family val="4"/>
        <charset val="136"/>
      </rPr>
      <t>比例混合的物料，利用公司現有熱熔膠噴膠系統，針對琥珀凝珠僅有透明色的問題，要求做到彩色效果，達到提升公司產品競爭力的目的。因研究方向有變，於</t>
    </r>
    <r>
      <rPr>
        <sz val="12"/>
        <color theme="1"/>
        <rFont val="Times New Roman"/>
        <family val="1"/>
      </rPr>
      <t>4/5/2009</t>
    </r>
    <r>
      <rPr>
        <sz val="12"/>
        <color theme="1"/>
        <rFont val="標楷體"/>
        <family val="4"/>
        <charset val="136"/>
      </rPr>
      <t>取消</t>
    </r>
  </si>
  <si>
    <r>
      <rPr>
        <sz val="12"/>
        <color theme="1"/>
        <rFont val="標楷體"/>
        <family val="4"/>
        <charset val="136"/>
      </rPr>
      <t>研究電動打包機</t>
    </r>
    <r>
      <rPr>
        <sz val="12"/>
        <color theme="1"/>
        <rFont val="Times New Roman"/>
        <family val="1"/>
      </rPr>
      <t>+</t>
    </r>
    <r>
      <rPr>
        <sz val="12"/>
        <color theme="1"/>
        <rFont val="標楷體"/>
        <family val="4"/>
        <charset val="136"/>
      </rPr>
      <t>全新料打包帶</t>
    </r>
    <r>
      <rPr>
        <sz val="12"/>
        <color theme="1"/>
        <rFont val="Times New Roman"/>
        <family val="1"/>
      </rPr>
      <t>(PP/PET)</t>
    </r>
    <r>
      <rPr>
        <sz val="12"/>
        <color theme="1"/>
        <rFont val="標楷體"/>
        <family val="4"/>
        <charset val="136"/>
      </rPr>
      <t>是否完全取代手動打包機</t>
    </r>
    <r>
      <rPr>
        <sz val="12"/>
        <color theme="1"/>
        <rFont val="Times New Roman"/>
        <family val="1"/>
      </rPr>
      <t>+</t>
    </r>
    <r>
      <rPr>
        <sz val="12"/>
        <color theme="1"/>
        <rFont val="標楷體"/>
        <family val="4"/>
        <charset val="136"/>
      </rPr>
      <t>回收料打包帶</t>
    </r>
    <r>
      <rPr>
        <sz val="12"/>
        <color theme="1"/>
        <rFont val="Times New Roman"/>
        <family val="1"/>
      </rPr>
      <t>(PP)</t>
    </r>
    <r>
      <rPr>
        <sz val="12"/>
        <color theme="1"/>
        <rFont val="標楷體"/>
        <family val="4"/>
        <charset val="136"/>
      </rPr>
      <t>的打包方式，以達到降低生產成本，提升打包效率與提高打包品質之目的。</t>
    </r>
  </si>
  <si>
    <r>
      <rPr>
        <sz val="12"/>
        <color theme="1"/>
        <rFont val="標楷體"/>
        <family val="4"/>
        <charset val="136"/>
      </rPr>
      <t>研究建築行業裝飾材料之水性巖石漆，測試順德珀特彩水性巖石漆是否符合我司物料及絲印加工工藝要求，針對各款紙張界面，要求達到仿巖石表面的手感和視覺效果，以列入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</si>
  <si>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研究雙色混毛做法，測試順德貳發</t>
    </r>
    <r>
      <rPr>
        <sz val="12"/>
        <color theme="1"/>
        <rFont val="Times New Roman"/>
        <family val="1"/>
      </rPr>
      <t>SAN-10318M</t>
    </r>
    <r>
      <rPr>
        <sz val="12"/>
        <color theme="1"/>
        <rFont val="標楷體"/>
        <family val="4"/>
        <charset val="136"/>
      </rPr>
      <t>、</t>
    </r>
    <r>
      <rPr>
        <sz val="12"/>
        <color theme="1"/>
        <rFont val="Times New Roman"/>
        <family val="1"/>
      </rPr>
      <t>SAN-10319M</t>
    </r>
    <r>
      <rPr>
        <sz val="12"/>
        <color theme="1"/>
        <rFont val="標楷體"/>
        <family val="4"/>
        <charset val="136"/>
      </rPr>
      <t>、</t>
    </r>
    <r>
      <rPr>
        <sz val="12"/>
        <color theme="1"/>
        <rFont val="Times New Roman"/>
        <family val="1"/>
      </rPr>
      <t>SAN-10320M</t>
    </r>
    <r>
      <rPr>
        <sz val="12"/>
        <color theme="1"/>
        <rFont val="標楷體"/>
        <family val="4"/>
        <charset val="136"/>
      </rPr>
      <t>絨毛，改變單色制作效果，開發另類視覺植絨工藝應用於紙品上。</t>
    </r>
  </si>
  <si>
    <r>
      <rPr>
        <sz val="12"/>
        <color theme="1"/>
        <rFont val="標楷體"/>
        <family val="4"/>
        <charset val="136"/>
      </rPr>
      <t>研究粉灰咭紙做咭書，其灰色邊不美觀問題，測試基士博＃</t>
    </r>
    <r>
      <rPr>
        <sz val="12"/>
        <color theme="1"/>
        <rFont val="Times New Roman"/>
        <family val="1"/>
      </rPr>
      <t>MW-1003</t>
    </r>
    <r>
      <rPr>
        <sz val="12"/>
        <color theme="1"/>
        <rFont val="標楷體"/>
        <family val="4"/>
        <charset val="136"/>
      </rPr>
      <t>水性白色掃邊塗料，用海綿輥塗布物料於粉灰咭書邊，要求做到白芯單粉咭書書邊效果，看其是否符合生產要求。</t>
    </r>
  </si>
  <si>
    <r>
      <rPr>
        <sz val="12"/>
        <color theme="1"/>
        <rFont val="標楷體"/>
        <family val="4"/>
        <charset val="136"/>
      </rPr>
      <t>研究琥珀凝珠加色效果，測試</t>
    </r>
    <r>
      <rPr>
        <sz val="12"/>
        <color theme="1"/>
        <rFont val="Times New Roman"/>
        <family val="1"/>
      </rPr>
      <t>#GESR907</t>
    </r>
    <r>
      <rPr>
        <sz val="12"/>
        <color theme="1"/>
        <rFont val="標楷體"/>
        <family val="4"/>
        <charset val="136"/>
      </rPr>
      <t>與高溫顏料按一定比例混合的物料，利用公司現有熱熔膠噴膠系統，針對琥珀凝珠僅有透明無色的問題，要求做到透明彩色或實色效果，達到提升公司產品競爭力的目的。</t>
    </r>
  </si>
  <si>
    <r>
      <rPr>
        <sz val="12"/>
        <color theme="1"/>
        <rFont val="標楷體"/>
        <family val="4"/>
        <charset val="136"/>
      </rPr>
      <t>研究特種環氧樹脂在點光源的照射下可以呈均勻漫散射發光之現象，測試東莞神話標識有限公司，要求其具有發光均勻、厚度適中的背光源效果，達到豐富我司產品在背光源元素的展示效果。</t>
    </r>
  </si>
  <si>
    <r>
      <rPr>
        <sz val="12"/>
        <color theme="1"/>
        <rFont val="標楷體"/>
        <family val="4"/>
        <charset val="136"/>
      </rPr>
      <t>研究玻璃裝飾行業的可調透光率效果的調光玻璃，測試北京眾智同輝科技有限公司的液晶調光膜，針對其在通電條件下由不透明到透明之間的相互轉換現象，深入了解其產品特點，豐富我司在此材料上的技術及知識。</t>
    </r>
  </si>
  <si>
    <r>
      <rPr>
        <sz val="12"/>
        <color theme="1"/>
        <rFont val="標楷體"/>
        <family val="4"/>
        <charset val="136"/>
      </rPr>
      <t>研究紙袋過水油爆粉問題，測試高氏</t>
    </r>
    <r>
      <rPr>
        <sz val="12"/>
        <color theme="1"/>
        <rFont val="Times New Roman"/>
        <family val="1"/>
      </rPr>
      <t>GSY8122</t>
    </r>
    <r>
      <rPr>
        <sz val="12"/>
        <color theme="1"/>
        <rFont val="標楷體"/>
        <family val="4"/>
        <charset val="136"/>
      </rPr>
      <t>防爆线水性光油，針對</t>
    </r>
    <r>
      <rPr>
        <sz val="12"/>
        <color theme="1"/>
        <rFont val="Times New Roman"/>
        <family val="1"/>
      </rPr>
      <t>HallMark</t>
    </r>
    <r>
      <rPr>
        <sz val="12"/>
        <color theme="1"/>
        <rFont val="標楷體"/>
        <family val="4"/>
        <charset val="136"/>
      </rPr>
      <t>紙袋，用過水油代替過膠，要求紙邊不爆粉，看其是否符合公司生產品質要求，用於公司大貨生產。</t>
    </r>
  </si>
  <si>
    <r>
      <rPr>
        <sz val="12"/>
        <color theme="1"/>
        <rFont val="標楷體"/>
        <family val="4"/>
        <charset val="136"/>
      </rPr>
      <t>研究建築行業裝飾材料之彩片漆，測試深圳三寶科技波多利彩片漆是否符合我司物料及絲印加工工藝要求，針對各款紙張界面，要求達到彩色乳膠漆的手感和視覺效果，以列入</t>
    </r>
    <r>
      <rPr>
        <sz val="12"/>
        <color theme="1"/>
        <rFont val="Times New Roman"/>
        <family val="1"/>
      </rPr>
      <t>Theme Room</t>
    </r>
    <r>
      <rPr>
        <sz val="12"/>
        <color theme="1"/>
        <rFont val="標楷體"/>
        <family val="4"/>
        <charset val="136"/>
      </rPr>
      <t>向客人展示。</t>
    </r>
  </si>
  <si>
    <r>
      <rPr>
        <sz val="12"/>
        <color theme="1"/>
        <rFont val="標楷體"/>
        <family val="4"/>
        <charset val="136"/>
      </rPr>
      <t>研究磁膠書中磁膠與磁性材料相吸附的現象，測試兆瑞的魔力膠片，要求魔力膠片與咭紙粘合後可吸附於平整的物體表面（如紙面），解決現有產品重量較重、價格較貴的問題，並拓展現有產品元素，達到增強公司產品競爭力的作用。</t>
    </r>
  </si>
  <si>
    <r>
      <rPr>
        <sz val="12"/>
        <color theme="1"/>
        <rFont val="標楷體"/>
        <family val="4"/>
        <charset val="136"/>
      </rPr>
      <t>研究咭書膠耙不同間距比例（</t>
    </r>
    <r>
      <rPr>
        <sz val="12"/>
        <color theme="1"/>
        <rFont val="Times New Roman"/>
        <family val="1"/>
      </rPr>
      <t>3</t>
    </r>
    <r>
      <rPr>
        <sz val="12"/>
        <color theme="1"/>
        <rFont val="標楷體"/>
        <family val="4"/>
        <charset val="136"/>
      </rPr>
      <t>：</t>
    </r>
    <r>
      <rPr>
        <sz val="12"/>
        <color theme="1"/>
        <rFont val="Times New Roman"/>
        <family val="1"/>
      </rPr>
      <t>6</t>
    </r>
    <r>
      <rPr>
        <sz val="12"/>
        <color theme="1"/>
        <rFont val="標楷體"/>
        <family val="4"/>
        <charset val="136"/>
      </rPr>
      <t>、</t>
    </r>
    <r>
      <rPr>
        <sz val="12"/>
        <color theme="1"/>
        <rFont val="Times New Roman"/>
        <family val="1"/>
      </rPr>
      <t>3</t>
    </r>
    <r>
      <rPr>
        <sz val="12"/>
        <color theme="1"/>
        <rFont val="標楷體"/>
        <family val="4"/>
        <charset val="136"/>
      </rPr>
      <t>：</t>
    </r>
    <r>
      <rPr>
        <sz val="12"/>
        <color theme="1"/>
        <rFont val="Times New Roman"/>
        <family val="1"/>
      </rPr>
      <t>7</t>
    </r>
    <r>
      <rPr>
        <sz val="12"/>
        <color theme="1"/>
        <rFont val="標楷體"/>
        <family val="4"/>
        <charset val="136"/>
      </rPr>
      <t>、</t>
    </r>
    <r>
      <rPr>
        <sz val="12"/>
        <color theme="1"/>
        <rFont val="Times New Roman"/>
        <family val="1"/>
      </rPr>
      <t>4</t>
    </r>
    <r>
      <rPr>
        <sz val="12"/>
        <color theme="1"/>
        <rFont val="標楷體"/>
        <family val="4"/>
        <charset val="136"/>
      </rPr>
      <t>：</t>
    </r>
    <r>
      <rPr>
        <sz val="12"/>
        <color theme="1"/>
        <rFont val="Times New Roman"/>
        <family val="1"/>
      </rPr>
      <t>8</t>
    </r>
    <r>
      <rPr>
        <sz val="12"/>
        <color theme="1"/>
        <rFont val="標楷體"/>
        <family val="4"/>
        <charset val="136"/>
      </rPr>
      <t>、</t>
    </r>
    <r>
      <rPr>
        <sz val="12"/>
        <color theme="1"/>
        <rFont val="Times New Roman"/>
        <family val="1"/>
      </rPr>
      <t>4</t>
    </r>
    <r>
      <rPr>
        <sz val="12"/>
        <color theme="1"/>
        <rFont val="標楷體"/>
        <family val="4"/>
        <charset val="136"/>
      </rPr>
      <t>：</t>
    </r>
    <r>
      <rPr>
        <sz val="12"/>
        <color theme="1"/>
        <rFont val="Times New Roman"/>
        <family val="1"/>
      </rPr>
      <t>9</t>
    </r>
    <r>
      <rPr>
        <sz val="12"/>
        <color theme="1"/>
        <rFont val="標楷體"/>
        <family val="4"/>
        <charset val="136"/>
      </rPr>
      <t>），與現用（</t>
    </r>
    <r>
      <rPr>
        <sz val="12"/>
        <color theme="1"/>
        <rFont val="Times New Roman"/>
        <family val="1"/>
      </rPr>
      <t>3</t>
    </r>
    <r>
      <rPr>
        <sz val="12"/>
        <color theme="1"/>
        <rFont val="標楷體"/>
        <family val="4"/>
        <charset val="136"/>
      </rPr>
      <t>：</t>
    </r>
    <r>
      <rPr>
        <sz val="12"/>
        <color theme="1"/>
        <rFont val="Times New Roman"/>
        <family val="1"/>
      </rPr>
      <t>5</t>
    </r>
    <r>
      <rPr>
        <sz val="12"/>
        <color theme="1"/>
        <rFont val="標楷體"/>
        <family val="4"/>
        <charset val="136"/>
      </rPr>
      <t>）膠耙進行比較，確認做出的咭書品質是否接受，以及是否能節省膠水用量。</t>
    </r>
  </si>
  <si>
    <r>
      <rPr>
        <sz val="12"/>
        <color theme="1"/>
        <rFont val="標楷體"/>
        <family val="4"/>
        <charset val="136"/>
      </rPr>
      <t>測試</t>
    </r>
    <r>
      <rPr>
        <sz val="12"/>
        <color theme="1"/>
        <rFont val="Times New Roman"/>
        <family val="1"/>
      </rPr>
      <t>Mark Andy6</t>
    </r>
    <r>
      <rPr>
        <sz val="12"/>
        <color theme="1"/>
        <rFont val="標楷體"/>
        <family val="4"/>
        <charset val="136"/>
      </rPr>
      <t>色柔版印刷機，針對信封類產品實現連線染紙＋印刷＋啤等工序，以解決當前生產周期長、成本較高的問題，達到簡化生產流程，降低生產成本的目的。</t>
    </r>
  </si>
  <si>
    <r>
      <rPr>
        <sz val="12"/>
        <color theme="1"/>
        <rFont val="標楷體"/>
        <family val="4"/>
        <charset val="136"/>
      </rPr>
      <t>謝先喜</t>
    </r>
  </si>
  <si>
    <r>
      <rPr>
        <sz val="12"/>
        <color theme="1"/>
        <rFont val="標楷體"/>
        <family val="4"/>
        <charset val="136"/>
      </rPr>
      <t>研究以</t>
    </r>
    <r>
      <rPr>
        <sz val="12"/>
        <color theme="1"/>
        <rFont val="Times New Roman"/>
        <family val="1"/>
      </rPr>
      <t>61T</t>
    </r>
    <r>
      <rPr>
        <sz val="12"/>
        <color theme="1"/>
        <rFont val="標楷體"/>
        <family val="4"/>
        <charset val="136"/>
      </rPr>
      <t>網版配合新開發的＃</t>
    </r>
    <r>
      <rPr>
        <sz val="12"/>
        <color theme="1"/>
        <rFont val="Times New Roman"/>
        <family val="1"/>
      </rPr>
      <t>SW-78</t>
    </r>
    <r>
      <rPr>
        <sz val="12"/>
        <color theme="1"/>
        <rFont val="標楷體"/>
        <family val="4"/>
        <charset val="136"/>
      </rPr>
      <t>膠水用於絲網刮膠工藝，與現用</t>
    </r>
    <r>
      <rPr>
        <sz val="12"/>
        <color theme="1"/>
        <rFont val="Times New Roman"/>
        <family val="1"/>
      </rPr>
      <t>48T</t>
    </r>
    <r>
      <rPr>
        <sz val="12"/>
        <color theme="1"/>
        <rFont val="標楷體"/>
        <family val="4"/>
        <charset val="136"/>
      </rPr>
      <t>網版配合現用＃</t>
    </r>
    <r>
      <rPr>
        <sz val="12"/>
        <color theme="1"/>
        <rFont val="Times New Roman"/>
        <family val="1"/>
      </rPr>
      <t>1046A</t>
    </r>
    <r>
      <rPr>
        <sz val="12"/>
        <color theme="1"/>
        <rFont val="標楷體"/>
        <family val="4"/>
        <charset val="136"/>
      </rPr>
      <t>膠進行比較，確認做出的咭書品質是否接受，以及是否能節省膠水用量。</t>
    </r>
  </si>
  <si>
    <r>
      <rPr>
        <sz val="12"/>
        <color theme="1"/>
        <rFont val="標楷體"/>
        <family val="4"/>
        <charset val="136"/>
      </rPr>
      <t>研究水性塗料，測試珀特彩</t>
    </r>
    <r>
      <rPr>
        <sz val="12"/>
        <color theme="1"/>
        <rFont val="Times New Roman"/>
        <family val="1"/>
      </rPr>
      <t>#ZG-251</t>
    </r>
    <r>
      <rPr>
        <sz val="12"/>
        <color theme="1"/>
        <rFont val="標楷體"/>
        <family val="4"/>
        <charset val="136"/>
      </rPr>
      <t>水性絲印塗料與默克珍珠粉</t>
    </r>
    <r>
      <rPr>
        <sz val="12"/>
        <color theme="1"/>
        <rFont val="Times New Roman"/>
        <family val="1"/>
      </rPr>
      <t>#100</t>
    </r>
    <r>
      <rPr>
        <sz val="12"/>
        <color theme="1"/>
        <rFont val="標楷體"/>
        <family val="4"/>
        <charset val="136"/>
      </rPr>
      <t>調配成珍珠油墨絲印於無粉面，看此物料是否可以做到珍珠光澤效果並應用於生產大貨。</t>
    </r>
  </si>
  <si>
    <r>
      <rPr>
        <sz val="12"/>
        <color theme="1"/>
        <rFont val="標楷體"/>
        <family val="4"/>
        <charset val="136"/>
      </rPr>
      <t>研究豪佳單面魔術水晶鏡面燈箱，測試無錫恆維</t>
    </r>
    <r>
      <rPr>
        <sz val="12"/>
        <color theme="1"/>
        <rFont val="Times New Roman"/>
        <family val="1"/>
      </rPr>
      <t>UV</t>
    </r>
    <r>
      <rPr>
        <sz val="12"/>
        <color theme="1"/>
        <rFont val="標楷體"/>
        <family val="4"/>
        <charset val="136"/>
      </rPr>
      <t>導光油墨，解決背光源之導光板的制作工藝難題，以達到背光源技術應用於紙品行業並推出新產品為公司創造利潤之目的。</t>
    </r>
  </si>
  <si>
    <r>
      <rPr>
        <sz val="12"/>
        <color theme="1"/>
        <rFont val="標楷體"/>
        <family val="4"/>
        <charset val="136"/>
      </rPr>
      <t>研究琥珀凝珠多色混搭效果，測試</t>
    </r>
    <r>
      <rPr>
        <sz val="12"/>
        <color theme="1"/>
        <rFont val="Times New Roman"/>
        <family val="1"/>
      </rPr>
      <t>#GESR907</t>
    </r>
    <r>
      <rPr>
        <sz val="12"/>
        <color theme="1"/>
        <rFont val="標楷體"/>
        <family val="4"/>
        <charset val="136"/>
      </rPr>
      <t>與高溫顏料按一定比例混合的物料，利用公司現有熱熔膠噴膠系統，針對琥珀凝珠僅有單色效果的問題，要求做到多色混搭效果，達到提升公司產品競爭力的目的。</t>
    </r>
  </si>
  <si>
    <r>
      <rPr>
        <sz val="12"/>
        <color theme="1"/>
        <rFont val="標楷體"/>
        <family val="4"/>
        <charset val="136"/>
      </rPr>
      <t>研究通過模具塑造琥珀凝珠的形狀效果，測試</t>
    </r>
    <r>
      <rPr>
        <sz val="12"/>
        <color theme="1"/>
        <rFont val="Times New Roman"/>
        <family val="1"/>
      </rPr>
      <t>#GESR907</t>
    </r>
    <r>
      <rPr>
        <sz val="12"/>
        <color theme="1"/>
        <rFont val="標楷體"/>
        <family val="4"/>
        <charset val="136"/>
      </rPr>
      <t>與高溫顏料按一定比例混合的物料，利用公司現有熱熔膠噴膠系統及模具，針對琥珀凝珠僅有圓形顆粒形狀效果的問題，要求做到任意形狀的顆粒效果，達到提升公司產品競爭力的目的。</t>
    </r>
  </si>
  <si>
    <r>
      <rPr>
        <sz val="12"/>
        <color theme="1"/>
        <rFont val="標楷體"/>
        <family val="4"/>
        <charset val="136"/>
      </rPr>
      <t>研究</t>
    </r>
    <r>
      <rPr>
        <sz val="12"/>
        <color theme="1"/>
        <rFont val="Times New Roman"/>
        <family val="1"/>
      </rPr>
      <t>UV</t>
    </r>
    <r>
      <rPr>
        <sz val="12"/>
        <color theme="1"/>
        <rFont val="標楷體"/>
        <family val="4"/>
        <charset val="136"/>
      </rPr>
      <t>面油氣味的產生原理及影響因素，測試恆昌</t>
    </r>
    <r>
      <rPr>
        <sz val="12"/>
        <color theme="1"/>
        <rFont val="Times New Roman"/>
        <family val="1"/>
      </rPr>
      <t>#HUV8878UV</t>
    </r>
    <r>
      <rPr>
        <sz val="12"/>
        <color theme="1"/>
        <rFont val="標楷體"/>
        <family val="4"/>
        <charset val="136"/>
      </rPr>
      <t>面油是否可解決現時使用的</t>
    </r>
    <r>
      <rPr>
        <sz val="12"/>
        <color theme="1"/>
        <rFont val="Times New Roman"/>
        <family val="1"/>
      </rPr>
      <t>UV</t>
    </r>
    <r>
      <rPr>
        <sz val="12"/>
        <color theme="1"/>
        <rFont val="標楷體"/>
        <family val="4"/>
        <charset val="136"/>
      </rPr>
      <t>面油氣味偏大的問題，同時要求抗磨花、擦傷和通過翻粘測試，符合公司大貨生產要求，能達到降低氣味、改善品質的目的。</t>
    </r>
  </si>
  <si>
    <r>
      <rPr>
        <sz val="12"/>
        <color theme="1"/>
        <rFont val="標楷體"/>
        <family val="4"/>
        <charset val="136"/>
      </rPr>
      <t>研究恆昌</t>
    </r>
    <r>
      <rPr>
        <sz val="12"/>
        <color theme="1"/>
        <rFont val="Times New Roman"/>
        <family val="1"/>
      </rPr>
      <t>#HSY6936(Leo)</t>
    </r>
    <r>
      <rPr>
        <sz val="12"/>
        <color theme="1"/>
        <rFont val="標楷體"/>
        <family val="4"/>
        <charset val="136"/>
      </rPr>
      <t>水性吸塑油，看其質量是否符合公司生產要求，改善辣吸塑效果質量，代替威博格</t>
    </r>
    <r>
      <rPr>
        <sz val="12"/>
        <color theme="1"/>
        <rFont val="Times New Roman"/>
        <family val="1"/>
      </rPr>
      <t>#1475</t>
    </r>
    <r>
      <rPr>
        <sz val="12"/>
        <color theme="1"/>
        <rFont val="標楷體"/>
        <family val="4"/>
        <charset val="136"/>
      </rPr>
      <t>水性吸塑油配合用於吸塑產品的生產上。</t>
    </r>
  </si>
  <si>
    <r>
      <rPr>
        <sz val="12"/>
        <color theme="1"/>
        <rFont val="標楷體"/>
        <family val="4"/>
        <charset val="136"/>
      </rPr>
      <t>研究水性底油的柔軟性，測試新型水性底油配合</t>
    </r>
    <r>
      <rPr>
        <sz val="12"/>
        <color theme="1"/>
        <rFont val="Times New Roman"/>
        <family val="1"/>
      </rPr>
      <t>UV</t>
    </r>
    <r>
      <rPr>
        <sz val="12"/>
        <color theme="1"/>
        <rFont val="標楷體"/>
        <family val="4"/>
        <charset val="136"/>
      </rPr>
      <t>上光面油，是否可解決現時使用</t>
    </r>
    <r>
      <rPr>
        <sz val="12"/>
        <color theme="1"/>
        <rFont val="Times New Roman"/>
        <family val="1"/>
      </rPr>
      <t>MTS</t>
    </r>
    <r>
      <rPr>
        <sz val="12"/>
        <color theme="1"/>
        <rFont val="標楷體"/>
        <family val="4"/>
        <charset val="136"/>
      </rPr>
      <t>測試不合格紙張離線或輥塗</t>
    </r>
    <r>
      <rPr>
        <sz val="12"/>
        <color theme="1"/>
        <rFont val="Times New Roman"/>
        <family val="1"/>
      </rPr>
      <t>UV</t>
    </r>
    <r>
      <rPr>
        <sz val="12"/>
        <color theme="1"/>
        <rFont val="標楷體"/>
        <family val="4"/>
        <charset val="136"/>
      </rPr>
      <t>上光後出現的產品爆色問題，同時要求新型水性底油符合公司大貨生產要求，能達到改善品質的目的。</t>
    </r>
  </si>
  <si>
    <r>
      <rPr>
        <sz val="12"/>
        <color theme="1"/>
        <rFont val="標楷體"/>
        <family val="4"/>
        <charset val="136"/>
      </rPr>
      <t>研究寶利</t>
    </r>
    <r>
      <rPr>
        <sz val="12"/>
        <color theme="1"/>
        <rFont val="Times New Roman"/>
        <family val="1"/>
      </rPr>
      <t>#AF-903</t>
    </r>
    <r>
      <rPr>
        <sz val="12"/>
        <color theme="1"/>
        <rFont val="標楷體"/>
        <family val="4"/>
        <charset val="136"/>
      </rPr>
      <t>多色書紙漿，配合半自動絲印機</t>
    </r>
    <r>
      <rPr>
        <sz val="12"/>
        <color theme="1"/>
        <rFont val="Times New Roman"/>
        <family val="1"/>
      </rPr>
      <t>(77T</t>
    </r>
    <r>
      <rPr>
        <sz val="12"/>
        <color theme="1"/>
        <rFont val="標楷體"/>
        <family val="4"/>
        <charset val="136"/>
      </rPr>
      <t>水性絲網</t>
    </r>
    <r>
      <rPr>
        <sz val="12"/>
        <color theme="1"/>
        <rFont val="Times New Roman"/>
        <family val="1"/>
      </rPr>
      <t>)</t>
    </r>
    <r>
      <rPr>
        <sz val="12"/>
        <color theme="1"/>
        <rFont val="標楷體"/>
        <family val="4"/>
        <charset val="136"/>
      </rPr>
      <t>於灰板紙面做塗布加工，確認操作工藝的可行性，及效果是否可取代部分裱書紙產品，以提升公司產品競爭力的目的。</t>
    </r>
  </si>
  <si>
    <r>
      <rPr>
        <sz val="12"/>
        <color theme="1"/>
        <rFont val="標楷體"/>
        <family val="4"/>
        <charset val="136"/>
      </rPr>
      <t>研究</t>
    </r>
    <r>
      <rPr>
        <sz val="12"/>
        <color theme="1"/>
        <rFont val="Times New Roman"/>
        <family val="1"/>
      </rPr>
      <t xml:space="preserve">HM </t>
    </r>
    <r>
      <rPr>
        <sz val="12"/>
        <color theme="1"/>
        <rFont val="標楷體"/>
        <family val="4"/>
        <charset val="136"/>
      </rPr>
      <t>皮殼過啞膠後跟不了屏幕顏色，尋找對策去解決此問題。</t>
    </r>
  </si>
  <si>
    <r>
      <rPr>
        <sz val="12"/>
        <color theme="1"/>
        <rFont val="標楷體"/>
        <family val="4"/>
        <charset val="136"/>
      </rPr>
      <t>葉家祥</t>
    </r>
  </si>
  <si>
    <r>
      <rPr>
        <sz val="12"/>
        <color theme="1"/>
        <rFont val="標楷體"/>
        <family val="4"/>
        <charset val="136"/>
      </rPr>
      <t>研究红色等深色烫金纸作立体烫金后经摩擦出现易掉色的问题，測試以下七款不同牌子（</t>
    </r>
    <r>
      <rPr>
        <sz val="12"/>
        <color theme="1"/>
        <rFont val="Times New Roman"/>
        <family val="1"/>
      </rPr>
      <t>A38-700/A23-1RED/L817-2L6/SY130-12/T1-60156/16050-307/E8-R</t>
    </r>
    <r>
      <rPr>
        <sz val="12"/>
        <color theme="1"/>
        <rFont val="標楷體"/>
        <family val="4"/>
        <charset val="136"/>
      </rPr>
      <t>）烫金纸经烫金</t>
    </r>
    <r>
      <rPr>
        <sz val="12"/>
        <color theme="1"/>
        <rFont val="Times New Roman"/>
        <family val="1"/>
      </rPr>
      <t>+</t>
    </r>
    <r>
      <rPr>
        <sz val="12"/>
        <color theme="1"/>
        <rFont val="標楷體"/>
        <family val="4"/>
        <charset val="136"/>
      </rPr>
      <t>击凸一次完成与先平烫过油后再击凸的掉色情况，改善因物料特性限制而产生的生产缺陷，達到更好满足客人需要之目的。</t>
    </r>
  </si>
  <si>
    <r>
      <t>NexPress</t>
    </r>
    <r>
      <rPr>
        <sz val="12"/>
        <color theme="1"/>
        <rFont val="標楷體"/>
        <family val="4"/>
        <charset val="136"/>
      </rPr>
      <t>啞面打印效果</t>
    </r>
  </si>
  <si>
    <r>
      <rPr>
        <sz val="12"/>
        <color theme="1"/>
        <rFont val="標楷體"/>
        <family val="4"/>
        <charset val="136"/>
      </rPr>
      <t>研究在坑紙制造過程中加入</t>
    </r>
    <r>
      <rPr>
        <sz val="12"/>
        <color theme="1"/>
        <rFont val="Times New Roman"/>
        <family val="1"/>
      </rPr>
      <t>#AF342</t>
    </r>
    <r>
      <rPr>
        <sz val="12"/>
        <color theme="1"/>
        <rFont val="標楷體"/>
        <family val="4"/>
        <charset val="136"/>
      </rPr>
      <t>防霉劑，以及在坑紙表面印刷後染上</t>
    </r>
    <r>
      <rPr>
        <sz val="12"/>
        <color theme="1"/>
        <rFont val="Times New Roman"/>
        <family val="1"/>
      </rPr>
      <t>#PK301</t>
    </r>
    <r>
      <rPr>
        <sz val="12"/>
        <color theme="1"/>
        <rFont val="標楷體"/>
        <family val="4"/>
        <charset val="136"/>
      </rPr>
      <t>撥水劑，並確認品質是否可接受，以便利用此功能開發更多的坑紙產品（如坑紙凳、掛鐘等），以提升公司產品競爭力。</t>
    </r>
  </si>
  <si>
    <r>
      <rPr>
        <sz val="12"/>
        <color theme="1"/>
        <rFont val="標楷體"/>
        <family val="4"/>
        <charset val="136"/>
      </rPr>
      <t>研究</t>
    </r>
    <r>
      <rPr>
        <sz val="12"/>
        <color theme="1"/>
        <rFont val="Times New Roman"/>
        <family val="1"/>
      </rPr>
      <t>2.5mm</t>
    </r>
    <r>
      <rPr>
        <sz val="12"/>
        <color theme="1"/>
        <rFont val="標楷體"/>
        <family val="4"/>
        <charset val="136"/>
      </rPr>
      <t>、</t>
    </r>
    <r>
      <rPr>
        <sz val="12"/>
        <color theme="1"/>
        <rFont val="Times New Roman"/>
        <family val="1"/>
      </rPr>
      <t>3mm</t>
    </r>
    <r>
      <rPr>
        <sz val="12"/>
        <color theme="1"/>
        <rFont val="標楷體"/>
        <family val="4"/>
        <charset val="136"/>
      </rPr>
      <t>坑紙分別代替</t>
    </r>
    <r>
      <rPr>
        <sz val="12"/>
        <color theme="1"/>
        <rFont val="Times New Roman"/>
        <family val="1"/>
      </rPr>
      <t>2.36</t>
    </r>
    <r>
      <rPr>
        <sz val="12"/>
        <color theme="1"/>
        <rFont val="標楷體"/>
        <family val="4"/>
        <charset val="136"/>
      </rPr>
      <t>、</t>
    </r>
    <r>
      <rPr>
        <sz val="12"/>
        <color theme="1"/>
        <rFont val="Times New Roman"/>
        <family val="1"/>
      </rPr>
      <t>2.87</t>
    </r>
    <r>
      <rPr>
        <sz val="12"/>
        <color theme="1"/>
        <rFont val="標楷體"/>
        <family val="4"/>
        <charset val="136"/>
      </rPr>
      <t>板紙做精裝書皮殼的可行性</t>
    </r>
  </si>
  <si>
    <r>
      <rPr>
        <sz val="12"/>
        <color theme="1"/>
        <rFont val="標楷體"/>
        <family val="4"/>
        <charset val="136"/>
      </rPr>
      <t>研究《</t>
    </r>
    <r>
      <rPr>
        <sz val="12"/>
        <color theme="1"/>
        <rFont val="Times New Roman"/>
        <family val="1"/>
      </rPr>
      <t>S0922877HM</t>
    </r>
    <r>
      <rPr>
        <sz val="12"/>
        <color theme="1"/>
        <rFont val="標楷體"/>
        <family val="4"/>
        <charset val="136"/>
      </rPr>
      <t>錄音相部》皮殼用</t>
    </r>
    <r>
      <rPr>
        <sz val="12"/>
        <color theme="1"/>
        <rFont val="Times New Roman"/>
        <family val="1"/>
      </rPr>
      <t>“</t>
    </r>
    <r>
      <rPr>
        <sz val="12"/>
        <color theme="1"/>
        <rFont val="標楷體"/>
        <family val="4"/>
        <charset val="136"/>
      </rPr>
      <t>新坑紙【面紙</t>
    </r>
    <r>
      <rPr>
        <sz val="12"/>
        <color theme="1"/>
        <rFont val="Times New Roman"/>
        <family val="1"/>
      </rPr>
      <t>/250gsm</t>
    </r>
    <r>
      <rPr>
        <sz val="12"/>
        <color theme="1"/>
        <rFont val="標楷體"/>
        <family val="4"/>
        <charset val="136"/>
      </rPr>
      <t>東桻雙灰</t>
    </r>
    <r>
      <rPr>
        <sz val="12"/>
        <color theme="1"/>
        <rFont val="Times New Roman"/>
        <family val="1"/>
      </rPr>
      <t>+</t>
    </r>
    <r>
      <rPr>
        <sz val="12"/>
        <color theme="1"/>
        <rFont val="標楷體"/>
        <family val="4"/>
        <charset val="136"/>
      </rPr>
      <t>芯</t>
    </r>
    <r>
      <rPr>
        <sz val="12"/>
        <color theme="1"/>
        <rFont val="Times New Roman"/>
        <family val="1"/>
      </rPr>
      <t>(BC</t>
    </r>
    <r>
      <rPr>
        <sz val="12"/>
        <color theme="1"/>
        <rFont val="標楷體"/>
        <family val="4"/>
        <charset val="136"/>
      </rPr>
      <t>雙坑</t>
    </r>
    <r>
      <rPr>
        <sz val="12"/>
        <color theme="1"/>
        <rFont val="Times New Roman"/>
        <family val="1"/>
      </rPr>
      <t>)/100gsm</t>
    </r>
    <r>
      <rPr>
        <sz val="12"/>
        <color theme="1"/>
        <rFont val="標楷體"/>
        <family val="4"/>
        <charset val="136"/>
      </rPr>
      <t>芯紙</t>
    </r>
    <r>
      <rPr>
        <sz val="12"/>
        <color theme="1"/>
        <rFont val="Times New Roman"/>
        <family val="1"/>
      </rPr>
      <t>+</t>
    </r>
    <r>
      <rPr>
        <sz val="12"/>
        <color theme="1"/>
        <rFont val="標楷體"/>
        <family val="4"/>
        <charset val="136"/>
      </rPr>
      <t>底紙</t>
    </r>
    <r>
      <rPr>
        <sz val="12"/>
        <color theme="1"/>
        <rFont val="Times New Roman"/>
        <family val="1"/>
      </rPr>
      <t>/350gsm</t>
    </r>
    <r>
      <rPr>
        <sz val="12"/>
        <color theme="1"/>
        <rFont val="標楷體"/>
        <family val="4"/>
        <charset val="136"/>
      </rPr>
      <t>東桻雙灰】</t>
    </r>
    <r>
      <rPr>
        <sz val="12"/>
        <color theme="1"/>
        <rFont val="Times New Roman"/>
        <family val="1"/>
      </rPr>
      <t>”</t>
    </r>
    <r>
      <rPr>
        <sz val="12"/>
        <color theme="1"/>
        <rFont val="標楷體"/>
        <family val="4"/>
        <charset val="136"/>
      </rPr>
      <t>代替【面紙</t>
    </r>
    <r>
      <rPr>
        <sz val="12"/>
        <color theme="1"/>
        <rFont val="Times New Roman"/>
        <family val="1"/>
      </rPr>
      <t>250gsm</t>
    </r>
    <r>
      <rPr>
        <sz val="12"/>
        <color theme="1"/>
        <rFont val="標楷體"/>
        <family val="4"/>
        <charset val="136"/>
      </rPr>
      <t>雙灰</t>
    </r>
    <r>
      <rPr>
        <sz val="12"/>
        <color theme="1"/>
        <rFont val="Times New Roman"/>
        <family val="1"/>
      </rPr>
      <t>+</t>
    </r>
    <r>
      <rPr>
        <sz val="12"/>
        <color theme="1"/>
        <rFont val="標楷體"/>
        <family val="4"/>
        <charset val="136"/>
      </rPr>
      <t>（</t>
    </r>
    <r>
      <rPr>
        <sz val="12"/>
        <color theme="1"/>
        <rFont val="Times New Roman"/>
        <family val="1"/>
      </rPr>
      <t>105gsm</t>
    </r>
    <r>
      <rPr>
        <sz val="12"/>
        <color theme="1"/>
        <rFont val="標楷體"/>
        <family val="4"/>
        <charset val="136"/>
      </rPr>
      <t>牛皮紙</t>
    </r>
    <r>
      <rPr>
        <sz val="12"/>
        <color theme="1"/>
        <rFont val="Times New Roman"/>
        <family val="1"/>
      </rPr>
      <t>+100gsm</t>
    </r>
    <r>
      <rPr>
        <sz val="12"/>
        <color theme="1"/>
        <rFont val="標楷體"/>
        <family val="4"/>
        <charset val="136"/>
      </rPr>
      <t>坑芯</t>
    </r>
    <r>
      <rPr>
        <sz val="12"/>
        <color theme="1"/>
        <rFont val="Times New Roman"/>
        <family val="1"/>
      </rPr>
      <t>+105gsm</t>
    </r>
    <r>
      <rPr>
        <sz val="12"/>
        <color theme="1"/>
        <rFont val="標楷體"/>
        <family val="4"/>
        <charset val="136"/>
      </rPr>
      <t>牛皮紙）</t>
    </r>
    <r>
      <rPr>
        <sz val="12"/>
        <color theme="1"/>
        <rFont val="Times New Roman"/>
        <family val="1"/>
      </rPr>
      <t>+</t>
    </r>
    <r>
      <rPr>
        <sz val="12"/>
        <color theme="1"/>
        <rFont val="標楷體"/>
        <family val="4"/>
        <charset val="136"/>
      </rPr>
      <t>底紙</t>
    </r>
    <r>
      <rPr>
        <sz val="12"/>
        <color theme="1"/>
        <rFont val="Times New Roman"/>
        <family val="1"/>
      </rPr>
      <t>250gsm</t>
    </r>
    <r>
      <rPr>
        <sz val="12"/>
        <color theme="1"/>
        <rFont val="標楷體"/>
        <family val="4"/>
        <charset val="136"/>
      </rPr>
      <t>雙灰】，以增加生產效率及達到降低生產成本。</t>
    </r>
  </si>
  <si>
    <r>
      <rPr>
        <sz val="12"/>
        <color theme="1"/>
        <rFont val="標楷體"/>
        <family val="4"/>
        <charset val="136"/>
      </rPr>
      <t>測試彩星</t>
    </r>
    <r>
      <rPr>
        <sz val="12"/>
        <color theme="1"/>
        <rFont val="Times New Roman"/>
        <family val="1"/>
      </rPr>
      <t>#GP-1090</t>
    </r>
    <r>
      <rPr>
        <sz val="12"/>
        <color theme="1"/>
        <rFont val="標楷體"/>
        <family val="4"/>
        <charset val="136"/>
      </rPr>
      <t>配合瑞特利</t>
    </r>
    <r>
      <rPr>
        <sz val="12"/>
        <color theme="1"/>
        <rFont val="Times New Roman"/>
        <family val="1"/>
      </rPr>
      <t>#RS-1HX</t>
    </r>
    <r>
      <rPr>
        <sz val="12"/>
        <color theme="1"/>
        <rFont val="標楷體"/>
        <family val="4"/>
        <charset val="136"/>
      </rPr>
      <t>夜光粉，以不同比例調配，針對無粉、單粉、水油、光膠、啞膠面，是否可在各種性能上追到現時應用之絲印夜光墨</t>
    </r>
    <r>
      <rPr>
        <sz val="12"/>
        <color theme="1"/>
        <rFont val="Times New Roman"/>
        <family val="1"/>
      </rPr>
      <t>GP-1323</t>
    </r>
    <r>
      <rPr>
        <sz val="12"/>
        <color theme="1"/>
        <rFont val="標楷體"/>
        <family val="4"/>
        <charset val="136"/>
      </rPr>
      <t>、</t>
    </r>
    <r>
      <rPr>
        <sz val="12"/>
        <color theme="1"/>
        <rFont val="Times New Roman"/>
        <family val="1"/>
      </rPr>
      <t>10KT-076</t>
    </r>
    <r>
      <rPr>
        <sz val="12"/>
        <color theme="1"/>
        <rFont val="標楷體"/>
        <family val="4"/>
        <charset val="136"/>
      </rPr>
      <t>，並且符合我司的生產工藝。</t>
    </r>
  </si>
  <si>
    <r>
      <rPr>
        <sz val="12"/>
        <color theme="1"/>
        <rFont val="標楷體"/>
        <family val="4"/>
        <charset val="136"/>
      </rPr>
      <t>測試美麗華</t>
    </r>
    <r>
      <rPr>
        <sz val="12"/>
        <color theme="1"/>
        <rFont val="Times New Roman"/>
        <family val="1"/>
      </rPr>
      <t>#PS-110+</t>
    </r>
    <r>
      <rPr>
        <sz val="12"/>
        <color theme="1"/>
        <rFont val="標楷體"/>
        <family val="4"/>
        <charset val="136"/>
      </rPr>
      <t>瑞特利</t>
    </r>
    <r>
      <rPr>
        <sz val="12"/>
        <color theme="1"/>
        <rFont val="Times New Roman"/>
        <family val="1"/>
      </rPr>
      <t>#RS-1HX</t>
    </r>
    <r>
      <rPr>
        <sz val="12"/>
        <color theme="1"/>
        <rFont val="標楷體"/>
        <family val="4"/>
        <charset val="136"/>
      </rPr>
      <t>夜光粉，以不同比例調配，針對無粉面，是否可在各種性能上追到現時應用之絲印夜光墨</t>
    </r>
    <r>
      <rPr>
        <sz val="12"/>
        <color theme="1"/>
        <rFont val="Times New Roman"/>
        <family val="1"/>
      </rPr>
      <t>10KT-076</t>
    </r>
    <r>
      <rPr>
        <sz val="12"/>
        <color theme="1"/>
        <rFont val="標楷體"/>
        <family val="4"/>
        <charset val="136"/>
      </rPr>
      <t>，並且符合我司的生產工藝。</t>
    </r>
  </si>
  <si>
    <r>
      <rPr>
        <sz val="12"/>
        <color theme="1"/>
        <rFont val="標楷體"/>
        <family val="4"/>
        <charset val="136"/>
      </rPr>
      <t>測試美麗華</t>
    </r>
    <r>
      <rPr>
        <sz val="12"/>
        <color theme="1"/>
        <rFont val="Times New Roman"/>
        <family val="1"/>
      </rPr>
      <t>#WPU-110A3+</t>
    </r>
    <r>
      <rPr>
        <sz val="12"/>
        <color theme="1"/>
        <rFont val="標楷體"/>
        <family val="4"/>
        <charset val="136"/>
      </rPr>
      <t>瑞特利</t>
    </r>
    <r>
      <rPr>
        <sz val="12"/>
        <color theme="1"/>
        <rFont val="Times New Roman"/>
        <family val="1"/>
      </rPr>
      <t>#RS-1HX</t>
    </r>
    <r>
      <rPr>
        <sz val="12"/>
        <color theme="1"/>
        <rFont val="標楷體"/>
        <family val="4"/>
        <charset val="136"/>
      </rPr>
      <t>夜光粉，以不同比例調配，針對無粉、單粉、水油面，是否可在各種性能上追到現時應用之絲印夜光墨</t>
    </r>
    <r>
      <rPr>
        <sz val="12"/>
        <color theme="1"/>
        <rFont val="Times New Roman"/>
        <family val="1"/>
      </rPr>
      <t>10KT-076</t>
    </r>
    <r>
      <rPr>
        <sz val="12"/>
        <color theme="1"/>
        <rFont val="標楷體"/>
        <family val="4"/>
        <charset val="136"/>
      </rPr>
      <t>，並且符合我司的生產工藝。</t>
    </r>
  </si>
  <si>
    <r>
      <rPr>
        <sz val="12"/>
        <color theme="1"/>
        <rFont val="標楷體"/>
        <family val="4"/>
        <charset val="136"/>
      </rPr>
      <t>測試喜多彩</t>
    </r>
    <r>
      <rPr>
        <sz val="12"/>
        <color theme="1"/>
        <rFont val="Times New Roman"/>
        <family val="1"/>
      </rPr>
      <t>#SU-08E +</t>
    </r>
    <r>
      <rPr>
        <sz val="12"/>
        <color theme="1"/>
        <rFont val="標楷體"/>
        <family val="4"/>
        <charset val="136"/>
      </rPr>
      <t>瑞特利</t>
    </r>
    <r>
      <rPr>
        <sz val="12"/>
        <color theme="1"/>
        <rFont val="Times New Roman"/>
        <family val="1"/>
      </rPr>
      <t>#RS-1HX</t>
    </r>
    <r>
      <rPr>
        <sz val="12"/>
        <color theme="1"/>
        <rFont val="標楷體"/>
        <family val="4"/>
        <charset val="136"/>
      </rPr>
      <t>夜光粉，以不同比例調配，針對無粉、單粉、水油、光膠、啞膠面，是否可在各種性能上追到現時應用之絲印夜光墨</t>
    </r>
    <r>
      <rPr>
        <sz val="12"/>
        <color theme="1"/>
        <rFont val="Times New Roman"/>
        <family val="1"/>
      </rPr>
      <t>GP-1323</t>
    </r>
    <r>
      <rPr>
        <sz val="12"/>
        <color theme="1"/>
        <rFont val="標楷體"/>
        <family val="4"/>
        <charset val="136"/>
      </rPr>
      <t>、</t>
    </r>
    <r>
      <rPr>
        <sz val="12"/>
        <color theme="1"/>
        <rFont val="Times New Roman"/>
        <family val="1"/>
      </rPr>
      <t>10KT-076</t>
    </r>
    <r>
      <rPr>
        <sz val="12"/>
        <color theme="1"/>
        <rFont val="標楷體"/>
        <family val="4"/>
        <charset val="136"/>
      </rPr>
      <t>，並且符合我司的生產工藝。</t>
    </r>
  </si>
  <si>
    <r>
      <rPr>
        <sz val="12"/>
        <color theme="1"/>
        <rFont val="標楷體"/>
        <family val="4"/>
        <charset val="136"/>
      </rPr>
      <t>測試中益</t>
    </r>
    <r>
      <rPr>
        <sz val="12"/>
        <color theme="1"/>
        <rFont val="Times New Roman"/>
        <family val="1"/>
      </rPr>
      <t>#UVH-15046C +</t>
    </r>
    <r>
      <rPr>
        <sz val="12"/>
        <color theme="1"/>
        <rFont val="標楷體"/>
        <family val="4"/>
        <charset val="136"/>
      </rPr>
      <t>瑞特利</t>
    </r>
    <r>
      <rPr>
        <sz val="12"/>
        <color theme="1"/>
        <rFont val="Times New Roman"/>
        <family val="1"/>
      </rPr>
      <t>#RS-1HX</t>
    </r>
    <r>
      <rPr>
        <sz val="12"/>
        <color theme="1"/>
        <rFont val="標楷體"/>
        <family val="4"/>
        <charset val="136"/>
      </rPr>
      <t>夜光粉，以不同比例調配，針對無粉、單粉、水油、光膠、啞膠面，是否可在各種性能上追到現時應用之絲印夜光墨</t>
    </r>
    <r>
      <rPr>
        <sz val="12"/>
        <color theme="1"/>
        <rFont val="Times New Roman"/>
        <family val="1"/>
      </rPr>
      <t>GP-1323</t>
    </r>
    <r>
      <rPr>
        <sz val="12"/>
        <color theme="1"/>
        <rFont val="標楷體"/>
        <family val="4"/>
        <charset val="136"/>
      </rPr>
      <t>、</t>
    </r>
    <r>
      <rPr>
        <sz val="12"/>
        <color theme="1"/>
        <rFont val="Times New Roman"/>
        <family val="1"/>
      </rPr>
      <t>10KT-076</t>
    </r>
    <r>
      <rPr>
        <sz val="12"/>
        <color theme="1"/>
        <rFont val="標楷體"/>
        <family val="4"/>
        <charset val="136"/>
      </rPr>
      <t>，並且符合我司的生產工藝。</t>
    </r>
  </si>
  <si>
    <r>
      <rPr>
        <sz val="12"/>
        <color theme="1"/>
        <rFont val="標楷體"/>
        <family val="4"/>
        <charset val="136"/>
      </rPr>
      <t>研究有手感的水油塗層，測試歐美化工</t>
    </r>
    <r>
      <rPr>
        <sz val="12"/>
        <color theme="1"/>
        <rFont val="Times New Roman"/>
        <family val="1"/>
      </rPr>
      <t>1512D</t>
    </r>
    <r>
      <rPr>
        <sz val="12"/>
        <color theme="1"/>
        <rFont val="標楷體"/>
        <family val="4"/>
        <charset val="136"/>
      </rPr>
      <t>手感油，要求紙張表面印刷圖層具有柔軟、滑爽手感，看其是否符合公司生產品質要求，滿足客人要求用於公司大貨生產。</t>
    </r>
  </si>
  <si>
    <r>
      <rPr>
        <sz val="12"/>
        <color theme="1"/>
        <rFont val="標楷體"/>
        <family val="4"/>
        <charset val="136"/>
      </rPr>
      <t>研究用新開發的物料</t>
    </r>
    <r>
      <rPr>
        <sz val="12"/>
        <color theme="1"/>
        <rFont val="Times New Roman"/>
        <family val="1"/>
      </rPr>
      <t>(</t>
    </r>
    <r>
      <rPr>
        <sz val="12"/>
        <color theme="1"/>
        <rFont val="標楷體"/>
        <family val="4"/>
        <charset val="136"/>
      </rPr>
      <t>油墨、膠水、紙張、菲林等</t>
    </r>
    <r>
      <rPr>
        <sz val="12"/>
        <color theme="1"/>
        <rFont val="Times New Roman"/>
        <family val="1"/>
      </rPr>
      <t>)</t>
    </r>
    <r>
      <rPr>
        <sz val="12"/>
        <color theme="1"/>
        <rFont val="標楷體"/>
        <family val="4"/>
        <charset val="136"/>
      </rPr>
      <t>配合現用的機台，生產新客戶</t>
    </r>
    <r>
      <rPr>
        <sz val="12"/>
        <color theme="1"/>
        <rFont val="Times New Roman"/>
        <family val="1"/>
      </rPr>
      <t>--</t>
    </r>
    <r>
      <rPr>
        <sz val="12"/>
        <color theme="1"/>
        <rFont val="標楷體"/>
        <family val="4"/>
        <charset val="136"/>
      </rPr>
      <t>大昌行物流有限公司之《金莎系列產品》，確認整體品質是否接受。</t>
    </r>
  </si>
  <si>
    <r>
      <rPr>
        <sz val="12"/>
        <color theme="1"/>
        <rFont val="標楷體"/>
        <family val="4"/>
        <charset val="136"/>
      </rPr>
      <t>研究</t>
    </r>
    <r>
      <rPr>
        <sz val="12"/>
        <color theme="1"/>
        <rFont val="Times New Roman"/>
        <family val="1"/>
      </rPr>
      <t>“</t>
    </r>
    <r>
      <rPr>
        <sz val="12"/>
        <color theme="1"/>
        <rFont val="標楷體"/>
        <family val="4"/>
        <charset val="136"/>
      </rPr>
      <t>無水印刷</t>
    </r>
    <r>
      <rPr>
        <sz val="12"/>
        <color theme="1"/>
        <rFont val="Times New Roman"/>
        <family val="1"/>
      </rPr>
      <t>”</t>
    </r>
    <r>
      <rPr>
        <sz val="12"/>
        <color theme="1"/>
        <rFont val="標楷體"/>
        <family val="4"/>
        <charset val="136"/>
      </rPr>
      <t>與</t>
    </r>
    <r>
      <rPr>
        <sz val="12"/>
        <color theme="1"/>
        <rFont val="Times New Roman"/>
        <family val="1"/>
      </rPr>
      <t>“</t>
    </r>
    <r>
      <rPr>
        <sz val="12"/>
        <color theme="1"/>
        <rFont val="標楷體"/>
        <family val="4"/>
        <charset val="136"/>
      </rPr>
      <t>有水印刷</t>
    </r>
    <r>
      <rPr>
        <sz val="12"/>
        <color theme="1"/>
        <rFont val="Times New Roman"/>
        <family val="1"/>
      </rPr>
      <t>”</t>
    </r>
    <r>
      <rPr>
        <sz val="12"/>
        <color theme="1"/>
        <rFont val="標楷體"/>
        <family val="4"/>
        <charset val="136"/>
      </rPr>
      <t>油墨分別在不同基材上印刷的效果表現，並對比兩種印刷技術上的印件附著力、耐磨、干燥速度等性能的差異。</t>
    </r>
  </si>
  <si>
    <r>
      <rPr>
        <sz val="12"/>
        <color theme="1"/>
        <rFont val="標楷體"/>
        <family val="4"/>
        <charset val="136"/>
      </rPr>
      <t>研究粉灰咭書經轆白色燙金紙仿單粉咭書書邊效果的可行性，測試</t>
    </r>
    <r>
      <rPr>
        <sz val="12"/>
        <color theme="1"/>
        <rFont val="Times New Roman"/>
        <family val="1"/>
      </rPr>
      <t>M802903</t>
    </r>
    <r>
      <rPr>
        <sz val="12"/>
        <color theme="1"/>
        <rFont val="標楷體"/>
        <family val="4"/>
        <charset val="136"/>
      </rPr>
      <t>白色顏料箔，確認其是否可配合現有機台針對粉灰咭書進行轆白色書邊的加工，以模仿單粉咭書書邊之效果，達到滿足部份客人要求降低咭書生產成本之目的。</t>
    </r>
  </si>
  <si>
    <r>
      <rPr>
        <sz val="12"/>
        <color theme="1"/>
        <rFont val="標楷體"/>
        <family val="4"/>
        <charset val="136"/>
      </rPr>
      <t>測試</t>
    </r>
    <r>
      <rPr>
        <sz val="12"/>
        <color theme="1"/>
        <rFont val="Times New Roman"/>
        <family val="1"/>
      </rPr>
      <t>6</t>
    </r>
    <r>
      <rPr>
        <sz val="12"/>
        <color theme="1"/>
        <rFont val="標楷體"/>
        <family val="4"/>
        <charset val="136"/>
      </rPr>
      <t>款植毛印張能否浸水</t>
    </r>
  </si>
  <si>
    <r>
      <rPr>
        <sz val="12"/>
        <color theme="1"/>
        <rFont val="標楷體"/>
        <family val="4"/>
        <charset val="136"/>
      </rPr>
      <t>研究新物料硅膠絲印在單粉面背面，硅膠面完全固化後是否可以粘在</t>
    </r>
    <r>
      <rPr>
        <sz val="12"/>
        <color theme="1"/>
        <rFont val="Times New Roman"/>
        <family val="1"/>
      </rPr>
      <t>UV</t>
    </r>
    <r>
      <rPr>
        <sz val="12"/>
        <color theme="1"/>
        <rFont val="標楷體"/>
        <family val="4"/>
        <charset val="136"/>
      </rPr>
      <t>面等光滑面上，是否可以作任意貼用途應用於硅膠書等方面。</t>
    </r>
  </si>
  <si>
    <r>
      <rPr>
        <sz val="12"/>
        <color theme="1"/>
        <rFont val="標楷體"/>
        <family val="4"/>
        <charset val="136"/>
      </rPr>
      <t>研究使用水性光油代替</t>
    </r>
    <r>
      <rPr>
        <sz val="12"/>
        <color theme="1"/>
        <rFont val="Times New Roman"/>
        <family val="1"/>
      </rPr>
      <t>#PS-110</t>
    </r>
    <r>
      <rPr>
        <sz val="12"/>
        <color theme="1"/>
        <rFont val="標楷體"/>
        <family val="4"/>
        <charset val="136"/>
      </rPr>
      <t>油性光油的用於絲印珍珠油墨的可行性，測試珀特彩</t>
    </r>
    <r>
      <rPr>
        <sz val="12"/>
        <color theme="1"/>
        <rFont val="Times New Roman"/>
        <family val="1"/>
      </rPr>
      <t>#ZG-325</t>
    </r>
    <r>
      <rPr>
        <sz val="12"/>
        <color theme="1"/>
        <rFont val="標楷體"/>
        <family val="4"/>
        <charset val="136"/>
      </rPr>
      <t>水性光油溝珍珠粉，要求達到油性絲印珍珠油墨的珍珠效果，解決油性光油</t>
    </r>
    <r>
      <rPr>
        <sz val="12"/>
        <color theme="1"/>
        <rFont val="Times New Roman"/>
        <family val="1"/>
      </rPr>
      <t>VOC</t>
    </r>
    <r>
      <rPr>
        <sz val="12"/>
        <color theme="1"/>
        <rFont val="標楷體"/>
        <family val="4"/>
        <charset val="136"/>
      </rPr>
      <t>含量較高、不環保、溶劑氣味大等問題，達到提升公司產品市場競爭力的目的。</t>
    </r>
  </si>
  <si>
    <r>
      <rPr>
        <sz val="12"/>
        <color theme="1"/>
        <rFont val="標楷體"/>
        <family val="4"/>
        <charset val="136"/>
      </rPr>
      <t>測試公司四色印張（</t>
    </r>
    <r>
      <rPr>
        <sz val="12"/>
        <color theme="1"/>
        <rFont val="Times New Roman"/>
        <family val="1"/>
      </rPr>
      <t>500g/m2SAD</t>
    </r>
    <r>
      <rPr>
        <sz val="12"/>
        <color theme="1"/>
        <rFont val="標楷體"/>
        <family val="4"/>
        <charset val="136"/>
      </rPr>
      <t>粉灰咭、</t>
    </r>
    <r>
      <rPr>
        <sz val="12"/>
        <color theme="1"/>
        <rFont val="Times New Roman"/>
        <family val="1"/>
      </rPr>
      <t>410g/m2HTT</t>
    </r>
    <r>
      <rPr>
        <sz val="12"/>
        <color theme="1"/>
        <rFont val="標楷體"/>
        <family val="4"/>
        <charset val="136"/>
      </rPr>
      <t>單粉咭）於外發廠（佛山南海大瀝星輝紙品復合過膠廠）做免打底染</t>
    </r>
    <r>
      <rPr>
        <sz val="12"/>
        <color theme="1"/>
        <rFont val="Times New Roman"/>
        <family val="1"/>
      </rPr>
      <t>UV</t>
    </r>
    <r>
      <rPr>
        <sz val="12"/>
        <color theme="1"/>
        <rFont val="標楷體"/>
        <family val="4"/>
        <charset val="136"/>
      </rPr>
      <t>，看是否可以都符合我司品質要求，達到節能減排、降低成本，應用於大貨生產。</t>
    </r>
  </si>
  <si>
    <r>
      <rPr>
        <sz val="12"/>
        <color theme="1"/>
        <rFont val="標楷體"/>
        <family val="4"/>
        <charset val="136"/>
      </rPr>
      <t>研究隱形的紫外熒光油墨效果，測試柯式印刷</t>
    </r>
    <r>
      <rPr>
        <sz val="12"/>
        <color theme="1"/>
        <rFont val="Times New Roman"/>
        <family val="1"/>
      </rPr>
      <t>C-I-002</t>
    </r>
    <r>
      <rPr>
        <sz val="12"/>
        <color theme="1"/>
        <rFont val="標楷體"/>
        <family val="4"/>
        <charset val="136"/>
      </rPr>
      <t>隐形荧光油墨</t>
    </r>
    <r>
      <rPr>
        <sz val="12"/>
        <color theme="1"/>
        <rFont val="Times New Roman"/>
        <family val="1"/>
      </rPr>
      <t xml:space="preserve"> (</t>
    </r>
    <r>
      <rPr>
        <sz val="12"/>
        <color theme="1"/>
        <rFont val="標楷體"/>
        <family val="4"/>
        <charset val="136"/>
      </rPr>
      <t>绿色），再配合後工序過啞</t>
    </r>
    <r>
      <rPr>
        <sz val="12"/>
        <color theme="1"/>
        <rFont val="Times New Roman"/>
        <family val="1"/>
      </rPr>
      <t>UV</t>
    </r>
    <r>
      <rPr>
        <sz val="12"/>
        <color theme="1"/>
        <rFont val="標楷體"/>
        <family val="4"/>
        <charset val="136"/>
      </rPr>
      <t>、啞水油、過膠是否可做到隱形的效果，以便向客人推廣。</t>
    </r>
  </si>
  <si>
    <r>
      <rPr>
        <sz val="12"/>
        <color theme="1"/>
        <rFont val="標楷體"/>
        <family val="4"/>
        <charset val="136"/>
      </rPr>
      <t>研究用</t>
    </r>
    <r>
      <rPr>
        <sz val="12"/>
        <color theme="1"/>
        <rFont val="Times New Roman"/>
        <family val="1"/>
      </rPr>
      <t>2.5mm</t>
    </r>
    <r>
      <rPr>
        <sz val="12"/>
        <color theme="1"/>
        <rFont val="標楷體"/>
        <family val="4"/>
        <charset val="136"/>
      </rPr>
      <t>坑紙【</t>
    </r>
    <r>
      <rPr>
        <sz val="12"/>
        <color theme="1"/>
        <rFont val="Times New Roman"/>
        <family val="1"/>
      </rPr>
      <t>G25918G25</t>
    </r>
    <r>
      <rPr>
        <sz val="12"/>
        <color theme="1"/>
        <rFont val="標楷體"/>
        <family val="4"/>
        <charset val="136"/>
      </rPr>
      <t>】用料【面紙</t>
    </r>
    <r>
      <rPr>
        <sz val="12"/>
        <color theme="1"/>
        <rFont val="Times New Roman"/>
        <family val="1"/>
      </rPr>
      <t>/250gsm</t>
    </r>
    <r>
      <rPr>
        <sz val="12"/>
        <color theme="1"/>
        <rFont val="標楷體"/>
        <family val="4"/>
        <charset val="136"/>
      </rPr>
      <t>東桻雙灰</t>
    </r>
    <r>
      <rPr>
        <sz val="12"/>
        <color theme="1"/>
        <rFont val="Times New Roman"/>
        <family val="1"/>
      </rPr>
      <t>+</t>
    </r>
    <r>
      <rPr>
        <sz val="12"/>
        <color theme="1"/>
        <rFont val="標楷體"/>
        <family val="4"/>
        <charset val="136"/>
      </rPr>
      <t>芯</t>
    </r>
    <r>
      <rPr>
        <sz val="12"/>
        <color theme="1"/>
        <rFont val="Times New Roman"/>
        <family val="1"/>
      </rPr>
      <t>(E</t>
    </r>
    <r>
      <rPr>
        <sz val="12"/>
        <color theme="1"/>
        <rFont val="標楷體"/>
        <family val="4"/>
        <charset val="136"/>
      </rPr>
      <t>坑</t>
    </r>
    <r>
      <rPr>
        <sz val="12"/>
        <color theme="1"/>
        <rFont val="Times New Roman"/>
        <family val="1"/>
      </rPr>
      <t>)/180gsm</t>
    </r>
    <r>
      <rPr>
        <sz val="12"/>
        <color theme="1"/>
        <rFont val="標楷體"/>
        <family val="4"/>
        <charset val="136"/>
      </rPr>
      <t>順裕芯紙</t>
    </r>
    <r>
      <rPr>
        <sz val="12"/>
        <color theme="1"/>
        <rFont val="Times New Roman"/>
        <family val="1"/>
      </rPr>
      <t>+</t>
    </r>
    <r>
      <rPr>
        <sz val="12"/>
        <color theme="1"/>
        <rFont val="標楷體"/>
        <family val="4"/>
        <charset val="136"/>
      </rPr>
      <t>底紙</t>
    </r>
    <r>
      <rPr>
        <sz val="12"/>
        <color theme="1"/>
        <rFont val="Times New Roman"/>
        <family val="1"/>
      </rPr>
      <t>/250gsm</t>
    </r>
    <r>
      <rPr>
        <sz val="12"/>
        <color theme="1"/>
        <rFont val="標楷體"/>
        <family val="4"/>
        <charset val="136"/>
      </rPr>
      <t>東桻雙灰】做《</t>
    </r>
    <r>
      <rPr>
        <sz val="12"/>
        <color theme="1"/>
        <rFont val="Times New Roman"/>
        <family val="1"/>
      </rPr>
      <t>HM</t>
    </r>
    <r>
      <rPr>
        <sz val="12"/>
        <color theme="1"/>
        <rFont val="標楷體"/>
        <family val="4"/>
        <charset val="136"/>
      </rPr>
      <t>錄音發聲書》皮殼</t>
    </r>
  </si>
  <si>
    <r>
      <rPr>
        <sz val="12"/>
        <color theme="1"/>
        <rFont val="標楷體"/>
        <family val="4"/>
        <charset val="136"/>
      </rPr>
      <t>試印啞油在咭紙上後，能否寫上粉筆字</t>
    </r>
  </si>
  <si>
    <r>
      <rPr>
        <sz val="12"/>
        <color theme="1"/>
        <rFont val="標楷體"/>
        <family val="4"/>
        <charset val="136"/>
      </rPr>
      <t>測試金漢焗爐植毛的效率及效果，與臻興爐比較</t>
    </r>
  </si>
  <si>
    <r>
      <rPr>
        <sz val="12"/>
        <color theme="1"/>
        <rFont val="標楷體"/>
        <family val="4"/>
        <charset val="136"/>
      </rPr>
      <t>試在客人提供的</t>
    </r>
    <r>
      <rPr>
        <sz val="12"/>
        <color theme="1"/>
        <rFont val="Times New Roman"/>
        <family val="1"/>
      </rPr>
      <t>fabric</t>
    </r>
    <r>
      <rPr>
        <sz val="12"/>
        <color theme="1"/>
        <rFont val="標楷體"/>
        <family val="4"/>
        <charset val="136"/>
      </rPr>
      <t>燙金及絲印</t>
    </r>
    <r>
      <rPr>
        <sz val="12"/>
        <color theme="1"/>
        <rFont val="Times New Roman"/>
        <family val="1"/>
      </rPr>
      <t>1)4</t>
    </r>
    <r>
      <rPr>
        <sz val="12"/>
        <color theme="1"/>
        <rFont val="標楷體"/>
        <family val="4"/>
        <charset val="136"/>
      </rPr>
      <t>種布料</t>
    </r>
    <r>
      <rPr>
        <sz val="12"/>
        <color theme="1"/>
        <rFont val="Times New Roman"/>
        <family val="1"/>
      </rPr>
      <t>, 2)</t>
    </r>
    <r>
      <rPr>
        <sz val="12"/>
        <color theme="1"/>
        <rFont val="標楷體"/>
        <family val="4"/>
        <charset val="136"/>
      </rPr>
      <t>綠色布</t>
    </r>
  </si>
  <si>
    <r>
      <rPr>
        <sz val="12"/>
        <color theme="1"/>
        <rFont val="標楷體"/>
        <family val="4"/>
        <charset val="136"/>
      </rPr>
      <t>測試燙金後印刷，因早前印河馬月曆有問題出現，須全面進行測試</t>
    </r>
  </si>
  <si>
    <r>
      <rPr>
        <sz val="12"/>
        <color theme="1"/>
        <rFont val="標楷體"/>
        <family val="4"/>
        <charset val="136"/>
      </rPr>
      <t>研究</t>
    </r>
    <r>
      <rPr>
        <sz val="12"/>
        <color theme="1"/>
        <rFont val="Times New Roman"/>
        <family val="1"/>
      </rPr>
      <t>Foil On Foil</t>
    </r>
    <r>
      <rPr>
        <sz val="12"/>
        <color theme="1"/>
        <rFont val="標楷體"/>
        <family val="4"/>
        <charset val="136"/>
      </rPr>
      <t>技術</t>
    </r>
  </si>
  <si>
    <r>
      <rPr>
        <sz val="12"/>
        <color theme="1"/>
        <rFont val="標楷體"/>
        <family val="4"/>
        <charset val="136"/>
      </rPr>
      <t>立體印刷</t>
    </r>
    <r>
      <rPr>
        <sz val="12"/>
        <color theme="1"/>
        <rFont val="Times New Roman"/>
        <family val="1"/>
      </rPr>
      <t>(Lenticular )</t>
    </r>
    <r>
      <rPr>
        <sz val="12"/>
        <color theme="1"/>
        <rFont val="標楷體"/>
        <family val="4"/>
        <charset val="136"/>
      </rPr>
      <t>測試</t>
    </r>
  </si>
  <si>
    <r>
      <rPr>
        <sz val="12"/>
        <color theme="1"/>
        <rFont val="標楷體"/>
        <family val="4"/>
        <charset val="136"/>
      </rPr>
      <t>測試廠內普通</t>
    </r>
    <r>
      <rPr>
        <sz val="12"/>
        <color theme="1"/>
        <rFont val="Times New Roman"/>
        <family val="1"/>
      </rPr>
      <t>UV</t>
    </r>
    <r>
      <rPr>
        <sz val="12"/>
        <color theme="1"/>
        <rFont val="標楷體"/>
        <family val="4"/>
        <charset val="136"/>
      </rPr>
      <t>油溝閃金粉後絲印的可行性</t>
    </r>
  </si>
  <si>
    <r>
      <rPr>
        <sz val="12"/>
        <color theme="1"/>
        <rFont val="標楷體"/>
        <family val="4"/>
        <charset val="136"/>
      </rPr>
      <t>自行生產蜂巢產品</t>
    </r>
  </si>
  <si>
    <r>
      <rPr>
        <sz val="12"/>
        <color theme="1"/>
        <rFont val="標楷體"/>
        <family val="4"/>
        <charset val="136"/>
      </rPr>
      <t>工廠自行裱</t>
    </r>
    <r>
      <rPr>
        <sz val="12"/>
        <color theme="1"/>
        <rFont val="Times New Roman"/>
        <family val="1"/>
      </rPr>
      <t>E-</t>
    </r>
    <r>
      <rPr>
        <sz val="12"/>
        <color theme="1"/>
        <rFont val="標楷體"/>
        <family val="4"/>
        <charset val="136"/>
      </rPr>
      <t>坑紙做內箱代替原用由聯昌供應的</t>
    </r>
    <r>
      <rPr>
        <sz val="12"/>
        <color theme="1"/>
        <rFont val="Times New Roman"/>
        <family val="1"/>
      </rPr>
      <t>126A</t>
    </r>
    <r>
      <rPr>
        <sz val="12"/>
        <color theme="1"/>
        <rFont val="標楷體"/>
        <family val="4"/>
        <charset val="136"/>
      </rPr>
      <t>單坑入月曆</t>
    </r>
  </si>
  <si>
    <r>
      <rPr>
        <sz val="12"/>
        <color theme="1"/>
        <rFont val="標楷體"/>
        <family val="4"/>
        <charset val="136"/>
      </rPr>
      <t>測試自行裱板紙，配合將來大量自行裱板紙要求</t>
    </r>
  </si>
  <si>
    <r>
      <rPr>
        <sz val="12"/>
        <color theme="1"/>
        <rFont val="標楷體"/>
        <family val="4"/>
        <charset val="136"/>
      </rPr>
      <t>研究自調</t>
    </r>
    <r>
      <rPr>
        <sz val="12"/>
        <color theme="1"/>
        <rFont val="Times New Roman"/>
        <family val="1"/>
      </rPr>
      <t>UV</t>
    </r>
    <r>
      <rPr>
        <sz val="12"/>
        <color theme="1"/>
        <rFont val="標楷體"/>
        <family val="4"/>
        <charset val="136"/>
      </rPr>
      <t>墨加閃金粉，然後用絲印印於不同介面，以降低成本</t>
    </r>
  </si>
  <si>
    <r>
      <rPr>
        <sz val="12"/>
        <color theme="1"/>
        <rFont val="標楷體"/>
        <family val="4"/>
        <charset val="136"/>
      </rPr>
      <t>測試絲印在用不同網目配不同材料的用量計算，以作日後在測試絲印新物料時的一個比較及參考。</t>
    </r>
  </si>
  <si>
    <r>
      <rPr>
        <sz val="12"/>
        <color theme="1"/>
        <rFont val="標楷體"/>
        <family val="4"/>
        <charset val="136"/>
      </rPr>
      <t>研究梁滄記的</t>
    </r>
    <r>
      <rPr>
        <sz val="12"/>
        <color theme="1"/>
        <rFont val="Times New Roman"/>
        <family val="1"/>
      </rPr>
      <t>L817</t>
    </r>
    <r>
      <rPr>
        <sz val="12"/>
        <color theme="1"/>
        <rFont val="標楷體"/>
        <family val="4"/>
        <charset val="136"/>
      </rPr>
      <t>金紙品質是否批批一樣。</t>
    </r>
  </si>
  <si>
    <r>
      <rPr>
        <sz val="12"/>
        <color theme="1"/>
        <rFont val="標楷體"/>
        <family val="4"/>
        <charset val="136"/>
      </rPr>
      <t>意大利刨坑機</t>
    </r>
    <r>
      <rPr>
        <sz val="12"/>
        <color theme="1"/>
        <rFont val="Times New Roman"/>
        <family val="1"/>
      </rPr>
      <t>-</t>
    </r>
    <r>
      <rPr>
        <sz val="12"/>
        <color theme="1"/>
        <rFont val="標楷體"/>
        <family val="4"/>
        <charset val="136"/>
      </rPr>
      <t>測試用刨坑做皮殼、板紙盒效果。</t>
    </r>
  </si>
  <si>
    <r>
      <rPr>
        <sz val="12"/>
        <color theme="1"/>
        <rFont val="標楷體"/>
        <family val="4"/>
        <charset val="136"/>
      </rPr>
      <t>測試用</t>
    </r>
    <r>
      <rPr>
        <sz val="12"/>
        <color theme="1"/>
        <rFont val="Times New Roman"/>
        <family val="1"/>
      </rPr>
      <t>LMI Laser Machine</t>
    </r>
    <r>
      <rPr>
        <sz val="12"/>
        <color theme="1"/>
        <rFont val="標楷體"/>
        <family val="4"/>
        <charset val="136"/>
      </rPr>
      <t>做樣效果。</t>
    </r>
  </si>
  <si>
    <r>
      <rPr>
        <sz val="12"/>
        <color theme="1"/>
        <rFont val="標楷體"/>
        <family val="4"/>
        <charset val="136"/>
      </rPr>
      <t>測試用捲對捲壓花機做樣效果。</t>
    </r>
  </si>
  <si>
    <r>
      <rPr>
        <sz val="12"/>
        <color theme="1"/>
        <rFont val="標楷體"/>
        <family val="4"/>
        <charset val="136"/>
      </rPr>
      <t>研究廠內染紙的能力，包括柯色印刷、柯色</t>
    </r>
    <r>
      <rPr>
        <sz val="12"/>
        <color theme="1"/>
        <rFont val="Times New Roman"/>
        <family val="1"/>
      </rPr>
      <t>coater</t>
    </r>
    <r>
      <rPr>
        <sz val="12"/>
        <color theme="1"/>
        <rFont val="標楷體"/>
        <family val="4"/>
        <charset val="136"/>
      </rPr>
      <t>、</t>
    </r>
    <r>
      <rPr>
        <sz val="12"/>
        <color theme="1"/>
        <rFont val="Times New Roman"/>
        <family val="1"/>
      </rPr>
      <t>Flex</t>
    </r>
    <r>
      <rPr>
        <sz val="12"/>
        <color theme="1"/>
        <rFont val="標楷體"/>
        <family val="4"/>
        <charset val="136"/>
      </rPr>
      <t>印刷、</t>
    </r>
    <r>
      <rPr>
        <sz val="12"/>
        <color theme="1"/>
        <rFont val="Times New Roman"/>
        <family val="1"/>
      </rPr>
      <t>Comprint</t>
    </r>
    <r>
      <rPr>
        <sz val="12"/>
        <color theme="1"/>
        <rFont val="標楷體"/>
        <family val="4"/>
        <charset val="136"/>
      </rPr>
      <t>及</t>
    </r>
    <r>
      <rPr>
        <sz val="12"/>
        <color theme="1"/>
        <rFont val="Times New Roman"/>
        <family val="1"/>
      </rPr>
      <t>Gravuse</t>
    </r>
    <r>
      <rPr>
        <sz val="12"/>
        <color theme="1"/>
        <rFont val="標楷體"/>
        <family val="4"/>
        <charset val="136"/>
      </rPr>
      <t>。</t>
    </r>
  </si>
  <si>
    <r>
      <rPr>
        <sz val="12"/>
        <color theme="1"/>
        <rFont val="標楷體"/>
        <family val="4"/>
        <charset val="136"/>
      </rPr>
      <t>測試自行絲印膠片及啤摺做膠盒</t>
    </r>
  </si>
  <si>
    <r>
      <rPr>
        <sz val="12"/>
        <color theme="1"/>
        <rFont val="標楷體"/>
        <family val="4"/>
        <charset val="136"/>
      </rPr>
      <t>測試聯昌的</t>
    </r>
    <r>
      <rPr>
        <sz val="12"/>
        <color theme="1"/>
        <rFont val="Times New Roman"/>
        <family val="1"/>
      </rPr>
      <t>400G</t>
    </r>
    <r>
      <rPr>
        <sz val="12"/>
        <color theme="1"/>
        <rFont val="標楷體"/>
        <family val="4"/>
        <charset val="136"/>
      </rPr>
      <t>雙灰裱</t>
    </r>
    <r>
      <rPr>
        <sz val="12"/>
        <color theme="1"/>
        <rFont val="Times New Roman"/>
        <family val="1"/>
      </rPr>
      <t>E-</t>
    </r>
    <r>
      <rPr>
        <sz val="12"/>
        <color theme="1"/>
        <rFont val="標楷體"/>
        <family val="4"/>
        <charset val="136"/>
      </rPr>
      <t>坑紙做自行刨坑仗做相簿是否可行</t>
    </r>
  </si>
  <si>
    <r>
      <rPr>
        <sz val="12"/>
        <color theme="1"/>
        <rFont val="標楷體"/>
        <family val="4"/>
        <charset val="136"/>
      </rPr>
      <t>測試瑞年行的</t>
    </r>
    <r>
      <rPr>
        <sz val="12"/>
        <color theme="1"/>
        <rFont val="Times New Roman"/>
        <family val="1"/>
      </rPr>
      <t>#9159-S(</t>
    </r>
    <r>
      <rPr>
        <sz val="12"/>
        <color theme="1"/>
        <rFont val="標楷體"/>
        <family val="4"/>
        <charset val="136"/>
      </rPr>
      <t>玻璃磨沙</t>
    </r>
    <r>
      <rPr>
        <sz val="12"/>
        <color theme="1"/>
        <rFont val="Times New Roman"/>
        <family val="1"/>
      </rPr>
      <t>UV</t>
    </r>
    <r>
      <rPr>
        <sz val="12"/>
        <color theme="1"/>
        <rFont val="標楷體"/>
        <family val="4"/>
        <charset val="136"/>
      </rPr>
      <t>油</t>
    </r>
    <r>
      <rPr>
        <sz val="12"/>
        <color theme="1"/>
        <rFont val="Times New Roman"/>
        <family val="1"/>
      </rPr>
      <t>)</t>
    </r>
    <r>
      <rPr>
        <sz val="12"/>
        <color theme="1"/>
        <rFont val="標楷體"/>
        <family val="4"/>
        <charset val="136"/>
      </rPr>
      <t>是否合用。</t>
    </r>
  </si>
  <si>
    <r>
      <rPr>
        <sz val="12"/>
        <color theme="1"/>
        <rFont val="標楷體"/>
        <family val="4"/>
        <charset val="136"/>
      </rPr>
      <t>尋找適合的絲印白墨印在印刷了</t>
    </r>
    <r>
      <rPr>
        <sz val="12"/>
        <color theme="1"/>
        <rFont val="Times New Roman"/>
        <family val="1"/>
      </rPr>
      <t>uv offset</t>
    </r>
    <r>
      <rPr>
        <sz val="12"/>
        <color theme="1"/>
        <rFont val="標楷體"/>
        <family val="4"/>
        <charset val="136"/>
      </rPr>
      <t>墨的</t>
    </r>
    <r>
      <rPr>
        <sz val="12"/>
        <color theme="1"/>
        <rFont val="Times New Roman"/>
        <family val="1"/>
      </rPr>
      <t>pvc</t>
    </r>
    <r>
      <rPr>
        <sz val="12"/>
        <color theme="1"/>
        <rFont val="標楷體"/>
        <family val="4"/>
        <charset val="136"/>
      </rPr>
      <t>膠片上。</t>
    </r>
  </si>
  <si>
    <r>
      <rPr>
        <sz val="12"/>
        <color theme="1"/>
        <rFont val="標楷體"/>
        <family val="4"/>
        <charset val="136"/>
      </rPr>
      <t>測試做發泡槳產品的可行性</t>
    </r>
  </si>
  <si>
    <r>
      <rPr>
        <sz val="12"/>
        <color theme="1"/>
        <rFont val="標楷體"/>
        <family val="4"/>
        <charset val="136"/>
      </rPr>
      <t>研究用科之藝網印公司的磨沙及晶體冰花機做皺紋及冰花效果。</t>
    </r>
  </si>
  <si>
    <r>
      <rPr>
        <sz val="12"/>
        <color theme="1"/>
        <rFont val="標楷體"/>
        <family val="4"/>
        <charset val="136"/>
      </rPr>
      <t>研究用新購的多功能光固機</t>
    </r>
    <r>
      <rPr>
        <sz val="12"/>
        <color theme="1"/>
        <rFont val="Times New Roman"/>
        <family val="1"/>
      </rPr>
      <t>KM-UV900-A</t>
    </r>
    <r>
      <rPr>
        <sz val="12"/>
        <color theme="1"/>
        <rFont val="標楷體"/>
        <family val="4"/>
        <charset val="136"/>
      </rPr>
      <t>做皺紋及冰花效果。</t>
    </r>
  </si>
  <si>
    <r>
      <rPr>
        <sz val="12"/>
        <color theme="1"/>
        <rFont val="標楷體"/>
        <family val="4"/>
        <charset val="136"/>
      </rPr>
      <t>研究用光油溝閃金粉絲印於不同介面，做出特別效果。</t>
    </r>
  </si>
  <si>
    <r>
      <rPr>
        <sz val="12"/>
        <color theme="1"/>
        <rFont val="標楷體"/>
        <family val="4"/>
        <charset val="136"/>
      </rPr>
      <t>研究不同油墨組合試印</t>
    </r>
    <r>
      <rPr>
        <sz val="12"/>
        <color theme="1"/>
        <rFont val="Times New Roman"/>
        <family val="1"/>
      </rPr>
      <t>Jetta</t>
    </r>
    <r>
      <rPr>
        <sz val="12"/>
        <color theme="1"/>
        <rFont val="標楷體"/>
        <family val="4"/>
        <charset val="136"/>
      </rPr>
      <t>地球儀</t>
    </r>
  </si>
  <si>
    <r>
      <rPr>
        <sz val="12"/>
        <color theme="1"/>
        <rFont val="標楷體"/>
        <family val="4"/>
        <charset val="136"/>
      </rPr>
      <t>研究用廠內的原色牛皮紙代替精裝書肉用皺紋脊紙，以減低成本。</t>
    </r>
  </si>
  <si>
    <r>
      <rPr>
        <sz val="12"/>
        <color theme="1"/>
        <rFont val="標楷體"/>
        <family val="4"/>
        <charset val="136"/>
      </rPr>
      <t>研究用廠內新購的絲印手印台</t>
    </r>
    <r>
      <rPr>
        <sz val="12"/>
        <color theme="1"/>
        <rFont val="Times New Roman"/>
        <family val="1"/>
      </rPr>
      <t>(</t>
    </r>
    <r>
      <rPr>
        <sz val="12"/>
        <color theme="1"/>
        <rFont val="標楷體"/>
        <family val="4"/>
        <charset val="136"/>
      </rPr>
      <t>科之藝</t>
    </r>
    <r>
      <rPr>
        <sz val="12"/>
        <color theme="1"/>
        <rFont val="Times New Roman"/>
        <family val="1"/>
      </rPr>
      <t>)</t>
    </r>
    <r>
      <rPr>
        <sz val="12"/>
        <color theme="1"/>
        <rFont val="標楷體"/>
        <family val="4"/>
        <charset val="136"/>
      </rPr>
      <t>，絲印圖案於匹頭部、內文書肉的書邊。</t>
    </r>
  </si>
  <si>
    <r>
      <rPr>
        <sz val="12"/>
        <color theme="1"/>
        <rFont val="標楷體"/>
        <family val="4"/>
        <charset val="136"/>
      </rPr>
      <t>研究用新到的第二、三、四台華建刨坑機刨坑做皮殼樣本，並試用聯昌新送來的兩款坑紙做皮殼。</t>
    </r>
  </si>
  <si>
    <r>
      <rPr>
        <sz val="12"/>
        <color theme="1"/>
        <rFont val="標楷體"/>
        <family val="4"/>
        <charset val="136"/>
      </rPr>
      <t>測試用長和興的濕盒成形機做天地盒，並與</t>
    </r>
    <r>
      <rPr>
        <sz val="12"/>
        <color theme="1"/>
        <rFont val="Times New Roman"/>
        <family val="1"/>
      </rPr>
      <t>Crathern CGM2000</t>
    </r>
    <r>
      <rPr>
        <sz val="12"/>
        <color theme="1"/>
        <rFont val="標楷體"/>
        <family val="4"/>
        <charset val="136"/>
      </rPr>
      <t>包盒機比較。</t>
    </r>
  </si>
  <si>
    <r>
      <rPr>
        <sz val="12"/>
        <color theme="1"/>
        <rFont val="標楷體"/>
        <family val="4"/>
        <charset val="136"/>
      </rPr>
      <t>試金邊機裱出來的鋁鉑紙的品質是否我們的要求</t>
    </r>
    <r>
      <rPr>
        <sz val="12"/>
        <color theme="1"/>
        <rFont val="Times New Roman"/>
        <family val="1"/>
      </rPr>
      <t xml:space="preserve"> , </t>
    </r>
    <r>
      <rPr>
        <sz val="12"/>
        <color theme="1"/>
        <rFont val="標楷體"/>
        <family val="4"/>
        <charset val="136"/>
      </rPr>
      <t>包括燙金</t>
    </r>
    <r>
      <rPr>
        <sz val="12"/>
        <color theme="1"/>
        <rFont val="Times New Roman"/>
        <family val="1"/>
      </rPr>
      <t xml:space="preserve"> , </t>
    </r>
    <r>
      <rPr>
        <sz val="12"/>
        <color theme="1"/>
        <rFont val="標楷體"/>
        <family val="4"/>
        <charset val="136"/>
      </rPr>
      <t>擊凸</t>
    </r>
    <r>
      <rPr>
        <sz val="12"/>
        <color theme="1"/>
        <rFont val="Times New Roman"/>
        <family val="1"/>
      </rPr>
      <t xml:space="preserve"> , </t>
    </r>
    <r>
      <rPr>
        <sz val="12"/>
        <color theme="1"/>
        <rFont val="標楷體"/>
        <family val="4"/>
        <charset val="136"/>
      </rPr>
      <t>過膠及印刷</t>
    </r>
    <r>
      <rPr>
        <sz val="12"/>
        <color theme="1"/>
        <rFont val="Times New Roman"/>
        <family val="1"/>
      </rPr>
      <t xml:space="preserve"> , </t>
    </r>
    <r>
      <rPr>
        <sz val="12"/>
        <color theme="1"/>
        <rFont val="標楷體"/>
        <family val="4"/>
        <charset val="136"/>
      </rPr>
      <t>及確認是否可於</t>
    </r>
    <r>
      <rPr>
        <sz val="12"/>
        <color theme="1"/>
        <rFont val="Times New Roman"/>
        <family val="1"/>
      </rPr>
      <t>PIL</t>
    </r>
    <r>
      <rPr>
        <sz val="12"/>
        <color theme="1"/>
        <rFont val="標楷體"/>
        <family val="4"/>
        <charset val="136"/>
      </rPr>
      <t>的封套上</t>
    </r>
  </si>
  <si>
    <r>
      <rPr>
        <sz val="12"/>
        <color theme="1"/>
        <rFont val="標楷體"/>
        <family val="4"/>
        <charset val="136"/>
      </rPr>
      <t>研究用廠內</t>
    </r>
    <r>
      <rPr>
        <sz val="12"/>
        <color theme="1"/>
        <rFont val="Times New Roman"/>
        <family val="1"/>
      </rPr>
      <t>327GS</t>
    </r>
    <r>
      <rPr>
        <sz val="12"/>
        <color theme="1"/>
        <rFont val="標楷體"/>
        <family val="4"/>
        <charset val="136"/>
      </rPr>
      <t>信封機做鋁簿紙信封</t>
    </r>
    <r>
      <rPr>
        <sz val="12"/>
        <color theme="1"/>
        <rFont val="Times New Roman"/>
        <family val="1"/>
      </rPr>
      <t>(</t>
    </r>
    <r>
      <rPr>
        <sz val="12"/>
        <color theme="1"/>
        <rFont val="標楷體"/>
        <family val="4"/>
        <charset val="136"/>
      </rPr>
      <t>信封內反利位置裱一張鋁簿金紙</t>
    </r>
    <r>
      <rPr>
        <sz val="12"/>
        <color theme="1"/>
        <rFont val="Times New Roman"/>
        <family val="1"/>
      </rPr>
      <t>)</t>
    </r>
  </si>
  <si>
    <r>
      <rPr>
        <sz val="12"/>
        <color theme="1"/>
        <rFont val="標楷體"/>
        <family val="4"/>
        <charset val="136"/>
      </rPr>
      <t>研究用金渠</t>
    </r>
    <r>
      <rPr>
        <sz val="12"/>
        <color theme="1"/>
        <rFont val="Times New Roman"/>
        <family val="1"/>
      </rPr>
      <t>#COBB(</t>
    </r>
    <r>
      <rPr>
        <sz val="12"/>
        <color theme="1"/>
        <rFont val="標楷體"/>
        <family val="4"/>
        <charset val="136"/>
      </rPr>
      <t>金色</t>
    </r>
    <r>
      <rPr>
        <sz val="12"/>
        <color theme="1"/>
        <rFont val="Times New Roman"/>
        <family val="1"/>
      </rPr>
      <t>)</t>
    </r>
    <r>
      <rPr>
        <sz val="12"/>
        <color theme="1"/>
        <rFont val="標楷體"/>
        <family val="4"/>
        <charset val="136"/>
      </rPr>
      <t>及</t>
    </r>
    <r>
      <rPr>
        <sz val="12"/>
        <color theme="1"/>
        <rFont val="Times New Roman"/>
        <family val="1"/>
      </rPr>
      <t>#COAA(</t>
    </r>
    <r>
      <rPr>
        <sz val="12"/>
        <color theme="1"/>
        <rFont val="標楷體"/>
        <family val="4"/>
        <charset val="136"/>
      </rPr>
      <t>銀色</t>
    </r>
    <r>
      <rPr>
        <sz val="12"/>
        <color theme="1"/>
        <rFont val="Times New Roman"/>
        <family val="1"/>
      </rPr>
      <t>)</t>
    </r>
    <r>
      <rPr>
        <sz val="12"/>
        <color theme="1"/>
        <rFont val="標楷體"/>
        <family val="4"/>
        <charset val="136"/>
      </rPr>
      <t>金紙做</t>
    </r>
    <r>
      <rPr>
        <sz val="12"/>
        <color theme="1"/>
        <rFont val="Times New Roman"/>
        <family val="1"/>
      </rPr>
      <t>PIL Job#38120</t>
    </r>
    <r>
      <rPr>
        <sz val="12"/>
        <color theme="1"/>
        <rFont val="標楷體"/>
        <family val="4"/>
        <charset val="136"/>
      </rPr>
      <t>遘故事金邊書封面皮殼。</t>
    </r>
  </si>
  <si>
    <r>
      <rPr>
        <sz val="12"/>
        <color theme="1"/>
        <rFont val="標楷體"/>
        <family val="4"/>
        <charset val="136"/>
      </rPr>
      <t>測試用新到海德堡三色版印刷機</t>
    </r>
    <r>
      <rPr>
        <sz val="12"/>
        <color theme="1"/>
        <rFont val="Times New Roman"/>
        <family val="1"/>
      </rPr>
      <t>(</t>
    </r>
    <r>
      <rPr>
        <sz val="12"/>
        <color theme="1"/>
        <rFont val="標楷體"/>
        <family val="4"/>
        <charset val="136"/>
      </rPr>
      <t>凹版</t>
    </r>
    <r>
      <rPr>
        <sz val="12"/>
        <color theme="1"/>
        <rFont val="Times New Roman"/>
        <family val="1"/>
      </rPr>
      <t>)</t>
    </r>
    <r>
      <rPr>
        <sz val="12"/>
        <color theme="1"/>
        <rFont val="標楷體"/>
        <family val="4"/>
        <charset val="136"/>
      </rPr>
      <t>印刷。</t>
    </r>
  </si>
  <si>
    <r>
      <rPr>
        <sz val="12"/>
        <color theme="1"/>
        <rFont val="標楷體"/>
        <family val="4"/>
        <charset val="136"/>
      </rPr>
      <t>研究</t>
    </r>
    <r>
      <rPr>
        <sz val="12"/>
        <color theme="1"/>
        <rFont val="Times New Roman"/>
        <family val="1"/>
      </rPr>
      <t xml:space="preserve">Decko Edge </t>
    </r>
    <r>
      <rPr>
        <sz val="12"/>
        <color theme="1"/>
        <rFont val="標楷體"/>
        <family val="4"/>
        <charset val="136"/>
      </rPr>
      <t>的做法</t>
    </r>
  </si>
  <si>
    <r>
      <rPr>
        <sz val="12"/>
        <color theme="1"/>
        <rFont val="標楷體"/>
        <family val="4"/>
        <charset val="136"/>
      </rPr>
      <t>測試德國的</t>
    </r>
    <r>
      <rPr>
        <sz val="12"/>
        <color theme="1"/>
        <rFont val="Times New Roman"/>
        <family val="1"/>
      </rPr>
      <t>Arcotec</t>
    </r>
    <r>
      <rPr>
        <sz val="12"/>
        <color theme="1"/>
        <rFont val="標楷體"/>
        <family val="4"/>
        <charset val="136"/>
      </rPr>
      <t>張裝電子表面處理器分別處理</t>
    </r>
    <r>
      <rPr>
        <sz val="12"/>
        <color theme="1"/>
        <rFont val="Times New Roman"/>
        <family val="1"/>
      </rPr>
      <t>BOPP</t>
    </r>
    <r>
      <rPr>
        <sz val="12"/>
        <color theme="1"/>
        <rFont val="標楷體"/>
        <family val="4"/>
        <charset val="136"/>
      </rPr>
      <t>面，</t>
    </r>
    <r>
      <rPr>
        <sz val="12"/>
        <color theme="1"/>
        <rFont val="Times New Roman"/>
        <family val="1"/>
      </rPr>
      <t>UV</t>
    </r>
    <r>
      <rPr>
        <sz val="12"/>
        <color theme="1"/>
        <rFont val="標楷體"/>
        <family val="4"/>
        <charset val="136"/>
      </rPr>
      <t>面，金銀咭，</t>
    </r>
    <r>
      <rPr>
        <sz val="12"/>
        <color theme="1"/>
        <rFont val="Times New Roman"/>
        <family val="1"/>
      </rPr>
      <t>PP</t>
    </r>
    <r>
      <rPr>
        <sz val="12"/>
        <color theme="1"/>
        <rFont val="標楷體"/>
        <family val="4"/>
        <charset val="136"/>
      </rPr>
      <t>膠面，</t>
    </r>
    <r>
      <rPr>
        <sz val="12"/>
        <color theme="1"/>
        <rFont val="Times New Roman"/>
        <family val="1"/>
      </rPr>
      <t>PE</t>
    </r>
    <r>
      <rPr>
        <sz val="12"/>
        <color theme="1"/>
        <rFont val="標楷體"/>
        <family val="4"/>
        <charset val="136"/>
      </rPr>
      <t>膠片及燙金後的金紙面，其數值效果。</t>
    </r>
  </si>
  <si>
    <r>
      <rPr>
        <sz val="12"/>
        <color theme="1"/>
        <rFont val="標楷體"/>
        <family val="4"/>
        <charset val="136"/>
      </rPr>
      <t>測試用宏富的水轉印油墨做水轉印產品。</t>
    </r>
    <r>
      <rPr>
        <sz val="12"/>
        <color theme="1"/>
        <rFont val="Times New Roman"/>
        <family val="1"/>
      </rPr>
      <t>(</t>
    </r>
    <r>
      <rPr>
        <sz val="12"/>
        <color theme="1"/>
        <rFont val="標楷體"/>
        <family val="4"/>
        <charset val="136"/>
      </rPr>
      <t>此油墨於</t>
    </r>
    <r>
      <rPr>
        <sz val="12"/>
        <color theme="1"/>
        <rFont val="Times New Roman"/>
        <family val="1"/>
      </rPr>
      <t>TMD#I-01201</t>
    </r>
    <r>
      <rPr>
        <sz val="12"/>
        <color theme="1"/>
        <rFont val="標楷體"/>
        <family val="4"/>
        <charset val="136"/>
      </rPr>
      <t>時己曾測試，現須全面測試及了解進一步掌握做法。</t>
    </r>
    <r>
      <rPr>
        <sz val="12"/>
        <color theme="1"/>
        <rFont val="Times New Roman"/>
        <family val="1"/>
      </rPr>
      <t>)</t>
    </r>
  </si>
  <si>
    <r>
      <rPr>
        <sz val="12"/>
        <color theme="1"/>
        <rFont val="標楷體"/>
        <family val="4"/>
        <charset val="136"/>
      </rPr>
      <t>研究改善</t>
    </r>
    <r>
      <rPr>
        <sz val="12"/>
        <color theme="1"/>
        <rFont val="Times New Roman"/>
        <family val="1"/>
      </rPr>
      <t>Egmont</t>
    </r>
    <r>
      <rPr>
        <sz val="12"/>
        <color theme="1"/>
        <rFont val="標楷體"/>
        <family val="4"/>
        <charset val="136"/>
      </rPr>
      <t>的</t>
    </r>
    <r>
      <rPr>
        <sz val="12"/>
        <color theme="1"/>
        <rFont val="Times New Roman"/>
        <family val="1"/>
      </rPr>
      <t>16pp</t>
    </r>
    <r>
      <rPr>
        <sz val="12"/>
        <color theme="1"/>
        <rFont val="標楷體"/>
        <family val="4"/>
        <charset val="136"/>
      </rPr>
      <t>自襯精裝書</t>
    </r>
    <r>
      <rPr>
        <sz val="12"/>
        <color theme="1"/>
        <rFont val="Times New Roman"/>
        <family val="1"/>
      </rPr>
      <t>Thomas and Diesel</t>
    </r>
    <r>
      <rPr>
        <sz val="12"/>
        <color theme="1"/>
        <rFont val="標楷體"/>
        <family val="4"/>
        <charset val="136"/>
      </rPr>
      <t>內的襯紙甩色問題。</t>
    </r>
  </si>
  <si>
    <r>
      <rPr>
        <sz val="12"/>
        <color theme="1"/>
        <rFont val="標楷體"/>
        <family val="4"/>
        <charset val="136"/>
      </rPr>
      <t>測試絲印膠片及啤盒效果</t>
    </r>
    <r>
      <rPr>
        <sz val="12"/>
        <color theme="1"/>
        <rFont val="Times New Roman"/>
        <family val="1"/>
      </rPr>
      <t>(</t>
    </r>
    <r>
      <rPr>
        <sz val="12"/>
        <color theme="1"/>
        <rFont val="標楷體"/>
        <family val="4"/>
        <charset val="136"/>
      </rPr>
      <t>此測試與</t>
    </r>
    <r>
      <rPr>
        <sz val="12"/>
        <color theme="1"/>
        <rFont val="Times New Roman"/>
        <family val="1"/>
      </rPr>
      <t>CS-10402</t>
    </r>
    <r>
      <rPr>
        <sz val="12"/>
        <color theme="1"/>
        <rFont val="標楷體"/>
        <family val="4"/>
        <charset val="136"/>
      </rPr>
      <t>目的一樣，因上次效果客人不接受，故現改善啤盒效果給客人參考</t>
    </r>
    <r>
      <rPr>
        <sz val="12"/>
        <color theme="1"/>
        <rFont val="Times New Roman"/>
        <family val="1"/>
      </rPr>
      <t>)</t>
    </r>
  </si>
  <si>
    <r>
      <rPr>
        <sz val="12"/>
        <color theme="1"/>
        <rFont val="標楷體"/>
        <family val="4"/>
        <charset val="136"/>
      </rPr>
      <t>研究用水熔過膠方法，於雙粉紙上兩面過膠是否可行。</t>
    </r>
  </si>
  <si>
    <r>
      <rPr>
        <sz val="12"/>
        <color theme="1"/>
        <rFont val="標楷體"/>
        <family val="4"/>
        <charset val="136"/>
      </rPr>
      <t>研究做植毛燙畫，以列入</t>
    </r>
    <r>
      <rPr>
        <sz val="12"/>
        <color theme="1"/>
        <rFont val="Times New Roman"/>
        <family val="1"/>
      </rPr>
      <t xml:space="preserve">Leo Techno </t>
    </r>
    <r>
      <rPr>
        <sz val="12"/>
        <color theme="1"/>
        <rFont val="標楷體"/>
        <family val="4"/>
        <charset val="136"/>
      </rPr>
      <t>系列。</t>
    </r>
  </si>
  <si>
    <r>
      <rPr>
        <sz val="12"/>
        <color theme="1"/>
        <rFont val="標楷體"/>
        <family val="4"/>
        <charset val="136"/>
      </rPr>
      <t>測試用絲印印</t>
    </r>
    <r>
      <rPr>
        <sz val="12"/>
        <color theme="1"/>
        <rFont val="Times New Roman"/>
        <family val="1"/>
      </rPr>
      <t>A-PET</t>
    </r>
    <r>
      <rPr>
        <sz val="12"/>
        <color theme="1"/>
        <rFont val="標楷體"/>
        <family val="4"/>
        <charset val="136"/>
      </rPr>
      <t>膠片、做精裝書封套。</t>
    </r>
  </si>
  <si>
    <r>
      <rPr>
        <sz val="12"/>
        <color theme="1"/>
        <rFont val="標楷體"/>
        <family val="4"/>
        <charset val="136"/>
      </rPr>
      <t>測試五月份到廠的壓紋輪</t>
    </r>
    <r>
      <rPr>
        <sz val="12"/>
        <color theme="1"/>
        <rFont val="Times New Roman"/>
        <family val="1"/>
      </rPr>
      <t>(</t>
    </r>
    <r>
      <rPr>
        <sz val="12"/>
        <color theme="1"/>
        <rFont val="標楷體"/>
        <family val="4"/>
        <charset val="136"/>
      </rPr>
      <t>用來做展裕小糊塗仙酒盒的壓輪</t>
    </r>
    <r>
      <rPr>
        <sz val="12"/>
        <color theme="1"/>
        <rFont val="Times New Roman"/>
        <family val="1"/>
      </rPr>
      <t>)</t>
    </r>
    <r>
      <rPr>
        <sz val="12"/>
        <color theme="1"/>
        <rFont val="標楷體"/>
        <family val="4"/>
        <charset val="136"/>
      </rPr>
      <t>效果。</t>
    </r>
  </si>
  <si>
    <r>
      <rPr>
        <sz val="12"/>
        <color theme="1"/>
        <rFont val="標楷體"/>
        <family val="4"/>
        <charset val="136"/>
      </rPr>
      <t>測試由</t>
    </r>
    <r>
      <rPr>
        <sz val="12"/>
        <color theme="1"/>
        <rFont val="Times New Roman"/>
        <family val="1"/>
      </rPr>
      <t>K-Laser</t>
    </r>
    <r>
      <rPr>
        <sz val="12"/>
        <color theme="1"/>
        <rFont val="標楷體"/>
        <family val="4"/>
        <charset val="136"/>
      </rPr>
      <t>提供</t>
    </r>
    <r>
      <rPr>
        <sz val="12"/>
        <color theme="1"/>
        <rFont val="Times New Roman"/>
        <family val="1"/>
      </rPr>
      <t>foil</t>
    </r>
    <r>
      <rPr>
        <sz val="12"/>
        <color theme="1"/>
        <rFont val="標楷體"/>
        <family val="4"/>
        <charset val="136"/>
      </rPr>
      <t>膜，</t>
    </r>
    <r>
      <rPr>
        <sz val="12"/>
        <color theme="1"/>
        <rFont val="Times New Roman"/>
        <family val="1"/>
      </rPr>
      <t>Leo</t>
    </r>
    <r>
      <rPr>
        <sz val="12"/>
        <color theme="1"/>
        <rFont val="標楷體"/>
        <family val="4"/>
        <charset val="136"/>
      </rPr>
      <t>提供底材</t>
    </r>
    <r>
      <rPr>
        <sz val="12"/>
        <color theme="1"/>
        <rFont val="Times New Roman"/>
        <family val="1"/>
      </rPr>
      <t>120g</t>
    </r>
    <r>
      <rPr>
        <sz val="12"/>
        <color theme="1"/>
        <rFont val="標楷體"/>
        <family val="4"/>
        <charset val="136"/>
      </rPr>
      <t>單粉紙，交由汕頭新協包裝材料廠轉寫加工的轉寫紙是否合用。</t>
    </r>
  </si>
  <si>
    <r>
      <rPr>
        <sz val="12"/>
        <color theme="1"/>
        <rFont val="標楷體"/>
        <family val="4"/>
        <charset val="136"/>
      </rPr>
      <t>研究自行做發泡滲透燙畫。</t>
    </r>
  </si>
  <si>
    <r>
      <rPr>
        <sz val="12"/>
        <color theme="1"/>
        <rFont val="標楷體"/>
        <family val="4"/>
        <charset val="136"/>
      </rPr>
      <t>研究用通利介紹的絲印材料</t>
    </r>
    <r>
      <rPr>
        <sz val="12"/>
        <color theme="1"/>
        <rFont val="Times New Roman"/>
        <family val="1"/>
      </rPr>
      <t>(</t>
    </r>
    <r>
      <rPr>
        <sz val="12"/>
        <color theme="1"/>
        <rFont val="標楷體"/>
        <family val="4"/>
        <charset val="136"/>
      </rPr>
      <t>光面助劑</t>
    </r>
    <r>
      <rPr>
        <sz val="12"/>
        <color theme="1"/>
        <rFont val="Times New Roman"/>
        <family val="1"/>
      </rPr>
      <t>#WP220</t>
    </r>
    <r>
      <rPr>
        <sz val="12"/>
        <color theme="1"/>
        <rFont val="標楷體"/>
        <family val="4"/>
        <charset val="136"/>
      </rPr>
      <t>、透明厚槳</t>
    </r>
    <r>
      <rPr>
        <sz val="12"/>
        <color theme="1"/>
        <rFont val="Times New Roman"/>
        <family val="1"/>
      </rPr>
      <t>#18800)</t>
    </r>
    <r>
      <rPr>
        <sz val="12"/>
        <color theme="1"/>
        <rFont val="標楷體"/>
        <family val="4"/>
        <charset val="136"/>
      </rPr>
      <t>做</t>
    </r>
    <r>
      <rPr>
        <sz val="12"/>
        <color theme="1"/>
        <rFont val="Times New Roman"/>
        <family val="1"/>
      </rPr>
      <t>HM</t>
    </r>
    <r>
      <rPr>
        <sz val="12"/>
        <color theme="1"/>
        <rFont val="標楷體"/>
        <family val="4"/>
        <charset val="136"/>
      </rPr>
      <t>來樣的閃金粉咭效果。</t>
    </r>
  </si>
  <si>
    <r>
      <rPr>
        <sz val="12"/>
        <color theme="1"/>
        <rFont val="標楷體"/>
        <family val="4"/>
        <charset val="136"/>
      </rPr>
      <t>研究用通利介紹的絲印材料</t>
    </r>
    <r>
      <rPr>
        <sz val="12"/>
        <color theme="1"/>
        <rFont val="Times New Roman"/>
        <family val="1"/>
      </rPr>
      <t>(</t>
    </r>
    <r>
      <rPr>
        <sz val="12"/>
        <color theme="1"/>
        <rFont val="標楷體"/>
        <family val="4"/>
        <charset val="136"/>
      </rPr>
      <t>沙面助劑</t>
    </r>
    <r>
      <rPr>
        <sz val="12"/>
        <color theme="1"/>
        <rFont val="Times New Roman"/>
        <family val="1"/>
      </rPr>
      <t>#WP221</t>
    </r>
    <r>
      <rPr>
        <sz val="12"/>
        <color theme="1"/>
        <rFont val="標楷體"/>
        <family val="4"/>
        <charset val="136"/>
      </rPr>
      <t>、白油</t>
    </r>
    <r>
      <rPr>
        <sz val="12"/>
        <color theme="1"/>
        <rFont val="Times New Roman"/>
        <family val="1"/>
      </rPr>
      <t>#11000)</t>
    </r>
    <r>
      <rPr>
        <sz val="12"/>
        <color theme="1"/>
        <rFont val="標楷體"/>
        <family val="4"/>
        <charset val="136"/>
      </rPr>
      <t>做</t>
    </r>
    <r>
      <rPr>
        <sz val="12"/>
        <color theme="1"/>
        <rFont val="Times New Roman"/>
        <family val="1"/>
      </rPr>
      <t>HM</t>
    </r>
    <r>
      <rPr>
        <sz val="12"/>
        <color theme="1"/>
        <rFont val="標楷體"/>
        <family val="4"/>
        <charset val="136"/>
      </rPr>
      <t>提供的樣辦上類似發泡的效果。</t>
    </r>
  </si>
  <si>
    <r>
      <rPr>
        <sz val="12"/>
        <color theme="1"/>
        <rFont val="標楷體"/>
        <family val="4"/>
        <charset val="136"/>
      </rPr>
      <t>研究台北日鶴提供的彩紅薄膜</t>
    </r>
    <r>
      <rPr>
        <sz val="12"/>
        <color theme="1"/>
        <rFont val="Times New Roman"/>
        <family val="1"/>
      </rPr>
      <t>(</t>
    </r>
    <r>
      <rPr>
        <sz val="12"/>
        <color theme="1"/>
        <rFont val="標楷體"/>
        <family val="4"/>
        <charset val="136"/>
      </rPr>
      <t>彩紅薄膜</t>
    </r>
    <r>
      <rPr>
        <sz val="12"/>
        <color theme="1"/>
        <rFont val="Times New Roman"/>
        <family val="1"/>
      </rPr>
      <t>0.018-PET</t>
    </r>
    <r>
      <rPr>
        <sz val="12"/>
        <color theme="1"/>
        <rFont val="標楷體"/>
        <family val="4"/>
        <charset val="136"/>
      </rPr>
      <t>裱</t>
    </r>
    <r>
      <rPr>
        <sz val="12"/>
        <color theme="1"/>
        <rFont val="Times New Roman"/>
        <family val="1"/>
      </rPr>
      <t>0.025-CPP</t>
    </r>
    <r>
      <rPr>
        <sz val="12"/>
        <color theme="1"/>
        <rFont val="標楷體"/>
        <family val="4"/>
        <charset val="136"/>
      </rPr>
      <t>膜</t>
    </r>
    <r>
      <rPr>
        <sz val="12"/>
        <color theme="1"/>
        <rFont val="Times New Roman"/>
        <family val="1"/>
      </rPr>
      <t>)</t>
    </r>
    <r>
      <rPr>
        <sz val="12"/>
        <color theme="1"/>
        <rFont val="標楷體"/>
        <family val="4"/>
        <charset val="136"/>
      </rPr>
      <t>用熱辣方法做袋。</t>
    </r>
  </si>
  <si>
    <r>
      <rPr>
        <sz val="12"/>
        <color theme="1"/>
        <rFont val="標楷體"/>
        <family val="4"/>
        <charset val="136"/>
      </rPr>
      <t>測試</t>
    </r>
    <r>
      <rPr>
        <sz val="12"/>
        <color theme="1"/>
        <rFont val="Times New Roman"/>
        <family val="1"/>
      </rPr>
      <t>Mattel</t>
    </r>
    <r>
      <rPr>
        <sz val="12"/>
        <color theme="1"/>
        <rFont val="標楷體"/>
        <family val="4"/>
        <charset val="136"/>
      </rPr>
      <t>窗口盒</t>
    </r>
  </si>
  <si>
    <r>
      <rPr>
        <sz val="12"/>
        <color theme="1"/>
        <rFont val="標楷體"/>
        <family val="4"/>
        <charset val="136"/>
      </rPr>
      <t>測試</t>
    </r>
    <r>
      <rPr>
        <sz val="12"/>
        <color theme="1"/>
        <rFont val="Times New Roman"/>
        <family val="1"/>
      </rPr>
      <t>Wibalin125g</t>
    </r>
    <r>
      <rPr>
        <sz val="12"/>
        <color theme="1"/>
        <rFont val="標楷體"/>
        <family val="4"/>
        <charset val="136"/>
      </rPr>
      <t>書皮紙能否做局部</t>
    </r>
    <r>
      <rPr>
        <sz val="12"/>
        <color theme="1"/>
        <rFont val="Times New Roman"/>
        <family val="1"/>
      </rPr>
      <t>UV</t>
    </r>
  </si>
  <si>
    <r>
      <rPr>
        <sz val="12"/>
        <color theme="1"/>
        <rFont val="標楷體"/>
        <family val="4"/>
        <charset val="136"/>
      </rPr>
      <t>研究用發泡槳</t>
    </r>
    <r>
      <rPr>
        <sz val="12"/>
        <color theme="1"/>
        <rFont val="Times New Roman"/>
        <family val="1"/>
      </rPr>
      <t>+</t>
    </r>
    <r>
      <rPr>
        <sz val="12"/>
        <color theme="1"/>
        <rFont val="標楷體"/>
        <family val="4"/>
        <charset val="136"/>
      </rPr>
      <t>閃金粉做</t>
    </r>
    <r>
      <rPr>
        <sz val="12"/>
        <color theme="1"/>
        <rFont val="Times New Roman"/>
        <family val="1"/>
      </rPr>
      <t>HM</t>
    </r>
    <r>
      <rPr>
        <sz val="12"/>
        <color theme="1"/>
        <rFont val="標楷體"/>
        <family val="4"/>
        <charset val="136"/>
      </rPr>
      <t>交來的閃金粉賀卡的效果。</t>
    </r>
  </si>
  <si>
    <r>
      <rPr>
        <sz val="12"/>
        <color theme="1"/>
        <rFont val="標楷體"/>
        <family val="4"/>
        <charset val="136"/>
      </rPr>
      <t>研究用凸字粉</t>
    </r>
    <r>
      <rPr>
        <sz val="12"/>
        <color theme="1"/>
        <rFont val="Times New Roman"/>
        <family val="1"/>
      </rPr>
      <t>+</t>
    </r>
    <r>
      <rPr>
        <sz val="12"/>
        <color theme="1"/>
        <rFont val="標楷體"/>
        <family val="4"/>
        <charset val="136"/>
      </rPr>
      <t>閃金粉做</t>
    </r>
    <r>
      <rPr>
        <sz val="12"/>
        <color theme="1"/>
        <rFont val="Times New Roman"/>
        <family val="1"/>
      </rPr>
      <t>HM</t>
    </r>
    <r>
      <rPr>
        <sz val="12"/>
        <color theme="1"/>
        <rFont val="標楷體"/>
        <family val="4"/>
        <charset val="136"/>
      </rPr>
      <t>交來的閃金粉賀卡的效果。</t>
    </r>
  </si>
  <si>
    <r>
      <rPr>
        <sz val="12"/>
        <color theme="1"/>
        <rFont val="標楷體"/>
        <family val="4"/>
        <charset val="136"/>
      </rPr>
      <t>研究用通利介紹的絲印材料</t>
    </r>
    <r>
      <rPr>
        <sz val="12"/>
        <color theme="1"/>
        <rFont val="Times New Roman"/>
        <family val="1"/>
      </rPr>
      <t>(</t>
    </r>
    <r>
      <rPr>
        <sz val="12"/>
        <color theme="1"/>
        <rFont val="標楷體"/>
        <family val="4"/>
        <charset val="136"/>
      </rPr>
      <t>沙面助劑</t>
    </r>
    <r>
      <rPr>
        <sz val="12"/>
        <color theme="1"/>
        <rFont val="Times New Roman"/>
        <family val="1"/>
      </rPr>
      <t>#WP221</t>
    </r>
    <r>
      <rPr>
        <sz val="12"/>
        <color theme="1"/>
        <rFont val="標楷體"/>
        <family val="4"/>
        <charset val="136"/>
      </rPr>
      <t>、白油</t>
    </r>
    <r>
      <rPr>
        <sz val="12"/>
        <color theme="1"/>
        <rFont val="Times New Roman"/>
        <family val="1"/>
      </rPr>
      <t>#11000)</t>
    </r>
    <r>
      <rPr>
        <sz val="12"/>
        <color theme="1"/>
        <rFont val="標楷體"/>
        <family val="4"/>
        <charset val="136"/>
      </rPr>
      <t>做</t>
    </r>
    <r>
      <rPr>
        <sz val="12"/>
        <color theme="1"/>
        <rFont val="Times New Roman"/>
        <family val="1"/>
      </rPr>
      <t>HM</t>
    </r>
    <r>
      <rPr>
        <sz val="12"/>
        <color theme="1"/>
        <rFont val="標楷體"/>
        <family val="4"/>
        <charset val="136"/>
      </rPr>
      <t>提供的樣辦上類似發泡的效果</t>
    </r>
    <r>
      <rPr>
        <sz val="12"/>
        <color theme="1"/>
        <rFont val="Times New Roman"/>
        <family val="1"/>
      </rPr>
      <t xml:space="preserve">, </t>
    </r>
    <r>
      <rPr>
        <sz val="12"/>
        <color theme="1"/>
        <rFont val="標楷體"/>
        <family val="4"/>
        <charset val="136"/>
      </rPr>
      <t>墨層厚度需最少</t>
    </r>
    <r>
      <rPr>
        <sz val="12"/>
        <color theme="1"/>
        <rFont val="Times New Roman"/>
        <family val="1"/>
      </rPr>
      <t>0.1mm</t>
    </r>
    <r>
      <rPr>
        <sz val="12"/>
        <color theme="1"/>
        <rFont val="標楷體"/>
        <family val="4"/>
        <charset val="136"/>
      </rPr>
      <t>以上</t>
    </r>
    <r>
      <rPr>
        <sz val="12"/>
        <color theme="1"/>
        <rFont val="Times New Roman"/>
        <family val="1"/>
      </rPr>
      <t xml:space="preserve">. </t>
    </r>
  </si>
  <si>
    <r>
      <rPr>
        <sz val="12"/>
        <color theme="1"/>
        <rFont val="標楷體"/>
        <family val="4"/>
        <charset val="136"/>
      </rPr>
      <t>測試供應商藝康的</t>
    </r>
    <r>
      <rPr>
        <sz val="12"/>
        <color theme="1"/>
        <rFont val="Times New Roman"/>
        <family val="1"/>
      </rPr>
      <t>Binder MSB-N</t>
    </r>
    <r>
      <rPr>
        <sz val="12"/>
        <color theme="1"/>
        <rFont val="標楷體"/>
        <family val="4"/>
        <charset val="136"/>
      </rPr>
      <t>膠水溝閃金粉做</t>
    </r>
    <r>
      <rPr>
        <sz val="12"/>
        <color theme="1"/>
        <rFont val="Times New Roman"/>
        <family val="1"/>
      </rPr>
      <t>HM</t>
    </r>
    <r>
      <rPr>
        <sz val="12"/>
        <color theme="1"/>
        <rFont val="標楷體"/>
        <family val="4"/>
        <charset val="136"/>
      </rPr>
      <t>的閃金粉咭效果。</t>
    </r>
  </si>
  <si>
    <r>
      <rPr>
        <sz val="12"/>
        <color theme="1"/>
        <rFont val="標楷體"/>
        <family val="4"/>
        <charset val="136"/>
      </rPr>
      <t>研究做金銀蔥</t>
    </r>
    <r>
      <rPr>
        <sz val="12"/>
        <color theme="1"/>
        <rFont val="Times New Roman"/>
        <family val="1"/>
      </rPr>
      <t>(</t>
    </r>
    <r>
      <rPr>
        <sz val="12"/>
        <color theme="1"/>
        <rFont val="標楷體"/>
        <family val="4"/>
        <charset val="136"/>
      </rPr>
      <t>閃金粉</t>
    </r>
    <r>
      <rPr>
        <sz val="12"/>
        <color theme="1"/>
        <rFont val="Times New Roman"/>
        <family val="1"/>
      </rPr>
      <t>)</t>
    </r>
    <r>
      <rPr>
        <sz val="12"/>
        <color theme="1"/>
        <rFont val="標楷體"/>
        <family val="4"/>
        <charset val="136"/>
      </rPr>
      <t>燙畫，以列入</t>
    </r>
    <r>
      <rPr>
        <sz val="12"/>
        <color theme="1"/>
        <rFont val="Times New Roman"/>
        <family val="1"/>
      </rPr>
      <t>Leo Touch</t>
    </r>
    <r>
      <rPr>
        <sz val="12"/>
        <color theme="1"/>
        <rFont val="標楷體"/>
        <family val="4"/>
        <charset val="136"/>
      </rPr>
      <t>。</t>
    </r>
  </si>
  <si>
    <r>
      <rPr>
        <sz val="12"/>
        <color theme="1"/>
        <rFont val="標楷體"/>
        <family val="4"/>
        <charset val="136"/>
      </rPr>
      <t>研究用通利介紹的絲印材料</t>
    </r>
    <r>
      <rPr>
        <sz val="12"/>
        <color theme="1"/>
        <rFont val="Times New Roman"/>
        <family val="1"/>
      </rPr>
      <t>(</t>
    </r>
    <r>
      <rPr>
        <sz val="12"/>
        <color theme="1"/>
        <rFont val="標楷體"/>
        <family val="4"/>
        <charset val="136"/>
      </rPr>
      <t>沙面助劑</t>
    </r>
    <r>
      <rPr>
        <sz val="12"/>
        <color theme="1"/>
        <rFont val="Times New Roman"/>
        <family val="1"/>
      </rPr>
      <t>#WP221</t>
    </r>
    <r>
      <rPr>
        <sz val="12"/>
        <color theme="1"/>
        <rFont val="標楷體"/>
        <family val="4"/>
        <charset val="136"/>
      </rPr>
      <t>，白油</t>
    </r>
    <r>
      <rPr>
        <sz val="12"/>
        <color theme="1"/>
        <rFont val="Times New Roman"/>
        <family val="1"/>
      </rPr>
      <t>#11175)</t>
    </r>
    <r>
      <rPr>
        <sz val="12"/>
        <color theme="1"/>
        <rFont val="標楷體"/>
        <family val="4"/>
        <charset val="136"/>
      </rPr>
      <t>，做</t>
    </r>
    <r>
      <rPr>
        <sz val="12"/>
        <color theme="1"/>
        <rFont val="Times New Roman"/>
        <family val="1"/>
      </rPr>
      <t>H/M</t>
    </r>
    <r>
      <rPr>
        <sz val="12"/>
        <color theme="1"/>
        <rFont val="標楷體"/>
        <family val="4"/>
        <charset val="136"/>
      </rPr>
      <t>提供的樣辦上類似發泡效果；舊單</t>
    </r>
    <r>
      <rPr>
        <sz val="12"/>
        <color theme="1"/>
        <rFont val="Times New Roman"/>
        <family val="1"/>
      </rPr>
      <t>(TMD CS-10704)</t>
    </r>
    <r>
      <rPr>
        <sz val="12"/>
        <color theme="1"/>
        <rFont val="標楷體"/>
        <family val="4"/>
        <charset val="136"/>
      </rPr>
      <t>已做過，現需針對上次的結果再作改善。</t>
    </r>
  </si>
  <si>
    <r>
      <rPr>
        <sz val="12"/>
        <color theme="1"/>
        <rFont val="標楷體"/>
        <family val="4"/>
        <charset val="136"/>
      </rPr>
      <t>試配合絲印</t>
    </r>
    <r>
      <rPr>
        <sz val="12"/>
        <color theme="1"/>
        <rFont val="Times New Roman"/>
        <family val="1"/>
      </rPr>
      <t>UV</t>
    </r>
    <r>
      <rPr>
        <sz val="12"/>
        <color theme="1"/>
        <rFont val="標楷體"/>
        <family val="4"/>
        <charset val="136"/>
      </rPr>
      <t>光油和</t>
    </r>
    <r>
      <rPr>
        <sz val="12"/>
        <color theme="1"/>
        <rFont val="Times New Roman"/>
        <family val="1"/>
      </rPr>
      <t>UV</t>
    </r>
    <r>
      <rPr>
        <sz val="12"/>
        <color theme="1"/>
        <rFont val="標楷體"/>
        <family val="4"/>
        <charset val="136"/>
      </rPr>
      <t>啞油，於</t>
    </r>
    <r>
      <rPr>
        <sz val="12"/>
        <color theme="1"/>
        <rFont val="Times New Roman"/>
        <family val="1"/>
      </rPr>
      <t>(1)</t>
    </r>
    <r>
      <rPr>
        <sz val="12"/>
        <color theme="1"/>
        <rFont val="標楷體"/>
        <family val="4"/>
        <charset val="136"/>
      </rPr>
      <t>銀色鋁箔上印專色及做</t>
    </r>
    <r>
      <rPr>
        <sz val="12"/>
        <color theme="1"/>
        <rFont val="Times New Roman"/>
        <family val="1"/>
      </rPr>
      <t>Dull</t>
    </r>
    <r>
      <rPr>
        <sz val="12"/>
        <color theme="1"/>
        <rFont val="標楷體"/>
        <family val="4"/>
        <charset val="136"/>
      </rPr>
      <t>、</t>
    </r>
    <r>
      <rPr>
        <sz val="12"/>
        <color theme="1"/>
        <rFont val="Times New Roman"/>
        <family val="1"/>
      </rPr>
      <t>Metallic</t>
    </r>
    <r>
      <rPr>
        <sz val="12"/>
        <color theme="1"/>
        <rFont val="標楷體"/>
        <family val="4"/>
        <charset val="136"/>
      </rPr>
      <t>、</t>
    </r>
    <r>
      <rPr>
        <sz val="12"/>
        <color theme="1"/>
        <rFont val="Times New Roman"/>
        <family val="1"/>
      </rPr>
      <t>Semi-metaillic</t>
    </r>
    <r>
      <rPr>
        <sz val="12"/>
        <color theme="1"/>
        <rFont val="標楷體"/>
        <family val="4"/>
        <charset val="136"/>
      </rPr>
      <t>效果；</t>
    </r>
    <r>
      <rPr>
        <sz val="12"/>
        <color theme="1"/>
        <rFont val="Times New Roman"/>
        <family val="1"/>
      </rPr>
      <t>(2)</t>
    </r>
    <r>
      <rPr>
        <sz val="12"/>
        <color theme="1"/>
        <rFont val="標楷體"/>
        <family val="4"/>
        <charset val="136"/>
      </rPr>
      <t>於</t>
    </r>
    <r>
      <rPr>
        <sz val="12"/>
        <color theme="1"/>
        <rFont val="Times New Roman"/>
        <family val="1"/>
      </rPr>
      <t>130gsm</t>
    </r>
    <r>
      <rPr>
        <sz val="12"/>
        <color theme="1"/>
        <rFont val="標楷體"/>
        <family val="4"/>
        <charset val="136"/>
      </rPr>
      <t>單粉紙上印專色及做</t>
    </r>
    <r>
      <rPr>
        <sz val="12"/>
        <color theme="1"/>
        <rFont val="Times New Roman"/>
        <family val="1"/>
      </rPr>
      <t>hi/low gloss</t>
    </r>
    <r>
      <rPr>
        <sz val="12"/>
        <color theme="1"/>
        <rFont val="標楷體"/>
        <family val="4"/>
        <charset val="136"/>
      </rPr>
      <t>效果。</t>
    </r>
  </si>
  <si>
    <r>
      <t>CS-10801(</t>
    </r>
    <r>
      <rPr>
        <sz val="12"/>
        <color theme="1"/>
        <rFont val="標楷體"/>
        <family val="4"/>
        <charset val="136"/>
      </rPr>
      <t>舊單</t>
    </r>
    <r>
      <rPr>
        <sz val="12"/>
        <color theme="1"/>
        <rFont val="Times New Roman"/>
        <family val="1"/>
      </rPr>
      <t>CS-10501)</t>
    </r>
  </si>
  <si>
    <r>
      <rPr>
        <sz val="12"/>
        <color theme="1"/>
        <rFont val="標楷體"/>
        <family val="4"/>
        <charset val="136"/>
      </rPr>
      <t>測試用幼細閃金粉</t>
    </r>
    <r>
      <rPr>
        <sz val="12"/>
        <color theme="1"/>
        <rFont val="Times New Roman"/>
        <family val="1"/>
      </rPr>
      <t>(0.002mm/0.004mm)</t>
    </r>
    <r>
      <rPr>
        <sz val="12"/>
        <color theme="1"/>
        <rFont val="標楷體"/>
        <family val="4"/>
        <charset val="136"/>
      </rPr>
      <t>溝景達光油</t>
    </r>
    <r>
      <rPr>
        <sz val="12"/>
        <color theme="1"/>
        <rFont val="Times New Roman"/>
        <family val="1"/>
      </rPr>
      <t>#12-KT-195</t>
    </r>
    <r>
      <rPr>
        <sz val="12"/>
        <color theme="1"/>
        <rFont val="標楷體"/>
        <family val="4"/>
        <charset val="136"/>
      </rPr>
      <t>用不同絲印比例絲印</t>
    </r>
    <r>
      <rPr>
        <sz val="12"/>
        <color theme="1"/>
        <rFont val="Times New Roman"/>
        <family val="1"/>
      </rPr>
      <t xml:space="preserve">, </t>
    </r>
    <r>
      <rPr>
        <sz val="12"/>
        <color theme="1"/>
        <rFont val="標楷體"/>
        <family val="4"/>
        <charset val="136"/>
      </rPr>
      <t>並跟據</t>
    </r>
    <r>
      <rPr>
        <sz val="12"/>
        <color theme="1"/>
        <rFont val="Times New Roman"/>
        <family val="1"/>
      </rPr>
      <t>H/M</t>
    </r>
    <r>
      <rPr>
        <sz val="12"/>
        <color theme="1"/>
        <rFont val="標楷體"/>
        <family val="4"/>
        <charset val="136"/>
      </rPr>
      <t>提供的樣辦做其效果</t>
    </r>
    <r>
      <rPr>
        <sz val="12"/>
        <color theme="1"/>
        <rFont val="Times New Roman"/>
        <family val="1"/>
      </rPr>
      <t xml:space="preserve">.  </t>
    </r>
  </si>
  <si>
    <r>
      <rPr>
        <sz val="12"/>
        <color theme="1"/>
        <rFont val="標楷體"/>
        <family val="4"/>
        <charset val="136"/>
      </rPr>
      <t>試做立體方形疋頭簿于四面書邊加絲印單色圖案及圖形疋頭簿于圖形書邊周圍手掃乳膠漆色邊做有圖案色邊。</t>
    </r>
  </si>
  <si>
    <r>
      <rPr>
        <sz val="12"/>
        <color theme="1"/>
        <rFont val="標楷體"/>
        <family val="4"/>
        <charset val="136"/>
      </rPr>
      <t>絲印</t>
    </r>
    <r>
      <rPr>
        <sz val="12"/>
        <color theme="1"/>
        <rFont val="Times New Roman"/>
        <family val="1"/>
      </rPr>
      <t>PVC</t>
    </r>
    <r>
      <rPr>
        <sz val="12"/>
        <color theme="1"/>
        <rFont val="標楷體"/>
        <family val="4"/>
        <charset val="136"/>
      </rPr>
      <t>有色膠片</t>
    </r>
  </si>
  <si>
    <r>
      <rPr>
        <sz val="12"/>
        <color theme="1"/>
        <rFont val="標楷體"/>
        <family val="4"/>
        <charset val="136"/>
      </rPr>
      <t>測試皮殼或海棉皮殼加工車線效果，要做皮殼直接車線及先車線在皮紋紙上之後包皮殼做測試。</t>
    </r>
  </si>
  <si>
    <r>
      <rPr>
        <sz val="12"/>
        <color theme="1"/>
        <rFont val="標楷體"/>
        <family val="4"/>
        <charset val="136"/>
      </rPr>
      <t>研究用廠內經改裝的兩台</t>
    </r>
    <r>
      <rPr>
        <sz val="12"/>
        <color theme="1"/>
        <rFont val="Times New Roman"/>
        <family val="1"/>
      </rPr>
      <t>26G</t>
    </r>
    <r>
      <rPr>
        <sz val="12"/>
        <color theme="1"/>
        <rFont val="標楷體"/>
        <family val="4"/>
        <charset val="136"/>
      </rPr>
      <t>信封機，在信封利位做擊凸圖案</t>
    </r>
  </si>
  <si>
    <r>
      <rPr>
        <sz val="12"/>
        <color theme="1"/>
        <rFont val="標楷體"/>
        <family val="4"/>
        <charset val="136"/>
      </rPr>
      <t>研究用</t>
    </r>
    <r>
      <rPr>
        <sz val="12"/>
        <color theme="1"/>
        <rFont val="Times New Roman"/>
        <family val="1"/>
      </rPr>
      <t>coater</t>
    </r>
    <r>
      <rPr>
        <sz val="12"/>
        <color theme="1"/>
        <rFont val="標楷體"/>
        <family val="4"/>
        <charset val="136"/>
      </rPr>
      <t>做</t>
    </r>
    <r>
      <rPr>
        <sz val="12"/>
        <color theme="1"/>
        <rFont val="Times New Roman"/>
        <family val="1"/>
      </rPr>
      <t>sport uv</t>
    </r>
    <r>
      <rPr>
        <sz val="12"/>
        <color theme="1"/>
        <rFont val="標楷體"/>
        <family val="4"/>
        <charset val="136"/>
      </rPr>
      <t>效果</t>
    </r>
    <r>
      <rPr>
        <sz val="12"/>
        <color theme="1"/>
        <rFont val="Times New Roman"/>
        <family val="1"/>
      </rPr>
      <t>(</t>
    </r>
    <r>
      <rPr>
        <sz val="12"/>
        <color theme="1"/>
        <rFont val="標楷體"/>
        <family val="4"/>
        <charset val="136"/>
      </rPr>
      <t>光</t>
    </r>
    <r>
      <rPr>
        <sz val="12"/>
        <color theme="1"/>
        <rFont val="Times New Roman"/>
        <family val="1"/>
      </rPr>
      <t>/</t>
    </r>
    <r>
      <rPr>
        <sz val="12"/>
        <color theme="1"/>
        <rFont val="標楷體"/>
        <family val="4"/>
        <charset val="136"/>
      </rPr>
      <t>啞</t>
    </r>
    <r>
      <rPr>
        <sz val="12"/>
        <color theme="1"/>
        <rFont val="Times New Roman"/>
        <family val="1"/>
      </rPr>
      <t>)</t>
    </r>
    <r>
      <rPr>
        <sz val="12"/>
        <color theme="1"/>
        <rFont val="標楷體"/>
        <family val="4"/>
        <charset val="136"/>
      </rPr>
      <t>，於</t>
    </r>
    <r>
      <rPr>
        <sz val="12"/>
        <color theme="1"/>
        <rFont val="Times New Roman"/>
        <family val="1"/>
      </rPr>
      <t>(1)</t>
    </r>
    <r>
      <rPr>
        <sz val="12"/>
        <color theme="1"/>
        <rFont val="標楷體"/>
        <family val="4"/>
        <charset val="136"/>
      </rPr>
      <t>銀色鋁箔紙上印專色及做</t>
    </r>
    <r>
      <rPr>
        <sz val="12"/>
        <color theme="1"/>
        <rFont val="Times New Roman"/>
        <family val="1"/>
      </rPr>
      <t>Dull</t>
    </r>
    <r>
      <rPr>
        <sz val="12"/>
        <color theme="1"/>
        <rFont val="標楷體"/>
        <family val="4"/>
        <charset val="136"/>
      </rPr>
      <t>、</t>
    </r>
    <r>
      <rPr>
        <sz val="12"/>
        <color theme="1"/>
        <rFont val="Times New Roman"/>
        <family val="1"/>
      </rPr>
      <t>Metallic</t>
    </r>
    <r>
      <rPr>
        <sz val="12"/>
        <color theme="1"/>
        <rFont val="標楷體"/>
        <family val="4"/>
        <charset val="136"/>
      </rPr>
      <t>、</t>
    </r>
    <r>
      <rPr>
        <sz val="12"/>
        <color theme="1"/>
        <rFont val="Times New Roman"/>
        <family val="1"/>
      </rPr>
      <t>Semi-metallic</t>
    </r>
    <r>
      <rPr>
        <sz val="12"/>
        <color theme="1"/>
        <rFont val="標楷體"/>
        <family val="4"/>
        <charset val="136"/>
      </rPr>
      <t>效果；</t>
    </r>
    <r>
      <rPr>
        <sz val="12"/>
        <color theme="1"/>
        <rFont val="Times New Roman"/>
        <family val="1"/>
      </rPr>
      <t>(2)130g</t>
    </r>
    <r>
      <rPr>
        <sz val="12"/>
        <color theme="1"/>
        <rFont val="標楷體"/>
        <family val="4"/>
        <charset val="136"/>
      </rPr>
      <t>單粉紙上專色及做</t>
    </r>
    <r>
      <rPr>
        <sz val="12"/>
        <color theme="1"/>
        <rFont val="Times New Roman"/>
        <family val="1"/>
      </rPr>
      <t xml:space="preserve">hi-low gloss </t>
    </r>
    <r>
      <rPr>
        <sz val="12"/>
        <color theme="1"/>
        <rFont val="標楷體"/>
        <family val="4"/>
        <charset val="136"/>
      </rPr>
      <t>效果。</t>
    </r>
  </si>
  <si>
    <r>
      <rPr>
        <sz val="12"/>
        <color theme="1"/>
        <rFont val="標楷體"/>
        <family val="4"/>
        <charset val="136"/>
      </rPr>
      <t>研究牛皮紙及漂白牛皮紙能否做局部</t>
    </r>
    <r>
      <rPr>
        <sz val="12"/>
        <color theme="1"/>
        <rFont val="Times New Roman"/>
        <family val="1"/>
      </rPr>
      <t>UV</t>
    </r>
    <r>
      <rPr>
        <sz val="12"/>
        <color theme="1"/>
        <rFont val="標楷體"/>
        <family val="4"/>
        <charset val="136"/>
      </rPr>
      <t>。</t>
    </r>
  </si>
  <si>
    <r>
      <rPr>
        <sz val="12"/>
        <color theme="1"/>
        <rFont val="標楷體"/>
        <family val="4"/>
        <charset val="136"/>
      </rPr>
      <t>與</t>
    </r>
    <r>
      <rPr>
        <sz val="12"/>
        <color theme="1"/>
        <rFont val="Times New Roman"/>
        <family val="1"/>
      </rPr>
      <t>UV</t>
    </r>
    <r>
      <rPr>
        <sz val="12"/>
        <color theme="1"/>
        <rFont val="標楷體"/>
        <family val="4"/>
        <charset val="136"/>
      </rPr>
      <t>供應商</t>
    </r>
    <r>
      <rPr>
        <sz val="12"/>
        <color theme="1"/>
        <rFont val="Times New Roman"/>
        <family val="1"/>
      </rPr>
      <t>(</t>
    </r>
    <r>
      <rPr>
        <sz val="12"/>
        <color theme="1"/>
        <rFont val="標楷體"/>
        <family val="4"/>
        <charset val="136"/>
      </rPr>
      <t>瑞年行</t>
    </r>
    <r>
      <rPr>
        <sz val="12"/>
        <color theme="1"/>
        <rFont val="Times New Roman"/>
        <family val="1"/>
      </rPr>
      <t>)</t>
    </r>
    <r>
      <rPr>
        <sz val="12"/>
        <color theme="1"/>
        <rFont val="標楷體"/>
        <family val="4"/>
        <charset val="136"/>
      </rPr>
      <t>合作研究啞膠面上局部</t>
    </r>
    <r>
      <rPr>
        <sz val="12"/>
        <color theme="1"/>
        <rFont val="Times New Roman"/>
        <family val="1"/>
      </rPr>
      <t>UV</t>
    </r>
    <r>
      <rPr>
        <sz val="12"/>
        <color theme="1"/>
        <rFont val="標楷體"/>
        <family val="4"/>
        <charset val="136"/>
      </rPr>
      <t>的</t>
    </r>
    <r>
      <rPr>
        <sz val="12"/>
        <color theme="1"/>
        <rFont val="Times New Roman"/>
        <family val="1"/>
      </rPr>
      <t>tape test</t>
    </r>
    <r>
      <rPr>
        <sz val="12"/>
        <color theme="1"/>
        <rFont val="標楷體"/>
        <family val="4"/>
        <charset val="136"/>
      </rPr>
      <t>問題。</t>
    </r>
  </si>
  <si>
    <r>
      <rPr>
        <sz val="12"/>
        <color theme="1"/>
        <rFont val="標楷體"/>
        <family val="4"/>
        <charset val="136"/>
      </rPr>
      <t>研究用刮網曨閃金粉方法控制金粉份量是否可行。</t>
    </r>
  </si>
  <si>
    <r>
      <rPr>
        <sz val="12"/>
        <color theme="1"/>
        <rFont val="標楷體"/>
        <family val="4"/>
        <charset val="136"/>
      </rPr>
      <t>研究用通利的發泡槳是否可印於紡紗布面，做出</t>
    </r>
    <r>
      <rPr>
        <sz val="12"/>
        <color theme="1"/>
        <rFont val="Times New Roman"/>
        <family val="1"/>
      </rPr>
      <t>HM</t>
    </r>
    <r>
      <rPr>
        <sz val="12"/>
        <color theme="1"/>
        <rFont val="標楷體"/>
        <family val="4"/>
        <charset val="136"/>
      </rPr>
      <t>的要求效果。</t>
    </r>
  </si>
  <si>
    <r>
      <rPr>
        <sz val="12"/>
        <color theme="1"/>
        <rFont val="標楷體"/>
        <family val="4"/>
        <charset val="136"/>
      </rPr>
      <t>研究用通利的沙面助劑</t>
    </r>
    <r>
      <rPr>
        <sz val="12"/>
        <color theme="1"/>
        <rFont val="Times New Roman"/>
        <family val="1"/>
      </rPr>
      <t>#WP221</t>
    </r>
    <r>
      <rPr>
        <sz val="12"/>
        <color theme="1"/>
        <rFont val="標楷體"/>
        <family val="4"/>
        <charset val="136"/>
      </rPr>
      <t>及白油</t>
    </r>
    <r>
      <rPr>
        <sz val="12"/>
        <color theme="1"/>
        <rFont val="Times New Roman"/>
        <family val="1"/>
      </rPr>
      <t>#11000</t>
    </r>
    <r>
      <rPr>
        <sz val="12"/>
        <color theme="1"/>
        <rFont val="標楷體"/>
        <family val="4"/>
        <charset val="136"/>
      </rPr>
      <t>，絲印後灑閃金粉，嘗試做</t>
    </r>
    <r>
      <rPr>
        <sz val="12"/>
        <color theme="1"/>
        <rFont val="Times New Roman"/>
        <family val="1"/>
      </rPr>
      <t>HM</t>
    </r>
    <r>
      <rPr>
        <sz val="12"/>
        <color theme="1"/>
        <rFont val="標楷體"/>
        <family val="4"/>
        <charset val="136"/>
      </rPr>
      <t>提閃金粉賀卡樣許。</t>
    </r>
  </si>
  <si>
    <r>
      <t>CS-10812(</t>
    </r>
    <r>
      <rPr>
        <sz val="12"/>
        <color theme="1"/>
        <rFont val="標楷體"/>
        <family val="4"/>
        <charset val="136"/>
      </rPr>
      <t>取消</t>
    </r>
    <r>
      <rPr>
        <sz val="12"/>
        <color theme="1"/>
        <rFont val="Times New Roman"/>
        <family val="1"/>
      </rPr>
      <t>)</t>
    </r>
  </si>
  <si>
    <r>
      <rPr>
        <sz val="12"/>
        <color theme="1"/>
        <rFont val="標楷體"/>
        <family val="4"/>
        <charset val="136"/>
      </rPr>
      <t>研究用</t>
    </r>
    <r>
      <rPr>
        <sz val="12"/>
        <color theme="1"/>
        <rFont val="Times New Roman"/>
        <family val="1"/>
      </rPr>
      <t>MOOG</t>
    </r>
    <r>
      <rPr>
        <sz val="12"/>
        <color theme="1"/>
        <rFont val="標楷體"/>
        <family val="4"/>
        <charset val="136"/>
      </rPr>
      <t>機配合柯色機斤印刷，試能否做出如</t>
    </r>
    <r>
      <rPr>
        <sz val="12"/>
        <color theme="1"/>
        <rFont val="Times New Roman"/>
        <family val="1"/>
      </rPr>
      <t>Stervo</t>
    </r>
    <r>
      <rPr>
        <sz val="12"/>
        <color theme="1"/>
        <rFont val="標楷體"/>
        <family val="4"/>
        <charset val="136"/>
      </rPr>
      <t>客來的樣本。</t>
    </r>
  </si>
  <si>
    <r>
      <rPr>
        <sz val="12"/>
        <color theme="1"/>
        <rFont val="標楷體"/>
        <family val="4"/>
        <charset val="136"/>
      </rPr>
      <t>測試用</t>
    </r>
    <r>
      <rPr>
        <sz val="12"/>
        <color theme="1"/>
        <rFont val="Times New Roman"/>
        <family val="1"/>
      </rPr>
      <t xml:space="preserve">#300series </t>
    </r>
    <r>
      <rPr>
        <sz val="12"/>
        <color theme="1"/>
        <rFont val="標楷體"/>
        <family val="4"/>
        <charset val="136"/>
      </rPr>
      <t>閃金粉</t>
    </r>
    <r>
      <rPr>
        <sz val="12"/>
        <color theme="1"/>
        <rFont val="Times New Roman"/>
        <family val="1"/>
      </rPr>
      <t>(0.008")</t>
    </r>
    <r>
      <rPr>
        <sz val="12"/>
        <color theme="1"/>
        <rFont val="標楷體"/>
        <family val="4"/>
        <charset val="136"/>
      </rPr>
      <t>溝絲印</t>
    </r>
    <r>
      <rPr>
        <sz val="12"/>
        <color theme="1"/>
        <rFont val="Times New Roman"/>
        <family val="1"/>
      </rPr>
      <t>UV</t>
    </r>
    <r>
      <rPr>
        <sz val="12"/>
        <color theme="1"/>
        <rFont val="標楷體"/>
        <family val="4"/>
        <charset val="136"/>
      </rPr>
      <t>光油</t>
    </r>
    <r>
      <rPr>
        <sz val="12"/>
        <color theme="1"/>
        <rFont val="Times New Roman"/>
        <family val="1"/>
      </rPr>
      <t xml:space="preserve">, </t>
    </r>
    <r>
      <rPr>
        <sz val="12"/>
        <color theme="1"/>
        <rFont val="標楷體"/>
        <family val="4"/>
        <charset val="136"/>
      </rPr>
      <t>用不同絲印比例絲印</t>
    </r>
    <r>
      <rPr>
        <sz val="12"/>
        <color theme="1"/>
        <rFont val="Times New Roman"/>
        <family val="1"/>
      </rPr>
      <t xml:space="preserve">, </t>
    </r>
    <r>
      <rPr>
        <sz val="12"/>
        <color theme="1"/>
        <rFont val="標楷體"/>
        <family val="4"/>
        <charset val="136"/>
      </rPr>
      <t>並跟據</t>
    </r>
    <r>
      <rPr>
        <sz val="12"/>
        <color theme="1"/>
        <rFont val="Times New Roman"/>
        <family val="1"/>
      </rPr>
      <t>H/M</t>
    </r>
    <r>
      <rPr>
        <sz val="12"/>
        <color theme="1"/>
        <rFont val="標楷體"/>
        <family val="4"/>
        <charset val="136"/>
      </rPr>
      <t>提供的樣辦做其效果</t>
    </r>
    <r>
      <rPr>
        <sz val="12"/>
        <color theme="1"/>
        <rFont val="Times New Roman"/>
        <family val="1"/>
      </rPr>
      <t xml:space="preserve">.  </t>
    </r>
  </si>
  <si>
    <r>
      <rPr>
        <sz val="12"/>
        <color theme="1"/>
        <rFont val="標楷體"/>
        <family val="4"/>
        <charset val="136"/>
      </rPr>
      <t>研究燙金後印刷用</t>
    </r>
    <r>
      <rPr>
        <sz val="12"/>
        <color theme="1"/>
        <rFont val="Times New Roman"/>
        <family val="1"/>
      </rPr>
      <t>UV</t>
    </r>
    <r>
      <rPr>
        <sz val="12"/>
        <color theme="1"/>
        <rFont val="標楷體"/>
        <family val="4"/>
        <charset val="136"/>
      </rPr>
      <t>油墨，測試是否可改善磨花，</t>
    </r>
    <r>
      <rPr>
        <sz val="12"/>
        <color theme="1"/>
        <rFont val="Times New Roman"/>
        <family val="1"/>
      </rPr>
      <t>Tape test</t>
    </r>
    <r>
      <rPr>
        <sz val="12"/>
        <color theme="1"/>
        <rFont val="標楷體"/>
        <family val="4"/>
        <charset val="136"/>
      </rPr>
      <t>及不夠透明等問題。</t>
    </r>
  </si>
  <si>
    <r>
      <rPr>
        <sz val="12"/>
        <color theme="1"/>
        <rFont val="標楷體"/>
        <family val="4"/>
        <charset val="136"/>
      </rPr>
      <t>測試用藝康的</t>
    </r>
    <r>
      <rPr>
        <sz val="12"/>
        <color theme="1"/>
        <rFont val="Times New Roman"/>
        <family val="1"/>
      </rPr>
      <t>#PA</t>
    </r>
    <r>
      <rPr>
        <sz val="12"/>
        <color theme="1"/>
        <rFont val="標楷體"/>
        <family val="4"/>
        <charset val="136"/>
      </rPr>
      <t>熱固膠水，</t>
    </r>
    <r>
      <rPr>
        <sz val="12"/>
        <color theme="1"/>
        <rFont val="Times New Roman"/>
        <family val="1"/>
      </rPr>
      <t>#6060</t>
    </r>
    <r>
      <rPr>
        <sz val="12"/>
        <color theme="1"/>
        <rFont val="標楷體"/>
        <family val="4"/>
        <charset val="136"/>
      </rPr>
      <t>發泡油墨及轉印紙，再配合廠內的夜光粉，是否可做出夜光發泡轉移。</t>
    </r>
  </si>
  <si>
    <r>
      <rPr>
        <sz val="12"/>
        <color theme="1"/>
        <rFont val="標楷體"/>
        <family val="4"/>
        <charset val="136"/>
      </rPr>
      <t>急單</t>
    </r>
  </si>
  <si>
    <r>
      <rPr>
        <sz val="12"/>
        <color theme="1"/>
        <rFont val="標楷體"/>
        <family val="4"/>
        <charset val="136"/>
      </rPr>
      <t>已印立體效果光柵片做盒的可行性，</t>
    </r>
    <r>
      <rPr>
        <sz val="12"/>
        <color theme="1"/>
        <rFont val="Times New Roman"/>
        <family val="1"/>
      </rPr>
      <t>(</t>
    </r>
    <r>
      <rPr>
        <sz val="12"/>
        <color theme="1"/>
        <rFont val="標楷體"/>
        <family val="4"/>
        <charset val="136"/>
      </rPr>
      <t>清</t>
    </r>
    <r>
      <rPr>
        <sz val="12"/>
        <color theme="1"/>
        <rFont val="Times New Roman"/>
        <family val="1"/>
      </rPr>
      <t>TQA</t>
    </r>
    <r>
      <rPr>
        <sz val="12"/>
        <color theme="1"/>
        <rFont val="標楷體"/>
        <family val="4"/>
        <charset val="136"/>
      </rPr>
      <t>提供材料</t>
    </r>
    <r>
      <rPr>
        <sz val="12"/>
        <color theme="1"/>
        <rFont val="Times New Roman"/>
        <family val="1"/>
      </rPr>
      <t>)</t>
    </r>
  </si>
  <si>
    <r>
      <rPr>
        <sz val="12"/>
        <color theme="1"/>
        <rFont val="標楷體"/>
        <family val="4"/>
        <charset val="136"/>
      </rPr>
      <t>研究用廠內的現有設備測試啤膠片，以改善現時的品質效果。</t>
    </r>
    <r>
      <rPr>
        <sz val="12"/>
        <color theme="1"/>
        <rFont val="Times New Roman"/>
        <family val="1"/>
      </rPr>
      <t>(</t>
    </r>
    <r>
      <rPr>
        <sz val="12"/>
        <color theme="1"/>
        <rFont val="標楷體"/>
        <family val="4"/>
        <charset val="136"/>
      </rPr>
      <t>膠片料以</t>
    </r>
    <r>
      <rPr>
        <sz val="12"/>
        <color theme="1"/>
        <rFont val="Times New Roman"/>
        <family val="1"/>
      </rPr>
      <t>PVC</t>
    </r>
    <r>
      <rPr>
        <sz val="12"/>
        <color theme="1"/>
        <rFont val="標楷體"/>
        <family val="4"/>
        <charset val="136"/>
      </rPr>
      <t>及</t>
    </r>
    <r>
      <rPr>
        <sz val="12"/>
        <color theme="1"/>
        <rFont val="Times New Roman"/>
        <family val="1"/>
      </rPr>
      <t>PP</t>
    </r>
    <r>
      <rPr>
        <sz val="12"/>
        <color theme="1"/>
        <rFont val="標楷體"/>
        <family val="4"/>
        <charset val="136"/>
      </rPr>
      <t>為先</t>
    </r>
    <r>
      <rPr>
        <sz val="12"/>
        <color theme="1"/>
        <rFont val="Times New Roman"/>
        <family val="1"/>
      </rPr>
      <t>)</t>
    </r>
  </si>
  <si>
    <r>
      <rPr>
        <sz val="12"/>
        <color theme="1"/>
        <rFont val="標楷體"/>
        <family val="4"/>
        <charset val="136"/>
      </rPr>
      <t>於</t>
    </r>
    <r>
      <rPr>
        <sz val="12"/>
        <color theme="1"/>
        <rFont val="Times New Roman"/>
        <family val="1"/>
      </rPr>
      <t>PET-G</t>
    </r>
    <r>
      <rPr>
        <sz val="12"/>
        <color theme="1"/>
        <rFont val="標楷體"/>
        <family val="4"/>
        <charset val="136"/>
      </rPr>
      <t>料</t>
    </r>
    <r>
      <rPr>
        <sz val="12"/>
        <color theme="1"/>
        <rFont val="Times New Roman"/>
        <family val="1"/>
      </rPr>
      <t>(Lenticular Lens)</t>
    </r>
    <r>
      <rPr>
        <sz val="12"/>
        <color theme="1"/>
        <rFont val="標楷體"/>
        <family val="4"/>
        <charset val="136"/>
      </rPr>
      <t>印完</t>
    </r>
    <r>
      <rPr>
        <sz val="12"/>
        <color theme="1"/>
        <rFont val="Times New Roman"/>
        <family val="1"/>
      </rPr>
      <t>4C</t>
    </r>
    <r>
      <rPr>
        <sz val="12"/>
        <color theme="1"/>
        <rFont val="標楷體"/>
        <family val="4"/>
        <charset val="136"/>
      </rPr>
      <t>加白後再印</t>
    </r>
    <r>
      <rPr>
        <sz val="12"/>
        <color theme="1"/>
        <rFont val="Times New Roman"/>
        <family val="1"/>
      </rPr>
      <t>4C</t>
    </r>
    <r>
      <rPr>
        <sz val="12"/>
        <color theme="1"/>
        <rFont val="標楷體"/>
        <family val="4"/>
        <charset val="136"/>
      </rPr>
      <t>加過</t>
    </r>
    <r>
      <rPr>
        <sz val="12"/>
        <color theme="1"/>
        <rFont val="Times New Roman"/>
        <family val="1"/>
      </rPr>
      <t>UV</t>
    </r>
    <r>
      <rPr>
        <sz val="12"/>
        <color theme="1"/>
        <rFont val="標楷體"/>
        <family val="4"/>
        <charset val="136"/>
      </rPr>
      <t>取代裱白紙托底做法。</t>
    </r>
  </si>
  <si>
    <r>
      <rPr>
        <sz val="12"/>
        <color theme="1"/>
        <rFont val="標楷體"/>
        <family val="4"/>
        <charset val="136"/>
      </rPr>
      <t>研究用海底堡</t>
    </r>
    <r>
      <rPr>
        <sz val="12"/>
        <color theme="1"/>
        <rFont val="Times New Roman"/>
        <family val="1"/>
      </rPr>
      <t xml:space="preserve">Double Coater </t>
    </r>
    <r>
      <rPr>
        <sz val="12"/>
        <color theme="1"/>
        <rFont val="標楷體"/>
        <family val="4"/>
        <charset val="136"/>
      </rPr>
      <t>試印</t>
    </r>
    <r>
      <rPr>
        <sz val="12"/>
        <color theme="1"/>
        <rFont val="Times New Roman"/>
        <family val="1"/>
      </rPr>
      <t xml:space="preserve"> Primer + Tinted UV </t>
    </r>
    <r>
      <rPr>
        <sz val="12"/>
        <color theme="1"/>
        <rFont val="標楷體"/>
        <family val="4"/>
        <charset val="136"/>
      </rPr>
      <t>於不同紙面的效果。</t>
    </r>
  </si>
  <si>
    <r>
      <rPr>
        <sz val="12"/>
        <color theme="1"/>
        <rFont val="標楷體"/>
        <family val="4"/>
        <charset val="136"/>
      </rPr>
      <t>研究用通利的</t>
    </r>
    <r>
      <rPr>
        <sz val="12"/>
        <color theme="1"/>
        <rFont val="Times New Roman"/>
        <family val="1"/>
      </rPr>
      <t>#167180</t>
    </r>
    <r>
      <rPr>
        <sz val="12"/>
        <color theme="1"/>
        <rFont val="標楷體"/>
        <family val="4"/>
        <charset val="136"/>
      </rPr>
      <t>本植毛槳、</t>
    </r>
    <r>
      <rPr>
        <sz val="12"/>
        <color theme="1"/>
        <rFont val="Times New Roman"/>
        <family val="1"/>
      </rPr>
      <t>#168750</t>
    </r>
    <r>
      <rPr>
        <sz val="12"/>
        <color theme="1"/>
        <rFont val="標楷體"/>
        <family val="4"/>
        <charset val="136"/>
      </rPr>
      <t>滲透槳、色種水性墨及植毛紙，做出植毛燙畫。</t>
    </r>
  </si>
  <si>
    <r>
      <rPr>
        <sz val="12"/>
        <color theme="1"/>
        <rFont val="標楷體"/>
        <family val="4"/>
        <charset val="136"/>
      </rPr>
      <t>研究用五星行的</t>
    </r>
    <r>
      <rPr>
        <sz val="12"/>
        <color theme="1"/>
        <rFont val="Times New Roman"/>
        <family val="1"/>
      </rPr>
      <t>4</t>
    </r>
    <r>
      <rPr>
        <sz val="12"/>
        <color theme="1"/>
        <rFont val="標楷體"/>
        <family val="4"/>
        <charset val="136"/>
      </rPr>
      <t>隻</t>
    </r>
    <r>
      <rPr>
        <sz val="12"/>
        <color theme="1"/>
        <rFont val="Times New Roman"/>
        <family val="1"/>
      </rPr>
      <t>size</t>
    </r>
    <r>
      <rPr>
        <sz val="12"/>
        <color theme="1"/>
        <rFont val="標楷體"/>
        <family val="4"/>
        <charset val="136"/>
      </rPr>
      <t>的凸字粉</t>
    </r>
    <r>
      <rPr>
        <sz val="12"/>
        <color theme="1"/>
        <rFont val="Times New Roman"/>
        <family val="1"/>
      </rPr>
      <t>(#618</t>
    </r>
    <r>
      <rPr>
        <sz val="12"/>
        <color theme="1"/>
        <rFont val="標楷體"/>
        <family val="4"/>
        <charset val="136"/>
      </rPr>
      <t>、</t>
    </r>
    <r>
      <rPr>
        <sz val="12"/>
        <color theme="1"/>
        <rFont val="Times New Roman"/>
        <family val="1"/>
      </rPr>
      <t>#614</t>
    </r>
    <r>
      <rPr>
        <sz val="12"/>
        <color theme="1"/>
        <rFont val="標楷體"/>
        <family val="4"/>
        <charset val="136"/>
      </rPr>
      <t>、</t>
    </r>
    <r>
      <rPr>
        <sz val="12"/>
        <color theme="1"/>
        <rFont val="Times New Roman"/>
        <family val="1"/>
      </rPr>
      <t>#611</t>
    </r>
    <r>
      <rPr>
        <sz val="12"/>
        <color theme="1"/>
        <rFont val="標楷體"/>
        <family val="4"/>
        <charset val="136"/>
      </rPr>
      <t>及</t>
    </r>
    <r>
      <rPr>
        <sz val="12"/>
        <color theme="1"/>
        <rFont val="Times New Roman"/>
        <family val="1"/>
      </rPr>
      <t>#609)</t>
    </r>
    <r>
      <rPr>
        <sz val="12"/>
        <color theme="1"/>
        <rFont val="標楷體"/>
        <family val="4"/>
        <charset val="136"/>
      </rPr>
      <t>與廠內</t>
    </r>
    <r>
      <rPr>
        <sz val="12"/>
        <color theme="1"/>
        <rFont val="Times New Roman"/>
        <family val="1"/>
      </rPr>
      <t>2</t>
    </r>
    <r>
      <rPr>
        <sz val="12"/>
        <color theme="1"/>
        <rFont val="標楷體"/>
        <family val="4"/>
        <charset val="136"/>
      </rPr>
      <t>種</t>
    </r>
    <r>
      <rPr>
        <sz val="12"/>
        <color theme="1"/>
        <rFont val="Times New Roman"/>
        <family val="1"/>
      </rPr>
      <t>size</t>
    </r>
    <r>
      <rPr>
        <sz val="12"/>
        <color theme="1"/>
        <rFont val="標楷體"/>
        <family val="4"/>
        <charset val="136"/>
      </rPr>
      <t>的閃金粉身</t>
    </r>
    <r>
      <rPr>
        <sz val="12"/>
        <color theme="1"/>
        <rFont val="Times New Roman"/>
        <family val="1"/>
      </rPr>
      <t>(1mm</t>
    </r>
    <r>
      <rPr>
        <sz val="12"/>
        <color theme="1"/>
        <rFont val="標楷體"/>
        <family val="4"/>
        <charset val="136"/>
      </rPr>
      <t>及</t>
    </r>
    <r>
      <rPr>
        <sz val="12"/>
        <color theme="1"/>
        <rFont val="Times New Roman"/>
        <family val="1"/>
      </rPr>
      <t>0.008”)</t>
    </r>
    <r>
      <rPr>
        <sz val="12"/>
        <color theme="1"/>
        <rFont val="標楷體"/>
        <family val="4"/>
        <charset val="136"/>
      </rPr>
      <t>組成</t>
    </r>
    <r>
      <rPr>
        <sz val="12"/>
        <color theme="1"/>
        <rFont val="Times New Roman"/>
        <family val="1"/>
      </rPr>
      <t>8</t>
    </r>
    <r>
      <rPr>
        <sz val="12"/>
        <color theme="1"/>
        <rFont val="標楷體"/>
        <family val="4"/>
        <charset val="136"/>
      </rPr>
      <t>個組合，再配合</t>
    </r>
    <r>
      <rPr>
        <sz val="12"/>
        <color theme="1"/>
        <rFont val="Times New Roman"/>
        <family val="1"/>
      </rPr>
      <t>5</t>
    </r>
    <r>
      <rPr>
        <sz val="12"/>
        <color theme="1"/>
        <rFont val="標楷體"/>
        <family val="4"/>
        <charset val="136"/>
      </rPr>
      <t>個比例，做閃金粉效果，以控制金粉數量，以降底成本。</t>
    </r>
  </si>
  <si>
    <r>
      <rPr>
        <sz val="12"/>
        <color theme="1"/>
        <rFont val="標楷體"/>
        <family val="4"/>
        <charset val="136"/>
      </rPr>
      <t>研究廠內的所有油墨與</t>
    </r>
    <r>
      <rPr>
        <sz val="12"/>
        <color theme="1"/>
        <rFont val="Times New Roman"/>
        <family val="1"/>
      </rPr>
      <t>PP</t>
    </r>
    <r>
      <rPr>
        <sz val="12"/>
        <color theme="1"/>
        <rFont val="標楷體"/>
        <family val="4"/>
        <charset val="136"/>
      </rPr>
      <t>膠片、</t>
    </r>
    <r>
      <rPr>
        <sz val="12"/>
        <color theme="1"/>
        <rFont val="Times New Roman"/>
        <family val="1"/>
      </rPr>
      <t>PVC</t>
    </r>
    <r>
      <rPr>
        <sz val="12"/>
        <color theme="1"/>
        <rFont val="標楷體"/>
        <family val="4"/>
        <charset val="136"/>
      </rPr>
      <t>膠片、</t>
    </r>
    <r>
      <rPr>
        <sz val="12"/>
        <color theme="1"/>
        <rFont val="Times New Roman"/>
        <family val="1"/>
      </rPr>
      <t>BOPP</t>
    </r>
    <r>
      <rPr>
        <sz val="12"/>
        <color theme="1"/>
        <rFont val="標楷體"/>
        <family val="4"/>
        <charset val="136"/>
      </rPr>
      <t>相袋及</t>
    </r>
    <r>
      <rPr>
        <sz val="12"/>
        <color theme="1"/>
        <rFont val="Times New Roman"/>
        <family val="1"/>
      </rPr>
      <t>PP</t>
    </r>
    <r>
      <rPr>
        <sz val="12"/>
        <color theme="1"/>
        <rFont val="標楷體"/>
        <family val="4"/>
        <charset val="136"/>
      </rPr>
      <t>袋的反應，以避免早前</t>
    </r>
    <r>
      <rPr>
        <sz val="12"/>
        <color theme="1"/>
        <rFont val="Times New Roman"/>
        <family val="1"/>
      </rPr>
      <t>HM</t>
    </r>
    <r>
      <rPr>
        <sz val="12"/>
        <color theme="1"/>
        <rFont val="標楷體"/>
        <family val="4"/>
        <charset val="136"/>
      </rPr>
      <t>的</t>
    </r>
    <r>
      <rPr>
        <sz val="12"/>
        <color theme="1"/>
        <rFont val="Times New Roman"/>
        <family val="1"/>
      </rPr>
      <t>PP</t>
    </r>
    <r>
      <rPr>
        <sz val="12"/>
        <color theme="1"/>
        <rFont val="標楷體"/>
        <family val="4"/>
        <charset val="136"/>
      </rPr>
      <t>膠片</t>
    </r>
    <r>
      <rPr>
        <sz val="12"/>
        <color theme="1"/>
        <rFont val="Times New Roman"/>
        <family val="1"/>
      </rPr>
      <t>wireo</t>
    </r>
    <r>
      <rPr>
        <sz val="12"/>
        <color theme="1"/>
        <rFont val="標楷體"/>
        <family val="4"/>
        <charset val="136"/>
      </rPr>
      <t>書及紅茶相部膠片及膠袋起皺問題出現。</t>
    </r>
  </si>
  <si>
    <r>
      <t xml:space="preserve"> </t>
    </r>
    <r>
      <rPr>
        <sz val="12"/>
        <color theme="1"/>
        <rFont val="標楷體"/>
        <family val="4"/>
        <charset val="136"/>
      </rPr>
      <t>測試</t>
    </r>
    <r>
      <rPr>
        <sz val="12"/>
        <color theme="1"/>
        <rFont val="Times New Roman"/>
        <family val="1"/>
      </rPr>
      <t>G6-B42</t>
    </r>
    <r>
      <rPr>
        <sz val="12"/>
        <color theme="1"/>
        <rFont val="標楷體"/>
        <family val="4"/>
        <charset val="136"/>
      </rPr>
      <t>燙金紙，確認其是否可燙印於掃金、銀粉面上，達到更好滿足客人需要的目的。</t>
    </r>
  </si>
  <si>
    <r>
      <rPr>
        <sz val="12"/>
        <color theme="1"/>
        <rFont val="標楷體"/>
        <family val="4"/>
        <charset val="136"/>
      </rPr>
      <t>研究</t>
    </r>
    <r>
      <rPr>
        <sz val="12"/>
        <color theme="1"/>
        <rFont val="Times New Roman"/>
        <family val="1"/>
      </rPr>
      <t>Valspar</t>
    </r>
    <r>
      <rPr>
        <sz val="12"/>
        <color theme="1"/>
        <rFont val="標楷體"/>
        <family val="4"/>
        <charset val="136"/>
      </rPr>
      <t>過</t>
    </r>
    <r>
      <rPr>
        <sz val="12"/>
        <color theme="1"/>
        <rFont val="Times New Roman"/>
        <family val="1"/>
      </rPr>
      <t>UV</t>
    </r>
    <r>
      <rPr>
        <sz val="12"/>
        <color theme="1"/>
        <rFont val="標楷體"/>
        <family val="4"/>
        <charset val="136"/>
      </rPr>
      <t>樣板，測試中益</t>
    </r>
    <r>
      <rPr>
        <sz val="12"/>
        <color theme="1"/>
        <rFont val="Times New Roman"/>
        <family val="1"/>
      </rPr>
      <t>0505B</t>
    </r>
    <r>
      <rPr>
        <sz val="12"/>
        <color theme="1"/>
        <rFont val="標楷體"/>
        <family val="4"/>
        <charset val="136"/>
      </rPr>
      <t>、</t>
    </r>
    <r>
      <rPr>
        <sz val="12"/>
        <color theme="1"/>
        <rFont val="Times New Roman"/>
        <family val="1"/>
      </rPr>
      <t>0505C</t>
    </r>
    <r>
      <rPr>
        <sz val="12"/>
        <color theme="1"/>
        <rFont val="標楷體"/>
        <family val="4"/>
        <charset val="136"/>
      </rPr>
      <t>磨砂</t>
    </r>
    <r>
      <rPr>
        <sz val="12"/>
        <color theme="1"/>
        <rFont val="Times New Roman"/>
        <family val="1"/>
      </rPr>
      <t>UV</t>
    </r>
    <r>
      <rPr>
        <sz val="12"/>
        <color theme="1"/>
        <rFont val="標楷體"/>
        <family val="4"/>
        <charset val="136"/>
      </rPr>
      <t>油，要求塗層表面有明顯的凸起和粗糙的磨砂手感，看其磨砂效果是否接近</t>
    </r>
    <r>
      <rPr>
        <sz val="12"/>
        <color theme="1"/>
        <rFont val="Times New Roman"/>
        <family val="1"/>
      </rPr>
      <t>Valspar</t>
    </r>
    <r>
      <rPr>
        <sz val="12"/>
        <color theme="1"/>
        <rFont val="標楷體"/>
        <family val="4"/>
        <charset val="136"/>
      </rPr>
      <t>過</t>
    </r>
    <r>
      <rPr>
        <sz val="12"/>
        <color theme="1"/>
        <rFont val="Times New Roman"/>
        <family val="1"/>
      </rPr>
      <t>UV</t>
    </r>
    <r>
      <rPr>
        <sz val="12"/>
        <color theme="1"/>
        <rFont val="標楷體"/>
        <family val="4"/>
        <charset val="136"/>
      </rPr>
      <t>樣板，品質是否符合公司生產品要求。</t>
    </r>
  </si>
  <si>
    <r>
      <rPr>
        <sz val="12"/>
        <color theme="1"/>
        <rFont val="標楷體"/>
        <family val="4"/>
        <charset val="136"/>
      </rPr>
      <t>研究國內外聯運托盤發展情況，測試利聯蜂窩紙托盤，要求載重</t>
    </r>
    <r>
      <rPr>
        <sz val="12"/>
        <color theme="1"/>
        <rFont val="Times New Roman"/>
        <family val="1"/>
      </rPr>
      <t>1000kg</t>
    </r>
    <r>
      <rPr>
        <sz val="12"/>
        <color theme="1"/>
        <rFont val="標楷體"/>
        <family val="4"/>
        <charset val="136"/>
      </rPr>
      <t>或以上，解決設計結構問題，達到符合環保、功能優良之目的，以能推廣應用於裝櫃走貨。</t>
    </r>
  </si>
  <si>
    <r>
      <rPr>
        <sz val="12"/>
        <color theme="1"/>
        <rFont val="標楷體"/>
        <family val="4"/>
        <charset val="136"/>
      </rPr>
      <t>測試彩星</t>
    </r>
    <r>
      <rPr>
        <sz val="12"/>
        <color theme="1"/>
        <rFont val="Times New Roman"/>
        <family val="1"/>
      </rPr>
      <t>#GP-1090</t>
    </r>
    <r>
      <rPr>
        <sz val="12"/>
        <color theme="1"/>
        <rFont val="標楷體"/>
        <family val="4"/>
        <charset val="136"/>
      </rPr>
      <t>配合瑞特利</t>
    </r>
    <r>
      <rPr>
        <sz val="12"/>
        <color theme="1"/>
        <rFont val="Times New Roman"/>
        <family val="1"/>
      </rPr>
      <t>#RT-6D</t>
    </r>
    <r>
      <rPr>
        <sz val="12"/>
        <color theme="1"/>
        <rFont val="標楷體"/>
        <family val="4"/>
        <charset val="136"/>
      </rPr>
      <t>夜光粉，以不同比例調配，針對無粉、單粉、水油、光膠、啞膠、玻璃面膠底紙等介面，是否可作為絲印長效夜光墨使用，並符合我司的生產工藝。</t>
    </r>
  </si>
  <si>
    <r>
      <rPr>
        <sz val="12"/>
        <color theme="1"/>
        <rFont val="標楷體"/>
        <family val="4"/>
        <charset val="136"/>
      </rPr>
      <t>測試美麗華</t>
    </r>
    <r>
      <rPr>
        <sz val="12"/>
        <color theme="1"/>
        <rFont val="Times New Roman"/>
        <family val="1"/>
      </rPr>
      <t>#PS-110+</t>
    </r>
    <r>
      <rPr>
        <sz val="12"/>
        <color theme="1"/>
        <rFont val="標楷體"/>
        <family val="4"/>
        <charset val="136"/>
      </rPr>
      <t>瑞特利</t>
    </r>
    <r>
      <rPr>
        <sz val="12"/>
        <color theme="1"/>
        <rFont val="Times New Roman"/>
        <family val="1"/>
      </rPr>
      <t>#RT-6D</t>
    </r>
    <r>
      <rPr>
        <sz val="12"/>
        <color theme="1"/>
        <rFont val="標楷體"/>
        <family val="4"/>
        <charset val="136"/>
      </rPr>
      <t>長效夜光粉，以不同比例調配，針對無粉、單粉、玻璃面膠底紙等介面，是否可作為絲印長效夜光墨使用，並符合我司的生產工藝。</t>
    </r>
  </si>
  <si>
    <r>
      <rPr>
        <sz val="12"/>
        <color theme="1"/>
        <rFont val="標楷體"/>
        <family val="4"/>
        <charset val="136"/>
      </rPr>
      <t>測試中益</t>
    </r>
    <r>
      <rPr>
        <sz val="12"/>
        <color theme="1"/>
        <rFont val="Times New Roman"/>
        <family val="1"/>
      </rPr>
      <t>#UVH-15046C +</t>
    </r>
    <r>
      <rPr>
        <sz val="12"/>
        <color theme="1"/>
        <rFont val="標楷體"/>
        <family val="4"/>
        <charset val="136"/>
      </rPr>
      <t>瑞特利</t>
    </r>
    <r>
      <rPr>
        <sz val="12"/>
        <color theme="1"/>
        <rFont val="Times New Roman"/>
        <family val="1"/>
      </rPr>
      <t>#RT-6D</t>
    </r>
    <r>
      <rPr>
        <sz val="12"/>
        <color theme="1"/>
        <rFont val="標楷體"/>
        <family val="4"/>
        <charset val="136"/>
      </rPr>
      <t>長效夜光粉，以不同比例調配，針對無粉、單粉、水油、光膠、啞膠以及玻璃面膠底紙等介面，是否可作為絲印長效夜光墨使用，並符合我司的生產工藝。</t>
    </r>
  </si>
  <si>
    <r>
      <rPr>
        <sz val="12"/>
        <color theme="1"/>
        <rFont val="標楷體"/>
        <family val="4"/>
        <charset val="136"/>
      </rPr>
      <t>研究於幼細鐵粉油墨上印刷機印刷</t>
    </r>
    <r>
      <rPr>
        <sz val="12"/>
        <color theme="1"/>
        <rFont val="Times New Roman"/>
        <family val="1"/>
      </rPr>
      <t>4C</t>
    </r>
    <r>
      <rPr>
        <sz val="12"/>
        <color theme="1"/>
        <rFont val="標楷體"/>
        <family val="4"/>
        <charset val="136"/>
      </rPr>
      <t>的問題，測試供應商岳龍的幼細鐵粉</t>
    </r>
    <r>
      <rPr>
        <sz val="12"/>
        <color theme="1"/>
        <rFont val="Times New Roman"/>
        <family val="1"/>
      </rPr>
      <t>YTF-01S</t>
    </r>
    <r>
      <rPr>
        <sz val="12"/>
        <color theme="1"/>
        <rFont val="標楷體"/>
        <family val="4"/>
        <charset val="136"/>
      </rPr>
      <t>和供應商彩星的</t>
    </r>
    <r>
      <rPr>
        <sz val="12"/>
        <color theme="1"/>
        <rFont val="Times New Roman"/>
        <family val="1"/>
      </rPr>
      <t>GP-3475</t>
    </r>
    <r>
      <rPr>
        <sz val="12"/>
        <color theme="1"/>
        <rFont val="標楷體"/>
        <family val="4"/>
        <charset val="136"/>
      </rPr>
      <t>底白、</t>
    </r>
    <r>
      <rPr>
        <sz val="12"/>
        <color theme="1"/>
        <rFont val="Times New Roman"/>
        <family val="1"/>
      </rPr>
      <t>GP-3476</t>
    </r>
    <r>
      <rPr>
        <sz val="12"/>
        <color theme="1"/>
        <rFont val="標楷體"/>
        <family val="4"/>
        <charset val="136"/>
      </rPr>
      <t>白墨、</t>
    </r>
    <r>
      <rPr>
        <sz val="12"/>
        <color theme="1"/>
        <rFont val="Times New Roman"/>
        <family val="1"/>
      </rPr>
      <t>GP-3477</t>
    </r>
    <r>
      <rPr>
        <sz val="12"/>
        <color theme="1"/>
        <rFont val="標楷體"/>
        <family val="4"/>
        <charset val="136"/>
      </rPr>
      <t>開油水按一定比例組成配方絲印並上印刷機印刷</t>
    </r>
    <r>
      <rPr>
        <sz val="12"/>
        <color theme="1"/>
        <rFont val="Times New Roman"/>
        <family val="1"/>
      </rPr>
      <t>4C</t>
    </r>
    <r>
      <rPr>
        <sz val="12"/>
        <color theme="1"/>
        <rFont val="標楷體"/>
        <family val="4"/>
        <charset val="136"/>
      </rPr>
      <t>，針對客人</t>
    </r>
    <r>
      <rPr>
        <sz val="12"/>
        <color theme="1"/>
        <rFont val="Times New Roman"/>
        <family val="1"/>
      </rPr>
      <t>Sandvik</t>
    </r>
    <r>
      <rPr>
        <sz val="12"/>
        <color theme="1"/>
        <rFont val="標楷體"/>
        <family val="4"/>
        <charset val="136"/>
      </rPr>
      <t>的產品，要求從油墨調配、生產工藝流程、效果等全方面提供解決方案，達到研、產、銷的目的。</t>
    </r>
  </si>
  <si>
    <r>
      <rPr>
        <sz val="12"/>
        <color theme="1"/>
        <rFont val="標楷體"/>
        <family val="4"/>
        <charset val="136"/>
      </rPr>
      <t>研究紙袋機折袋工藝，測試恆昌</t>
    </r>
    <r>
      <rPr>
        <sz val="12"/>
        <color theme="1"/>
        <rFont val="Times New Roman"/>
        <family val="1"/>
      </rPr>
      <t>#HUV8848</t>
    </r>
    <r>
      <rPr>
        <sz val="12"/>
        <color theme="1"/>
        <rFont val="標楷體"/>
        <family val="4"/>
        <charset val="136"/>
      </rPr>
      <t>防滑</t>
    </r>
    <r>
      <rPr>
        <sz val="12"/>
        <color theme="1"/>
        <rFont val="Times New Roman"/>
        <family val="1"/>
      </rPr>
      <t>UV</t>
    </r>
    <r>
      <rPr>
        <sz val="12"/>
        <color theme="1"/>
        <rFont val="標楷體"/>
        <family val="4"/>
        <charset val="136"/>
      </rPr>
      <t>油，針對銀銻紙，要求增強銀銻紙表面摩擦係數，解決銀銻紙印</t>
    </r>
    <r>
      <rPr>
        <sz val="12"/>
        <color theme="1"/>
        <rFont val="Times New Roman"/>
        <family val="1"/>
      </rPr>
      <t>UV</t>
    </r>
    <r>
      <rPr>
        <sz val="12"/>
        <color theme="1"/>
        <rFont val="標楷體"/>
        <family val="4"/>
        <charset val="136"/>
      </rPr>
      <t>後上紙袋機折袋打滑問題，達到提升生產效率的目的。</t>
    </r>
  </si>
  <si>
    <r>
      <rPr>
        <sz val="12"/>
        <color theme="1"/>
        <rFont val="標楷體"/>
        <family val="4"/>
        <charset val="136"/>
      </rPr>
      <t>研究咭書轆金邊工藝，測試恆昌</t>
    </r>
    <r>
      <rPr>
        <sz val="12"/>
        <color theme="1"/>
        <rFont val="Times New Roman"/>
        <family val="1"/>
      </rPr>
      <t>#HUV8848</t>
    </r>
    <r>
      <rPr>
        <sz val="12"/>
        <color theme="1"/>
        <rFont val="標楷體"/>
        <family val="4"/>
        <charset val="136"/>
      </rPr>
      <t>防滑</t>
    </r>
    <r>
      <rPr>
        <sz val="12"/>
        <color theme="1"/>
        <rFont val="Times New Roman"/>
        <family val="1"/>
      </rPr>
      <t>UV</t>
    </r>
    <r>
      <rPr>
        <sz val="12"/>
        <color theme="1"/>
        <rFont val="標楷體"/>
        <family val="4"/>
        <charset val="136"/>
      </rPr>
      <t>油，針對</t>
    </r>
    <r>
      <rPr>
        <sz val="12"/>
        <color theme="1"/>
        <rFont val="Times New Roman"/>
        <family val="1"/>
      </rPr>
      <t>SDA</t>
    </r>
    <r>
      <rPr>
        <sz val="12"/>
        <color theme="1"/>
        <rFont val="標楷體"/>
        <family val="4"/>
        <charset val="136"/>
      </rPr>
      <t>粉灰咭，要求增強</t>
    </r>
    <r>
      <rPr>
        <sz val="12"/>
        <color theme="1"/>
        <rFont val="Times New Roman"/>
        <family val="1"/>
      </rPr>
      <t>UV</t>
    </r>
    <r>
      <rPr>
        <sz val="12"/>
        <color theme="1"/>
        <rFont val="標楷體"/>
        <family val="4"/>
        <charset val="136"/>
      </rPr>
      <t>咭書內文摩擦係數，解決</t>
    </r>
    <r>
      <rPr>
        <sz val="12"/>
        <color theme="1"/>
        <rFont val="Times New Roman"/>
        <family val="1"/>
      </rPr>
      <t>UV</t>
    </r>
    <r>
      <rPr>
        <sz val="12"/>
        <color theme="1"/>
        <rFont val="標楷體"/>
        <family val="4"/>
        <charset val="136"/>
      </rPr>
      <t>咭書轆金邊為防止內文打滑而需增加人手放紙隔工序問題，達到減少生產工序及提升生產效率的目的。</t>
    </r>
  </si>
  <si>
    <r>
      <rPr>
        <sz val="12"/>
        <color theme="1"/>
        <rFont val="標楷體"/>
        <family val="4"/>
        <charset val="136"/>
      </rPr>
      <t>研究</t>
    </r>
    <r>
      <rPr>
        <sz val="12"/>
        <color theme="1"/>
        <rFont val="Times New Roman"/>
        <family val="1"/>
      </rPr>
      <t>UV</t>
    </r>
    <r>
      <rPr>
        <sz val="12"/>
        <color theme="1"/>
        <rFont val="標楷體"/>
        <family val="4"/>
        <charset val="136"/>
      </rPr>
      <t>上光后印刷油墨</t>
    </r>
    <r>
      <rPr>
        <sz val="12"/>
        <color theme="1"/>
        <rFont val="Times New Roman"/>
        <family val="1"/>
      </rPr>
      <t>CIELAB ΔΕab*</t>
    </r>
    <r>
      <rPr>
        <sz val="12"/>
        <color theme="1"/>
        <rFont val="標楷體"/>
        <family val="4"/>
        <charset val="136"/>
      </rPr>
      <t>色差值問題，測試公司現用的東華半</t>
    </r>
    <r>
      <rPr>
        <sz val="12"/>
        <color theme="1"/>
        <rFont val="Times New Roman"/>
        <family val="1"/>
      </rPr>
      <t>UV</t>
    </r>
    <r>
      <rPr>
        <sz val="12"/>
        <color theme="1"/>
        <rFont val="標楷體"/>
        <family val="4"/>
        <charset val="136"/>
      </rPr>
      <t>四色油墨，配合三款不同光澤的</t>
    </r>
    <r>
      <rPr>
        <sz val="12"/>
        <color theme="1"/>
        <rFont val="Times New Roman"/>
        <family val="1"/>
      </rPr>
      <t>UV</t>
    </r>
    <r>
      <rPr>
        <sz val="12"/>
        <color theme="1"/>
        <rFont val="標楷體"/>
        <family val="4"/>
        <charset val="136"/>
      </rPr>
      <t>油進行試印，看印刷四色過</t>
    </r>
    <r>
      <rPr>
        <sz val="12"/>
        <color theme="1"/>
        <rFont val="Times New Roman"/>
        <family val="1"/>
      </rPr>
      <t>UV</t>
    </r>
    <r>
      <rPr>
        <sz val="12"/>
        <color theme="1"/>
        <rFont val="標楷體"/>
        <family val="4"/>
        <charset val="136"/>
      </rPr>
      <t>上光後的</t>
    </r>
    <r>
      <rPr>
        <sz val="12"/>
        <color theme="1"/>
        <rFont val="Times New Roman"/>
        <family val="1"/>
      </rPr>
      <t>CIELAB ΔΕab*</t>
    </r>
    <r>
      <rPr>
        <sz val="12"/>
        <color theme="1"/>
        <rFont val="標楷體"/>
        <family val="4"/>
        <charset val="136"/>
      </rPr>
      <t>色差值变化，制定行业作业標準。</t>
    </r>
  </si>
  <si>
    <r>
      <rPr>
        <sz val="12"/>
        <color theme="1"/>
        <rFont val="標楷體"/>
        <family val="4"/>
        <charset val="136"/>
      </rPr>
      <t>研究工場</t>
    </r>
    <r>
      <rPr>
        <sz val="12"/>
        <color theme="1"/>
        <rFont val="Times New Roman"/>
        <family val="1"/>
      </rPr>
      <t>UV</t>
    </r>
    <r>
      <rPr>
        <sz val="12"/>
        <color theme="1"/>
        <rFont val="標楷體"/>
        <family val="4"/>
        <charset val="136"/>
      </rPr>
      <t>灑閃粉工藝閃粉容易甩的問題，測試中益</t>
    </r>
    <r>
      <rPr>
        <sz val="12"/>
        <color theme="1"/>
        <rFont val="Times New Roman"/>
        <family val="1"/>
      </rPr>
      <t>UVH-15046C UV</t>
    </r>
    <r>
      <rPr>
        <sz val="12"/>
        <color theme="1"/>
        <rFont val="標楷體"/>
        <family val="4"/>
        <charset val="136"/>
      </rPr>
      <t>油，針對</t>
    </r>
    <r>
      <rPr>
        <sz val="12"/>
        <color theme="1"/>
        <rFont val="Times New Roman"/>
        <family val="1"/>
      </rPr>
      <t>US-7060A UV</t>
    </r>
    <r>
      <rPr>
        <sz val="12"/>
        <color theme="1"/>
        <rFont val="標楷體"/>
        <family val="4"/>
        <charset val="136"/>
      </rPr>
      <t>灑閃粉易甩，造成絲印之後的工序閃粉污染，生產效率慢，甚至客人投訴品質，要求提高閃粉的附著力，解決工場閃粉污染的問題，達到提升品質的目的。</t>
    </r>
  </si>
  <si>
    <r>
      <rPr>
        <sz val="12"/>
        <color theme="1"/>
        <rFont val="標楷體"/>
        <family val="4"/>
        <charset val="136"/>
      </rPr>
      <t>解決富士版不上墨問題，開發研究</t>
    </r>
    <r>
      <rPr>
        <sz val="12"/>
        <color theme="1"/>
        <rFont val="Times New Roman"/>
        <family val="1"/>
      </rPr>
      <t>Agfa Energy Elite CTP</t>
    </r>
    <r>
      <rPr>
        <sz val="12"/>
        <color theme="1"/>
        <rFont val="標楷體"/>
        <family val="4"/>
        <charset val="136"/>
      </rPr>
      <t>鋅版。</t>
    </r>
  </si>
  <si>
    <r>
      <rPr>
        <sz val="12"/>
        <color theme="1"/>
        <rFont val="標楷體"/>
        <family val="4"/>
        <charset val="136"/>
      </rPr>
      <t>研究使用水性光油調配水性絲印珍珠油墨的可行性，測試珀特彩</t>
    </r>
    <r>
      <rPr>
        <sz val="12"/>
        <color theme="1"/>
        <rFont val="Times New Roman"/>
        <family val="1"/>
      </rPr>
      <t>#ZG-354</t>
    </r>
    <r>
      <rPr>
        <sz val="12"/>
        <color theme="1"/>
        <rFont val="標楷體"/>
        <family val="4"/>
        <charset val="136"/>
      </rPr>
      <t>水性光油溝珍珠粉，要求達到油性絲印珍珠油墨的珍珠效果，解決油性光油</t>
    </r>
    <r>
      <rPr>
        <sz val="12"/>
        <color theme="1"/>
        <rFont val="Times New Roman"/>
        <family val="1"/>
      </rPr>
      <t>VOC</t>
    </r>
    <r>
      <rPr>
        <sz val="12"/>
        <color theme="1"/>
        <rFont val="標楷體"/>
        <family val="4"/>
        <charset val="136"/>
      </rPr>
      <t>含量較高、不環保、溶劑氣味大等問題，達到提升公司產品市場競爭力的目的。</t>
    </r>
  </si>
  <si>
    <r>
      <rPr>
        <sz val="12"/>
        <color theme="1"/>
        <rFont val="標楷體"/>
        <family val="4"/>
        <charset val="136"/>
      </rPr>
      <t>研究測試新坑紙【</t>
    </r>
    <r>
      <rPr>
        <sz val="12"/>
        <color theme="1"/>
        <rFont val="Times New Roman"/>
        <family val="1"/>
      </rPr>
      <t>G30</t>
    </r>
    <r>
      <rPr>
        <sz val="12"/>
        <color theme="1"/>
        <rFont val="標楷體"/>
        <family val="4"/>
        <charset val="136"/>
      </rPr>
      <t>＝</t>
    </r>
    <r>
      <rPr>
        <sz val="12"/>
        <color theme="1"/>
        <rFont val="Times New Roman"/>
        <family val="1"/>
      </rPr>
      <t>G30</t>
    </r>
    <r>
      <rPr>
        <sz val="12"/>
        <color theme="1"/>
        <rFont val="標楷體"/>
        <family val="4"/>
        <charset val="136"/>
      </rPr>
      <t>】代替大貨現用坑紙【〝</t>
    </r>
    <r>
      <rPr>
        <sz val="12"/>
        <color theme="1"/>
        <rFont val="Times New Roman"/>
        <family val="1"/>
      </rPr>
      <t>A=B</t>
    </r>
    <r>
      <rPr>
        <sz val="12"/>
        <color theme="1"/>
        <rFont val="標楷體"/>
        <family val="4"/>
        <charset val="136"/>
      </rPr>
      <t>〞</t>
    </r>
    <r>
      <rPr>
        <sz val="12"/>
        <color theme="1"/>
        <rFont val="Times New Roman"/>
        <family val="1"/>
      </rPr>
      <t>+</t>
    </r>
    <r>
      <rPr>
        <sz val="12"/>
        <color theme="1"/>
        <rFont val="標楷體"/>
        <family val="4"/>
        <charset val="136"/>
      </rPr>
      <t>〝底</t>
    </r>
    <r>
      <rPr>
        <sz val="12"/>
        <color theme="1"/>
        <rFont val="Times New Roman"/>
        <family val="1"/>
      </rPr>
      <t>/</t>
    </r>
    <r>
      <rPr>
        <sz val="12"/>
        <color theme="1"/>
        <rFont val="標楷體"/>
        <family val="4"/>
        <charset val="136"/>
      </rPr>
      <t>面裱</t>
    </r>
    <r>
      <rPr>
        <sz val="12"/>
        <color theme="1"/>
        <rFont val="Times New Roman"/>
        <family val="1"/>
      </rPr>
      <t>250gsm</t>
    </r>
    <r>
      <rPr>
        <sz val="12"/>
        <color theme="1"/>
        <rFont val="標楷體"/>
        <family val="4"/>
        <charset val="136"/>
      </rPr>
      <t>雙灰〞】用於《</t>
    </r>
    <r>
      <rPr>
        <sz val="12"/>
        <color theme="1"/>
        <rFont val="Times New Roman"/>
        <family val="1"/>
      </rPr>
      <t>HM</t>
    </r>
    <r>
      <rPr>
        <sz val="12"/>
        <color theme="1"/>
        <rFont val="標楷體"/>
        <family val="4"/>
        <charset val="136"/>
      </rPr>
      <t>錄音相簿》後皮殼，以提高生產效率及降低生產成本。</t>
    </r>
  </si>
  <si>
    <r>
      <rPr>
        <sz val="12"/>
        <color theme="1"/>
        <rFont val="標楷體"/>
        <family val="4"/>
        <charset val="136"/>
      </rPr>
      <t>研究公司現時印刷機台印</t>
    </r>
    <r>
      <rPr>
        <sz val="12"/>
        <color theme="1"/>
        <rFont val="Times New Roman"/>
        <family val="1"/>
      </rPr>
      <t>UV</t>
    </r>
    <r>
      <rPr>
        <sz val="12"/>
        <color theme="1"/>
        <rFont val="標楷體"/>
        <family val="4"/>
        <charset val="136"/>
      </rPr>
      <t>面油的生產效率提升問題，測試恆昌</t>
    </r>
    <r>
      <rPr>
        <sz val="12"/>
        <color theme="1"/>
        <rFont val="Times New Roman"/>
        <family val="1"/>
      </rPr>
      <t>#HUV8858</t>
    </r>
    <r>
      <rPr>
        <sz val="12"/>
        <color theme="1"/>
        <rFont val="標楷體"/>
        <family val="4"/>
        <charset val="136"/>
      </rPr>
      <t>低能量快速固化</t>
    </r>
    <r>
      <rPr>
        <sz val="12"/>
        <color theme="1"/>
        <rFont val="Times New Roman"/>
        <family val="1"/>
      </rPr>
      <t>UV</t>
    </r>
    <r>
      <rPr>
        <sz val="12"/>
        <color theme="1"/>
        <rFont val="標楷體"/>
        <family val="4"/>
        <charset val="136"/>
      </rPr>
      <t>面油，看其是否可以提升印刷機印</t>
    </r>
    <r>
      <rPr>
        <sz val="12"/>
        <color theme="1"/>
        <rFont val="Times New Roman"/>
        <family val="1"/>
      </rPr>
      <t>UV</t>
    </r>
    <r>
      <rPr>
        <sz val="12"/>
        <color theme="1"/>
        <rFont val="標楷體"/>
        <family val="4"/>
        <charset val="136"/>
      </rPr>
      <t>面油的生產效率，同時要求</t>
    </r>
    <r>
      <rPr>
        <sz val="12"/>
        <color theme="1"/>
        <rFont val="Times New Roman"/>
        <family val="1"/>
      </rPr>
      <t>#HUV8858UV</t>
    </r>
    <r>
      <rPr>
        <sz val="12"/>
        <color theme="1"/>
        <rFont val="標楷體"/>
        <family val="4"/>
        <charset val="136"/>
      </rPr>
      <t>面油符合公司大貨生產要求，達到提高生產效率的目的。</t>
    </r>
  </si>
  <si>
    <r>
      <rPr>
        <sz val="12"/>
        <color theme="1"/>
        <rFont val="標楷體"/>
        <family val="4"/>
        <charset val="136"/>
      </rPr>
      <t>在兩款咭紙上柯式印單色，然後絲印珍珠油墨，再壓紋、擊凸、燙金，要與</t>
    </r>
    <r>
      <rPr>
        <sz val="12"/>
        <color theme="1"/>
        <rFont val="Times New Roman"/>
        <family val="1"/>
      </rPr>
      <t>Hallmark R&amp;D</t>
    </r>
    <r>
      <rPr>
        <sz val="12"/>
        <color theme="1"/>
        <rFont val="標楷體"/>
        <family val="4"/>
        <charset val="136"/>
      </rPr>
      <t>提供的樣本相同。</t>
    </r>
  </si>
  <si>
    <r>
      <rPr>
        <sz val="12"/>
        <color theme="1"/>
        <rFont val="標楷體"/>
        <family val="4"/>
        <charset val="136"/>
      </rPr>
      <t>研究用</t>
    </r>
    <r>
      <rPr>
        <sz val="12"/>
        <color theme="1"/>
        <rFont val="Times New Roman"/>
        <family val="1"/>
      </rPr>
      <t>Gravure</t>
    </r>
    <r>
      <rPr>
        <sz val="12"/>
        <color theme="1"/>
        <rFont val="標楷體"/>
        <family val="4"/>
        <charset val="136"/>
      </rPr>
      <t>印銀墨，以達</t>
    </r>
    <r>
      <rPr>
        <sz val="12"/>
        <color theme="1"/>
        <rFont val="Times New Roman"/>
        <family val="1"/>
      </rPr>
      <t>HM</t>
    </r>
    <r>
      <rPr>
        <sz val="12"/>
        <color theme="1"/>
        <rFont val="標楷體"/>
        <family val="4"/>
        <charset val="136"/>
      </rPr>
      <t>來樣效果。</t>
    </r>
  </si>
  <si>
    <r>
      <rPr>
        <sz val="12"/>
        <color theme="1"/>
        <rFont val="標楷體"/>
        <family val="4"/>
        <charset val="136"/>
      </rPr>
      <t>研究用</t>
    </r>
    <r>
      <rPr>
        <sz val="12"/>
        <color theme="1"/>
        <rFont val="Times New Roman"/>
        <family val="1"/>
      </rPr>
      <t>Felxo</t>
    </r>
    <r>
      <rPr>
        <sz val="12"/>
        <color theme="1"/>
        <rFont val="標楷體"/>
        <family val="4"/>
        <charset val="136"/>
      </rPr>
      <t>染紙做信封會否到</t>
    </r>
    <r>
      <rPr>
        <sz val="12"/>
        <color theme="1"/>
        <rFont val="Times New Roman"/>
        <family val="1"/>
      </rPr>
      <t>07PP</t>
    </r>
    <r>
      <rPr>
        <sz val="12"/>
        <color theme="1"/>
        <rFont val="標楷體"/>
        <family val="4"/>
        <charset val="136"/>
      </rPr>
      <t>膠盒起反應。</t>
    </r>
  </si>
  <si>
    <r>
      <rPr>
        <sz val="12"/>
        <color theme="1"/>
        <rFont val="標楷體"/>
        <family val="4"/>
        <charset val="136"/>
      </rPr>
      <t>試三種不同原料的擊凸模版（美國銅版、香港鎂版、香港鋅版）在五種不同紙材及表面處理上做擊凸，比較擊凸效果。做（</t>
    </r>
    <r>
      <rPr>
        <sz val="12"/>
        <color theme="1"/>
        <rFont val="Times New Roman"/>
        <family val="1"/>
      </rPr>
      <t>1</t>
    </r>
    <r>
      <rPr>
        <sz val="12"/>
        <color theme="1"/>
        <rFont val="標楷體"/>
        <family val="4"/>
        <charset val="136"/>
      </rPr>
      <t>）薄紙做</t>
    </r>
    <r>
      <rPr>
        <sz val="12"/>
        <color theme="1"/>
        <rFont val="Times New Roman"/>
        <family val="1"/>
      </rPr>
      <t>deep embossing</t>
    </r>
    <r>
      <rPr>
        <sz val="12"/>
        <color theme="1"/>
        <rFont val="標楷體"/>
        <family val="4"/>
        <charset val="136"/>
      </rPr>
      <t>皮殼包紙（</t>
    </r>
    <r>
      <rPr>
        <sz val="12"/>
        <color theme="1"/>
        <rFont val="Times New Roman"/>
        <family val="1"/>
      </rPr>
      <t>2</t>
    </r>
    <r>
      <rPr>
        <sz val="12"/>
        <color theme="1"/>
        <rFont val="標楷體"/>
        <family val="4"/>
        <charset val="136"/>
      </rPr>
      <t>）厚紙</t>
    </r>
    <r>
      <rPr>
        <sz val="12"/>
        <color theme="1"/>
        <rFont val="Times New Roman"/>
        <family val="1"/>
      </rPr>
      <t>embossing</t>
    </r>
    <r>
      <rPr>
        <sz val="12"/>
        <color theme="1"/>
        <rFont val="標楷體"/>
        <family val="4"/>
        <charset val="136"/>
      </rPr>
      <t>有紋咭。</t>
    </r>
  </si>
  <si>
    <r>
      <rPr>
        <sz val="12"/>
        <color theme="1"/>
        <rFont val="標楷體"/>
        <family val="4"/>
        <charset val="136"/>
      </rPr>
      <t>研究以微波設備烘干的方式用於我司咭書抽濕，確定效果是否可以接受，以達到增加效率，節省成本的目的。</t>
    </r>
  </si>
  <si>
    <r>
      <rPr>
        <sz val="12"/>
        <color theme="1"/>
        <rFont val="標楷體"/>
        <family val="4"/>
        <charset val="136"/>
      </rPr>
      <t>研究高光亮閃爍效果，測試佛山派非斯</t>
    </r>
    <r>
      <rPr>
        <sz val="12"/>
        <color theme="1"/>
        <rFont val="Times New Roman"/>
        <family val="1"/>
      </rPr>
      <t>PFS</t>
    </r>
    <r>
      <rPr>
        <sz val="12"/>
        <color theme="1"/>
        <rFont val="標楷體"/>
        <family val="4"/>
        <charset val="136"/>
      </rPr>
      <t>系列高光亮絲印物料，看要結果是否合乎公司要求；同時因為此物料有高光亮閃爍效果，可以模擬現在公司某些灑閃粉及溝閃粉效果，以至解決閃粉掉粉及提高造紙的生產效率。</t>
    </r>
  </si>
  <si>
    <r>
      <rPr>
        <sz val="12"/>
        <color theme="1"/>
        <rFont val="標楷體"/>
        <family val="4"/>
        <charset val="136"/>
      </rPr>
      <t>嘗試用台灣電雕機</t>
    </r>
    <r>
      <rPr>
        <sz val="12"/>
        <color theme="1"/>
        <rFont val="Times New Roman"/>
        <family val="1"/>
      </rPr>
      <t>AEM-450HA</t>
    </r>
    <r>
      <rPr>
        <sz val="12"/>
        <color theme="1"/>
        <rFont val="標楷體"/>
        <family val="4"/>
        <charset val="136"/>
      </rPr>
      <t>做擊凸銅模版，目的是自行做擊凸銅模版，然後做（</t>
    </r>
    <r>
      <rPr>
        <sz val="12"/>
        <color theme="1"/>
        <rFont val="Times New Roman"/>
        <family val="1"/>
      </rPr>
      <t>1</t>
    </r>
    <r>
      <rPr>
        <sz val="12"/>
        <color theme="1"/>
        <rFont val="標楷體"/>
        <family val="4"/>
        <charset val="136"/>
      </rPr>
      <t>）薄紙做</t>
    </r>
    <r>
      <rPr>
        <sz val="12"/>
        <color theme="1"/>
        <rFont val="Times New Roman"/>
        <family val="1"/>
      </rPr>
      <t>deep embossing</t>
    </r>
    <r>
      <rPr>
        <sz val="12"/>
        <color theme="1"/>
        <rFont val="標楷體"/>
        <family val="4"/>
        <charset val="136"/>
      </rPr>
      <t>皮殼包紙（</t>
    </r>
    <r>
      <rPr>
        <sz val="12"/>
        <color theme="1"/>
        <rFont val="Times New Roman"/>
        <family val="1"/>
      </rPr>
      <t>2</t>
    </r>
    <r>
      <rPr>
        <sz val="12"/>
        <color theme="1"/>
        <rFont val="標楷體"/>
        <family val="4"/>
        <charset val="136"/>
      </rPr>
      <t>）厚紙</t>
    </r>
    <r>
      <rPr>
        <sz val="12"/>
        <color theme="1"/>
        <rFont val="Times New Roman"/>
        <family val="1"/>
      </rPr>
      <t>embossing</t>
    </r>
    <r>
      <rPr>
        <sz val="12"/>
        <color theme="1"/>
        <rFont val="標楷體"/>
        <family val="4"/>
        <charset val="136"/>
      </rPr>
      <t>有紋咭，與</t>
    </r>
    <r>
      <rPr>
        <sz val="12"/>
        <color theme="1"/>
        <rFont val="Times New Roman"/>
        <family val="1"/>
      </rPr>
      <t>TMD # CS-11104</t>
    </r>
    <r>
      <rPr>
        <sz val="12"/>
        <color theme="1"/>
        <rFont val="標楷體"/>
        <family val="4"/>
        <charset val="136"/>
      </rPr>
      <t>所試用的三種不同原料的擊凸模版（美國銅版、香港鎂版、香港鋅版）作比較。</t>
    </r>
  </si>
  <si>
    <r>
      <rPr>
        <sz val="12"/>
        <color theme="1"/>
        <rFont val="標楷體"/>
        <family val="4"/>
        <charset val="136"/>
      </rPr>
      <t>嘗試用台灣電雕機</t>
    </r>
    <r>
      <rPr>
        <sz val="12"/>
        <color theme="1"/>
        <rFont val="Times New Roman"/>
        <family val="1"/>
      </rPr>
      <t>AEM-450HA</t>
    </r>
    <r>
      <rPr>
        <sz val="12"/>
        <color theme="1"/>
        <rFont val="標楷體"/>
        <family val="4"/>
        <charset val="136"/>
      </rPr>
      <t>做擊凸燙金一次過的銅模版（多層次</t>
    </r>
    <r>
      <rPr>
        <sz val="12"/>
        <color theme="1"/>
        <rFont val="Times New Roman"/>
        <family val="1"/>
      </rPr>
      <t>multi-layer</t>
    </r>
    <r>
      <rPr>
        <sz val="12"/>
        <color theme="1"/>
        <rFont val="標楷體"/>
        <family val="4"/>
        <charset val="136"/>
      </rPr>
      <t>），目的是測試這台電雕機生產這類銅模版的能力，並與美國</t>
    </r>
    <r>
      <rPr>
        <sz val="12"/>
        <color theme="1"/>
        <rFont val="Times New Roman"/>
        <family val="1"/>
      </rPr>
      <t>UEI</t>
    </r>
    <r>
      <rPr>
        <sz val="12"/>
        <color theme="1"/>
        <rFont val="標楷體"/>
        <family val="4"/>
        <charset val="136"/>
      </rPr>
      <t>生產的擊凸燙金一次過的銅模版（</t>
    </r>
    <r>
      <rPr>
        <sz val="12"/>
        <color theme="1"/>
        <rFont val="Times New Roman"/>
        <family val="1"/>
      </rPr>
      <t>brass combo die</t>
    </r>
    <r>
      <rPr>
        <sz val="12"/>
        <color theme="1"/>
        <rFont val="標楷體"/>
        <family val="4"/>
        <charset val="136"/>
      </rPr>
      <t>）做比較。</t>
    </r>
  </si>
  <si>
    <r>
      <rPr>
        <sz val="12"/>
        <color theme="1"/>
        <rFont val="標楷體"/>
        <family val="4"/>
        <charset val="136"/>
      </rPr>
      <t>研究工場現時存在的</t>
    </r>
    <r>
      <rPr>
        <sz val="12"/>
        <color theme="1"/>
        <rFont val="Times New Roman"/>
        <family val="1"/>
      </rPr>
      <t>UV</t>
    </r>
    <r>
      <rPr>
        <sz val="12"/>
        <color theme="1"/>
        <rFont val="標楷體"/>
        <family val="4"/>
        <charset val="136"/>
      </rPr>
      <t>灑</t>
    </r>
    <r>
      <rPr>
        <sz val="12"/>
        <color theme="1"/>
        <rFont val="Times New Roman"/>
        <family val="1"/>
      </rPr>
      <t>#5</t>
    </r>
    <r>
      <rPr>
        <sz val="12"/>
        <color theme="1"/>
        <rFont val="標楷體"/>
        <family val="4"/>
        <charset val="136"/>
      </rPr>
      <t>紅色閃粉甩色問題，測試供應商中益的</t>
    </r>
    <r>
      <rPr>
        <sz val="12"/>
        <color theme="1"/>
        <rFont val="Times New Roman"/>
        <family val="1"/>
      </rPr>
      <t>UVH-14049UV</t>
    </r>
    <r>
      <rPr>
        <sz val="12"/>
        <color theme="1"/>
        <rFont val="標楷體"/>
        <family val="4"/>
        <charset val="136"/>
      </rPr>
      <t>油配合供應商格麗特的</t>
    </r>
    <r>
      <rPr>
        <sz val="12"/>
        <color theme="1"/>
        <rFont val="Times New Roman"/>
        <family val="1"/>
      </rPr>
      <t>TS204N</t>
    </r>
    <r>
      <rPr>
        <sz val="12"/>
        <color theme="1"/>
        <rFont val="標楷體"/>
        <family val="4"/>
        <charset val="136"/>
      </rPr>
      <t>酒紅色閃粉，要求解決紅色閃粉甩色的問題，從而達到客人的要求，為公司增加生意額。</t>
    </r>
  </si>
  <si>
    <r>
      <rPr>
        <sz val="12"/>
        <color theme="1"/>
        <rFont val="標楷體"/>
        <family val="4"/>
        <charset val="136"/>
      </rPr>
      <t>測試中益</t>
    </r>
    <r>
      <rPr>
        <sz val="12"/>
        <color theme="1"/>
        <rFont val="Times New Roman"/>
        <family val="1"/>
      </rPr>
      <t>#UVB</t>
    </r>
    <r>
      <rPr>
        <sz val="12"/>
        <color theme="1"/>
        <rFont val="標楷體"/>
        <family val="4"/>
        <charset val="136"/>
      </rPr>
      <t>系列的有色</t>
    </r>
    <r>
      <rPr>
        <sz val="12"/>
        <color theme="1"/>
        <rFont val="Times New Roman"/>
        <family val="1"/>
      </rPr>
      <t>UV</t>
    </r>
    <r>
      <rPr>
        <sz val="12"/>
        <color theme="1"/>
        <rFont val="標楷體"/>
        <family val="4"/>
        <charset val="136"/>
      </rPr>
      <t>油墨，針對我司部分</t>
    </r>
    <r>
      <rPr>
        <sz val="12"/>
        <color theme="1"/>
        <rFont val="Times New Roman"/>
        <family val="1"/>
      </rPr>
      <t>“</t>
    </r>
    <r>
      <rPr>
        <sz val="12"/>
        <color theme="1"/>
        <rFont val="標楷體"/>
        <family val="4"/>
        <charset val="136"/>
      </rPr>
      <t>印刷底色</t>
    </r>
    <r>
      <rPr>
        <sz val="12"/>
        <color theme="1"/>
        <rFont val="Times New Roman"/>
        <family val="1"/>
      </rPr>
      <t>+Spot UV”</t>
    </r>
    <r>
      <rPr>
        <sz val="12"/>
        <color theme="1"/>
        <rFont val="標楷體"/>
        <family val="4"/>
        <charset val="136"/>
      </rPr>
      <t>的加工，可否使用</t>
    </r>
    <r>
      <rPr>
        <sz val="12"/>
        <color theme="1"/>
        <rFont val="Times New Roman"/>
        <family val="1"/>
      </rPr>
      <t>“</t>
    </r>
    <r>
      <rPr>
        <sz val="12"/>
        <color theme="1"/>
        <rFont val="標楷體"/>
        <family val="4"/>
        <charset val="136"/>
      </rPr>
      <t>有色</t>
    </r>
    <r>
      <rPr>
        <sz val="12"/>
        <color theme="1"/>
        <rFont val="Times New Roman"/>
        <family val="1"/>
      </rPr>
      <t>UV”</t>
    </r>
    <r>
      <rPr>
        <sz val="12"/>
        <color theme="1"/>
        <rFont val="標楷體"/>
        <family val="4"/>
        <charset val="136"/>
      </rPr>
      <t>技術絲印一步完成，且符合我司的生產工藝。</t>
    </r>
  </si>
  <si>
    <r>
      <rPr>
        <sz val="12"/>
        <color theme="1"/>
        <rFont val="標楷體"/>
        <family val="4"/>
        <charset val="136"/>
      </rPr>
      <t>研究高光亮閃爍效果，測試鶴山佳利奇</t>
    </r>
    <r>
      <rPr>
        <sz val="12"/>
        <color theme="1"/>
        <rFont val="Times New Roman"/>
        <family val="1"/>
      </rPr>
      <t>SPU</t>
    </r>
    <r>
      <rPr>
        <sz val="12"/>
        <color theme="1"/>
        <rFont val="標楷體"/>
        <family val="4"/>
        <charset val="136"/>
      </rPr>
      <t>系列的高光亮絲印物料，看其測試結果是否合乎公司要求；同時因為此物料有高光亮閃爍效果，可以模擬現在公司某些灑閃粉及溝閃粉效果，以至解決閃粉掉粉及提高造紙的生產效率。</t>
    </r>
    <r>
      <rPr>
        <sz val="12"/>
        <color theme="1"/>
        <rFont val="Times New Roman"/>
        <family val="1"/>
      </rPr>
      <t>(</t>
    </r>
    <r>
      <rPr>
        <sz val="12"/>
        <color theme="1"/>
        <rFont val="標楷體"/>
        <family val="4"/>
        <charset val="136"/>
      </rPr>
      <t>幻彩顏料</t>
    </r>
    <r>
      <rPr>
        <sz val="12"/>
        <color theme="1"/>
        <rFont val="Times New Roman"/>
        <family val="1"/>
      </rPr>
      <t>)</t>
    </r>
  </si>
  <si>
    <r>
      <rPr>
        <sz val="12"/>
        <color theme="1"/>
        <rFont val="標楷體"/>
        <family val="4"/>
        <charset val="136"/>
      </rPr>
      <t>研究客人要求在</t>
    </r>
    <r>
      <rPr>
        <sz val="12"/>
        <color theme="1"/>
        <rFont val="Times New Roman"/>
        <family val="1"/>
      </rPr>
      <t>3mm</t>
    </r>
    <r>
      <rPr>
        <sz val="12"/>
        <color theme="1"/>
        <rFont val="標楷體"/>
        <family val="4"/>
        <charset val="136"/>
      </rPr>
      <t>板紙上印</t>
    </r>
    <r>
      <rPr>
        <sz val="12"/>
        <color theme="1"/>
        <rFont val="Times New Roman"/>
        <family val="1"/>
      </rPr>
      <t>4C</t>
    </r>
    <r>
      <rPr>
        <sz val="12"/>
        <color theme="1"/>
        <rFont val="標楷體"/>
        <family val="4"/>
        <charset val="136"/>
      </rPr>
      <t>，測試使用絲印的方法，是否可以做到細線條、操作不干網、套色准、附著力強、不翻粘的要求，以作為一種新的絲印工藝，向客人推廣。</t>
    </r>
  </si>
  <si>
    <r>
      <rPr>
        <sz val="12"/>
        <color theme="1"/>
        <rFont val="標楷體"/>
        <family val="4"/>
        <charset val="136"/>
      </rPr>
      <t>研究如何將掃金粉物料回收進行循環再用，變廢為寶，為公司創造價值。測試中山永合</t>
    </r>
    <r>
      <rPr>
        <sz val="12"/>
        <color theme="1"/>
        <rFont val="Times New Roman"/>
        <family val="1"/>
      </rPr>
      <t>#FZT-201</t>
    </r>
    <r>
      <rPr>
        <sz val="12"/>
        <color theme="1"/>
        <rFont val="標楷體"/>
        <family val="4"/>
        <charset val="136"/>
      </rPr>
      <t>絲印光油配合回收過濾後的</t>
    </r>
    <r>
      <rPr>
        <sz val="12"/>
        <color theme="1"/>
        <rFont val="Times New Roman"/>
        <family val="1"/>
      </rPr>
      <t>#Leo100</t>
    </r>
    <r>
      <rPr>
        <sz val="12"/>
        <color theme="1"/>
        <rFont val="標楷體"/>
        <family val="4"/>
        <charset val="136"/>
      </rPr>
      <t>珍珠粉生產</t>
    </r>
    <r>
      <rPr>
        <sz val="12"/>
        <color theme="1"/>
        <rFont val="Times New Roman"/>
        <family val="1"/>
      </rPr>
      <t>#Leo100</t>
    </r>
    <r>
      <rPr>
        <sz val="12"/>
        <color theme="1"/>
        <rFont val="標楷體"/>
        <family val="4"/>
        <charset val="136"/>
      </rPr>
      <t>珍珠效果，看其絲印效果及環境功能測試結果是否可以代替公司現用的</t>
    </r>
    <r>
      <rPr>
        <sz val="12"/>
        <color theme="1"/>
        <rFont val="Times New Roman"/>
        <family val="1"/>
      </rPr>
      <t>#100</t>
    </r>
    <r>
      <rPr>
        <sz val="12"/>
        <color theme="1"/>
        <rFont val="標楷體"/>
        <family val="4"/>
        <charset val="136"/>
      </rPr>
      <t>珍珠效果（</t>
    </r>
    <r>
      <rPr>
        <sz val="12"/>
        <color theme="1"/>
        <rFont val="Times New Roman"/>
        <family val="1"/>
      </rPr>
      <t>PS-110</t>
    </r>
    <r>
      <rPr>
        <sz val="12"/>
        <color theme="1"/>
        <rFont val="標楷體"/>
        <family val="4"/>
        <charset val="136"/>
      </rPr>
      <t>光油</t>
    </r>
    <r>
      <rPr>
        <sz val="12"/>
        <color theme="1"/>
        <rFont val="Times New Roman"/>
        <family val="1"/>
      </rPr>
      <t>+#100</t>
    </r>
    <r>
      <rPr>
        <sz val="12"/>
        <color theme="1"/>
        <rFont val="標楷體"/>
        <family val="4"/>
        <charset val="136"/>
      </rPr>
      <t>珍珠粉），以達至降低成本，提高效益。</t>
    </r>
  </si>
  <si>
    <r>
      <rPr>
        <sz val="12"/>
        <color theme="1"/>
        <rFont val="標楷體"/>
        <family val="4"/>
        <charset val="136"/>
      </rPr>
      <t>研究平價磁石通過不同的充磁方式，封底增強磁性的方法代替</t>
    </r>
    <r>
      <rPr>
        <sz val="12"/>
        <color theme="1"/>
        <rFont val="Times New Roman"/>
        <family val="1"/>
      </rPr>
      <t>“</t>
    </r>
    <r>
      <rPr>
        <sz val="12"/>
        <color theme="1"/>
        <rFont val="標楷體"/>
        <family val="4"/>
        <charset val="136"/>
      </rPr>
      <t>釹鉄硼</t>
    </r>
    <r>
      <rPr>
        <sz val="12"/>
        <color theme="1"/>
        <rFont val="Times New Roman"/>
        <family val="1"/>
      </rPr>
      <t>”</t>
    </r>
    <r>
      <rPr>
        <sz val="12"/>
        <color theme="1"/>
        <rFont val="標楷體"/>
        <family val="4"/>
        <charset val="136"/>
      </rPr>
      <t>，解決因國家限制稀土開發，導致</t>
    </r>
    <r>
      <rPr>
        <sz val="12"/>
        <color theme="1"/>
        <rFont val="Times New Roman"/>
        <family val="1"/>
      </rPr>
      <t>“</t>
    </r>
    <r>
      <rPr>
        <sz val="12"/>
        <color theme="1"/>
        <rFont val="標楷體"/>
        <family val="4"/>
        <charset val="136"/>
      </rPr>
      <t>釹鉄硼</t>
    </r>
    <r>
      <rPr>
        <sz val="12"/>
        <color theme="1"/>
        <rFont val="Times New Roman"/>
        <family val="1"/>
      </rPr>
      <t>”</t>
    </r>
    <r>
      <rPr>
        <sz val="12"/>
        <color theme="1"/>
        <rFont val="標楷體"/>
        <family val="4"/>
        <charset val="136"/>
      </rPr>
      <t>價格不斷上升和供應問題，達到降低成本的目的。適用揭蓋盒和帶利仔的揭蓋盒。</t>
    </r>
  </si>
  <si>
    <r>
      <rPr>
        <sz val="12"/>
        <color theme="1"/>
        <rFont val="標楷體"/>
        <family val="4"/>
        <charset val="136"/>
      </rPr>
      <t>針對人手粘角石效率低的問題，研究超聲波燙鑽機是否符合生產要求，測試</t>
    </r>
    <r>
      <rPr>
        <sz val="12"/>
        <color theme="1"/>
        <rFont val="Times New Roman"/>
        <family val="1"/>
      </rPr>
      <t>2mm~6mm</t>
    </r>
    <r>
      <rPr>
        <sz val="12"/>
        <color theme="1"/>
        <rFont val="標楷體"/>
        <family val="4"/>
        <charset val="136"/>
      </rPr>
      <t>玻璃、樹脂、亞加力應用於賀咭的可行性，達到提高生產效率、緩解生產高峰人手短缺問題，以逐步代替人手粘角石工序。</t>
    </r>
  </si>
  <si>
    <r>
      <rPr>
        <sz val="12"/>
        <color theme="1"/>
        <rFont val="標楷體"/>
        <family val="4"/>
        <charset val="136"/>
      </rPr>
      <t>研究用絲印方式生產有手感的水油塗層效果，針對現時柯式輥塗手感效果的應該範圍只用於單粉面，測試恩締司絲印手感油</t>
    </r>
    <r>
      <rPr>
        <sz val="12"/>
        <color theme="1"/>
        <rFont val="Times New Roman"/>
        <family val="1"/>
      </rPr>
      <t>4100</t>
    </r>
    <r>
      <rPr>
        <sz val="12"/>
        <color theme="1"/>
        <rFont val="標楷體"/>
        <family val="4"/>
        <charset val="136"/>
      </rPr>
      <t>，要求在紙張表面的印刷圖層具有柔軟、滑爽手感，看其是否符合要求用於其它不同介面，推廣客人使用。適用于盒類、書類、紙袋等產品。</t>
    </r>
  </si>
  <si>
    <r>
      <rPr>
        <sz val="12"/>
        <color theme="1"/>
        <rFont val="標楷體"/>
        <family val="4"/>
        <charset val="136"/>
      </rPr>
      <t>研究紫外光照射顯影圖案的技術，測試廣州名博的紫外無色螢光系列油墨，配合專用的紫外燈使用，看其照射後的螢光顯影效果是否達到要求，以便向客人推廣使用。</t>
    </r>
  </si>
  <si>
    <r>
      <rPr>
        <sz val="12"/>
        <color theme="1"/>
        <rFont val="標楷體"/>
        <family val="4"/>
        <charset val="136"/>
      </rPr>
      <t>研究發掃金粉工藝，測試佛山派非斯</t>
    </r>
    <r>
      <rPr>
        <sz val="12"/>
        <color theme="1"/>
        <rFont val="Times New Roman"/>
        <family val="1"/>
      </rPr>
      <t>#GF-2513</t>
    </r>
    <r>
      <rPr>
        <sz val="12"/>
        <color theme="1"/>
        <rFont val="標楷體"/>
        <family val="4"/>
        <charset val="136"/>
      </rPr>
      <t>珍珠粉於公司掃金粉機使用，與現用的掃金粉</t>
    </r>
    <r>
      <rPr>
        <sz val="12"/>
        <color theme="1"/>
        <rFont val="Times New Roman"/>
        <family val="1"/>
      </rPr>
      <t>#153</t>
    </r>
    <r>
      <rPr>
        <sz val="12"/>
        <color theme="1"/>
        <rFont val="標楷體"/>
        <family val="4"/>
        <charset val="136"/>
      </rPr>
      <t>珍珠作比較，看其測試結果是否可以符合公司及客人要求，以便達到降低成本。</t>
    </r>
  </si>
  <si>
    <r>
      <rPr>
        <sz val="12"/>
        <color theme="1"/>
        <rFont val="標楷體"/>
        <family val="4"/>
        <charset val="136"/>
      </rPr>
      <t>研究高耐磨性</t>
    </r>
    <r>
      <rPr>
        <sz val="12"/>
        <color theme="1"/>
        <rFont val="Times New Roman"/>
        <family val="1"/>
      </rPr>
      <t>UV</t>
    </r>
    <r>
      <rPr>
        <sz val="12"/>
        <color theme="1"/>
        <rFont val="標楷體"/>
        <family val="4"/>
        <charset val="136"/>
      </rPr>
      <t>油，針對現時包裝產品磨花問題，測試恆昌</t>
    </r>
    <r>
      <rPr>
        <sz val="12"/>
        <color theme="1"/>
        <rFont val="Times New Roman"/>
        <family val="1"/>
      </rPr>
      <t>#HUV8288</t>
    </r>
    <r>
      <rPr>
        <sz val="12"/>
        <color theme="1"/>
        <rFont val="標楷體"/>
        <family val="4"/>
        <charset val="136"/>
      </rPr>
      <t>（高光</t>
    </r>
    <r>
      <rPr>
        <sz val="12"/>
        <color theme="1"/>
        <rFont val="Times New Roman"/>
        <family val="1"/>
      </rPr>
      <t>UV</t>
    </r>
    <r>
      <rPr>
        <sz val="12"/>
        <color theme="1"/>
        <rFont val="標楷體"/>
        <family val="4"/>
        <charset val="136"/>
      </rPr>
      <t>油）、</t>
    </r>
    <r>
      <rPr>
        <sz val="12"/>
        <color theme="1"/>
        <rFont val="Times New Roman"/>
        <family val="1"/>
      </rPr>
      <t>#HUV8710F3</t>
    </r>
    <r>
      <rPr>
        <sz val="12"/>
        <color theme="1"/>
        <rFont val="標楷體"/>
        <family val="4"/>
        <charset val="136"/>
      </rPr>
      <t>（半啞光</t>
    </r>
    <r>
      <rPr>
        <sz val="12"/>
        <color theme="1"/>
        <rFont val="Times New Roman"/>
        <family val="1"/>
      </rPr>
      <t>UV</t>
    </r>
    <r>
      <rPr>
        <sz val="12"/>
        <color theme="1"/>
        <rFont val="標楷體"/>
        <family val="4"/>
        <charset val="136"/>
      </rPr>
      <t>油－粉面）、</t>
    </r>
    <r>
      <rPr>
        <sz val="12"/>
        <color theme="1"/>
        <rFont val="Times New Roman"/>
        <family val="1"/>
      </rPr>
      <t>#HUV8710F5</t>
    </r>
    <r>
      <rPr>
        <sz val="12"/>
        <color theme="1"/>
        <rFont val="標楷體"/>
        <family val="4"/>
        <charset val="136"/>
      </rPr>
      <t>（半啞光</t>
    </r>
    <r>
      <rPr>
        <sz val="12"/>
        <color theme="1"/>
        <rFont val="Times New Roman"/>
        <family val="1"/>
      </rPr>
      <t>UV</t>
    </r>
    <r>
      <rPr>
        <sz val="12"/>
        <color theme="1"/>
        <rFont val="標楷體"/>
        <family val="4"/>
        <charset val="136"/>
      </rPr>
      <t>油－銀面）應用於公司的銀銻紙</t>
    </r>
    <r>
      <rPr>
        <sz val="12"/>
        <color theme="1"/>
        <rFont val="Times New Roman"/>
        <family val="1"/>
      </rPr>
      <t>/</t>
    </r>
    <r>
      <rPr>
        <sz val="12"/>
        <color theme="1"/>
        <rFont val="標楷體"/>
        <family val="4"/>
        <charset val="136"/>
      </rPr>
      <t>粉紙面做咭書、包裝折盒、紙袋、包裝工藝盒等產品上，並符合高檔包裝產品品質要求。</t>
    </r>
  </si>
  <si>
    <r>
      <rPr>
        <sz val="12"/>
        <color theme="1"/>
        <rFont val="標楷體"/>
        <family val="4"/>
        <charset val="136"/>
      </rPr>
      <t>針對現時進行印刷或染紙專色時，往往不能在上機前無法確認顏色的准確性，開機後才會發現其顏色差異，造成需要停機重新調配顏色的情況，自制開發可以模擬柔版印刷設備印刷效果的打色條設備，</t>
    </r>
    <r>
      <rPr>
        <sz val="12"/>
        <color theme="1"/>
        <rFont val="Times New Roman"/>
        <family val="1"/>
      </rPr>
      <t xml:space="preserve"> </t>
    </r>
    <r>
      <rPr>
        <sz val="12"/>
        <color theme="1"/>
        <rFont val="標楷體"/>
        <family val="4"/>
        <charset val="136"/>
      </rPr>
      <t>以減少上機調色的機台和物料浪費，並提高生產效率。</t>
    </r>
  </si>
  <si>
    <r>
      <rPr>
        <sz val="12"/>
        <color theme="1"/>
        <rFont val="標楷體"/>
        <family val="4"/>
        <charset val="136"/>
      </rPr>
      <t>研究工場現時存在的灑紅色閃粉甩色問題，測試供應商絮彩的紅色閃粉</t>
    </r>
    <r>
      <rPr>
        <sz val="12"/>
        <color theme="1"/>
        <rFont val="Times New Roman"/>
        <family val="1"/>
      </rPr>
      <t>S0308A(1/128’</t>
    </r>
    <r>
      <rPr>
        <sz val="12"/>
        <color theme="1"/>
        <rFont val="標楷體"/>
        <family val="4"/>
        <charset val="136"/>
      </rPr>
      <t>、</t>
    </r>
    <r>
      <rPr>
        <sz val="12"/>
        <color theme="1"/>
        <rFont val="Times New Roman"/>
        <family val="1"/>
      </rPr>
      <t>1/256’)</t>
    </r>
    <r>
      <rPr>
        <sz val="12"/>
        <color theme="1"/>
        <rFont val="標楷體"/>
        <family val="4"/>
        <charset val="136"/>
      </rPr>
      <t>、</t>
    </r>
    <r>
      <rPr>
        <sz val="12"/>
        <color theme="1"/>
        <rFont val="Times New Roman"/>
        <family val="1"/>
      </rPr>
      <t>KH35(1/128’</t>
    </r>
    <r>
      <rPr>
        <sz val="12"/>
        <color theme="1"/>
        <rFont val="標楷體"/>
        <family val="4"/>
        <charset val="136"/>
      </rPr>
      <t>、</t>
    </r>
    <r>
      <rPr>
        <sz val="12"/>
        <color theme="1"/>
        <rFont val="Times New Roman"/>
        <family val="1"/>
      </rPr>
      <t>1/256’)</t>
    </r>
    <r>
      <rPr>
        <sz val="12"/>
        <color theme="1"/>
        <rFont val="標楷體"/>
        <family val="4"/>
        <charset val="136"/>
      </rPr>
      <t>用於灑和溝閃粉工藝，是否可解決或減輕咭類生產過程中紅色的甩色程度，以及靜電造成吸粉不乾淨的問題，從而達到客人的要求，並提高生產效率，為公司增加生意額。</t>
    </r>
  </si>
  <si>
    <r>
      <rPr>
        <sz val="12"/>
        <color theme="1"/>
        <rFont val="標楷體"/>
        <family val="4"/>
        <charset val="136"/>
      </rPr>
      <t>研究仿羊皮技術，測試鶴山恆輝化工</t>
    </r>
    <r>
      <rPr>
        <sz val="12"/>
        <color theme="1"/>
        <rFont val="Times New Roman"/>
        <family val="1"/>
      </rPr>
      <t>HFY-1009</t>
    </r>
    <r>
      <rPr>
        <sz val="12"/>
        <color theme="1"/>
        <rFont val="標楷體"/>
        <family val="4"/>
        <charset val="136"/>
      </rPr>
      <t>，利用我司現有卷筒凹印設備是否可做到仿羊皮效果，針對包裝市場及新技術通過列入</t>
    </r>
    <r>
      <rPr>
        <sz val="12"/>
        <color theme="1"/>
        <rFont val="Times New Roman"/>
        <family val="1"/>
      </rPr>
      <t>Leo Touch</t>
    </r>
    <r>
      <rPr>
        <sz val="12"/>
        <color theme="1"/>
        <rFont val="標楷體"/>
        <family val="4"/>
        <charset val="136"/>
      </rPr>
      <t>、</t>
    </r>
    <r>
      <rPr>
        <sz val="12"/>
        <color theme="1"/>
        <rFont val="Times New Roman"/>
        <family val="1"/>
      </rPr>
      <t>Leo Luxe</t>
    </r>
    <r>
      <rPr>
        <sz val="12"/>
        <color theme="1"/>
        <rFont val="標楷體"/>
        <family val="4"/>
        <charset val="136"/>
      </rPr>
      <t>、小驚喜向客人推廣，做到跨行業取材應用，同時增多手感類涂層效果供客人選擇。</t>
    </r>
  </si>
  <si>
    <r>
      <rPr>
        <sz val="12"/>
        <color theme="1"/>
        <rFont val="標楷體"/>
        <family val="4"/>
        <charset val="136"/>
      </rPr>
      <t>對</t>
    </r>
    <r>
      <rPr>
        <sz val="12"/>
        <color theme="1"/>
        <rFont val="Times New Roman"/>
        <family val="1"/>
      </rPr>
      <t>IFS</t>
    </r>
    <r>
      <rPr>
        <sz val="12"/>
        <color theme="1"/>
        <rFont val="標楷體"/>
        <family val="4"/>
        <charset val="136"/>
      </rPr>
      <t>電腦配墨系統進行開發，從而加快配色的速度，減少配墨的成本。</t>
    </r>
  </si>
  <si>
    <r>
      <rPr>
        <sz val="12"/>
        <color theme="1"/>
        <rFont val="標楷體"/>
        <family val="4"/>
        <charset val="136"/>
      </rPr>
      <t>研究特殊珠光效果，測試佛山派非斯特殊玻璃金珠光</t>
    </r>
    <r>
      <rPr>
        <sz val="12"/>
        <color theme="1"/>
        <rFont val="Times New Roman"/>
        <family val="1"/>
      </rPr>
      <t>CF1803</t>
    </r>
    <r>
      <rPr>
        <sz val="12"/>
        <color theme="1"/>
        <rFont val="標楷體"/>
        <family val="4"/>
        <charset val="136"/>
      </rPr>
      <t>，看其可做到極高金閃爍效果，可應用於包裝產品後工藝，有助於提高產品的檔次從而增加產品的附價值。</t>
    </r>
  </si>
  <si>
    <r>
      <rPr>
        <sz val="12"/>
        <color theme="1"/>
        <rFont val="標楷體"/>
        <family val="4"/>
        <charset val="136"/>
      </rPr>
      <t>研究現用絲印光油</t>
    </r>
    <r>
      <rPr>
        <sz val="12"/>
        <color theme="1"/>
        <rFont val="Times New Roman"/>
        <family val="1"/>
      </rPr>
      <t>GP1090/PS110</t>
    </r>
    <r>
      <rPr>
        <sz val="12"/>
        <color theme="1"/>
        <rFont val="標楷體"/>
        <family val="4"/>
        <charset val="136"/>
      </rPr>
      <t>使用</t>
    </r>
    <r>
      <rPr>
        <sz val="12"/>
        <color theme="1"/>
        <rFont val="Times New Roman"/>
        <family val="1"/>
      </rPr>
      <t>43T</t>
    </r>
    <r>
      <rPr>
        <sz val="12"/>
        <color theme="1"/>
        <rFont val="標楷體"/>
        <family val="4"/>
        <charset val="136"/>
      </rPr>
      <t>網目絲印後出現翻粘問題，測試</t>
    </r>
    <r>
      <rPr>
        <sz val="12"/>
        <color theme="1"/>
        <rFont val="Times New Roman"/>
        <family val="1"/>
      </rPr>
      <t>FZT-206/201</t>
    </r>
    <r>
      <rPr>
        <sz val="12"/>
        <color theme="1"/>
        <rFont val="標楷體"/>
        <family val="4"/>
        <charset val="136"/>
      </rPr>
      <t>絲印光油，看其效果是否合乎公司要求，從而改善現用絲印光油使用</t>
    </r>
    <r>
      <rPr>
        <sz val="12"/>
        <color theme="1"/>
        <rFont val="Times New Roman"/>
        <family val="1"/>
      </rPr>
      <t>43T</t>
    </r>
    <r>
      <rPr>
        <sz val="12"/>
        <color theme="1"/>
        <rFont val="標楷體"/>
        <family val="4"/>
        <charset val="136"/>
      </rPr>
      <t>網目絲印後出現翻粘問題。</t>
    </r>
  </si>
  <si>
    <r>
      <rPr>
        <sz val="12"/>
        <color theme="1"/>
        <rFont val="標楷體"/>
        <family val="4"/>
        <charset val="136"/>
      </rPr>
      <t>研究多種系列珠光效果，測試佛山派非斯七彩珠光</t>
    </r>
    <r>
      <rPr>
        <sz val="12"/>
        <color theme="1"/>
        <rFont val="Times New Roman"/>
        <family val="1"/>
      </rPr>
      <t>CF/DF/GF/TW</t>
    </r>
    <r>
      <rPr>
        <sz val="12"/>
        <color theme="1"/>
        <rFont val="標楷體"/>
        <family val="4"/>
        <charset val="136"/>
      </rPr>
      <t>系列，看其效果是否合乎公司要求，可為客戶提供更多的珠光色彩效果可選性，從而增加產品的附價值。</t>
    </r>
  </si>
  <si>
    <r>
      <rPr>
        <sz val="12"/>
        <color theme="1"/>
        <rFont val="標楷體"/>
        <family val="4"/>
        <charset val="136"/>
      </rPr>
      <t>研究中山中益油墨涂料有限公司的</t>
    </r>
    <r>
      <rPr>
        <sz val="12"/>
        <color theme="1"/>
        <rFont val="Times New Roman"/>
        <family val="1"/>
      </rPr>
      <t>UVH-</t>
    </r>
    <r>
      <rPr>
        <sz val="12"/>
        <color theme="1"/>
        <rFont val="標楷體"/>
        <family val="4"/>
        <charset val="136"/>
      </rPr>
      <t>柔性水晶</t>
    </r>
    <r>
      <rPr>
        <sz val="12"/>
        <color theme="1"/>
        <rFont val="Times New Roman"/>
        <family val="1"/>
      </rPr>
      <t>UV</t>
    </r>
    <r>
      <rPr>
        <sz val="12"/>
        <color theme="1"/>
        <rFont val="標楷體"/>
        <family val="4"/>
        <charset val="136"/>
      </rPr>
      <t>油，印在</t>
    </r>
    <r>
      <rPr>
        <sz val="12"/>
        <color theme="1"/>
        <rFont val="Times New Roman"/>
        <family val="1"/>
      </rPr>
      <t>PET</t>
    </r>
    <r>
      <rPr>
        <sz val="12"/>
        <color theme="1"/>
        <rFont val="標楷體"/>
        <family val="4"/>
        <charset val="136"/>
      </rPr>
      <t>介面上看其水晶立體效果、透明度是否符合公司的要求。</t>
    </r>
  </si>
  <si>
    <r>
      <rPr>
        <sz val="12"/>
        <color theme="1"/>
        <rFont val="標楷體"/>
        <family val="4"/>
        <charset val="136"/>
      </rPr>
      <t>研究</t>
    </r>
    <r>
      <rPr>
        <sz val="12"/>
        <color theme="1"/>
        <rFont val="Times New Roman"/>
        <family val="1"/>
      </rPr>
      <t>FD</t>
    </r>
    <r>
      <rPr>
        <sz val="12"/>
        <color theme="1"/>
        <rFont val="標楷體"/>
        <family val="4"/>
        <charset val="136"/>
      </rPr>
      <t>咭後加工藝</t>
    </r>
    <r>
      <rPr>
        <sz val="12"/>
        <color theme="1"/>
        <rFont val="Times New Roman"/>
        <family val="1"/>
      </rPr>
      <t>NG-0165</t>
    </r>
    <r>
      <rPr>
        <sz val="12"/>
        <color theme="1"/>
        <rFont val="標楷體"/>
        <family val="4"/>
        <charset val="136"/>
      </rPr>
      <t>溝色灑閃粉，因為如下問題：</t>
    </r>
    <r>
      <rPr>
        <sz val="12"/>
        <color theme="1"/>
        <rFont val="Times New Roman"/>
        <family val="1"/>
      </rPr>
      <t>NG-0165</t>
    </r>
    <r>
      <rPr>
        <sz val="12"/>
        <color theme="1"/>
        <rFont val="標楷體"/>
        <family val="4"/>
        <charset val="136"/>
      </rPr>
      <t>含有</t>
    </r>
    <r>
      <rPr>
        <sz val="12"/>
        <color theme="1"/>
        <rFont val="Times New Roman"/>
        <family val="1"/>
      </rPr>
      <t>Phthalate</t>
    </r>
    <r>
      <rPr>
        <sz val="12"/>
        <color theme="1"/>
        <rFont val="標楷體"/>
        <family val="4"/>
        <charset val="136"/>
      </rPr>
      <t>，採購停止購買。</t>
    </r>
    <r>
      <rPr>
        <sz val="12"/>
        <color theme="1"/>
        <rFont val="Times New Roman"/>
        <family val="1"/>
      </rPr>
      <t> NG-0165</t>
    </r>
    <r>
      <rPr>
        <sz val="12"/>
        <color theme="1"/>
        <rFont val="標楷體"/>
        <family val="4"/>
        <charset val="136"/>
      </rPr>
      <t>需要過</t>
    </r>
    <r>
      <rPr>
        <sz val="12"/>
        <color theme="1"/>
        <rFont val="Times New Roman"/>
        <family val="1"/>
      </rPr>
      <t>165</t>
    </r>
    <r>
      <rPr>
        <sz val="12"/>
        <color theme="1"/>
        <rFont val="標楷體"/>
        <family val="4"/>
        <charset val="136"/>
      </rPr>
      <t>℃高溫爐，紙張變形，對燙金、后工序套位有影響。</t>
    </r>
    <r>
      <rPr>
        <sz val="12"/>
        <color theme="1"/>
        <rFont val="Times New Roman"/>
        <family val="1"/>
      </rPr>
      <t>MOQ</t>
    </r>
    <r>
      <rPr>
        <sz val="12"/>
        <color theme="1"/>
        <rFont val="標楷體"/>
        <family val="4"/>
        <charset val="136"/>
      </rPr>
      <t>大</t>
    </r>
    <r>
      <rPr>
        <sz val="12"/>
        <color theme="1"/>
        <rFont val="Times New Roman"/>
        <family val="1"/>
      </rPr>
      <t></t>
    </r>
    <r>
      <rPr>
        <sz val="12"/>
        <color theme="1"/>
        <rFont val="標楷體"/>
        <family val="4"/>
        <charset val="136"/>
      </rPr>
      <t>貨期長。測試在現有</t>
    </r>
    <r>
      <rPr>
        <sz val="12"/>
        <color theme="1"/>
        <rFont val="Times New Roman"/>
        <family val="1"/>
      </rPr>
      <t>UVH-14049 UV</t>
    </r>
    <r>
      <rPr>
        <sz val="12"/>
        <color theme="1"/>
        <rFont val="標楷體"/>
        <family val="4"/>
        <charset val="136"/>
      </rPr>
      <t>灑閃粉的基礎上，開發</t>
    </r>
    <r>
      <rPr>
        <sz val="12"/>
        <color theme="1"/>
        <rFont val="Times New Roman"/>
        <family val="1"/>
      </rPr>
      <t>UV</t>
    </r>
    <r>
      <rPr>
        <sz val="12"/>
        <color theme="1"/>
        <rFont val="標楷體"/>
        <family val="4"/>
        <charset val="136"/>
      </rPr>
      <t>油溝色种再灑閃粉，是否可符合</t>
    </r>
    <r>
      <rPr>
        <sz val="12"/>
        <color theme="1"/>
        <rFont val="Times New Roman"/>
        <family val="1"/>
      </rPr>
      <t>FD</t>
    </r>
    <r>
      <rPr>
        <sz val="12"/>
        <color theme="1"/>
        <rFont val="標楷體"/>
        <family val="4"/>
        <charset val="136"/>
      </rPr>
      <t>咭品質要求以及我司的生產工藝要求。</t>
    </r>
  </si>
  <si>
    <r>
      <rPr>
        <sz val="12"/>
        <color theme="1"/>
        <rFont val="標楷體"/>
        <family val="4"/>
        <charset val="136"/>
      </rPr>
      <t>研究現用絲印光油</t>
    </r>
    <r>
      <rPr>
        <sz val="12"/>
        <color theme="1"/>
        <rFont val="Times New Roman"/>
        <family val="1"/>
      </rPr>
      <t>GP1090/PS110</t>
    </r>
    <r>
      <rPr>
        <sz val="12"/>
        <color theme="1"/>
        <rFont val="標楷體"/>
        <family val="4"/>
        <charset val="136"/>
      </rPr>
      <t>使用</t>
    </r>
    <r>
      <rPr>
        <sz val="12"/>
        <color theme="1"/>
        <rFont val="Times New Roman"/>
        <family val="1"/>
      </rPr>
      <t>43T</t>
    </r>
    <r>
      <rPr>
        <sz val="12"/>
        <color theme="1"/>
        <rFont val="標楷體"/>
        <family val="4"/>
        <charset val="136"/>
      </rPr>
      <t>網目絲印後出現翻粘問題以及降低物料成本，測試中山永合</t>
    </r>
    <r>
      <rPr>
        <sz val="12"/>
        <color theme="1"/>
        <rFont val="Times New Roman"/>
        <family val="1"/>
      </rPr>
      <t>FZT-206/201</t>
    </r>
    <r>
      <rPr>
        <sz val="12"/>
        <color theme="1"/>
        <rFont val="標楷體"/>
        <family val="4"/>
        <charset val="136"/>
      </rPr>
      <t>絲印光油，看其結果是否可以達到要求。</t>
    </r>
  </si>
  <si>
    <r>
      <rPr>
        <sz val="12"/>
        <color theme="1"/>
        <rFont val="標楷體"/>
        <family val="4"/>
        <charset val="136"/>
      </rPr>
      <t>研究特殊珠光效果，測試佛山派非斯特殊玻璃金珠光</t>
    </r>
    <r>
      <rPr>
        <sz val="12"/>
        <color theme="1"/>
        <rFont val="Times New Roman"/>
        <family val="1"/>
      </rPr>
      <t>CF1803</t>
    </r>
    <r>
      <rPr>
        <sz val="12"/>
        <color theme="1"/>
        <rFont val="標楷體"/>
        <family val="4"/>
        <charset val="136"/>
      </rPr>
      <t>，配合</t>
    </r>
    <r>
      <rPr>
        <sz val="12"/>
        <color theme="1"/>
        <rFont val="Times New Roman"/>
        <family val="1"/>
      </rPr>
      <t>FZT-201/206</t>
    </r>
    <r>
      <rPr>
        <sz val="12"/>
        <color theme="1"/>
        <rFont val="標楷體"/>
        <family val="4"/>
        <charset val="136"/>
      </rPr>
      <t>絲印光油使用，看其可做到極高金閃爍效果，可應用於包裝產品後工藝，有助於提高產品的檔次從而增加產品的附價值</t>
    </r>
  </si>
  <si>
    <r>
      <rPr>
        <sz val="12"/>
        <color theme="1"/>
        <rFont val="標楷體"/>
        <family val="4"/>
        <charset val="136"/>
      </rPr>
      <t>研究多種特種珠光效果，測試佛山派非斯七彩珠光</t>
    </r>
    <r>
      <rPr>
        <sz val="12"/>
        <color theme="1"/>
        <rFont val="Times New Roman"/>
        <family val="1"/>
      </rPr>
      <t>CF/DF/GF/TW</t>
    </r>
    <r>
      <rPr>
        <sz val="12"/>
        <color theme="1"/>
        <rFont val="標楷體"/>
        <family val="4"/>
        <charset val="136"/>
      </rPr>
      <t>系列，看其效果是否合乎公司要求，可為客戶提供更多的珠光色彩效果可選性，從而增加產品的附價值。</t>
    </r>
  </si>
  <si>
    <r>
      <rPr>
        <sz val="12"/>
        <color theme="1"/>
        <rFont val="標楷體"/>
        <family val="4"/>
        <charset val="136"/>
      </rPr>
      <t>研究服裝印花行業的直角印花材料，測試恒立紙品有限公司的印花工藝在光膠、啞膠、水油、單粉、無粉等界面能否做到立體凸起的效果，並且滿足公司的驗貨標準和客戶的需求。</t>
    </r>
  </si>
  <si>
    <r>
      <rPr>
        <sz val="12"/>
        <color theme="1"/>
        <rFont val="標楷體"/>
        <family val="4"/>
        <charset val="136"/>
      </rPr>
      <t>研究客人提供特殊立體擊凸效果，測試</t>
    </r>
    <r>
      <rPr>
        <sz val="12"/>
        <color theme="1"/>
        <rFont val="Times New Roman"/>
        <family val="1"/>
      </rPr>
      <t>100gsmNPC</t>
    </r>
    <r>
      <rPr>
        <sz val="12"/>
        <color theme="1"/>
        <rFont val="標楷體"/>
        <family val="4"/>
        <charset val="136"/>
      </rPr>
      <t>漂白牛皮紙對裱後做擊凸，看其是否達到客人要求。</t>
    </r>
  </si>
  <si>
    <r>
      <rPr>
        <sz val="12"/>
        <color theme="1"/>
        <rFont val="標楷體"/>
        <family val="4"/>
        <charset val="136"/>
      </rPr>
      <t>研究賀卡事業部提出無粉咭植毛產品打角石出現壓痕問題及針牛油紙介面粘角石附著力不佳問題，測試公司現用的玻璃、亞加力材料的角石，看其是否可以解決生產問題。</t>
    </r>
  </si>
  <si>
    <r>
      <rPr>
        <sz val="12"/>
        <color theme="1"/>
        <rFont val="標楷體"/>
        <family val="4"/>
        <charset val="136"/>
      </rPr>
      <t>研究客人提供特殊立體擊凸效果，測試比瑞貿易（上海）有限公司的</t>
    </r>
    <r>
      <rPr>
        <sz val="12"/>
        <color theme="1"/>
        <rFont val="Times New Roman"/>
        <family val="1"/>
      </rPr>
      <t>310gsm</t>
    </r>
    <r>
      <rPr>
        <sz val="12"/>
        <color theme="1"/>
        <rFont val="標楷體"/>
        <family val="4"/>
        <charset val="136"/>
      </rPr>
      <t>漂白牛皮紙做擊凸，看其是否達到客人要求。</t>
    </r>
  </si>
  <si>
    <r>
      <rPr>
        <sz val="12"/>
        <color theme="1"/>
        <rFont val="標楷體"/>
        <family val="4"/>
        <charset val="136"/>
      </rPr>
      <t>研究聚氨酯類型</t>
    </r>
    <r>
      <rPr>
        <sz val="12"/>
        <color theme="1"/>
        <rFont val="Times New Roman"/>
        <family val="1"/>
      </rPr>
      <t>UV</t>
    </r>
    <r>
      <rPr>
        <sz val="12"/>
        <color theme="1"/>
        <rFont val="標楷體"/>
        <family val="4"/>
        <charset val="136"/>
      </rPr>
      <t>底油、面油材料，測試</t>
    </r>
    <r>
      <rPr>
        <sz val="12"/>
        <color theme="1"/>
        <rFont val="Times New Roman"/>
        <family val="1"/>
      </rPr>
      <t>UV</t>
    </r>
    <r>
      <rPr>
        <sz val="12"/>
        <color theme="1"/>
        <rFont val="標楷體"/>
        <family val="4"/>
        <charset val="136"/>
      </rPr>
      <t>光油</t>
    </r>
    <r>
      <rPr>
        <sz val="12"/>
        <color theme="1"/>
        <rFont val="Times New Roman"/>
        <family val="1"/>
      </rPr>
      <t>UVC809</t>
    </r>
    <r>
      <rPr>
        <sz val="12"/>
        <color theme="1"/>
        <rFont val="標楷體"/>
        <family val="4"/>
        <charset val="136"/>
      </rPr>
      <t>、防爆線水性底油</t>
    </r>
    <r>
      <rPr>
        <sz val="12"/>
        <color theme="1"/>
        <rFont val="Times New Roman"/>
        <family val="1"/>
      </rPr>
      <t>UVP998</t>
    </r>
    <r>
      <rPr>
        <sz val="12"/>
        <color theme="1"/>
        <rFont val="標楷體"/>
        <family val="4"/>
        <charset val="136"/>
      </rPr>
      <t>配合現用紙張（</t>
    </r>
    <r>
      <rPr>
        <sz val="12"/>
        <color theme="1"/>
        <rFont val="Times New Roman"/>
        <family val="1"/>
      </rPr>
      <t>HT4/BHD/HMP</t>
    </r>
    <r>
      <rPr>
        <sz val="12"/>
        <color theme="1"/>
        <rFont val="標楷體"/>
        <family val="4"/>
        <charset val="136"/>
      </rPr>
      <t>），看其不經過啤工序直接上膠裝龍是否爆色</t>
    </r>
    <r>
      <rPr>
        <sz val="12"/>
        <color theme="1"/>
        <rFont val="Times New Roman"/>
        <family val="1"/>
      </rPr>
      <t>/</t>
    </r>
    <r>
      <rPr>
        <sz val="12"/>
        <color theme="1"/>
        <rFont val="標楷體"/>
        <family val="4"/>
        <charset val="136"/>
      </rPr>
      <t>爆裂，解決現時膠裝書封面過</t>
    </r>
    <r>
      <rPr>
        <sz val="12"/>
        <color theme="1"/>
        <rFont val="Times New Roman"/>
        <family val="1"/>
      </rPr>
      <t>UV</t>
    </r>
    <r>
      <rPr>
        <sz val="12"/>
        <color theme="1"/>
        <rFont val="標楷體"/>
        <family val="4"/>
        <charset val="136"/>
      </rPr>
      <t>爆色</t>
    </r>
    <r>
      <rPr>
        <sz val="12"/>
        <color theme="1"/>
        <rFont val="Times New Roman"/>
        <family val="1"/>
      </rPr>
      <t>/</t>
    </r>
    <r>
      <rPr>
        <sz val="12"/>
        <color theme="1"/>
        <rFont val="標楷體"/>
        <family val="4"/>
        <charset val="136"/>
      </rPr>
      <t>爆裂問題。</t>
    </r>
  </si>
  <si>
    <r>
      <rPr>
        <sz val="12"/>
        <color theme="1"/>
        <rFont val="標楷體"/>
        <family val="4"/>
        <charset val="136"/>
      </rPr>
      <t>針對</t>
    </r>
    <r>
      <rPr>
        <sz val="12"/>
        <color theme="1"/>
        <rFont val="Times New Roman"/>
        <family val="1"/>
      </rPr>
      <t>Editions Play Bac</t>
    </r>
    <r>
      <rPr>
        <sz val="12"/>
        <color theme="1"/>
        <rFont val="標楷體"/>
        <family val="4"/>
        <charset val="136"/>
      </rPr>
      <t>客人反映</t>
    </r>
    <r>
      <rPr>
        <sz val="12"/>
        <color theme="1"/>
        <rFont val="Times New Roman"/>
        <family val="1"/>
      </rPr>
      <t>&lt;&lt; SMARTINCOS &gt;&gt;UV</t>
    </r>
    <r>
      <rPr>
        <sz val="12"/>
        <color theme="1"/>
        <rFont val="標楷體"/>
        <family val="4"/>
        <charset val="136"/>
      </rPr>
      <t>溝閃粉造成</t>
    </r>
    <r>
      <rPr>
        <sz val="12"/>
        <color theme="1"/>
        <rFont val="Times New Roman"/>
        <family val="1"/>
      </rPr>
      <t>120g</t>
    </r>
    <r>
      <rPr>
        <sz val="12"/>
        <color theme="1"/>
        <rFont val="標楷體"/>
        <family val="4"/>
        <charset val="136"/>
      </rPr>
      <t>書紙（</t>
    </r>
    <r>
      <rPr>
        <sz val="12"/>
        <color theme="1"/>
        <rFont val="Times New Roman"/>
        <family val="1"/>
      </rPr>
      <t>JTY</t>
    </r>
    <r>
      <rPr>
        <sz val="12"/>
        <color theme="1"/>
        <rFont val="標楷體"/>
        <family val="4"/>
        <charset val="136"/>
      </rPr>
      <t>、</t>
    </r>
    <r>
      <rPr>
        <sz val="12"/>
        <color theme="1"/>
        <rFont val="Times New Roman"/>
        <family val="1"/>
      </rPr>
      <t>LFP</t>
    </r>
    <r>
      <rPr>
        <sz val="12"/>
        <color theme="1"/>
        <rFont val="標楷體"/>
        <family val="4"/>
        <charset val="136"/>
      </rPr>
      <t>）變皺、紙張收縮，且抗折性差、易爆裂及脫落問題，故測試現用</t>
    </r>
    <r>
      <rPr>
        <sz val="12"/>
        <color theme="1"/>
        <rFont val="Times New Roman"/>
        <family val="1"/>
      </rPr>
      <t>UVH-15081</t>
    </r>
    <r>
      <rPr>
        <sz val="12"/>
        <color theme="1"/>
        <rFont val="標楷體"/>
        <family val="4"/>
        <charset val="136"/>
      </rPr>
      <t>是否可以解決此問題並符合客人要求及我司的生產工藝。</t>
    </r>
  </si>
  <si>
    <r>
      <rPr>
        <sz val="12"/>
        <color theme="1"/>
        <rFont val="標楷體"/>
        <family val="4"/>
        <charset val="136"/>
      </rPr>
      <t>研究大貨生產時過膠後植毛除毛不乾淨問題，針對過膠後植毛產品，測試汕頭金鑫的抗靜電光</t>
    </r>
    <r>
      <rPr>
        <sz val="12"/>
        <color theme="1"/>
        <rFont val="Times New Roman"/>
        <family val="1"/>
      </rPr>
      <t>/</t>
    </r>
    <r>
      <rPr>
        <sz val="12"/>
        <color theme="1"/>
        <rFont val="標楷體"/>
        <family val="4"/>
        <charset val="136"/>
      </rPr>
      <t>啞膠，解決因靜電粘毛出現的除毛不乾淨問題，改善產品質量。</t>
    </r>
  </si>
  <si>
    <r>
      <rPr>
        <sz val="12"/>
        <color theme="1"/>
        <rFont val="標楷體"/>
        <family val="4"/>
        <charset val="136"/>
      </rPr>
      <t>研究</t>
    </r>
    <r>
      <rPr>
        <sz val="12"/>
        <color theme="1"/>
        <rFont val="Times New Roman"/>
        <family val="1"/>
      </rPr>
      <t>H/M</t>
    </r>
    <r>
      <rPr>
        <sz val="12"/>
        <color theme="1"/>
        <rFont val="標楷體"/>
        <family val="4"/>
        <charset val="136"/>
      </rPr>
      <t>提供的螢光灑閃粉效果樣版，測試中益的螢光色</t>
    </r>
    <r>
      <rPr>
        <sz val="12"/>
        <color theme="1"/>
        <rFont val="Times New Roman"/>
        <family val="1"/>
      </rPr>
      <t>UV</t>
    </r>
    <r>
      <rPr>
        <sz val="12"/>
        <color theme="1"/>
        <rFont val="標楷體"/>
        <family val="4"/>
        <charset val="136"/>
      </rPr>
      <t>油配合絮彩針對性調配的</t>
    </r>
    <r>
      <rPr>
        <sz val="12"/>
        <color theme="1"/>
        <rFont val="Times New Roman"/>
        <family val="1"/>
      </rPr>
      <t>C22-3B</t>
    </r>
    <r>
      <rPr>
        <sz val="12"/>
        <color theme="1"/>
        <rFont val="標楷體"/>
        <family val="4"/>
        <charset val="136"/>
      </rPr>
      <t>閃粉，是否可以追到客樣的螢光色閃粉效果，以及符合我司的生產工藝要求，從而增加賀咭類產品的生意額。</t>
    </r>
  </si>
  <si>
    <r>
      <rPr>
        <sz val="12"/>
        <color theme="1"/>
        <rFont val="標楷體"/>
        <family val="4"/>
        <charset val="136"/>
      </rPr>
      <t>研究新購＃</t>
    </r>
    <r>
      <rPr>
        <sz val="12"/>
        <color theme="1"/>
        <rFont val="Times New Roman"/>
        <family val="1"/>
      </rPr>
      <t>2</t>
    </r>
    <r>
      <rPr>
        <sz val="12"/>
        <color theme="1"/>
        <rFont val="標楷體"/>
        <family val="4"/>
        <charset val="136"/>
      </rPr>
      <t>膠裝龍使用</t>
    </r>
    <r>
      <rPr>
        <sz val="12"/>
        <color theme="1"/>
        <rFont val="Times New Roman"/>
        <family val="1"/>
      </rPr>
      <t>PUR</t>
    </r>
    <r>
      <rPr>
        <sz val="12"/>
        <color theme="1"/>
        <rFont val="標楷體"/>
        <family val="4"/>
        <charset val="136"/>
      </rPr>
      <t>膠水生產磨脊膠裝的可行性。現測試（漢高＃</t>
    </r>
    <r>
      <rPr>
        <sz val="12"/>
        <color theme="1"/>
        <rFont val="Times New Roman"/>
        <family val="1"/>
      </rPr>
      <t>3315PUR/</t>
    </r>
    <r>
      <rPr>
        <sz val="12"/>
        <color theme="1"/>
        <rFont val="標楷體"/>
        <family val="4"/>
        <charset val="136"/>
      </rPr>
      <t>華威＃</t>
    </r>
    <r>
      <rPr>
        <sz val="12"/>
        <color theme="1"/>
        <rFont val="Times New Roman"/>
        <family val="1"/>
      </rPr>
      <t>#6118 PUR/</t>
    </r>
    <r>
      <rPr>
        <sz val="12"/>
        <color theme="1"/>
        <rFont val="標楷體"/>
        <family val="4"/>
        <charset val="136"/>
      </rPr>
      <t>超潤</t>
    </r>
    <r>
      <rPr>
        <sz val="12"/>
        <color theme="1"/>
        <rFont val="Times New Roman"/>
        <family val="1"/>
      </rPr>
      <t>SF-817(#5318) PUR</t>
    </r>
    <r>
      <rPr>
        <sz val="12"/>
        <color theme="1"/>
        <rFont val="標楷體"/>
        <family val="4"/>
        <charset val="136"/>
      </rPr>
      <t>膠水，是否能生產</t>
    </r>
    <r>
      <rPr>
        <sz val="12"/>
        <color theme="1"/>
        <rFont val="Times New Roman"/>
        <family val="1"/>
      </rPr>
      <t>PUR</t>
    </r>
    <r>
      <rPr>
        <sz val="12"/>
        <color theme="1"/>
        <rFont val="標楷體"/>
        <family val="4"/>
        <charset val="136"/>
      </rPr>
      <t>磨脊平裝書，達到</t>
    </r>
    <r>
      <rPr>
        <sz val="12"/>
        <color theme="1"/>
        <rFont val="Times New Roman"/>
        <family val="1"/>
      </rPr>
      <t>Lay Flat</t>
    </r>
    <r>
      <rPr>
        <sz val="12"/>
        <color theme="1"/>
        <rFont val="標楷體"/>
        <family val="4"/>
        <charset val="136"/>
      </rPr>
      <t>釘裝效果，並綜合比較品質、價錢等優勢，以增加我司產品的釘裝方法、擴大客源生意之目的。</t>
    </r>
  </si>
  <si>
    <r>
      <rPr>
        <sz val="12"/>
        <color theme="1"/>
        <rFont val="標楷體"/>
        <family val="4"/>
        <charset val="136"/>
      </rPr>
      <t>研究</t>
    </r>
    <r>
      <rPr>
        <sz val="12"/>
        <color theme="1"/>
        <rFont val="Times New Roman"/>
        <family val="1"/>
      </rPr>
      <t>H/M</t>
    </r>
    <r>
      <rPr>
        <sz val="12"/>
        <color theme="1"/>
        <rFont val="標楷體"/>
        <family val="4"/>
        <charset val="136"/>
      </rPr>
      <t>提供的三色漸變閃粉手造樣版，測試閃粉工藝技術是否可以做到客人的效果要求，并且可以量產以及符合我司的生產工藝要求。</t>
    </r>
  </si>
  <si>
    <r>
      <rPr>
        <sz val="12"/>
        <color theme="1"/>
        <rFont val="標楷體"/>
        <family val="4"/>
        <charset val="136"/>
      </rPr>
      <t>公司的啞粉紙在精平裝生產及在客戶使用中出現甩色情況，對公司的聲譽及生意造成損失</t>
    </r>
    <r>
      <rPr>
        <sz val="12"/>
        <color theme="1"/>
        <rFont val="Times New Roman"/>
        <family val="1"/>
      </rPr>
      <t>,</t>
    </r>
    <r>
      <rPr>
        <sz val="12"/>
        <color theme="1"/>
        <rFont val="標楷體"/>
        <family val="4"/>
        <charset val="136"/>
      </rPr>
      <t>故研究如何改善啞粉紙甩色。</t>
    </r>
  </si>
  <si>
    <r>
      <rPr>
        <sz val="12"/>
        <color theme="1"/>
        <rFont val="標楷體"/>
        <family val="4"/>
        <charset val="136"/>
      </rPr>
      <t>研究</t>
    </r>
    <r>
      <rPr>
        <sz val="12"/>
        <color theme="1"/>
        <rFont val="Times New Roman"/>
        <family val="1"/>
      </rPr>
      <t>18#</t>
    </r>
    <r>
      <rPr>
        <sz val="12"/>
        <color theme="1"/>
        <rFont val="標楷體"/>
        <family val="4"/>
        <charset val="136"/>
      </rPr>
      <t>印刷機兩座油座，一座上光，另一座用樹脂版壓紋，做珠光浮雕效果，測試</t>
    </r>
    <r>
      <rPr>
        <sz val="12"/>
        <color theme="1"/>
        <rFont val="Times New Roman"/>
        <family val="1"/>
      </rPr>
      <t>#HUV8858UV</t>
    </r>
    <r>
      <rPr>
        <sz val="12"/>
        <color theme="1"/>
        <rFont val="標楷體"/>
        <family val="4"/>
        <charset val="136"/>
      </rPr>
      <t>油內溝</t>
    </r>
    <r>
      <rPr>
        <sz val="12"/>
        <color theme="1"/>
        <rFont val="Times New Roman"/>
        <family val="1"/>
      </rPr>
      <t>#123</t>
    </r>
    <r>
      <rPr>
        <sz val="12"/>
        <color theme="1"/>
        <rFont val="標楷體"/>
        <family val="4"/>
        <charset val="136"/>
      </rPr>
      <t>珍珠粉上印刷機，是否達到立體珍珠效果，並符合公司的生產工藝要求。</t>
    </r>
  </si>
  <si>
    <r>
      <rPr>
        <sz val="12"/>
        <color theme="1"/>
        <rFont val="標楷體"/>
        <family val="4"/>
        <charset val="136"/>
      </rPr>
      <t>研究客人提供的特殊擊凸效果，測試畢瑞貿易（上海）有限公司的</t>
    </r>
    <r>
      <rPr>
        <sz val="12"/>
        <color theme="1"/>
        <rFont val="Times New Roman"/>
        <family val="1"/>
      </rPr>
      <t>310gsmFibrefrom</t>
    </r>
    <r>
      <rPr>
        <sz val="12"/>
        <color theme="1"/>
        <rFont val="標楷體"/>
        <family val="4"/>
        <charset val="136"/>
      </rPr>
      <t>紙做『雙層擊凸效果』、『浮雕效果』之多角化深擊凸效果，通過</t>
    </r>
    <r>
      <rPr>
        <sz val="12"/>
        <color theme="1"/>
        <rFont val="Times New Roman"/>
        <family val="1"/>
      </rPr>
      <t>LEO Touch</t>
    </r>
    <r>
      <rPr>
        <sz val="12"/>
        <color theme="1"/>
        <rFont val="標楷體"/>
        <family val="4"/>
        <charset val="136"/>
      </rPr>
      <t>向客人推廣，以增加客人產品附加價值。</t>
    </r>
  </si>
  <si>
    <r>
      <rPr>
        <sz val="12"/>
        <color theme="1"/>
        <rFont val="標楷體"/>
        <family val="4"/>
        <charset val="136"/>
      </rPr>
      <t>測試絨面紙上做閃金粉加</t>
    </r>
    <r>
      <rPr>
        <sz val="12"/>
        <color theme="1"/>
        <rFont val="Times New Roman"/>
        <family val="1"/>
      </rPr>
      <t>#3475</t>
    </r>
    <r>
      <rPr>
        <sz val="12"/>
        <color theme="1"/>
        <rFont val="標楷體"/>
        <family val="4"/>
        <charset val="136"/>
      </rPr>
      <t>膠水再塗閃金粉。</t>
    </r>
    <r>
      <rPr>
        <sz val="12"/>
        <color theme="1"/>
        <rFont val="Times New Roman"/>
        <family val="1"/>
      </rPr>
      <t xml:space="preserve"> </t>
    </r>
    <r>
      <rPr>
        <sz val="12"/>
        <color theme="1"/>
        <rFont val="標楷體"/>
        <family val="4"/>
        <charset val="136"/>
      </rPr>
      <t>要求測試</t>
    </r>
    <r>
      <rPr>
        <sz val="12"/>
        <color theme="1"/>
        <rFont val="Times New Roman"/>
        <family val="1"/>
      </rPr>
      <t xml:space="preserve"> TAP</t>
    </r>
    <r>
      <rPr>
        <sz val="12"/>
        <color theme="1"/>
        <rFont val="標楷體"/>
        <family val="4"/>
        <charset val="136"/>
      </rPr>
      <t>、</t>
    </r>
    <r>
      <rPr>
        <sz val="12"/>
        <color theme="1"/>
        <rFont val="Times New Roman"/>
        <family val="1"/>
      </rPr>
      <t xml:space="preserve"> RUB</t>
    </r>
    <r>
      <rPr>
        <sz val="12"/>
        <color theme="1"/>
        <rFont val="標楷體"/>
        <family val="4"/>
        <charset val="136"/>
      </rPr>
      <t>、</t>
    </r>
    <r>
      <rPr>
        <sz val="12"/>
        <color theme="1"/>
        <rFont val="Times New Roman"/>
        <family val="1"/>
      </rPr>
      <t xml:space="preserve"> MAT test
</t>
    </r>
    <r>
      <rPr>
        <sz val="12"/>
        <color theme="1"/>
        <rFont val="標楷體"/>
        <family val="4"/>
        <charset val="136"/>
      </rPr>
      <t>測試結果不接受，項目取消</t>
    </r>
  </si>
  <si>
    <r>
      <rPr>
        <sz val="12"/>
        <color theme="1"/>
        <rFont val="標楷體"/>
        <family val="4"/>
        <charset val="136"/>
      </rPr>
      <t>測試用</t>
    </r>
    <r>
      <rPr>
        <sz val="12"/>
        <color theme="1"/>
        <rFont val="Times New Roman"/>
        <family val="1"/>
      </rPr>
      <t>Flexo(</t>
    </r>
    <r>
      <rPr>
        <sz val="12"/>
        <color theme="1"/>
        <rFont val="標楷體"/>
        <family val="4"/>
        <charset val="136"/>
      </rPr>
      <t>水性油墨</t>
    </r>
    <r>
      <rPr>
        <sz val="12"/>
        <color theme="1"/>
        <rFont val="Times New Roman"/>
        <family val="1"/>
      </rPr>
      <t>)</t>
    </r>
    <r>
      <rPr>
        <sz val="12"/>
        <color theme="1"/>
        <rFont val="標楷體"/>
        <family val="4"/>
        <charset val="136"/>
      </rPr>
      <t>分別染米、綠及紅色做信封，以達</t>
    </r>
    <r>
      <rPr>
        <sz val="12"/>
        <color theme="1"/>
        <rFont val="Times New Roman"/>
        <family val="1"/>
      </rPr>
      <t>HM</t>
    </r>
    <r>
      <rPr>
        <sz val="12"/>
        <color theme="1"/>
        <rFont val="標楷體"/>
        <family val="4"/>
        <charset val="136"/>
      </rPr>
      <t>要求顏色效果。</t>
    </r>
  </si>
  <si>
    <r>
      <rPr>
        <sz val="12"/>
        <color theme="1"/>
        <rFont val="標楷體"/>
        <family val="4"/>
        <charset val="136"/>
      </rPr>
      <t>測試江門三友的</t>
    </r>
    <r>
      <rPr>
        <sz val="12"/>
        <color theme="1"/>
        <rFont val="Times New Roman"/>
        <family val="1"/>
      </rPr>
      <t>UV(</t>
    </r>
    <r>
      <rPr>
        <sz val="12"/>
        <color theme="1"/>
        <rFont val="標楷體"/>
        <family val="4"/>
        <charset val="136"/>
      </rPr>
      <t>大</t>
    </r>
    <r>
      <rPr>
        <sz val="12"/>
        <color theme="1"/>
        <rFont val="Times New Roman"/>
        <family val="1"/>
      </rPr>
      <t>/</t>
    </r>
    <r>
      <rPr>
        <sz val="12"/>
        <color theme="1"/>
        <rFont val="標楷體"/>
        <family val="4"/>
        <charset val="136"/>
      </rPr>
      <t>細</t>
    </r>
    <r>
      <rPr>
        <sz val="12"/>
        <color theme="1"/>
        <rFont val="Times New Roman"/>
        <family val="1"/>
      </rPr>
      <t>)</t>
    </r>
    <r>
      <rPr>
        <sz val="12"/>
        <color theme="1"/>
        <rFont val="標楷體"/>
        <family val="4"/>
        <charset val="136"/>
      </rPr>
      <t>冰花、皺紋絲印油墨的效果是否適用</t>
    </r>
    <r>
      <rPr>
        <sz val="12"/>
        <color theme="1"/>
        <rFont val="Times New Roman"/>
        <family val="1"/>
      </rPr>
      <t xml:space="preserve">, </t>
    </r>
    <r>
      <rPr>
        <sz val="12"/>
        <color theme="1"/>
        <rFont val="標楷體"/>
        <family val="4"/>
        <charset val="136"/>
      </rPr>
      <t>並同時測試不同紙度的厚簿過焗爐烘乾後有否變形彎曲翹起，</t>
    </r>
    <r>
      <rPr>
        <sz val="12"/>
        <color theme="1"/>
        <rFont val="Times New Roman"/>
        <family val="1"/>
      </rPr>
      <t xml:space="preserve"> </t>
    </r>
    <r>
      <rPr>
        <sz val="12"/>
        <color theme="1"/>
        <rFont val="標楷體"/>
        <family val="4"/>
        <charset val="136"/>
      </rPr>
      <t>從而選定適當紙度用。</t>
    </r>
  </si>
  <si>
    <r>
      <rPr>
        <sz val="12"/>
        <color theme="1"/>
        <rFont val="標楷體"/>
        <family val="4"/>
        <charset val="136"/>
      </rPr>
      <t>研究廠內自行啤</t>
    </r>
    <r>
      <rPr>
        <sz val="12"/>
        <color theme="1"/>
        <rFont val="Times New Roman"/>
        <family val="1"/>
      </rPr>
      <t>PVC</t>
    </r>
    <r>
      <rPr>
        <sz val="12"/>
        <color theme="1"/>
        <rFont val="標楷體"/>
        <family val="4"/>
        <charset val="136"/>
      </rPr>
      <t>做膠盒的可行性。
測試結果不接受，項目取消</t>
    </r>
  </si>
  <si>
    <r>
      <rPr>
        <sz val="12"/>
        <color theme="1"/>
        <rFont val="標楷體"/>
        <family val="4"/>
        <charset val="136"/>
      </rPr>
      <t>研究燙金後印刷做賀卡
測試結果不接受，項目取消</t>
    </r>
  </si>
  <si>
    <r>
      <rPr>
        <sz val="12"/>
        <color theme="1"/>
        <rFont val="標楷體"/>
        <family val="4"/>
        <charset val="136"/>
      </rPr>
      <t>研究用永安的</t>
    </r>
    <r>
      <rPr>
        <sz val="12"/>
        <color theme="1"/>
        <rFont val="Times New Roman"/>
        <family val="1"/>
      </rPr>
      <t>Rainbow</t>
    </r>
    <r>
      <rPr>
        <sz val="12"/>
        <color theme="1"/>
        <rFont val="標楷體"/>
        <family val="4"/>
        <charset val="136"/>
      </rPr>
      <t>閃金溝粉珠光後做閃金粉產品，以減低成本
測試結果不接受，項目取消</t>
    </r>
  </si>
  <si>
    <r>
      <rPr>
        <sz val="12"/>
        <color theme="1"/>
        <rFont val="標楷體"/>
        <family val="4"/>
        <charset val="136"/>
      </rPr>
      <t>柯色燙晝測試
測試結果不接受，項目取消</t>
    </r>
  </si>
  <si>
    <r>
      <rPr>
        <sz val="12"/>
        <color theme="1"/>
        <rFont val="標楷體"/>
        <family val="4"/>
        <charset val="136"/>
      </rPr>
      <t>研究將過膠後的印件做電暈處理，再在過膠面上植毛，測試是否可改善植毛的附著力。</t>
    </r>
  </si>
  <si>
    <r>
      <rPr>
        <sz val="12"/>
        <color theme="1"/>
        <rFont val="標楷體"/>
        <family val="4"/>
        <charset val="136"/>
      </rPr>
      <t>測試好世界壓</t>
    </r>
    <r>
      <rPr>
        <sz val="12"/>
        <color theme="1"/>
        <rFont val="Times New Roman"/>
        <family val="1"/>
      </rPr>
      <t xml:space="preserve"> “</t>
    </r>
    <r>
      <rPr>
        <sz val="12"/>
        <color theme="1"/>
        <rFont val="標楷體"/>
        <family val="4"/>
        <charset val="136"/>
      </rPr>
      <t>竹節</t>
    </r>
    <r>
      <rPr>
        <sz val="12"/>
        <color theme="1"/>
        <rFont val="Times New Roman"/>
        <family val="1"/>
      </rPr>
      <t xml:space="preserve">” </t>
    </r>
    <r>
      <rPr>
        <sz val="12"/>
        <color theme="1"/>
        <rFont val="標楷體"/>
        <family val="4"/>
        <charset val="136"/>
      </rPr>
      <t>擊凹凸模機做竹節皮殼是否可行。</t>
    </r>
  </si>
  <si>
    <r>
      <rPr>
        <sz val="12"/>
        <color theme="1"/>
        <rFont val="標楷體"/>
        <family val="4"/>
        <charset val="136"/>
      </rPr>
      <t>測試永安的</t>
    </r>
    <r>
      <rPr>
        <sz val="12"/>
        <color theme="1"/>
        <rFont val="Times New Roman"/>
        <family val="1"/>
      </rPr>
      <t xml:space="preserve">L-950 </t>
    </r>
    <r>
      <rPr>
        <sz val="12"/>
        <color theme="1"/>
        <rFont val="標楷體"/>
        <family val="4"/>
        <charset val="136"/>
      </rPr>
      <t>白色植毛及</t>
    </r>
    <r>
      <rPr>
        <sz val="12"/>
        <color theme="1"/>
        <rFont val="Times New Roman"/>
        <family val="1"/>
      </rPr>
      <t>SAN-30</t>
    </r>
    <r>
      <rPr>
        <sz val="12"/>
        <color theme="1"/>
        <rFont val="標楷體"/>
        <family val="4"/>
        <charset val="136"/>
      </rPr>
      <t>黑色植毛混合之後來用是否適合使用。
測試結果不接受，項目取消</t>
    </r>
  </si>
  <si>
    <r>
      <rPr>
        <sz val="12"/>
        <color theme="1"/>
        <rFont val="標楷體"/>
        <family val="4"/>
        <charset val="136"/>
      </rPr>
      <t>研究廠內常用的</t>
    </r>
    <r>
      <rPr>
        <sz val="12"/>
        <color theme="1"/>
        <rFont val="Times New Roman"/>
        <family val="1"/>
      </rPr>
      <t>4</t>
    </r>
    <r>
      <rPr>
        <sz val="12"/>
        <color theme="1"/>
        <rFont val="標楷體"/>
        <family val="4"/>
        <charset val="136"/>
      </rPr>
      <t>種收縮料</t>
    </r>
    <r>
      <rPr>
        <sz val="12"/>
        <color theme="1"/>
        <rFont val="Times New Roman"/>
        <family val="1"/>
      </rPr>
      <t>(</t>
    </r>
    <r>
      <rPr>
        <sz val="12"/>
        <color theme="1"/>
        <rFont val="標楷體"/>
        <family val="4"/>
        <charset val="136"/>
      </rPr>
      <t>溢晉、</t>
    </r>
    <r>
      <rPr>
        <sz val="12"/>
        <color theme="1"/>
        <rFont val="Times New Roman"/>
        <family val="1"/>
      </rPr>
      <t>Cryovac—ShrinkTUFF</t>
    </r>
    <r>
      <rPr>
        <sz val="12"/>
        <color theme="1"/>
        <rFont val="標楷體"/>
        <family val="4"/>
        <charset val="136"/>
      </rPr>
      <t>、</t>
    </r>
    <r>
      <rPr>
        <sz val="12"/>
        <color theme="1"/>
        <rFont val="Times New Roman"/>
        <family val="1"/>
      </rPr>
      <t>Cryovac--D955</t>
    </r>
    <r>
      <rPr>
        <sz val="12"/>
        <color theme="1"/>
        <rFont val="標楷體"/>
        <family val="4"/>
        <charset val="136"/>
      </rPr>
      <t>及</t>
    </r>
    <r>
      <rPr>
        <sz val="12"/>
        <color theme="1"/>
        <rFont val="Times New Roman"/>
        <family val="1"/>
      </rPr>
      <t>Cryovac--LD935)</t>
    </r>
    <r>
      <rPr>
        <sz val="12"/>
        <color theme="1"/>
        <rFont val="標楷體"/>
        <family val="4"/>
        <charset val="136"/>
      </rPr>
      <t>的收縮率。</t>
    </r>
  </si>
  <si>
    <r>
      <rPr>
        <sz val="12"/>
        <color theme="1"/>
        <rFont val="標楷體"/>
        <family val="4"/>
        <charset val="136"/>
      </rPr>
      <t>研究用絲網印刷刮印白色油墨及珍珠銀色在</t>
    </r>
    <r>
      <rPr>
        <sz val="12"/>
        <color theme="1"/>
        <rFont val="Times New Roman"/>
        <family val="1"/>
      </rPr>
      <t>FOIL</t>
    </r>
    <r>
      <rPr>
        <sz val="12"/>
        <color theme="1"/>
        <rFont val="標楷體"/>
        <family val="4"/>
        <charset val="136"/>
      </rPr>
      <t>紙上</t>
    </r>
    <r>
      <rPr>
        <sz val="12"/>
        <color theme="1"/>
        <rFont val="Times New Roman"/>
        <family val="1"/>
      </rPr>
      <t>(</t>
    </r>
    <r>
      <rPr>
        <sz val="12"/>
        <color theme="1"/>
        <rFont val="標楷體"/>
        <family val="4"/>
        <charset val="136"/>
      </rPr>
      <t>光銀咭</t>
    </r>
    <r>
      <rPr>
        <sz val="12"/>
        <color theme="1"/>
        <rFont val="Times New Roman"/>
        <family val="1"/>
      </rPr>
      <t>)</t>
    </r>
    <r>
      <rPr>
        <sz val="12"/>
        <color theme="1"/>
        <rFont val="標楷體"/>
        <family val="4"/>
        <charset val="136"/>
      </rPr>
      <t>不會甩油，</t>
    </r>
    <r>
      <rPr>
        <sz val="12"/>
        <color theme="1"/>
        <rFont val="Times New Roman"/>
        <family val="1"/>
      </rPr>
      <t xml:space="preserve"> </t>
    </r>
    <r>
      <rPr>
        <sz val="12"/>
        <color theme="1"/>
        <rFont val="標楷體"/>
        <family val="4"/>
        <charset val="136"/>
      </rPr>
      <t>可通過</t>
    </r>
    <r>
      <rPr>
        <sz val="12"/>
        <color theme="1"/>
        <rFont val="Times New Roman"/>
        <family val="1"/>
      </rPr>
      <t>TAPE</t>
    </r>
    <r>
      <rPr>
        <sz val="12"/>
        <color theme="1"/>
        <rFont val="標楷體"/>
        <family val="4"/>
        <charset val="136"/>
      </rPr>
      <t>測試是否可行。</t>
    </r>
  </si>
  <si>
    <r>
      <rPr>
        <sz val="12"/>
        <color theme="1"/>
        <rFont val="標楷體"/>
        <family val="4"/>
        <charset val="136"/>
      </rPr>
      <t>研究用景達</t>
    </r>
    <r>
      <rPr>
        <sz val="12"/>
        <color theme="1"/>
        <rFont val="Times New Roman"/>
        <family val="1"/>
      </rPr>
      <t>GP-1169</t>
    </r>
    <r>
      <rPr>
        <sz val="12"/>
        <color theme="1"/>
        <rFont val="標楷體"/>
        <family val="4"/>
        <charset val="136"/>
      </rPr>
      <t>絲印光油溝金粉後再過膠做擊凸皮殼，如</t>
    </r>
    <r>
      <rPr>
        <sz val="12"/>
        <color theme="1"/>
        <rFont val="Times New Roman"/>
        <family val="1"/>
      </rPr>
      <t>HM</t>
    </r>
    <r>
      <rPr>
        <sz val="12"/>
        <color theme="1"/>
        <rFont val="標楷體"/>
        <family val="4"/>
        <charset val="136"/>
      </rPr>
      <t>來樣。
測試結果不接受，項目取消</t>
    </r>
  </si>
  <si>
    <r>
      <rPr>
        <sz val="12"/>
        <color theme="1"/>
        <rFont val="標楷體"/>
        <family val="4"/>
        <charset val="136"/>
      </rPr>
      <t>研究廣洲展風做的折光紋燙金版是否合用
測試結果不接受，項目取消</t>
    </r>
  </si>
  <si>
    <r>
      <rPr>
        <sz val="12"/>
        <color theme="1"/>
        <rFont val="標楷體"/>
        <family val="4"/>
        <charset val="136"/>
      </rPr>
      <t>用</t>
    </r>
    <r>
      <rPr>
        <sz val="12"/>
        <color theme="1"/>
        <rFont val="Times New Roman"/>
        <family val="1"/>
      </rPr>
      <t>Dec 2001</t>
    </r>
    <r>
      <rPr>
        <sz val="12"/>
        <color theme="1"/>
        <rFont val="標楷體"/>
        <family val="4"/>
        <charset val="136"/>
      </rPr>
      <t>到廠的八款文權壓花紋輪，底、面壓印張做皮殼包紙，配合</t>
    </r>
    <r>
      <rPr>
        <sz val="12"/>
        <color theme="1"/>
        <rFont val="Times New Roman"/>
        <family val="1"/>
      </rPr>
      <t xml:space="preserve">LEO TOUCH 2002
</t>
    </r>
    <r>
      <rPr>
        <sz val="12"/>
        <color theme="1"/>
        <rFont val="標楷體"/>
        <family val="4"/>
        <charset val="136"/>
      </rPr>
      <t>另安排測試，項目取消</t>
    </r>
  </si>
  <si>
    <r>
      <rPr>
        <sz val="12"/>
        <color theme="1"/>
        <rFont val="標楷體"/>
        <family val="4"/>
        <charset val="136"/>
      </rPr>
      <t>研究用</t>
    </r>
    <r>
      <rPr>
        <sz val="12"/>
        <color theme="1"/>
        <rFont val="Times New Roman"/>
        <family val="1"/>
      </rPr>
      <t>Maag #APG-100</t>
    </r>
    <r>
      <rPr>
        <sz val="12"/>
        <color theme="1"/>
        <rFont val="標楷體"/>
        <family val="4"/>
        <charset val="136"/>
      </rPr>
      <t>植毛測試機，測試植毛在九種紙面上附著力數據記錄。
另安排測試，項目取消</t>
    </r>
  </si>
  <si>
    <r>
      <rPr>
        <sz val="12"/>
        <color theme="1"/>
        <rFont val="標楷體"/>
        <family val="4"/>
        <charset val="136"/>
      </rPr>
      <t>研究用</t>
    </r>
    <r>
      <rPr>
        <sz val="12"/>
        <color theme="1"/>
        <rFont val="Times New Roman"/>
        <family val="1"/>
      </rPr>
      <t>Maag #SPG-1000</t>
    </r>
    <r>
      <rPr>
        <sz val="12"/>
        <color theme="1"/>
        <rFont val="標楷體"/>
        <family val="4"/>
        <charset val="136"/>
      </rPr>
      <t>植毛測試機，測試植毛對靜電反應並記錄數據。
另安排測試，項目取消</t>
    </r>
  </si>
  <si>
    <r>
      <rPr>
        <sz val="12"/>
        <color theme="1"/>
        <rFont val="標楷體"/>
        <family val="4"/>
        <charset val="136"/>
      </rPr>
      <t>研究用</t>
    </r>
    <r>
      <rPr>
        <sz val="12"/>
        <color theme="1"/>
        <rFont val="Times New Roman"/>
        <family val="1"/>
      </rPr>
      <t>Maag #DMB-10</t>
    </r>
    <r>
      <rPr>
        <sz val="12"/>
        <color theme="1"/>
        <rFont val="標楷體"/>
        <family val="4"/>
        <charset val="136"/>
      </rPr>
      <t>植毛測試機，測試植導電能力的數據記錄。
另安排測試，項目取消</t>
    </r>
  </si>
  <si>
    <r>
      <rPr>
        <sz val="12"/>
        <color theme="1"/>
        <rFont val="標楷體"/>
        <family val="4"/>
        <charset val="136"/>
      </rPr>
      <t>研究用</t>
    </r>
    <r>
      <rPr>
        <sz val="12"/>
        <color theme="1"/>
        <rFont val="Times New Roman"/>
        <family val="1"/>
      </rPr>
      <t>Tech Global</t>
    </r>
    <r>
      <rPr>
        <sz val="12"/>
        <color theme="1"/>
        <rFont val="標楷體"/>
        <family val="4"/>
        <charset val="136"/>
      </rPr>
      <t>的台灣</t>
    </r>
    <r>
      <rPr>
        <sz val="12"/>
        <color theme="1"/>
        <rFont val="Times New Roman"/>
        <family val="1"/>
      </rPr>
      <t xml:space="preserve"> “</t>
    </r>
    <r>
      <rPr>
        <sz val="12"/>
        <color theme="1"/>
        <rFont val="標楷體"/>
        <family val="4"/>
        <charset val="136"/>
      </rPr>
      <t>膠底</t>
    </r>
    <r>
      <rPr>
        <sz val="12"/>
        <color theme="1"/>
        <rFont val="Times New Roman"/>
        <family val="1"/>
      </rPr>
      <t>”</t>
    </r>
    <r>
      <rPr>
        <sz val="12"/>
        <color theme="1"/>
        <rFont val="標楷體"/>
        <family val="4"/>
        <charset val="136"/>
      </rPr>
      <t>白色植毛紙</t>
    </r>
    <r>
      <rPr>
        <sz val="12"/>
        <color theme="1"/>
        <rFont val="Times New Roman"/>
        <family val="1"/>
      </rPr>
      <t>(</t>
    </r>
    <r>
      <rPr>
        <sz val="12"/>
        <color theme="1"/>
        <rFont val="標楷體"/>
        <family val="4"/>
        <charset val="136"/>
      </rPr>
      <t>印色用</t>
    </r>
    <r>
      <rPr>
        <sz val="12"/>
        <color theme="1"/>
        <rFont val="Times New Roman"/>
        <family val="1"/>
      </rPr>
      <t>)</t>
    </r>
    <r>
      <rPr>
        <sz val="12"/>
        <color theme="1"/>
        <rFont val="標楷體"/>
        <family val="4"/>
        <charset val="136"/>
      </rPr>
      <t>做熱轉移燙畫植毛紙，以列入</t>
    </r>
    <r>
      <rPr>
        <sz val="12"/>
        <color theme="1"/>
        <rFont val="Times New Roman"/>
        <family val="1"/>
      </rPr>
      <t xml:space="preserve">LEO TOUCH </t>
    </r>
    <r>
      <rPr>
        <sz val="12"/>
        <color theme="1"/>
        <rFont val="標楷體"/>
        <family val="4"/>
        <charset val="136"/>
      </rPr>
      <t>系列。</t>
    </r>
  </si>
  <si>
    <r>
      <rPr>
        <sz val="12"/>
        <color theme="1"/>
        <rFont val="標楷體"/>
        <family val="4"/>
        <charset val="136"/>
      </rPr>
      <t>研究用</t>
    </r>
    <r>
      <rPr>
        <sz val="12"/>
        <color theme="1"/>
        <rFont val="Times New Roman"/>
        <family val="1"/>
      </rPr>
      <t>PP</t>
    </r>
    <r>
      <rPr>
        <sz val="12"/>
        <color theme="1"/>
        <rFont val="標楷體"/>
        <family val="4"/>
        <charset val="136"/>
      </rPr>
      <t>水改善在</t>
    </r>
    <r>
      <rPr>
        <sz val="12"/>
        <color theme="1"/>
        <rFont val="Times New Roman"/>
        <family val="1"/>
      </rPr>
      <t>OPP</t>
    </r>
    <r>
      <rPr>
        <sz val="12"/>
        <color theme="1"/>
        <rFont val="標楷體"/>
        <family val="4"/>
        <charset val="136"/>
      </rPr>
      <t>／啞膠面上的表面張力﹐改善以做植毛的附著力效果。</t>
    </r>
  </si>
  <si>
    <r>
      <rPr>
        <sz val="12"/>
        <color theme="1"/>
        <rFont val="標楷體"/>
        <family val="4"/>
        <charset val="136"/>
      </rPr>
      <t>研究用通利</t>
    </r>
    <r>
      <rPr>
        <sz val="12"/>
        <color theme="1"/>
        <rFont val="Times New Roman"/>
        <family val="1"/>
      </rPr>
      <t>#7850</t>
    </r>
    <r>
      <rPr>
        <sz val="12"/>
        <color theme="1"/>
        <rFont val="標楷體"/>
        <family val="4"/>
        <charset val="136"/>
      </rPr>
      <t>透明厚槳用絲印成珠狀膠粒再加燙金或閃金粉是否可以達到客人所提供樣板的效果。</t>
    </r>
  </si>
  <si>
    <r>
      <rPr>
        <sz val="12"/>
        <color theme="1"/>
        <rFont val="標楷體"/>
        <family val="4"/>
        <charset val="136"/>
      </rPr>
      <t>研究于燙金面上絲印局部</t>
    </r>
    <r>
      <rPr>
        <sz val="12"/>
        <color theme="1"/>
        <rFont val="Times New Roman"/>
        <family val="1"/>
      </rPr>
      <t>UV</t>
    </r>
    <r>
      <rPr>
        <sz val="12"/>
        <color theme="1"/>
        <rFont val="標楷體"/>
        <family val="4"/>
        <charset val="136"/>
      </rPr>
      <t>的方法是否可行﹐以解決淨紙面上無法做絲印</t>
    </r>
    <r>
      <rPr>
        <sz val="12"/>
        <color theme="1"/>
        <rFont val="Times New Roman"/>
        <family val="1"/>
      </rPr>
      <t>UV</t>
    </r>
    <r>
      <rPr>
        <sz val="12"/>
        <color theme="1"/>
        <rFont val="標楷體"/>
        <family val="4"/>
        <charset val="136"/>
      </rPr>
      <t>的效果</t>
    </r>
  </si>
  <si>
    <r>
      <rPr>
        <sz val="12"/>
        <color theme="1"/>
        <rFont val="標楷體"/>
        <family val="4"/>
        <charset val="136"/>
      </rPr>
      <t>研究于光油面上絲印局部</t>
    </r>
    <r>
      <rPr>
        <sz val="12"/>
        <color theme="1"/>
        <rFont val="Times New Roman"/>
        <family val="1"/>
      </rPr>
      <t>UV</t>
    </r>
    <r>
      <rPr>
        <sz val="12"/>
        <color theme="1"/>
        <rFont val="標楷體"/>
        <family val="4"/>
        <charset val="136"/>
      </rPr>
      <t>的方法是否可行﹐以解決淨紙面上無法做絲印</t>
    </r>
    <r>
      <rPr>
        <sz val="12"/>
        <color theme="1"/>
        <rFont val="Times New Roman"/>
        <family val="1"/>
      </rPr>
      <t>UV</t>
    </r>
    <r>
      <rPr>
        <sz val="12"/>
        <color theme="1"/>
        <rFont val="標楷體"/>
        <family val="4"/>
        <charset val="136"/>
      </rPr>
      <t>的效果</t>
    </r>
  </si>
  <si>
    <r>
      <rPr>
        <sz val="12"/>
        <color theme="1"/>
        <rFont val="標楷體"/>
        <family val="4"/>
        <charset val="136"/>
      </rPr>
      <t>研究于透明油面上絲印局部</t>
    </r>
    <r>
      <rPr>
        <sz val="12"/>
        <color theme="1"/>
        <rFont val="Times New Roman"/>
        <family val="1"/>
      </rPr>
      <t>UV</t>
    </r>
    <r>
      <rPr>
        <sz val="12"/>
        <color theme="1"/>
        <rFont val="標楷體"/>
        <family val="4"/>
        <charset val="136"/>
      </rPr>
      <t>的方法是否可行﹐以解決淨紙面上無法做絲印</t>
    </r>
    <r>
      <rPr>
        <sz val="12"/>
        <color theme="1"/>
        <rFont val="Times New Roman"/>
        <family val="1"/>
      </rPr>
      <t>UV</t>
    </r>
    <r>
      <rPr>
        <sz val="12"/>
        <color theme="1"/>
        <rFont val="標楷體"/>
        <family val="4"/>
        <charset val="136"/>
      </rPr>
      <t>的效果﹒</t>
    </r>
  </si>
  <si>
    <r>
      <rPr>
        <sz val="12"/>
        <color theme="1"/>
        <rFont val="標楷體"/>
        <family val="4"/>
        <charset val="136"/>
      </rPr>
      <t>研究用永安提供的</t>
    </r>
    <r>
      <rPr>
        <sz val="12"/>
        <color theme="1"/>
        <rFont val="Times New Roman"/>
        <family val="1"/>
      </rPr>
      <t>4</t>
    </r>
    <r>
      <rPr>
        <sz val="12"/>
        <color theme="1"/>
        <rFont val="標楷體"/>
        <family val="4"/>
        <charset val="136"/>
      </rPr>
      <t>种不同規格絨毛</t>
    </r>
    <r>
      <rPr>
        <sz val="12"/>
        <color theme="1"/>
        <rFont val="Times New Roman"/>
        <family val="1"/>
      </rPr>
      <t>(SAN-30</t>
    </r>
    <r>
      <rPr>
        <sz val="12"/>
        <color theme="1"/>
        <rFont val="標楷體"/>
        <family val="4"/>
        <charset val="136"/>
      </rPr>
      <t>、</t>
    </r>
    <r>
      <rPr>
        <sz val="12"/>
        <color theme="1"/>
        <rFont val="Times New Roman"/>
        <family val="1"/>
      </rPr>
      <t>L-950</t>
    </r>
    <r>
      <rPr>
        <sz val="12"/>
        <color theme="1"/>
        <rFont val="標楷體"/>
        <family val="4"/>
        <charset val="136"/>
      </rPr>
      <t>、</t>
    </r>
    <r>
      <rPr>
        <sz val="12"/>
        <color theme="1"/>
        <rFont val="Times New Roman"/>
        <family val="1"/>
      </rPr>
      <t>SAN-311</t>
    </r>
    <r>
      <rPr>
        <sz val="12"/>
        <color theme="1"/>
        <rFont val="標楷體"/>
        <family val="4"/>
        <charset val="136"/>
      </rPr>
      <t>、</t>
    </r>
    <r>
      <rPr>
        <sz val="12"/>
        <color theme="1"/>
        <rFont val="Times New Roman"/>
        <family val="1"/>
      </rPr>
      <t>SAN-311)</t>
    </r>
    <r>
      <rPr>
        <sz val="12"/>
        <color theme="1"/>
        <rFont val="標楷體"/>
        <family val="4"/>
        <charset val="136"/>
      </rPr>
      <t>試混合后植出特別效果</t>
    </r>
    <r>
      <rPr>
        <sz val="12"/>
        <color theme="1"/>
        <rFont val="Times New Roman"/>
        <family val="1"/>
      </rPr>
      <t>,</t>
    </r>
    <r>
      <rPr>
        <sz val="12"/>
        <color theme="1"/>
        <rFont val="標楷體"/>
        <family val="4"/>
        <charset val="136"/>
      </rPr>
      <t>以列入</t>
    </r>
    <r>
      <rPr>
        <sz val="12"/>
        <color theme="1"/>
        <rFont val="Times New Roman"/>
        <family val="1"/>
      </rPr>
      <t>Leo Touch.</t>
    </r>
  </si>
  <si>
    <r>
      <rPr>
        <sz val="12"/>
        <color theme="1"/>
        <rFont val="標楷體"/>
        <family val="4"/>
        <charset val="136"/>
      </rPr>
      <t>測試景達</t>
    </r>
    <r>
      <rPr>
        <sz val="12"/>
        <color theme="1"/>
        <rFont val="Times New Roman"/>
        <family val="1"/>
      </rPr>
      <t>GP1076</t>
    </r>
    <r>
      <rPr>
        <sz val="12"/>
        <color theme="1"/>
        <rFont val="標楷體"/>
        <family val="4"/>
        <charset val="136"/>
      </rPr>
      <t>光油溝閃金粉絲印於</t>
    </r>
    <r>
      <rPr>
        <sz val="12"/>
        <color theme="1"/>
        <rFont val="Times New Roman"/>
        <family val="1"/>
      </rPr>
      <t>120g</t>
    </r>
    <r>
      <rPr>
        <sz val="12"/>
        <color theme="1"/>
        <rFont val="標楷體"/>
        <family val="4"/>
        <charset val="136"/>
      </rPr>
      <t>單粉紙，再用</t>
    </r>
    <r>
      <rPr>
        <sz val="12"/>
        <color theme="1"/>
        <rFont val="Times New Roman"/>
        <family val="1"/>
      </rPr>
      <t>Per Glue Film</t>
    </r>
    <r>
      <rPr>
        <sz val="12"/>
        <color theme="1"/>
        <rFont val="標楷體"/>
        <family val="4"/>
        <charset val="136"/>
      </rPr>
      <t>過膠後來包皮殼是否可行。</t>
    </r>
  </si>
  <si>
    <r>
      <rPr>
        <sz val="12"/>
        <color theme="1"/>
        <rFont val="標楷體"/>
        <family val="4"/>
        <charset val="136"/>
      </rPr>
      <t>研究</t>
    </r>
    <r>
      <rPr>
        <sz val="12"/>
        <color theme="1"/>
        <rFont val="Times New Roman"/>
        <family val="1"/>
      </rPr>
      <t>offline UV</t>
    </r>
    <r>
      <rPr>
        <sz val="12"/>
        <color theme="1"/>
        <rFont val="標楷體"/>
        <family val="4"/>
        <charset val="136"/>
      </rPr>
      <t>油與油墨及紙張的配合</t>
    </r>
  </si>
  <si>
    <r>
      <rPr>
        <sz val="12"/>
        <color theme="1"/>
        <rFont val="標楷體"/>
        <family val="4"/>
        <charset val="136"/>
      </rPr>
      <t>研究旭順建議</t>
    </r>
    <r>
      <rPr>
        <sz val="12"/>
        <color theme="1"/>
        <rFont val="Times New Roman"/>
        <family val="1"/>
      </rPr>
      <t>3</t>
    </r>
    <r>
      <rPr>
        <sz val="12"/>
        <color theme="1"/>
        <rFont val="標楷體"/>
        <family val="4"/>
        <charset val="136"/>
      </rPr>
      <t>成</t>
    </r>
    <r>
      <rPr>
        <sz val="12"/>
        <color theme="1"/>
        <rFont val="Times New Roman"/>
        <family val="1"/>
      </rPr>
      <t>(</t>
    </r>
    <r>
      <rPr>
        <sz val="12"/>
        <color theme="1"/>
        <rFont val="標楷體"/>
        <family val="4"/>
        <charset val="136"/>
      </rPr>
      <t>棕色</t>
    </r>
    <r>
      <rPr>
        <sz val="12"/>
        <color theme="1"/>
        <rFont val="Times New Roman"/>
        <family val="1"/>
      </rPr>
      <t>)</t>
    </r>
    <r>
      <rPr>
        <sz val="12"/>
        <color theme="1"/>
        <rFont val="標楷體"/>
        <family val="4"/>
        <charset val="136"/>
      </rPr>
      <t>長毛比</t>
    </r>
    <r>
      <rPr>
        <sz val="12"/>
        <color theme="1"/>
        <rFont val="Times New Roman"/>
        <family val="1"/>
      </rPr>
      <t>7</t>
    </r>
    <r>
      <rPr>
        <sz val="12"/>
        <color theme="1"/>
        <rFont val="標楷體"/>
        <family val="4"/>
        <charset val="136"/>
      </rPr>
      <t>成短毛</t>
    </r>
    <r>
      <rPr>
        <sz val="12"/>
        <color theme="1"/>
        <rFont val="Times New Roman"/>
        <family val="1"/>
      </rPr>
      <t>(</t>
    </r>
    <r>
      <rPr>
        <sz val="12"/>
        <color theme="1"/>
        <rFont val="標楷體"/>
        <family val="4"/>
        <charset val="136"/>
      </rPr>
      <t>三款</t>
    </r>
    <r>
      <rPr>
        <sz val="12"/>
        <color theme="1"/>
        <rFont val="Times New Roman"/>
        <family val="1"/>
      </rPr>
      <t>)</t>
    </r>
    <r>
      <rPr>
        <sz val="12"/>
        <color theme="1"/>
        <rFont val="標楷體"/>
        <family val="4"/>
        <charset val="136"/>
      </rPr>
      <t>混合出來效果做法，並可列入</t>
    </r>
    <r>
      <rPr>
        <sz val="12"/>
        <color theme="1"/>
        <rFont val="Times New Roman"/>
        <family val="1"/>
      </rPr>
      <t>LEO TOUCH</t>
    </r>
    <r>
      <rPr>
        <sz val="12"/>
        <color theme="1"/>
        <rFont val="標楷體"/>
        <family val="4"/>
        <charset val="136"/>
      </rPr>
      <t>。</t>
    </r>
  </si>
  <si>
    <r>
      <rPr>
        <sz val="12"/>
        <color theme="1"/>
        <rFont val="標楷體"/>
        <family val="4"/>
        <charset val="136"/>
      </rPr>
      <t>研究旭順建議</t>
    </r>
    <r>
      <rPr>
        <sz val="12"/>
        <color theme="1"/>
        <rFont val="Times New Roman"/>
        <family val="1"/>
      </rPr>
      <t>3</t>
    </r>
    <r>
      <rPr>
        <sz val="12"/>
        <color theme="1"/>
        <rFont val="標楷體"/>
        <family val="4"/>
        <charset val="136"/>
      </rPr>
      <t>成</t>
    </r>
    <r>
      <rPr>
        <sz val="12"/>
        <color theme="1"/>
        <rFont val="Times New Roman"/>
        <family val="1"/>
      </rPr>
      <t>(</t>
    </r>
    <r>
      <rPr>
        <sz val="12"/>
        <color theme="1"/>
        <rFont val="標楷體"/>
        <family val="4"/>
        <charset val="136"/>
      </rPr>
      <t>白色</t>
    </r>
    <r>
      <rPr>
        <sz val="12"/>
        <color theme="1"/>
        <rFont val="Times New Roman"/>
        <family val="1"/>
      </rPr>
      <t>)</t>
    </r>
    <r>
      <rPr>
        <sz val="12"/>
        <color theme="1"/>
        <rFont val="標楷體"/>
        <family val="4"/>
        <charset val="136"/>
      </rPr>
      <t>長毛比</t>
    </r>
    <r>
      <rPr>
        <sz val="12"/>
        <color theme="1"/>
        <rFont val="Times New Roman"/>
        <family val="1"/>
      </rPr>
      <t>7</t>
    </r>
    <r>
      <rPr>
        <sz val="12"/>
        <color theme="1"/>
        <rFont val="標楷體"/>
        <family val="4"/>
        <charset val="136"/>
      </rPr>
      <t>成短毛</t>
    </r>
    <r>
      <rPr>
        <sz val="12"/>
        <color theme="1"/>
        <rFont val="Times New Roman"/>
        <family val="1"/>
      </rPr>
      <t>(</t>
    </r>
    <r>
      <rPr>
        <sz val="12"/>
        <color theme="1"/>
        <rFont val="標楷體"/>
        <family val="4"/>
        <charset val="136"/>
      </rPr>
      <t>三款</t>
    </r>
    <r>
      <rPr>
        <sz val="12"/>
        <color theme="1"/>
        <rFont val="Times New Roman"/>
        <family val="1"/>
      </rPr>
      <t>)</t>
    </r>
    <r>
      <rPr>
        <sz val="12"/>
        <color theme="1"/>
        <rFont val="標楷體"/>
        <family val="4"/>
        <charset val="136"/>
      </rPr>
      <t>混合出來效果做法，並可列入</t>
    </r>
    <r>
      <rPr>
        <sz val="12"/>
        <color theme="1"/>
        <rFont val="Times New Roman"/>
        <family val="1"/>
      </rPr>
      <t>LEO TOUCH</t>
    </r>
    <r>
      <rPr>
        <sz val="12"/>
        <color theme="1"/>
        <rFont val="標楷體"/>
        <family val="4"/>
        <charset val="136"/>
      </rPr>
      <t>。</t>
    </r>
  </si>
  <si>
    <r>
      <rPr>
        <sz val="12"/>
        <color theme="1"/>
        <rFont val="標楷體"/>
        <family val="4"/>
        <charset val="136"/>
      </rPr>
      <t>研究旭順建議</t>
    </r>
    <r>
      <rPr>
        <sz val="12"/>
        <color theme="1"/>
        <rFont val="Times New Roman"/>
        <family val="1"/>
      </rPr>
      <t>3</t>
    </r>
    <r>
      <rPr>
        <sz val="12"/>
        <color theme="1"/>
        <rFont val="標楷體"/>
        <family val="4"/>
        <charset val="136"/>
      </rPr>
      <t>成</t>
    </r>
    <r>
      <rPr>
        <sz val="12"/>
        <color theme="1"/>
        <rFont val="Times New Roman"/>
        <family val="1"/>
      </rPr>
      <t>(</t>
    </r>
    <r>
      <rPr>
        <sz val="12"/>
        <color theme="1"/>
        <rFont val="標楷體"/>
        <family val="4"/>
        <charset val="136"/>
      </rPr>
      <t>銀色</t>
    </r>
    <r>
      <rPr>
        <sz val="12"/>
        <color theme="1"/>
        <rFont val="Times New Roman"/>
        <family val="1"/>
      </rPr>
      <t>)</t>
    </r>
    <r>
      <rPr>
        <sz val="12"/>
        <color theme="1"/>
        <rFont val="標楷體"/>
        <family val="4"/>
        <charset val="136"/>
      </rPr>
      <t>長毛比</t>
    </r>
    <r>
      <rPr>
        <sz val="12"/>
        <color theme="1"/>
        <rFont val="Times New Roman"/>
        <family val="1"/>
      </rPr>
      <t>7</t>
    </r>
    <r>
      <rPr>
        <sz val="12"/>
        <color theme="1"/>
        <rFont val="標楷體"/>
        <family val="4"/>
        <charset val="136"/>
      </rPr>
      <t>成短毛</t>
    </r>
    <r>
      <rPr>
        <sz val="12"/>
        <color theme="1"/>
        <rFont val="Times New Roman"/>
        <family val="1"/>
      </rPr>
      <t>(</t>
    </r>
    <r>
      <rPr>
        <sz val="12"/>
        <color theme="1"/>
        <rFont val="標楷體"/>
        <family val="4"/>
        <charset val="136"/>
      </rPr>
      <t>三款</t>
    </r>
    <r>
      <rPr>
        <sz val="12"/>
        <color theme="1"/>
        <rFont val="Times New Roman"/>
        <family val="1"/>
      </rPr>
      <t>)</t>
    </r>
    <r>
      <rPr>
        <sz val="12"/>
        <color theme="1"/>
        <rFont val="標楷體"/>
        <family val="4"/>
        <charset val="136"/>
      </rPr>
      <t>混合出來效果做法，並可列入</t>
    </r>
    <r>
      <rPr>
        <sz val="12"/>
        <color theme="1"/>
        <rFont val="Times New Roman"/>
        <family val="1"/>
      </rPr>
      <t>LEO TOUCH</t>
    </r>
  </si>
  <si>
    <r>
      <rPr>
        <sz val="12"/>
        <color theme="1"/>
        <rFont val="標楷體"/>
        <family val="4"/>
        <charset val="136"/>
      </rPr>
      <t>研究旭順建議</t>
    </r>
    <r>
      <rPr>
        <sz val="12"/>
        <color theme="1"/>
        <rFont val="Times New Roman"/>
        <family val="1"/>
      </rPr>
      <t>3</t>
    </r>
    <r>
      <rPr>
        <sz val="12"/>
        <color theme="1"/>
        <rFont val="標楷體"/>
        <family val="4"/>
        <charset val="136"/>
      </rPr>
      <t>成</t>
    </r>
    <r>
      <rPr>
        <sz val="12"/>
        <color theme="1"/>
        <rFont val="Times New Roman"/>
        <family val="1"/>
      </rPr>
      <t>(</t>
    </r>
    <r>
      <rPr>
        <sz val="12"/>
        <color theme="1"/>
        <rFont val="標楷體"/>
        <family val="4"/>
        <charset val="136"/>
      </rPr>
      <t>咖啡色</t>
    </r>
    <r>
      <rPr>
        <sz val="12"/>
        <color theme="1"/>
        <rFont val="Times New Roman"/>
        <family val="1"/>
      </rPr>
      <t>)</t>
    </r>
    <r>
      <rPr>
        <sz val="12"/>
        <color theme="1"/>
        <rFont val="標楷體"/>
        <family val="4"/>
        <charset val="136"/>
      </rPr>
      <t>長毛比</t>
    </r>
    <r>
      <rPr>
        <sz val="12"/>
        <color theme="1"/>
        <rFont val="Times New Roman"/>
        <family val="1"/>
      </rPr>
      <t>7</t>
    </r>
    <r>
      <rPr>
        <sz val="12"/>
        <color theme="1"/>
        <rFont val="標楷體"/>
        <family val="4"/>
        <charset val="136"/>
      </rPr>
      <t>成短毛</t>
    </r>
    <r>
      <rPr>
        <sz val="12"/>
        <color theme="1"/>
        <rFont val="Times New Roman"/>
        <family val="1"/>
      </rPr>
      <t>(</t>
    </r>
    <r>
      <rPr>
        <sz val="12"/>
        <color theme="1"/>
        <rFont val="標楷體"/>
        <family val="4"/>
        <charset val="136"/>
      </rPr>
      <t>三款</t>
    </r>
    <r>
      <rPr>
        <sz val="12"/>
        <color theme="1"/>
        <rFont val="Times New Roman"/>
        <family val="1"/>
      </rPr>
      <t>)</t>
    </r>
    <r>
      <rPr>
        <sz val="12"/>
        <color theme="1"/>
        <rFont val="標楷體"/>
        <family val="4"/>
        <charset val="136"/>
      </rPr>
      <t>混合出來效果做法，並可列入</t>
    </r>
    <r>
      <rPr>
        <sz val="12"/>
        <color theme="1"/>
        <rFont val="Times New Roman"/>
        <family val="1"/>
      </rPr>
      <t xml:space="preserve">LEO TOUCH
</t>
    </r>
    <r>
      <rPr>
        <sz val="12"/>
        <color theme="1"/>
        <rFont val="標楷體"/>
        <family val="4"/>
        <charset val="136"/>
      </rPr>
      <t>測試結果不接受，項目取消</t>
    </r>
  </si>
  <si>
    <r>
      <rPr>
        <sz val="12"/>
        <color theme="1"/>
        <rFont val="標楷體"/>
        <family val="4"/>
        <charset val="136"/>
      </rPr>
      <t>研究用通利</t>
    </r>
    <r>
      <rPr>
        <sz val="12"/>
        <color theme="1"/>
        <rFont val="Times New Roman"/>
        <family val="1"/>
      </rPr>
      <t>GS349</t>
    </r>
    <r>
      <rPr>
        <sz val="12"/>
        <color theme="1"/>
        <rFont val="標楷體"/>
        <family val="4"/>
        <charset val="136"/>
      </rPr>
      <t>溝入現用瑞年行</t>
    </r>
    <r>
      <rPr>
        <sz val="12"/>
        <color theme="1"/>
        <rFont val="Times New Roman"/>
        <family val="1"/>
      </rPr>
      <t>#6266UV</t>
    </r>
    <r>
      <rPr>
        <sz val="12"/>
        <color theme="1"/>
        <rFont val="標楷體"/>
        <family val="4"/>
        <charset val="136"/>
      </rPr>
      <t>絲印局部</t>
    </r>
    <r>
      <rPr>
        <sz val="12"/>
        <color theme="1"/>
        <rFont val="Times New Roman"/>
        <family val="1"/>
      </rPr>
      <t>UV</t>
    </r>
    <r>
      <rPr>
        <sz val="12"/>
        <color theme="1"/>
        <rFont val="標楷體"/>
        <family val="4"/>
        <charset val="136"/>
      </rPr>
      <t>在無粉咭上是否可行。</t>
    </r>
  </si>
  <si>
    <r>
      <rPr>
        <sz val="12"/>
        <color theme="1"/>
        <rFont val="標楷體"/>
        <family val="4"/>
        <charset val="136"/>
      </rPr>
      <t>利用現有設備、技術、物料去研究植毛可做到圖案</t>
    </r>
    <r>
      <rPr>
        <sz val="12"/>
        <color theme="1"/>
        <rFont val="Times New Roman"/>
        <family val="1"/>
      </rPr>
      <t>(</t>
    </r>
    <r>
      <rPr>
        <sz val="12"/>
        <color theme="1"/>
        <rFont val="標楷體"/>
        <family val="4"/>
        <charset val="136"/>
      </rPr>
      <t>圓位</t>
    </r>
    <r>
      <rPr>
        <sz val="12"/>
        <color theme="1"/>
        <rFont val="Times New Roman"/>
        <family val="1"/>
      </rPr>
      <t>/</t>
    </r>
    <r>
      <rPr>
        <sz val="12"/>
        <color theme="1"/>
        <rFont val="標楷體"/>
        <family val="4"/>
        <charset val="136"/>
      </rPr>
      <t>有形狀</t>
    </r>
    <r>
      <rPr>
        <sz val="12"/>
        <color theme="1"/>
        <rFont val="Times New Roman"/>
        <family val="1"/>
      </rPr>
      <t>/</t>
    </r>
    <r>
      <rPr>
        <sz val="12"/>
        <color theme="1"/>
        <rFont val="標楷體"/>
        <family val="4"/>
        <charset val="136"/>
      </rPr>
      <t>線條</t>
    </r>
    <r>
      <rPr>
        <sz val="12"/>
        <color theme="1"/>
        <rFont val="Times New Roman"/>
        <family val="1"/>
      </rPr>
      <t>/</t>
    </r>
    <r>
      <rPr>
        <sz val="12"/>
        <color theme="1"/>
        <rFont val="標楷體"/>
        <family val="4"/>
        <charset val="136"/>
      </rPr>
      <t>孔位</t>
    </r>
    <r>
      <rPr>
        <sz val="12"/>
        <color theme="1"/>
        <rFont val="Times New Roman"/>
        <family val="1"/>
      </rPr>
      <t>)</t>
    </r>
    <r>
      <rPr>
        <sz val="12"/>
        <color theme="1"/>
        <rFont val="標楷體"/>
        <family val="4"/>
        <charset val="136"/>
      </rPr>
      <t>的最細及最幼的效果可接受範圍。</t>
    </r>
    <r>
      <rPr>
        <sz val="12"/>
        <color theme="1"/>
        <rFont val="Times New Roman"/>
        <family val="1"/>
      </rPr>
      <t xml:space="preserve"> </t>
    </r>
    <r>
      <rPr>
        <sz val="12"/>
        <color theme="1"/>
        <rFont val="標楷體"/>
        <family val="4"/>
        <charset val="136"/>
      </rPr>
      <t>需厘定標準並要列入</t>
    </r>
    <r>
      <rPr>
        <sz val="12"/>
        <color theme="1"/>
        <rFont val="Times New Roman"/>
        <family val="1"/>
      </rPr>
      <t>LEO TOUGH</t>
    </r>
    <r>
      <rPr>
        <sz val="12"/>
        <color theme="1"/>
        <rFont val="標楷體"/>
        <family val="4"/>
        <charset val="136"/>
      </rPr>
      <t>內註明。</t>
    </r>
  </si>
  <si>
    <r>
      <rPr>
        <sz val="12"/>
        <color theme="1"/>
        <rFont val="標楷體"/>
        <family val="4"/>
        <charset val="136"/>
      </rPr>
      <t>測試廠內現有</t>
    </r>
    <r>
      <rPr>
        <sz val="12"/>
        <color theme="1"/>
        <rFont val="Times New Roman"/>
        <family val="1"/>
      </rPr>
      <t>20</t>
    </r>
    <r>
      <rPr>
        <sz val="12"/>
        <color theme="1"/>
        <rFont val="標楷體"/>
        <family val="4"/>
        <charset val="136"/>
      </rPr>
      <t>款</t>
    </r>
    <r>
      <rPr>
        <sz val="12"/>
        <color theme="1"/>
        <rFont val="Times New Roman"/>
        <family val="1"/>
      </rPr>
      <t>23</t>
    </r>
    <r>
      <rPr>
        <sz val="12"/>
        <color theme="1"/>
        <rFont val="標楷體"/>
        <family val="4"/>
        <charset val="136"/>
      </rPr>
      <t>支壓花紋輪</t>
    </r>
    <r>
      <rPr>
        <sz val="12"/>
        <color theme="1"/>
        <rFont val="Times New Roman"/>
        <family val="1"/>
      </rPr>
      <t>(</t>
    </r>
    <r>
      <rPr>
        <sz val="12"/>
        <color theme="1"/>
        <rFont val="標楷體"/>
        <family val="4"/>
        <charset val="136"/>
      </rPr>
      <t>不含展裕的</t>
    </r>
    <r>
      <rPr>
        <sz val="12"/>
        <color theme="1"/>
        <rFont val="Times New Roman"/>
        <family val="1"/>
      </rPr>
      <t>)</t>
    </r>
    <r>
      <rPr>
        <sz val="12"/>
        <color theme="1"/>
        <rFont val="標楷體"/>
        <family val="4"/>
        <charset val="136"/>
      </rPr>
      <t>‧用</t>
    </r>
    <r>
      <rPr>
        <sz val="12"/>
        <color theme="1"/>
        <rFont val="Times New Roman"/>
        <family val="1"/>
      </rPr>
      <t>20</t>
    </r>
    <r>
      <rPr>
        <sz val="12"/>
        <color theme="1"/>
        <rFont val="標楷體"/>
        <family val="4"/>
        <charset val="136"/>
      </rPr>
      <t>款共</t>
    </r>
    <r>
      <rPr>
        <sz val="12"/>
        <color theme="1"/>
        <rFont val="Times New Roman"/>
        <family val="1"/>
      </rPr>
      <t>23</t>
    </r>
    <r>
      <rPr>
        <sz val="12"/>
        <color theme="1"/>
        <rFont val="標楷體"/>
        <family val="4"/>
        <charset val="136"/>
      </rPr>
      <t>支的壓花紋輪，試正壓</t>
    </r>
    <r>
      <rPr>
        <sz val="12"/>
        <color theme="1"/>
        <rFont val="Times New Roman"/>
        <family val="1"/>
      </rPr>
      <t>(</t>
    </r>
    <r>
      <rPr>
        <sz val="12"/>
        <color theme="1"/>
        <rFont val="標楷體"/>
        <family val="4"/>
        <charset val="136"/>
      </rPr>
      <t>印刷面向天</t>
    </r>
    <r>
      <rPr>
        <sz val="12"/>
        <color theme="1"/>
        <rFont val="Times New Roman"/>
        <family val="1"/>
      </rPr>
      <t>)</t>
    </r>
    <r>
      <rPr>
        <sz val="12"/>
        <color theme="1"/>
        <rFont val="標楷體"/>
        <family val="4"/>
        <charset val="136"/>
      </rPr>
      <t>、反壓</t>
    </r>
    <r>
      <rPr>
        <sz val="12"/>
        <color theme="1"/>
        <rFont val="Times New Roman"/>
        <family val="1"/>
      </rPr>
      <t>(</t>
    </r>
    <r>
      <rPr>
        <sz val="12"/>
        <color theme="1"/>
        <rFont val="標楷體"/>
        <family val="4"/>
        <charset val="136"/>
      </rPr>
      <t>非印刷面向天</t>
    </r>
    <r>
      <rPr>
        <sz val="12"/>
        <color theme="1"/>
        <rFont val="Times New Roman"/>
        <family val="1"/>
      </rPr>
      <t>)</t>
    </r>
    <r>
      <rPr>
        <sz val="12"/>
        <color theme="1"/>
        <rFont val="標楷體"/>
        <family val="4"/>
        <charset val="136"/>
      </rPr>
      <t>，壓印後印張做精裝書</t>
    </r>
    <r>
      <rPr>
        <sz val="12"/>
        <color theme="1"/>
        <rFont val="Times New Roman"/>
        <family val="1"/>
      </rPr>
      <t>146 x 185mm (P)</t>
    </r>
    <r>
      <rPr>
        <sz val="12"/>
        <color theme="1"/>
        <rFont val="標楷體"/>
        <family val="4"/>
        <charset val="136"/>
      </rPr>
      <t>，做下列測試：</t>
    </r>
  </si>
  <si>
    <r>
      <rPr>
        <sz val="12"/>
        <color theme="1"/>
        <rFont val="標楷體"/>
        <family val="4"/>
        <charset val="136"/>
      </rPr>
      <t>測試美國</t>
    </r>
    <r>
      <rPr>
        <sz val="12"/>
        <color theme="1"/>
        <rFont val="Times New Roman"/>
        <family val="1"/>
      </rPr>
      <t>UEI</t>
    </r>
    <r>
      <rPr>
        <sz val="12"/>
        <color theme="1"/>
        <rFont val="標楷體"/>
        <family val="4"/>
        <charset val="136"/>
      </rPr>
      <t>雕刻機、蝕刻機、壓底模機生產擊凸銅模版，用四款圖案</t>
    </r>
    <r>
      <rPr>
        <sz val="12"/>
        <color theme="1"/>
        <rFont val="Times New Roman"/>
        <family val="1"/>
      </rPr>
      <t>Alligator</t>
    </r>
    <r>
      <rPr>
        <sz val="12"/>
        <color theme="1"/>
        <rFont val="標楷體"/>
        <family val="4"/>
        <charset val="136"/>
      </rPr>
      <t>、</t>
    </r>
    <r>
      <rPr>
        <sz val="12"/>
        <color theme="1"/>
        <rFont val="Times New Roman"/>
        <family val="1"/>
      </rPr>
      <t>LV</t>
    </r>
    <r>
      <rPr>
        <sz val="12"/>
        <color theme="1"/>
        <rFont val="標楷體"/>
        <family val="4"/>
        <charset val="136"/>
      </rPr>
      <t>、</t>
    </r>
    <r>
      <rPr>
        <sz val="12"/>
        <color theme="1"/>
        <rFont val="Times New Roman"/>
        <family val="1"/>
      </rPr>
      <t>Linen</t>
    </r>
    <r>
      <rPr>
        <sz val="12"/>
        <color theme="1"/>
        <rFont val="標楷體"/>
        <family val="4"/>
        <charset val="136"/>
      </rPr>
      <t>、</t>
    </r>
    <r>
      <rPr>
        <sz val="12"/>
        <color theme="1"/>
        <rFont val="Times New Roman"/>
        <family val="1"/>
      </rPr>
      <t>Woven</t>
    </r>
    <r>
      <rPr>
        <sz val="12"/>
        <color theme="1"/>
        <rFont val="標楷體"/>
        <family val="4"/>
        <charset val="136"/>
      </rPr>
      <t>，配合印刷做</t>
    </r>
    <r>
      <rPr>
        <sz val="12"/>
        <color theme="1"/>
        <rFont val="Times New Roman"/>
        <family val="1"/>
      </rPr>
      <t>Deep Embossing</t>
    </r>
    <r>
      <rPr>
        <sz val="12"/>
        <color theme="1"/>
        <rFont val="標楷體"/>
        <family val="4"/>
        <charset val="136"/>
      </rPr>
      <t>皮殼包紙產品‧</t>
    </r>
  </si>
  <si>
    <r>
      <rPr>
        <sz val="12"/>
        <color theme="1"/>
        <rFont val="標楷體"/>
        <family val="4"/>
        <charset val="136"/>
      </rPr>
      <t>應</t>
    </r>
    <r>
      <rPr>
        <sz val="12"/>
        <color theme="1"/>
        <rFont val="Times New Roman"/>
        <family val="1"/>
      </rPr>
      <t>H/M</t>
    </r>
    <r>
      <rPr>
        <sz val="12"/>
        <color theme="1"/>
        <rFont val="標楷體"/>
        <family val="4"/>
        <charset val="136"/>
      </rPr>
      <t>金銀咭系列，運用日本</t>
    </r>
    <r>
      <rPr>
        <sz val="12"/>
        <color theme="1"/>
        <rFont val="Times New Roman"/>
        <family val="1"/>
      </rPr>
      <t>Metal Star</t>
    </r>
    <r>
      <rPr>
        <sz val="12"/>
        <color theme="1"/>
        <rFont val="標楷體"/>
        <family val="4"/>
        <charset val="136"/>
      </rPr>
      <t>，</t>
    </r>
    <r>
      <rPr>
        <sz val="12"/>
        <color theme="1"/>
        <rFont val="Times New Roman"/>
        <family val="1"/>
      </rPr>
      <t>08 4001 Rich</t>
    </r>
    <r>
      <rPr>
        <sz val="12"/>
        <color theme="1"/>
        <rFont val="標楷體"/>
        <family val="4"/>
        <charset val="136"/>
      </rPr>
      <t>青金</t>
    </r>
    <r>
      <rPr>
        <sz val="12"/>
        <color theme="1"/>
        <rFont val="Times New Roman"/>
        <family val="1"/>
      </rPr>
      <t>+</t>
    </r>
    <r>
      <rPr>
        <sz val="12"/>
        <color theme="1"/>
        <rFont val="標楷體"/>
        <family val="4"/>
        <charset val="136"/>
      </rPr>
      <t>紅與</t>
    </r>
    <r>
      <rPr>
        <sz val="12"/>
        <color theme="1"/>
        <rFont val="Times New Roman"/>
        <family val="1"/>
      </rPr>
      <t>1</t>
    </r>
    <r>
      <rPr>
        <sz val="12"/>
        <color theme="1"/>
        <rFont val="標楷體"/>
        <family val="4"/>
        <charset val="136"/>
      </rPr>
      <t>本公司的</t>
    </r>
    <r>
      <rPr>
        <sz val="12"/>
        <color theme="1"/>
        <rFont val="Times New Roman"/>
        <family val="1"/>
      </rPr>
      <t>L877</t>
    </r>
    <r>
      <rPr>
        <sz val="12"/>
        <color theme="1"/>
        <rFont val="標楷體"/>
        <family val="4"/>
        <charset val="136"/>
      </rPr>
      <t>銀及大豆黃墨，按正常印刷，金墨跟</t>
    </r>
    <r>
      <rPr>
        <sz val="12"/>
        <color theme="1"/>
        <rFont val="Times New Roman"/>
        <family val="1"/>
      </rPr>
      <t>PMS873</t>
    </r>
    <r>
      <rPr>
        <sz val="12"/>
        <color theme="1"/>
        <rFont val="標楷體"/>
        <family val="4"/>
        <charset val="136"/>
      </rPr>
      <t>，銀用</t>
    </r>
    <r>
      <rPr>
        <sz val="12"/>
        <color theme="1"/>
        <rFont val="Times New Roman"/>
        <family val="1"/>
      </rPr>
      <t>L887</t>
    </r>
    <r>
      <rPr>
        <sz val="12"/>
        <color theme="1"/>
        <rFont val="標楷體"/>
        <family val="4"/>
        <charset val="136"/>
      </rPr>
      <t>，印刷于</t>
    </r>
    <r>
      <rPr>
        <sz val="12"/>
        <color theme="1"/>
        <rFont val="Times New Roman"/>
        <family val="1"/>
      </rPr>
      <t>222gsm Aria</t>
    </r>
    <r>
      <rPr>
        <sz val="12"/>
        <color theme="1"/>
        <rFont val="標楷體"/>
        <family val="4"/>
        <charset val="136"/>
      </rPr>
      <t>無粉咭、</t>
    </r>
    <r>
      <rPr>
        <sz val="12"/>
        <color theme="1"/>
        <rFont val="Times New Roman"/>
        <family val="1"/>
      </rPr>
      <t>104IPV</t>
    </r>
    <r>
      <rPr>
        <sz val="12"/>
        <color theme="1"/>
        <rFont val="標楷體"/>
        <family val="4"/>
        <charset val="136"/>
      </rPr>
      <t>書紙及</t>
    </r>
    <r>
      <rPr>
        <sz val="12"/>
        <color theme="1"/>
        <rFont val="Times New Roman"/>
        <family val="1"/>
      </rPr>
      <t>230gsm ESP</t>
    </r>
    <r>
      <rPr>
        <sz val="12"/>
        <color theme="1"/>
        <rFont val="標楷體"/>
        <family val="4"/>
        <charset val="136"/>
      </rPr>
      <t>單粉咭上。</t>
    </r>
  </si>
  <si>
    <r>
      <rPr>
        <sz val="12"/>
        <color theme="1"/>
        <rFont val="標楷體"/>
        <family val="4"/>
        <charset val="136"/>
      </rPr>
      <t>測試</t>
    </r>
    <r>
      <rPr>
        <sz val="12"/>
        <color theme="1"/>
        <rFont val="Times New Roman"/>
        <family val="1"/>
      </rPr>
      <t>74gsm</t>
    </r>
    <r>
      <rPr>
        <sz val="12"/>
        <color theme="1"/>
        <rFont val="標楷體"/>
        <family val="4"/>
        <charset val="136"/>
      </rPr>
      <t>﹑</t>
    </r>
    <r>
      <rPr>
        <sz val="12"/>
        <color theme="1"/>
        <rFont val="Times New Roman"/>
        <family val="1"/>
      </rPr>
      <t>89gsm</t>
    </r>
    <r>
      <rPr>
        <sz val="12"/>
        <color theme="1"/>
        <rFont val="標楷體"/>
        <family val="4"/>
        <charset val="136"/>
      </rPr>
      <t>﹑</t>
    </r>
    <r>
      <rPr>
        <sz val="12"/>
        <color theme="1"/>
        <rFont val="Times New Roman"/>
        <family val="1"/>
      </rPr>
      <t>100gsm</t>
    </r>
    <r>
      <rPr>
        <sz val="12"/>
        <color theme="1"/>
        <rFont val="標楷體"/>
        <family val="4"/>
        <charset val="136"/>
      </rPr>
      <t>﹑</t>
    </r>
    <r>
      <rPr>
        <sz val="12"/>
        <color theme="1"/>
        <rFont val="Times New Roman"/>
        <family val="1"/>
      </rPr>
      <t>120gsm</t>
    </r>
    <r>
      <rPr>
        <sz val="12"/>
        <color theme="1"/>
        <rFont val="標楷體"/>
        <family val="4"/>
        <charset val="136"/>
      </rPr>
      <t>﹑</t>
    </r>
    <r>
      <rPr>
        <sz val="12"/>
        <color theme="1"/>
        <rFont val="Times New Roman"/>
        <family val="1"/>
      </rPr>
      <t>140gsm</t>
    </r>
    <r>
      <rPr>
        <sz val="12"/>
        <color theme="1"/>
        <rFont val="標楷體"/>
        <family val="4"/>
        <charset val="136"/>
      </rPr>
      <t>﹑</t>
    </r>
    <r>
      <rPr>
        <sz val="12"/>
        <color theme="1"/>
        <rFont val="Times New Roman"/>
        <family val="1"/>
      </rPr>
      <t>165gsm</t>
    </r>
    <r>
      <rPr>
        <sz val="12"/>
        <color theme="1"/>
        <rFont val="標楷體"/>
        <family val="4"/>
        <charset val="136"/>
      </rPr>
      <t>的書紙及</t>
    </r>
    <r>
      <rPr>
        <sz val="12"/>
        <color theme="1"/>
        <rFont val="Times New Roman"/>
        <family val="1"/>
      </rPr>
      <t>115gsm</t>
    </r>
    <r>
      <rPr>
        <sz val="12"/>
        <color theme="1"/>
        <rFont val="標楷體"/>
        <family val="4"/>
        <charset val="136"/>
      </rPr>
      <t>﹑</t>
    </r>
    <r>
      <rPr>
        <sz val="12"/>
        <color theme="1"/>
        <rFont val="Times New Roman"/>
        <family val="1"/>
      </rPr>
      <t>128gsm</t>
    </r>
    <r>
      <rPr>
        <sz val="12"/>
        <color theme="1"/>
        <rFont val="標楷體"/>
        <family val="4"/>
        <charset val="136"/>
      </rPr>
      <t>﹑</t>
    </r>
    <r>
      <rPr>
        <sz val="12"/>
        <color theme="1"/>
        <rFont val="Times New Roman"/>
        <family val="1"/>
      </rPr>
      <t>140gsm</t>
    </r>
    <r>
      <rPr>
        <sz val="12"/>
        <color theme="1"/>
        <rFont val="標楷體"/>
        <family val="4"/>
        <charset val="136"/>
      </rPr>
      <t>﹑</t>
    </r>
    <r>
      <rPr>
        <sz val="12"/>
        <color theme="1"/>
        <rFont val="Times New Roman"/>
        <family val="1"/>
      </rPr>
      <t>157gsm</t>
    </r>
    <r>
      <rPr>
        <sz val="12"/>
        <color theme="1"/>
        <rFont val="標楷體"/>
        <family val="4"/>
        <charset val="136"/>
      </rPr>
      <t>的雙粉紙﹒
測試結果不接受，項目取消</t>
    </r>
  </si>
  <si>
    <r>
      <rPr>
        <sz val="12"/>
        <color theme="1"/>
        <rFont val="標楷體"/>
        <family val="4"/>
        <charset val="136"/>
      </rPr>
      <t>研究現用瑞年行</t>
    </r>
    <r>
      <rPr>
        <sz val="12"/>
        <color theme="1"/>
        <rFont val="Times New Roman"/>
        <family val="1"/>
      </rPr>
      <t>#6171UV</t>
    </r>
    <r>
      <rPr>
        <sz val="12"/>
        <color theme="1"/>
        <rFont val="標楷體"/>
        <family val="4"/>
        <charset val="136"/>
      </rPr>
      <t>油溝閃金粉加</t>
    </r>
    <r>
      <rPr>
        <sz val="12"/>
        <color theme="1"/>
        <rFont val="Times New Roman"/>
        <family val="1"/>
      </rPr>
      <t>JUJO</t>
    </r>
    <r>
      <rPr>
        <sz val="12"/>
        <color theme="1"/>
        <rFont val="標楷體"/>
        <family val="4"/>
        <charset val="136"/>
      </rPr>
      <t>有顏色</t>
    </r>
    <r>
      <rPr>
        <sz val="12"/>
        <color theme="1"/>
        <rFont val="Times New Roman"/>
        <family val="1"/>
      </rPr>
      <t>UV</t>
    </r>
    <r>
      <rPr>
        <sz val="12"/>
        <color theme="1"/>
        <rFont val="標楷體"/>
        <family val="4"/>
        <charset val="136"/>
      </rPr>
      <t>絲印油墨，生產之產品效果可否列入新產品發展項目之列。</t>
    </r>
  </si>
  <si>
    <r>
      <rPr>
        <sz val="12"/>
        <color theme="1"/>
        <rFont val="標楷體"/>
        <family val="4"/>
        <charset val="136"/>
      </rPr>
      <t>研究用通利</t>
    </r>
    <r>
      <rPr>
        <sz val="12"/>
        <color theme="1"/>
        <rFont val="Times New Roman"/>
        <family val="1"/>
      </rPr>
      <t>GS349UV</t>
    </r>
    <r>
      <rPr>
        <sz val="12"/>
        <color theme="1"/>
        <rFont val="標楷體"/>
        <family val="4"/>
        <charset val="136"/>
      </rPr>
      <t>油墨及用亞特麗凸字</t>
    </r>
    <r>
      <rPr>
        <sz val="12"/>
        <color theme="1"/>
        <rFont val="Times New Roman"/>
        <family val="1"/>
      </rPr>
      <t>UV</t>
    </r>
    <r>
      <rPr>
        <sz val="12"/>
        <color theme="1"/>
        <rFont val="標楷體"/>
        <family val="4"/>
        <charset val="136"/>
      </rPr>
      <t>油墨上灑金粉、撈金粉做法是否可行。
測試結果不接受，項目取消</t>
    </r>
  </si>
  <si>
    <r>
      <rPr>
        <sz val="12"/>
        <color theme="1"/>
        <rFont val="標楷體"/>
        <family val="4"/>
        <charset val="136"/>
      </rPr>
      <t>改善啞膠面、原色牛皮紙、牛油紙的壓紋效果。
測試結果不接受，項目取消</t>
    </r>
  </si>
  <si>
    <r>
      <rPr>
        <sz val="12"/>
        <color theme="1"/>
        <rFont val="標楷體"/>
        <family val="4"/>
        <charset val="136"/>
      </rPr>
      <t>研究廠內自行車線皮殼生產是否可行。</t>
    </r>
  </si>
  <si>
    <r>
      <rPr>
        <sz val="12"/>
        <color theme="1"/>
        <rFont val="標楷體"/>
        <family val="4"/>
        <charset val="136"/>
      </rPr>
      <t>研究用廠內</t>
    </r>
    <r>
      <rPr>
        <sz val="12"/>
        <color theme="1"/>
        <rFont val="Times New Roman"/>
        <family val="1"/>
      </rPr>
      <t>26FF</t>
    </r>
    <r>
      <rPr>
        <sz val="12"/>
        <color theme="1"/>
        <rFont val="標楷體"/>
        <family val="4"/>
        <charset val="136"/>
      </rPr>
      <t>信封機</t>
    </r>
    <r>
      <rPr>
        <sz val="12"/>
        <color theme="1"/>
        <rFont val="Times New Roman"/>
        <family val="1"/>
      </rPr>
      <t xml:space="preserve"> &amp; 88</t>
    </r>
    <r>
      <rPr>
        <sz val="12"/>
        <color theme="1"/>
        <rFont val="標楷體"/>
        <family val="4"/>
        <charset val="136"/>
      </rPr>
      <t>貼襯機做鋁箔紙信封</t>
    </r>
    <r>
      <rPr>
        <sz val="12"/>
        <color theme="1"/>
        <rFont val="Times New Roman"/>
        <family val="1"/>
      </rPr>
      <t>(</t>
    </r>
    <r>
      <rPr>
        <sz val="12"/>
        <color theme="1"/>
        <rFont val="標楷體"/>
        <family val="4"/>
        <charset val="136"/>
      </rPr>
      <t>信封內反利位置裱一張鋁箔紙</t>
    </r>
    <r>
      <rPr>
        <sz val="12"/>
        <color theme="1"/>
        <rFont val="Times New Roman"/>
        <family val="1"/>
      </rPr>
      <t xml:space="preserve">)
</t>
    </r>
    <r>
      <rPr>
        <sz val="12"/>
        <color theme="1"/>
        <rFont val="標楷體"/>
        <family val="4"/>
        <charset val="136"/>
      </rPr>
      <t>測試結果不接受，項目取消</t>
    </r>
  </si>
  <si>
    <r>
      <rPr>
        <sz val="12"/>
        <color theme="1"/>
        <rFont val="標楷體"/>
        <family val="4"/>
        <charset val="136"/>
      </rPr>
      <t>用泛威砌圖啤板</t>
    </r>
    <r>
      <rPr>
        <sz val="12"/>
        <color theme="1"/>
        <rFont val="Times New Roman"/>
        <family val="1"/>
      </rPr>
      <t>500</t>
    </r>
    <r>
      <rPr>
        <sz val="12"/>
        <color theme="1"/>
        <rFont val="標楷體"/>
        <family val="4"/>
        <charset val="136"/>
      </rPr>
      <t>塊</t>
    </r>
    <r>
      <rPr>
        <sz val="12"/>
        <color theme="1"/>
        <rFont val="Times New Roman"/>
        <family val="1"/>
      </rPr>
      <t>(</t>
    </r>
    <r>
      <rPr>
        <sz val="12"/>
        <color theme="1"/>
        <rFont val="標楷體"/>
        <family val="4"/>
        <charset val="136"/>
      </rPr>
      <t>一刀過</t>
    </r>
    <r>
      <rPr>
        <sz val="12"/>
        <color theme="1"/>
        <rFont val="Times New Roman"/>
        <family val="1"/>
      </rPr>
      <t>)23.5" x 18"</t>
    </r>
    <r>
      <rPr>
        <sz val="12"/>
        <color theme="1"/>
        <rFont val="標楷體"/>
        <family val="4"/>
        <charset val="136"/>
      </rPr>
      <t>，共兩塊</t>
    </r>
    <r>
      <rPr>
        <sz val="12"/>
        <color theme="1"/>
        <rFont val="Times New Roman"/>
        <family val="1"/>
      </rPr>
      <t>(</t>
    </r>
    <r>
      <rPr>
        <sz val="12"/>
        <color theme="1"/>
        <rFont val="標楷體"/>
        <family val="4"/>
        <charset val="136"/>
      </rPr>
      <t>不同啤刀</t>
    </r>
    <r>
      <rPr>
        <sz val="12"/>
        <color theme="1"/>
        <rFont val="Times New Roman"/>
        <family val="1"/>
      </rPr>
      <t>)</t>
    </r>
    <r>
      <rPr>
        <sz val="12"/>
        <color theme="1"/>
        <rFont val="標楷體"/>
        <family val="4"/>
        <charset val="136"/>
      </rPr>
      <t>，去塊配合</t>
    </r>
    <r>
      <rPr>
        <sz val="12"/>
        <color theme="1"/>
        <rFont val="Times New Roman"/>
        <family val="1"/>
      </rPr>
      <t>BURNO</t>
    </r>
    <r>
      <rPr>
        <sz val="12"/>
        <color theme="1"/>
        <rFont val="標楷體"/>
        <family val="4"/>
        <charset val="136"/>
      </rPr>
      <t>砌圖啤機生產砌圖產品，找出最少的叼牙尺寸、最佳生產速度，讓調度計算產量‧</t>
    </r>
  </si>
  <si>
    <r>
      <rPr>
        <sz val="12"/>
        <color theme="1"/>
        <rFont val="標楷體"/>
        <family val="4"/>
        <charset val="136"/>
      </rPr>
      <t>研究于印色印張上印光油再過膠是否可行</t>
    </r>
  </si>
  <si>
    <r>
      <rPr>
        <sz val="12"/>
        <color theme="1"/>
        <rFont val="標楷體"/>
        <family val="4"/>
        <charset val="136"/>
      </rPr>
      <t>研究于印件空位采用何种技術印刷隱形圖案</t>
    </r>
    <r>
      <rPr>
        <sz val="12"/>
        <color theme="1"/>
        <rFont val="Times New Roman"/>
        <family val="1"/>
      </rPr>
      <t>,</t>
    </r>
    <r>
      <rPr>
        <sz val="12"/>
        <color theme="1"/>
        <rFont val="標楷體"/>
        <family val="4"/>
        <charset val="136"/>
      </rPr>
      <t>用鉛筆涂之后可呈現圖案</t>
    </r>
  </si>
  <si>
    <r>
      <rPr>
        <sz val="12"/>
        <color theme="1"/>
        <rFont val="標楷體"/>
        <family val="4"/>
        <charset val="136"/>
      </rPr>
      <t>研究內文用</t>
    </r>
    <r>
      <rPr>
        <sz val="12"/>
        <color theme="1"/>
        <rFont val="Times New Roman"/>
        <family val="1"/>
      </rPr>
      <t>120g</t>
    </r>
    <r>
      <rPr>
        <sz val="12"/>
        <color theme="1"/>
        <rFont val="標楷體"/>
        <family val="4"/>
        <charset val="136"/>
      </rPr>
      <t>書紙過雙面</t>
    </r>
    <r>
      <rPr>
        <sz val="12"/>
        <color theme="1"/>
        <rFont val="Times New Roman"/>
        <family val="1"/>
      </rPr>
      <t>OPP</t>
    </r>
    <r>
      <rPr>
        <sz val="12"/>
        <color theme="1"/>
        <rFont val="標楷體"/>
        <family val="4"/>
        <charset val="136"/>
      </rPr>
      <t>光膠之後出現彎曲的情況發生，由於客戶不接受此情況出現，要求作出解決及改善方案。
測試結果不接受，項目取消</t>
    </r>
  </si>
  <si>
    <r>
      <rPr>
        <sz val="12"/>
        <color theme="1"/>
        <rFont val="標楷體"/>
        <family val="4"/>
        <charset val="136"/>
      </rPr>
      <t>測試</t>
    </r>
    <r>
      <rPr>
        <sz val="12"/>
        <color theme="1"/>
        <rFont val="Times New Roman"/>
        <family val="1"/>
      </rPr>
      <t>Hyflex 7 White (Chrome and Cambric)2</t>
    </r>
    <r>
      <rPr>
        <sz val="12"/>
        <color theme="1"/>
        <rFont val="標楷體"/>
        <family val="4"/>
        <charset val="136"/>
      </rPr>
      <t>款紙上作柯式印刷，跟據供應商提供的資料，及以往測試的經驗，使用的油墨需快乾，因此請印刷部安排使用快乾墨印刷。印件會再分成</t>
    </r>
    <r>
      <rPr>
        <sz val="12"/>
        <color theme="1"/>
        <rFont val="Times New Roman"/>
        <family val="1"/>
      </rPr>
      <t>3</t>
    </r>
    <r>
      <rPr>
        <sz val="12"/>
        <color theme="1"/>
        <rFont val="標楷體"/>
        <family val="4"/>
        <charset val="136"/>
      </rPr>
      <t>部份作加工</t>
    </r>
    <r>
      <rPr>
        <sz val="12"/>
        <color theme="1"/>
        <rFont val="Times New Roman"/>
        <family val="1"/>
      </rPr>
      <t xml:space="preserve">: 1. </t>
    </r>
    <r>
      <rPr>
        <sz val="12"/>
        <color theme="1"/>
        <rFont val="標楷體"/>
        <family val="4"/>
        <charset val="136"/>
      </rPr>
      <t>過水油、</t>
    </r>
    <r>
      <rPr>
        <sz val="12"/>
        <color theme="1"/>
        <rFont val="Times New Roman"/>
        <family val="1"/>
      </rPr>
      <t xml:space="preserve">2. </t>
    </r>
    <r>
      <rPr>
        <sz val="12"/>
        <color theme="1"/>
        <rFont val="標楷體"/>
        <family val="4"/>
        <charset val="136"/>
      </rPr>
      <t>過</t>
    </r>
    <r>
      <rPr>
        <sz val="12"/>
        <color theme="1"/>
        <rFont val="Times New Roman"/>
        <family val="1"/>
      </rPr>
      <t>UV</t>
    </r>
    <r>
      <rPr>
        <sz val="12"/>
        <color theme="1"/>
        <rFont val="標楷體"/>
        <family val="4"/>
        <charset val="136"/>
      </rPr>
      <t>光油及</t>
    </r>
    <r>
      <rPr>
        <sz val="12"/>
        <color theme="1"/>
        <rFont val="Times New Roman"/>
        <family val="1"/>
      </rPr>
      <t xml:space="preserve">3. </t>
    </r>
    <r>
      <rPr>
        <sz val="12"/>
        <color theme="1"/>
        <rFont val="標楷體"/>
        <family val="4"/>
        <charset val="136"/>
      </rPr>
      <t>過膠</t>
    </r>
  </si>
  <si>
    <r>
      <rPr>
        <sz val="12"/>
        <color theme="1"/>
        <rFont val="標楷體"/>
        <family val="4"/>
        <charset val="136"/>
      </rPr>
      <t>測試用單粉咭自裱鋁箔膜印金墨</t>
    </r>
    <r>
      <rPr>
        <sz val="12"/>
        <color theme="1"/>
        <rFont val="Times New Roman"/>
        <family val="1"/>
      </rPr>
      <t>(</t>
    </r>
    <r>
      <rPr>
        <sz val="12"/>
        <color theme="1"/>
        <rFont val="標楷體"/>
        <family val="4"/>
        <charset val="136"/>
      </rPr>
      <t>自調</t>
    </r>
    <r>
      <rPr>
        <sz val="12"/>
        <color theme="1"/>
        <rFont val="Times New Roman"/>
        <family val="1"/>
      </rPr>
      <t>)</t>
    </r>
    <r>
      <rPr>
        <sz val="12"/>
        <color theme="1"/>
        <rFont val="標楷體"/>
        <family val="4"/>
        <charset val="136"/>
      </rPr>
      <t>，顏色是否可以跟客人色版做。</t>
    </r>
    <r>
      <rPr>
        <sz val="12"/>
        <color theme="1"/>
        <rFont val="Times New Roman"/>
        <family val="1"/>
      </rPr>
      <t xml:space="preserve"> </t>
    </r>
    <r>
      <rPr>
        <sz val="12"/>
        <color theme="1"/>
        <rFont val="標楷體"/>
        <family val="4"/>
        <charset val="136"/>
      </rPr>
      <t>並於面上再用</t>
    </r>
    <r>
      <rPr>
        <sz val="12"/>
        <color theme="1"/>
        <rFont val="Times New Roman"/>
        <family val="1"/>
      </rPr>
      <t>offset</t>
    </r>
    <r>
      <rPr>
        <sz val="12"/>
        <color theme="1"/>
        <rFont val="標楷體"/>
        <family val="4"/>
        <charset val="136"/>
      </rPr>
      <t>機印四色加啞水油或過啞膠的做法是否可行。</t>
    </r>
    <r>
      <rPr>
        <sz val="12"/>
        <color theme="1"/>
        <rFont val="Times New Roman"/>
        <family val="1"/>
      </rPr>
      <t xml:space="preserve"> </t>
    </r>
    <r>
      <rPr>
        <sz val="12"/>
        <color theme="1"/>
        <rFont val="標楷體"/>
        <family val="4"/>
        <charset val="136"/>
      </rPr>
      <t>由於</t>
    </r>
    <r>
      <rPr>
        <sz val="12"/>
        <color theme="1"/>
        <rFont val="Times New Roman"/>
        <family val="1"/>
      </rPr>
      <t>HM</t>
    </r>
    <r>
      <rPr>
        <sz val="12"/>
        <color theme="1"/>
        <rFont val="標楷體"/>
        <family val="4"/>
        <charset val="136"/>
      </rPr>
      <t>要用鋁箔裱咭紙做大貨牙膏盒的產品。</t>
    </r>
  </si>
  <si>
    <r>
      <rPr>
        <sz val="12"/>
        <color theme="1"/>
        <rFont val="標楷體"/>
        <family val="4"/>
        <charset val="136"/>
      </rPr>
      <t>研究用本廠高波熱切</t>
    </r>
    <r>
      <rPr>
        <sz val="12"/>
        <color theme="1"/>
        <rFont val="Times New Roman"/>
        <family val="1"/>
      </rPr>
      <t>PVC</t>
    </r>
    <r>
      <rPr>
        <sz val="12"/>
        <color theme="1"/>
        <rFont val="標楷體"/>
        <family val="4"/>
        <charset val="136"/>
      </rPr>
      <t>、</t>
    </r>
    <r>
      <rPr>
        <sz val="12"/>
        <color theme="1"/>
        <rFont val="Times New Roman"/>
        <family val="1"/>
      </rPr>
      <t>TPU</t>
    </r>
    <r>
      <rPr>
        <sz val="12"/>
        <color theme="1"/>
        <rFont val="標楷體"/>
        <family val="4"/>
        <charset val="136"/>
      </rPr>
      <t>等物料於布面、皮料做封套特別效果，開發新技術，提高機器效能。</t>
    </r>
  </si>
  <si>
    <r>
      <t>15</t>
    </r>
    <r>
      <rPr>
        <sz val="12"/>
        <color theme="1"/>
        <rFont val="標楷體"/>
        <family val="4"/>
        <charset val="136"/>
      </rPr>
      <t>－</t>
    </r>
    <r>
      <rPr>
        <sz val="12"/>
        <color theme="1"/>
        <rFont val="Times New Roman"/>
        <family val="1"/>
      </rPr>
      <t>aug--03</t>
    </r>
  </si>
  <si>
    <r>
      <rPr>
        <sz val="12"/>
        <color theme="1"/>
        <rFont val="標楷體"/>
        <family val="4"/>
        <charset val="136"/>
      </rPr>
      <t>研究用通利膠水上黏透明膠水珠加閃金粉做於印刷面有特別效果</t>
    </r>
  </si>
  <si>
    <r>
      <rPr>
        <sz val="12"/>
        <color theme="1"/>
        <rFont val="標楷體"/>
        <family val="4"/>
        <charset val="136"/>
      </rPr>
      <t>研究用通利</t>
    </r>
    <r>
      <rPr>
        <sz val="12"/>
        <color theme="1"/>
        <rFont val="Times New Roman"/>
        <family val="1"/>
      </rPr>
      <t>#10250</t>
    </r>
    <r>
      <rPr>
        <sz val="12"/>
        <color theme="1"/>
        <rFont val="標楷體"/>
        <family val="4"/>
        <charset val="136"/>
      </rPr>
      <t>發泡漿上植毛有特別效果。</t>
    </r>
  </si>
  <si>
    <r>
      <rPr>
        <sz val="12"/>
        <color theme="1"/>
        <rFont val="標楷體"/>
        <family val="4"/>
        <charset val="136"/>
      </rPr>
      <t>用德國</t>
    </r>
    <r>
      <rPr>
        <sz val="12"/>
        <color theme="1"/>
        <rFont val="Times New Roman"/>
        <family val="1"/>
      </rPr>
      <t>Schubert International</t>
    </r>
    <r>
      <rPr>
        <sz val="12"/>
        <color theme="1"/>
        <rFont val="標楷體"/>
        <family val="4"/>
        <charset val="136"/>
      </rPr>
      <t>的多款香味油墨與永安的</t>
    </r>
    <r>
      <rPr>
        <sz val="12"/>
        <color theme="1"/>
        <rFont val="Times New Roman"/>
        <family val="1"/>
      </rPr>
      <t>#AD760HS</t>
    </r>
    <r>
      <rPr>
        <sz val="12"/>
        <color theme="1"/>
        <rFont val="標楷體"/>
        <family val="4"/>
        <charset val="136"/>
      </rPr>
      <t>膠水相混合。
測試結果不接受，項目取消</t>
    </r>
  </si>
  <si>
    <r>
      <rPr>
        <sz val="12"/>
        <color theme="1"/>
        <rFont val="標楷體"/>
        <family val="4"/>
        <charset val="136"/>
      </rPr>
      <t>測試用景達</t>
    </r>
    <r>
      <rPr>
        <sz val="12"/>
        <color theme="1"/>
        <rFont val="Times New Roman"/>
        <family val="1"/>
      </rPr>
      <t>(#GP-1090)</t>
    </r>
    <r>
      <rPr>
        <sz val="12"/>
        <color theme="1"/>
        <rFont val="標楷體"/>
        <family val="4"/>
        <charset val="136"/>
      </rPr>
      <t>光油絲印在光膠、啞膠面上。</t>
    </r>
  </si>
  <si>
    <r>
      <rPr>
        <sz val="12"/>
        <color theme="1"/>
        <rFont val="標楷體"/>
        <family val="4"/>
        <charset val="136"/>
      </rPr>
      <t>研究用</t>
    </r>
    <r>
      <rPr>
        <sz val="12"/>
        <color theme="1"/>
        <rFont val="Times New Roman"/>
        <family val="1"/>
      </rPr>
      <t>UV</t>
    </r>
    <r>
      <rPr>
        <sz val="12"/>
        <color theme="1"/>
        <rFont val="標楷體"/>
        <family val="4"/>
        <charset val="136"/>
      </rPr>
      <t>溝閃金粉絲印在</t>
    </r>
    <r>
      <rPr>
        <sz val="12"/>
        <color theme="1"/>
        <rFont val="Times New Roman"/>
        <family val="1"/>
      </rPr>
      <t>PP</t>
    </r>
    <r>
      <rPr>
        <sz val="12"/>
        <color theme="1"/>
        <rFont val="標楷體"/>
        <family val="4"/>
        <charset val="136"/>
      </rPr>
      <t>、</t>
    </r>
    <r>
      <rPr>
        <sz val="12"/>
        <color theme="1"/>
        <rFont val="Times New Roman"/>
        <family val="1"/>
      </rPr>
      <t>PVC</t>
    </r>
    <r>
      <rPr>
        <sz val="12"/>
        <color theme="1"/>
        <rFont val="標楷體"/>
        <family val="4"/>
        <charset val="136"/>
      </rPr>
      <t>、</t>
    </r>
    <r>
      <rPr>
        <sz val="12"/>
        <color theme="1"/>
        <rFont val="Times New Roman"/>
        <family val="1"/>
      </rPr>
      <t>PET</t>
    </r>
    <r>
      <rPr>
        <sz val="12"/>
        <color theme="1"/>
        <rFont val="標楷體"/>
        <family val="4"/>
        <charset val="136"/>
      </rPr>
      <t>膠片面上的做法是否可行</t>
    </r>
  </si>
  <si>
    <r>
      <rPr>
        <sz val="12"/>
        <color theme="1"/>
        <rFont val="標楷體"/>
        <family val="4"/>
        <charset val="136"/>
      </rPr>
      <t>研究用台灣春寶及和龍</t>
    </r>
    <r>
      <rPr>
        <sz val="12"/>
        <color theme="1"/>
        <rFont val="Times New Roman"/>
        <family val="1"/>
      </rPr>
      <t>Rainbow</t>
    </r>
    <r>
      <rPr>
        <sz val="12"/>
        <color theme="1"/>
        <rFont val="標楷體"/>
        <family val="4"/>
        <charset val="136"/>
      </rPr>
      <t>閃金粉溝珠光粉后做金粉產品﹐以減低成本﹒
測試結果不接受，項目取消</t>
    </r>
  </si>
  <si>
    <r>
      <rPr>
        <sz val="12"/>
        <color theme="1"/>
        <rFont val="標楷體"/>
        <family val="4"/>
        <charset val="136"/>
      </rPr>
      <t>跟據客人提供的書樣做同樣厚度的</t>
    </r>
    <r>
      <rPr>
        <sz val="12"/>
        <color theme="1"/>
        <rFont val="Times New Roman"/>
        <family val="1"/>
      </rPr>
      <t xml:space="preserve">UV, </t>
    </r>
    <r>
      <rPr>
        <sz val="12"/>
        <color theme="1"/>
        <rFont val="標楷體"/>
        <family val="4"/>
        <charset val="136"/>
      </rPr>
      <t>請做實地印正四色再加</t>
    </r>
    <r>
      <rPr>
        <sz val="12"/>
        <color theme="1"/>
        <rFont val="Times New Roman"/>
        <family val="1"/>
      </rPr>
      <t>UV.(</t>
    </r>
    <r>
      <rPr>
        <sz val="12"/>
        <color theme="1"/>
        <rFont val="標楷體"/>
        <family val="4"/>
        <charset val="136"/>
      </rPr>
      <t>請跟據客人之書樣</t>
    </r>
    <r>
      <rPr>
        <sz val="12"/>
        <color theme="1"/>
        <rFont val="Times New Roman"/>
        <family val="1"/>
      </rPr>
      <t>,</t>
    </r>
    <r>
      <rPr>
        <sz val="12"/>
        <color theme="1"/>
        <rFont val="標楷體"/>
        <family val="4"/>
        <charset val="136"/>
      </rPr>
      <t>字位同樣需要做</t>
    </r>
    <r>
      <rPr>
        <sz val="12"/>
        <color theme="1"/>
        <rFont val="Times New Roman"/>
        <family val="1"/>
      </rPr>
      <t>UV)</t>
    </r>
  </si>
  <si>
    <r>
      <t>Indexing + Sellotape</t>
    </r>
    <r>
      <rPr>
        <sz val="12"/>
        <color theme="1"/>
        <rFont val="標楷體"/>
        <family val="4"/>
        <charset val="136"/>
      </rPr>
      <t>在</t>
    </r>
    <r>
      <rPr>
        <sz val="12"/>
        <color theme="1"/>
        <rFont val="Times New Roman"/>
        <family val="1"/>
      </rPr>
      <t>indexing</t>
    </r>
    <r>
      <rPr>
        <sz val="12"/>
        <color theme="1"/>
        <rFont val="標楷體"/>
        <family val="4"/>
        <charset val="136"/>
      </rPr>
      <t>位置</t>
    </r>
  </si>
  <si>
    <r>
      <rPr>
        <sz val="12"/>
        <color theme="1"/>
        <rFont val="標楷體"/>
        <family val="4"/>
        <charset val="136"/>
      </rPr>
      <t>新顏料用於製造賀卡或文具</t>
    </r>
  </si>
  <si>
    <r>
      <rPr>
        <sz val="12"/>
        <color theme="1"/>
        <rFont val="標楷體"/>
        <family val="4"/>
        <charset val="136"/>
      </rPr>
      <t>自己做乾花，例如用於賀卡上</t>
    </r>
  </si>
  <si>
    <r>
      <rPr>
        <sz val="12"/>
        <color theme="1"/>
        <rFont val="標楷體"/>
        <family val="4"/>
        <charset val="136"/>
      </rPr>
      <t>找尋多種類顏料，以提供創作意念</t>
    </r>
  </si>
  <si>
    <r>
      <rPr>
        <sz val="12"/>
        <color theme="1"/>
        <rFont val="標楷體"/>
        <family val="4"/>
        <charset val="136"/>
      </rPr>
      <t>找尋木板</t>
    </r>
  </si>
  <si>
    <r>
      <rPr>
        <sz val="12"/>
        <color theme="1"/>
        <rFont val="標楷體"/>
        <family val="4"/>
        <charset val="136"/>
      </rPr>
      <t>突字粉用於</t>
    </r>
    <r>
      <rPr>
        <sz val="12"/>
        <color theme="1"/>
        <rFont val="Times New Roman"/>
        <family val="1"/>
      </rPr>
      <t>UV</t>
    </r>
    <r>
      <rPr>
        <sz val="12"/>
        <color theme="1"/>
        <rFont val="標楷體"/>
        <family val="4"/>
        <charset val="136"/>
      </rPr>
      <t>面的情況</t>
    </r>
  </si>
  <si>
    <r>
      <rPr>
        <sz val="12"/>
        <color theme="1"/>
        <rFont val="標楷體"/>
        <family val="4"/>
        <charset val="136"/>
      </rPr>
      <t>收縮膠料易爆裂問題，找出可靠的膠料</t>
    </r>
  </si>
  <si>
    <r>
      <rPr>
        <sz val="12"/>
        <color theme="1"/>
        <rFont val="標楷體"/>
        <family val="4"/>
        <charset val="136"/>
      </rPr>
      <t>相簿、郵票簿生產可行性</t>
    </r>
  </si>
  <si>
    <r>
      <t>UV</t>
    </r>
    <r>
      <rPr>
        <sz val="12"/>
        <color theme="1"/>
        <rFont val="標楷體"/>
        <family val="4"/>
        <charset val="136"/>
      </rPr>
      <t>油墨（印刷膠片）</t>
    </r>
    <r>
      <rPr>
        <sz val="12"/>
        <color theme="1"/>
        <rFont val="Times New Roman"/>
        <family val="1"/>
      </rPr>
      <t>- 7April</t>
    </r>
    <r>
      <rPr>
        <sz val="12"/>
        <color theme="1"/>
        <rFont val="標楷體"/>
        <family val="4"/>
        <charset val="136"/>
      </rPr>
      <t>取消，待</t>
    </r>
    <r>
      <rPr>
        <sz val="12"/>
        <color theme="1"/>
        <rFont val="Times New Roman"/>
        <family val="1"/>
      </rPr>
      <t>UV</t>
    </r>
    <r>
      <rPr>
        <sz val="12"/>
        <color theme="1"/>
        <rFont val="標楷體"/>
        <family val="4"/>
        <charset val="136"/>
      </rPr>
      <t>燈修妥</t>
    </r>
  </si>
  <si>
    <r>
      <rPr>
        <sz val="12"/>
        <color theme="1"/>
        <rFont val="標楷體"/>
        <family val="4"/>
        <charset val="136"/>
      </rPr>
      <t>全息圖物料配合啤機（防偽技術），配合</t>
    </r>
    <r>
      <rPr>
        <sz val="12"/>
        <color theme="1"/>
        <rFont val="Times New Roman"/>
        <family val="1"/>
      </rPr>
      <t>Bobst</t>
    </r>
    <r>
      <rPr>
        <sz val="12"/>
        <color theme="1"/>
        <rFont val="標楷體"/>
        <family val="4"/>
        <charset val="136"/>
      </rPr>
      <t>燙金機</t>
    </r>
  </si>
  <si>
    <r>
      <rPr>
        <sz val="12"/>
        <color theme="1"/>
        <rFont val="標楷體"/>
        <family val="4"/>
        <charset val="136"/>
      </rPr>
      <t>在</t>
    </r>
    <r>
      <rPr>
        <sz val="12"/>
        <color theme="1"/>
        <rFont val="Times New Roman"/>
        <family val="1"/>
      </rPr>
      <t>Suede</t>
    </r>
    <r>
      <rPr>
        <sz val="12"/>
        <color theme="1"/>
        <rFont val="標楷體"/>
        <family val="4"/>
        <charset val="136"/>
      </rPr>
      <t>絨面紙燙金、擊凸、做有海綿皮殼</t>
    </r>
  </si>
  <si>
    <r>
      <rPr>
        <sz val="12"/>
        <color theme="1"/>
        <rFont val="標楷體"/>
        <family val="4"/>
        <charset val="136"/>
      </rPr>
      <t>在</t>
    </r>
    <r>
      <rPr>
        <sz val="12"/>
        <color theme="1"/>
        <rFont val="Times New Roman"/>
        <family val="1"/>
      </rPr>
      <t>128gsm</t>
    </r>
    <r>
      <rPr>
        <sz val="12"/>
        <color theme="1"/>
        <rFont val="標楷體"/>
        <family val="4"/>
        <charset val="136"/>
      </rPr>
      <t>粉紙過啞膠面上做燙金、擊凸，再做板紙皮殼</t>
    </r>
  </si>
  <si>
    <r>
      <rPr>
        <sz val="12"/>
        <color theme="1"/>
        <rFont val="標楷體"/>
        <family val="4"/>
        <charset val="136"/>
      </rPr>
      <t>印刷機利用墨轆或水轆落水油可行性</t>
    </r>
  </si>
  <si>
    <r>
      <rPr>
        <sz val="12"/>
        <color theme="1"/>
        <rFont val="標楷體"/>
        <family val="4"/>
        <charset val="136"/>
      </rPr>
      <t>用織錦布包</t>
    </r>
    <r>
      <rPr>
        <sz val="12"/>
        <color theme="1"/>
        <rFont val="Times New Roman"/>
        <family val="1"/>
      </rPr>
      <t>2mm</t>
    </r>
    <r>
      <rPr>
        <sz val="12"/>
        <color theme="1"/>
        <rFont val="標楷體"/>
        <family val="4"/>
        <charset val="136"/>
      </rPr>
      <t>板紙做天地盒之可行性</t>
    </r>
  </si>
  <si>
    <r>
      <rPr>
        <sz val="12"/>
        <color theme="1"/>
        <rFont val="標楷體"/>
        <family val="4"/>
        <charset val="136"/>
      </rPr>
      <t>自己生產精細</t>
    </r>
    <r>
      <rPr>
        <sz val="12"/>
        <color theme="1"/>
        <rFont val="Times New Roman"/>
        <family val="1"/>
      </rPr>
      <t>laser die-cut</t>
    </r>
    <r>
      <rPr>
        <sz val="12"/>
        <color theme="1"/>
        <rFont val="標楷體"/>
        <family val="4"/>
        <charset val="136"/>
      </rPr>
      <t>應用於賀卡上之可行性</t>
    </r>
  </si>
  <si>
    <r>
      <rPr>
        <sz val="12"/>
        <color theme="1"/>
        <rFont val="標楷體"/>
        <family val="4"/>
        <charset val="136"/>
      </rPr>
      <t>把薄身物件做收縮包裝之可行性</t>
    </r>
  </si>
  <si>
    <r>
      <rPr>
        <sz val="12"/>
        <color theme="1"/>
        <rFont val="標楷體"/>
        <family val="4"/>
        <charset val="136"/>
      </rPr>
      <t>研究做咭書雙連本或以上書與書之間的最少距離</t>
    </r>
  </si>
  <si>
    <r>
      <rPr>
        <sz val="12"/>
        <color theme="1"/>
        <rFont val="標楷體"/>
        <family val="4"/>
        <charset val="136"/>
      </rPr>
      <t>毛書掃色邊的技術</t>
    </r>
  </si>
  <si>
    <r>
      <rPr>
        <sz val="12"/>
        <color theme="1"/>
        <rFont val="標楷體"/>
        <family val="4"/>
        <charset val="136"/>
      </rPr>
      <t>尋找包大皮殼機</t>
    </r>
  </si>
  <si>
    <r>
      <rPr>
        <sz val="12"/>
        <color theme="1"/>
        <rFont val="標楷體"/>
        <family val="4"/>
        <charset val="136"/>
      </rPr>
      <t>尋找封口機</t>
    </r>
    <r>
      <rPr>
        <sz val="12"/>
        <color theme="1"/>
        <rFont val="Times New Roman"/>
        <family val="1"/>
      </rPr>
      <t>(</t>
    </r>
    <r>
      <rPr>
        <sz val="12"/>
        <color theme="1"/>
        <rFont val="標楷體"/>
        <family val="4"/>
        <charset val="136"/>
      </rPr>
      <t>收縮</t>
    </r>
    <r>
      <rPr>
        <sz val="12"/>
        <color theme="1"/>
        <rFont val="Times New Roman"/>
        <family val="1"/>
      </rPr>
      <t>)</t>
    </r>
  </si>
  <si>
    <r>
      <rPr>
        <sz val="12"/>
        <color theme="1"/>
        <rFont val="標楷體"/>
        <family val="4"/>
        <charset val="136"/>
      </rPr>
      <t>尋找全自動封口及收縮機</t>
    </r>
  </si>
  <si>
    <r>
      <rPr>
        <sz val="12"/>
        <color theme="1"/>
        <rFont val="標楷體"/>
        <family val="4"/>
        <charset val="136"/>
      </rPr>
      <t>對現有的塗膠機、壓線機、平壓機、包邊機、鑽孔機、壓紋機改良建議</t>
    </r>
  </si>
  <si>
    <r>
      <rPr>
        <sz val="12"/>
        <color theme="1"/>
        <rFont val="標楷體"/>
        <family val="4"/>
        <charset val="136"/>
      </rPr>
      <t>尋找裱紙機焗爐</t>
    </r>
  </si>
  <si>
    <r>
      <rPr>
        <sz val="12"/>
        <color theme="1"/>
        <rFont val="標楷體"/>
        <family val="4"/>
        <charset val="136"/>
      </rPr>
      <t>對鶴山、嘉擴兩廠現用膠水價格及功能的新建議</t>
    </r>
  </si>
  <si>
    <r>
      <rPr>
        <sz val="12"/>
        <color theme="1"/>
        <rFont val="標楷體"/>
        <family val="4"/>
        <charset val="136"/>
      </rPr>
      <t>尋找裱紙機用的膠水</t>
    </r>
  </si>
  <si>
    <r>
      <rPr>
        <sz val="12"/>
        <color theme="1"/>
        <rFont val="標楷體"/>
        <family val="4"/>
        <charset val="136"/>
      </rPr>
      <t>尋找咭書摺書機</t>
    </r>
  </si>
  <si>
    <r>
      <rPr>
        <sz val="12"/>
        <color theme="1"/>
        <rFont val="標楷體"/>
        <family val="4"/>
        <charset val="136"/>
      </rPr>
      <t>改良生產日記簿、地址簿、相簿的打</t>
    </r>
    <r>
      <rPr>
        <sz val="12"/>
        <color theme="1"/>
        <rFont val="Times New Roman"/>
        <family val="1"/>
      </rPr>
      <t>wire-o</t>
    </r>
    <r>
      <rPr>
        <sz val="12"/>
        <color theme="1"/>
        <rFont val="標楷體"/>
        <family val="4"/>
        <charset val="136"/>
      </rPr>
      <t>流程</t>
    </r>
  </si>
  <si>
    <r>
      <rPr>
        <sz val="12"/>
        <color theme="1"/>
        <rFont val="標楷體"/>
        <family val="4"/>
        <charset val="136"/>
      </rPr>
      <t>燙金技術和物料的新建議</t>
    </r>
  </si>
  <si>
    <r>
      <rPr>
        <sz val="12"/>
        <color theme="1"/>
        <rFont val="標楷體"/>
        <family val="4"/>
        <charset val="136"/>
      </rPr>
      <t>對鶴山廠現有機器和物料作出更新改良</t>
    </r>
    <r>
      <rPr>
        <sz val="12"/>
        <color theme="1"/>
        <rFont val="Times New Roman"/>
        <family val="1"/>
      </rPr>
      <t>(</t>
    </r>
    <r>
      <rPr>
        <sz val="12"/>
        <color theme="1"/>
        <rFont val="標楷體"/>
        <family val="4"/>
        <charset val="136"/>
      </rPr>
      <t>包括技術方面</t>
    </r>
    <r>
      <rPr>
        <sz val="12"/>
        <color theme="1"/>
        <rFont val="Times New Roman"/>
        <family val="1"/>
      </rPr>
      <t>)</t>
    </r>
    <r>
      <rPr>
        <sz val="12"/>
        <color theme="1"/>
        <rFont val="標楷體"/>
        <family val="4"/>
        <charset val="136"/>
      </rPr>
      <t>的研究</t>
    </r>
  </si>
  <si>
    <r>
      <rPr>
        <sz val="12"/>
        <color theme="1"/>
        <rFont val="標楷體"/>
        <family val="4"/>
        <charset val="136"/>
      </rPr>
      <t>用</t>
    </r>
    <r>
      <rPr>
        <sz val="12"/>
        <color theme="1"/>
        <rFont val="Times New Roman"/>
        <family val="1"/>
      </rPr>
      <t>Cryovac LD935 45 guage</t>
    </r>
    <r>
      <rPr>
        <sz val="12"/>
        <color theme="1"/>
        <rFont val="標楷體"/>
        <family val="4"/>
        <charset val="136"/>
      </rPr>
      <t>收縮膠料替</t>
    </r>
    <r>
      <rPr>
        <sz val="12"/>
        <color theme="1"/>
        <rFont val="Times New Roman"/>
        <family val="1"/>
      </rPr>
      <t>Hallmark"</t>
    </r>
    <r>
      <rPr>
        <sz val="12"/>
        <color theme="1"/>
        <rFont val="標楷體"/>
        <family val="4"/>
        <charset val="136"/>
      </rPr>
      <t>洗身書</t>
    </r>
    <r>
      <rPr>
        <sz val="12"/>
        <color theme="1"/>
        <rFont val="Times New Roman"/>
        <family val="1"/>
      </rPr>
      <t>"</t>
    </r>
    <r>
      <rPr>
        <sz val="12"/>
        <color theme="1"/>
        <rFont val="標楷體"/>
        <family val="4"/>
        <charset val="136"/>
      </rPr>
      <t>做收縮包裝</t>
    </r>
  </si>
  <si>
    <r>
      <rPr>
        <sz val="12"/>
        <color theme="1"/>
        <rFont val="標楷體"/>
        <family val="4"/>
        <charset val="136"/>
      </rPr>
      <t>用織錦布做皮殼包紙的可行性</t>
    </r>
  </si>
  <si>
    <r>
      <rPr>
        <sz val="12"/>
        <color theme="1"/>
        <rFont val="標楷體"/>
        <family val="4"/>
        <charset val="136"/>
      </rPr>
      <t>皮殼邊緣印金油用於</t>
    </r>
    <r>
      <rPr>
        <sz val="12"/>
        <color theme="1"/>
        <rFont val="Times New Roman"/>
        <family val="1"/>
      </rPr>
      <t>Sanrio</t>
    </r>
    <r>
      <rPr>
        <sz val="12"/>
        <color theme="1"/>
        <rFont val="標楷體"/>
        <family val="4"/>
        <charset val="136"/>
      </rPr>
      <t>產品</t>
    </r>
  </si>
  <si>
    <r>
      <rPr>
        <sz val="12"/>
        <color theme="1"/>
        <rFont val="標楷體"/>
        <family val="4"/>
        <charset val="136"/>
      </rPr>
      <t>試凸字粉於過油及過</t>
    </r>
    <r>
      <rPr>
        <sz val="12"/>
        <color theme="1"/>
        <rFont val="Times New Roman"/>
        <family val="1"/>
      </rPr>
      <t>OPP</t>
    </r>
    <r>
      <rPr>
        <sz val="12"/>
        <color theme="1"/>
        <rFont val="標楷體"/>
        <family val="4"/>
        <charset val="136"/>
      </rPr>
      <t>膠面的可行性，用於</t>
    </r>
    <r>
      <rPr>
        <sz val="12"/>
        <color theme="1"/>
        <rFont val="Times New Roman"/>
        <family val="1"/>
      </rPr>
      <t>Hallmark</t>
    </r>
    <r>
      <rPr>
        <sz val="12"/>
        <color theme="1"/>
        <rFont val="標楷體"/>
        <family val="4"/>
        <charset val="136"/>
      </rPr>
      <t>產品</t>
    </r>
  </si>
  <si>
    <r>
      <rPr>
        <sz val="12"/>
        <color theme="1"/>
        <rFont val="標楷體"/>
        <family val="4"/>
        <charset val="136"/>
      </rPr>
      <t>探討針孔型針線的最細尺寸是否符合</t>
    </r>
    <r>
      <rPr>
        <sz val="12"/>
        <color theme="1"/>
        <rFont val="Times New Roman"/>
        <family val="1"/>
      </rPr>
      <t>Hallmark</t>
    </r>
    <r>
      <rPr>
        <sz val="12"/>
        <color theme="1"/>
        <rFont val="標楷體"/>
        <family val="4"/>
        <charset val="136"/>
      </rPr>
      <t>的要求</t>
    </r>
  </si>
  <si>
    <r>
      <rPr>
        <sz val="12"/>
        <color theme="1"/>
        <rFont val="標楷體"/>
        <family val="4"/>
        <charset val="136"/>
      </rPr>
      <t>研究製造</t>
    </r>
    <r>
      <rPr>
        <sz val="12"/>
        <color theme="1"/>
        <rFont val="Times New Roman"/>
        <family val="1"/>
      </rPr>
      <t>honey cone</t>
    </r>
    <r>
      <rPr>
        <sz val="12"/>
        <color theme="1"/>
        <rFont val="標楷體"/>
        <family val="4"/>
        <charset val="136"/>
      </rPr>
      <t>的方法，發展</t>
    </r>
    <r>
      <rPr>
        <sz val="12"/>
        <color theme="1"/>
        <rFont val="Times New Roman"/>
        <family val="1"/>
      </rPr>
      <t>gift wrapping</t>
    </r>
    <r>
      <rPr>
        <sz val="12"/>
        <color theme="1"/>
        <rFont val="標楷體"/>
        <family val="4"/>
        <charset val="136"/>
      </rPr>
      <t>市場</t>
    </r>
  </si>
  <si>
    <r>
      <rPr>
        <sz val="12"/>
        <color theme="1"/>
        <rFont val="標楷體"/>
        <family val="4"/>
        <charset val="136"/>
      </rPr>
      <t>用</t>
    </r>
    <r>
      <rPr>
        <sz val="12"/>
        <color theme="1"/>
        <rFont val="Times New Roman"/>
        <family val="1"/>
      </rPr>
      <t>Cryovac LD935 45 guage</t>
    </r>
    <r>
      <rPr>
        <sz val="12"/>
        <color theme="1"/>
        <rFont val="標楷體"/>
        <family val="4"/>
        <charset val="136"/>
      </rPr>
      <t>收縮膠料替</t>
    </r>
    <r>
      <rPr>
        <sz val="12"/>
        <color theme="1"/>
        <rFont val="Times New Roman"/>
        <family val="1"/>
      </rPr>
      <t>Hallmark Game Book</t>
    </r>
    <r>
      <rPr>
        <sz val="12"/>
        <color theme="1"/>
        <rFont val="標楷體"/>
        <family val="4"/>
        <charset val="136"/>
      </rPr>
      <t>做收縮包裝，並加厚底咭</t>
    </r>
  </si>
  <si>
    <r>
      <rPr>
        <sz val="12"/>
        <color theme="1"/>
        <rFont val="標楷體"/>
        <family val="4"/>
        <charset val="136"/>
      </rPr>
      <t>用</t>
    </r>
    <r>
      <rPr>
        <sz val="12"/>
        <color theme="1"/>
        <rFont val="Times New Roman"/>
        <family val="1"/>
      </rPr>
      <t>0.015mm PP</t>
    </r>
    <r>
      <rPr>
        <sz val="12"/>
        <color theme="1"/>
        <rFont val="標楷體"/>
        <family val="4"/>
        <charset val="136"/>
      </rPr>
      <t>收縮膠料替</t>
    </r>
    <r>
      <rPr>
        <sz val="12"/>
        <color theme="1"/>
        <rFont val="Times New Roman"/>
        <family val="1"/>
      </rPr>
      <t>Hallmark</t>
    </r>
    <r>
      <rPr>
        <sz val="12"/>
        <color theme="1"/>
        <rFont val="標楷體"/>
        <family val="4"/>
        <charset val="136"/>
      </rPr>
      <t>海報做收縮包裝</t>
    </r>
  </si>
  <si>
    <r>
      <rPr>
        <sz val="12"/>
        <color theme="1"/>
        <rFont val="標楷體"/>
        <family val="4"/>
        <charset val="136"/>
      </rPr>
      <t>試鐵片底面裱粉灰閘圓角</t>
    </r>
  </si>
  <si>
    <r>
      <rPr>
        <sz val="12"/>
        <color theme="1"/>
        <rFont val="標楷體"/>
        <family val="4"/>
        <charset val="136"/>
      </rPr>
      <t>試擊凹凸效果﹝雲石紋﹞</t>
    </r>
  </si>
  <si>
    <r>
      <rPr>
        <sz val="12"/>
        <color theme="1"/>
        <rFont val="標楷體"/>
        <family val="4"/>
        <charset val="136"/>
      </rPr>
      <t>用牛皮紙自製</t>
    </r>
    <r>
      <rPr>
        <sz val="12"/>
        <color theme="1"/>
        <rFont val="Times New Roman"/>
        <family val="1"/>
      </rPr>
      <t>Honey Cone</t>
    </r>
    <r>
      <rPr>
        <sz val="12"/>
        <color theme="1"/>
        <rFont val="標楷體"/>
        <family val="4"/>
        <charset val="136"/>
      </rPr>
      <t>可行性，以發展包裝及陳列市場</t>
    </r>
  </si>
  <si>
    <r>
      <rPr>
        <sz val="12"/>
        <color theme="1"/>
        <rFont val="標楷體"/>
        <family val="4"/>
        <charset val="136"/>
      </rPr>
      <t>雪櫃咭書做收縮包裝後連食物一起擺放入冰箱的可行性</t>
    </r>
  </si>
  <si>
    <r>
      <rPr>
        <sz val="12"/>
        <color theme="1"/>
        <rFont val="標楷體"/>
        <family val="4"/>
        <charset val="136"/>
      </rPr>
      <t>試大面積薄紙</t>
    </r>
    <r>
      <rPr>
        <sz val="12"/>
        <color theme="1"/>
        <rFont val="Times New Roman"/>
        <family val="1"/>
      </rPr>
      <t>130gsm 1/S</t>
    </r>
    <r>
      <rPr>
        <sz val="12"/>
        <color theme="1"/>
        <rFont val="標楷體"/>
        <family val="4"/>
        <charset val="136"/>
      </rPr>
      <t>過啞膠面做凸字粉及閃金粉的可行性</t>
    </r>
  </si>
  <si>
    <r>
      <rPr>
        <sz val="12"/>
        <color theme="1"/>
        <rFont val="標楷體"/>
        <family val="4"/>
        <charset val="136"/>
      </rPr>
      <t>測試我廠現時的設備及技術可以做</t>
    </r>
    <r>
      <rPr>
        <sz val="12"/>
        <color theme="1"/>
        <rFont val="Times New Roman"/>
        <family val="1"/>
      </rPr>
      <t>Puzzle</t>
    </r>
    <r>
      <rPr>
        <sz val="12"/>
        <color theme="1"/>
        <rFont val="標楷體"/>
        <family val="4"/>
        <charset val="136"/>
      </rPr>
      <t>的極限</t>
    </r>
    <r>
      <rPr>
        <sz val="12"/>
        <color theme="1"/>
        <rFont val="Times New Roman"/>
        <family val="1"/>
      </rPr>
      <t>(</t>
    </r>
    <r>
      <rPr>
        <sz val="12"/>
        <color theme="1"/>
        <rFont val="標楷體"/>
        <family val="4"/>
        <charset val="136"/>
      </rPr>
      <t>尺寸和數量</t>
    </r>
    <r>
      <rPr>
        <sz val="12"/>
        <color theme="1"/>
        <rFont val="Times New Roman"/>
        <family val="1"/>
      </rPr>
      <t>)</t>
    </r>
  </si>
  <si>
    <r>
      <rPr>
        <sz val="12"/>
        <color theme="1"/>
        <rFont val="標楷體"/>
        <family val="4"/>
        <charset val="136"/>
      </rPr>
      <t>用通利絲印油墨做書邊著色技術</t>
    </r>
    <r>
      <rPr>
        <sz val="12"/>
        <color theme="1"/>
        <rFont val="Times New Roman"/>
        <family val="1"/>
      </rPr>
      <t>(CS-90502)</t>
    </r>
  </si>
  <si>
    <r>
      <rPr>
        <sz val="12"/>
        <color theme="1"/>
        <rFont val="標楷體"/>
        <family val="4"/>
        <charset val="136"/>
      </rPr>
      <t>用</t>
    </r>
    <r>
      <rPr>
        <sz val="12"/>
        <color theme="1"/>
        <rFont val="Times New Roman"/>
        <family val="1"/>
      </rPr>
      <t>Roxite B Black Color</t>
    </r>
    <r>
      <rPr>
        <sz val="12"/>
        <color theme="1"/>
        <rFont val="標楷體"/>
        <family val="4"/>
        <charset val="136"/>
      </rPr>
      <t>紙上燙銀擊凸後做皮殼</t>
    </r>
  </si>
  <si>
    <r>
      <rPr>
        <sz val="12"/>
        <color theme="1"/>
        <rFont val="標楷體"/>
        <family val="4"/>
        <charset val="136"/>
      </rPr>
      <t>用創熹</t>
    </r>
    <r>
      <rPr>
        <sz val="12"/>
        <color theme="1"/>
        <rFont val="Times New Roman"/>
        <family val="1"/>
      </rPr>
      <t>flexo</t>
    </r>
    <r>
      <rPr>
        <sz val="12"/>
        <color theme="1"/>
        <rFont val="標楷體"/>
        <family val="4"/>
        <charset val="136"/>
      </rPr>
      <t>水性油墨替書邊著色</t>
    </r>
    <r>
      <rPr>
        <sz val="12"/>
        <color theme="1"/>
        <rFont val="Times New Roman"/>
        <family val="1"/>
      </rPr>
      <t>(CS-90502&amp;CS-90707)</t>
    </r>
    <r>
      <rPr>
        <sz val="12"/>
        <color theme="1"/>
        <rFont val="標楷體"/>
        <family val="4"/>
        <charset val="136"/>
      </rPr>
      <t>，以尋找合適顏色及顏料用於大貨</t>
    </r>
  </si>
  <si>
    <r>
      <rPr>
        <sz val="12"/>
        <color theme="1"/>
        <rFont val="標楷體"/>
        <family val="4"/>
        <charset val="136"/>
      </rPr>
      <t>用色粉加水用噴槍替書邊著色</t>
    </r>
    <r>
      <rPr>
        <sz val="12"/>
        <color theme="1"/>
        <rFont val="Times New Roman"/>
        <family val="1"/>
      </rPr>
      <t>(CS-90502 &amp; CS-90707 &amp; CS-90709)</t>
    </r>
    <r>
      <rPr>
        <sz val="12"/>
        <color theme="1"/>
        <rFont val="標楷體"/>
        <family val="4"/>
        <charset val="136"/>
      </rPr>
      <t>，以尋找合適顏色及顏料用於大貨</t>
    </r>
  </si>
  <si>
    <r>
      <rPr>
        <sz val="12"/>
        <color theme="1"/>
        <rFont val="標楷體"/>
        <family val="4"/>
        <charset val="136"/>
      </rPr>
      <t>用</t>
    </r>
    <r>
      <rPr>
        <sz val="12"/>
        <color theme="1"/>
        <rFont val="Times New Roman"/>
        <family val="1"/>
      </rPr>
      <t>22pt</t>
    </r>
    <r>
      <rPr>
        <sz val="12"/>
        <color theme="1"/>
        <rFont val="標楷體"/>
        <family val="4"/>
        <charset val="136"/>
      </rPr>
      <t>單粉紙印黑色過</t>
    </r>
    <r>
      <rPr>
        <sz val="12"/>
        <color theme="1"/>
        <rFont val="Times New Roman"/>
        <family val="1"/>
      </rPr>
      <t>OPP</t>
    </r>
    <r>
      <rPr>
        <sz val="12"/>
        <color theme="1"/>
        <rFont val="標楷體"/>
        <family val="4"/>
        <charset val="136"/>
      </rPr>
      <t>、啞膠、凈紙面過透明凸字粉做</t>
    </r>
    <r>
      <rPr>
        <sz val="12"/>
        <color theme="1"/>
        <rFont val="Times New Roman"/>
        <family val="1"/>
      </rPr>
      <t>Hallmark</t>
    </r>
    <r>
      <rPr>
        <sz val="12"/>
        <color theme="1"/>
        <rFont val="標楷體"/>
        <family val="4"/>
        <charset val="136"/>
      </rPr>
      <t>產品皮殼</t>
    </r>
  </si>
  <si>
    <r>
      <rPr>
        <sz val="12"/>
        <color theme="1"/>
        <rFont val="標楷體"/>
        <family val="4"/>
        <charset val="136"/>
      </rPr>
      <t>用</t>
    </r>
    <r>
      <rPr>
        <sz val="12"/>
        <color theme="1"/>
        <rFont val="Times New Roman"/>
        <family val="1"/>
      </rPr>
      <t>19micron PVC</t>
    </r>
    <r>
      <rPr>
        <sz val="12"/>
        <color theme="1"/>
        <rFont val="標楷體"/>
        <family val="4"/>
        <charset val="136"/>
      </rPr>
      <t>收縮膠料替</t>
    </r>
    <r>
      <rPr>
        <sz val="12"/>
        <color theme="1"/>
        <rFont val="Times New Roman"/>
        <family val="1"/>
      </rPr>
      <t>Hallmark Game Book</t>
    </r>
    <r>
      <rPr>
        <sz val="12"/>
        <color theme="1"/>
        <rFont val="標楷體"/>
        <family val="4"/>
        <charset val="136"/>
      </rPr>
      <t>做收縮包裝</t>
    </r>
    <r>
      <rPr>
        <sz val="12"/>
        <color theme="1"/>
        <rFont val="Times New Roman"/>
        <family val="1"/>
      </rPr>
      <t>(CS-90608)</t>
    </r>
  </si>
  <si>
    <r>
      <rPr>
        <sz val="12"/>
        <color theme="1"/>
        <rFont val="標楷體"/>
        <family val="4"/>
        <charset val="136"/>
      </rPr>
      <t>替</t>
    </r>
    <r>
      <rPr>
        <sz val="12"/>
        <color theme="1"/>
        <rFont val="Times New Roman"/>
        <family val="1"/>
      </rPr>
      <t>Hallmark</t>
    </r>
    <r>
      <rPr>
        <sz val="12"/>
        <color theme="1"/>
        <rFont val="標楷體"/>
        <family val="4"/>
        <charset val="136"/>
      </rPr>
      <t>於四種紙面印珍珠油墨及做擊凸效果</t>
    </r>
  </si>
  <si>
    <r>
      <rPr>
        <sz val="12"/>
        <color theme="1"/>
        <rFont val="標楷體"/>
        <family val="4"/>
        <charset val="136"/>
      </rPr>
      <t>用乳膠漆加水及色粉用噴槍替書邊著色</t>
    </r>
    <r>
      <rPr>
        <sz val="12"/>
        <color theme="1"/>
        <rFont val="Times New Roman"/>
        <family val="1"/>
      </rPr>
      <t>(CS-90502)</t>
    </r>
    <r>
      <rPr>
        <sz val="12"/>
        <color theme="1"/>
        <rFont val="標楷體"/>
        <family val="4"/>
        <charset val="136"/>
      </rPr>
      <t>，以尋找合適顏色及顏料用於大貨</t>
    </r>
  </si>
  <si>
    <r>
      <rPr>
        <sz val="12"/>
        <color theme="1"/>
        <rFont val="標楷體"/>
        <family val="4"/>
        <charset val="136"/>
      </rPr>
      <t>用菊花牌內牆乳膠漆</t>
    </r>
    <r>
      <rPr>
        <sz val="12"/>
        <color theme="1"/>
        <rFont val="Times New Roman"/>
        <family val="1"/>
      </rPr>
      <t>000</t>
    </r>
    <r>
      <rPr>
        <sz val="12"/>
        <color theme="1"/>
        <rFont val="標楷體"/>
        <family val="4"/>
        <charset val="136"/>
      </rPr>
      <t>系列</t>
    </r>
    <r>
      <rPr>
        <sz val="12"/>
        <color theme="1"/>
        <rFont val="Times New Roman"/>
        <family val="1"/>
      </rPr>
      <t>(</t>
    </r>
    <r>
      <rPr>
        <sz val="12"/>
        <color theme="1"/>
        <rFont val="標楷體"/>
        <family val="4"/>
        <charset val="136"/>
      </rPr>
      <t>黃色水性油漆</t>
    </r>
    <r>
      <rPr>
        <sz val="12"/>
        <color theme="1"/>
        <rFont val="Times New Roman"/>
        <family val="1"/>
      </rPr>
      <t>#072)</t>
    </r>
    <r>
      <rPr>
        <sz val="12"/>
        <color theme="1"/>
        <rFont val="標楷體"/>
        <family val="4"/>
        <charset val="136"/>
      </rPr>
      <t>加水用油掃掃書邊</t>
    </r>
    <r>
      <rPr>
        <sz val="12"/>
        <color theme="1"/>
        <rFont val="Times New Roman"/>
        <family val="1"/>
      </rPr>
      <t>(CS-90502 &amp; CS-90805)</t>
    </r>
    <r>
      <rPr>
        <sz val="12"/>
        <color theme="1"/>
        <rFont val="標楷體"/>
        <family val="4"/>
        <charset val="136"/>
      </rPr>
      <t>，以尋找合適顏色及顏料用於大貨</t>
    </r>
  </si>
  <si>
    <r>
      <rPr>
        <sz val="12"/>
        <color theme="1"/>
        <rFont val="標楷體"/>
        <family val="4"/>
        <charset val="136"/>
      </rPr>
      <t>用織錦布做皮殼包紙及天地蓋盒，以拓展高擋市場</t>
    </r>
  </si>
  <si>
    <r>
      <rPr>
        <sz val="12"/>
        <color theme="1"/>
        <rFont val="標楷體"/>
        <family val="4"/>
        <charset val="136"/>
      </rPr>
      <t>用</t>
    </r>
    <r>
      <rPr>
        <sz val="12"/>
        <color theme="1"/>
        <rFont val="Times New Roman"/>
        <family val="1"/>
      </rPr>
      <t>210gsm</t>
    </r>
    <r>
      <rPr>
        <sz val="12"/>
        <color theme="1"/>
        <rFont val="標楷體"/>
        <family val="4"/>
        <charset val="136"/>
      </rPr>
      <t>單粉、</t>
    </r>
    <r>
      <rPr>
        <sz val="12"/>
        <color theme="1"/>
        <rFont val="Times New Roman"/>
        <family val="1"/>
      </rPr>
      <t>80gsm</t>
    </r>
    <r>
      <rPr>
        <sz val="12"/>
        <color theme="1"/>
        <rFont val="標楷體"/>
        <family val="4"/>
        <charset val="136"/>
      </rPr>
      <t>書紙、</t>
    </r>
    <r>
      <rPr>
        <sz val="12"/>
        <color theme="1"/>
        <rFont val="Times New Roman"/>
        <family val="1"/>
      </rPr>
      <t>157gsm</t>
    </r>
    <r>
      <rPr>
        <sz val="12"/>
        <color theme="1"/>
        <rFont val="標楷體"/>
        <family val="4"/>
        <charset val="136"/>
      </rPr>
      <t>雙粉做擊凸，以交客人確認訂單</t>
    </r>
  </si>
  <si>
    <r>
      <rPr>
        <sz val="12"/>
        <color theme="1"/>
        <rFont val="標楷體"/>
        <family val="4"/>
        <charset val="136"/>
      </rPr>
      <t>研究於大紙上用絲網塗膠做閃金粉的可能性，避免使用凸字粉及過焗爐，減少工序</t>
    </r>
  </si>
  <si>
    <r>
      <rPr>
        <sz val="12"/>
        <color theme="1"/>
        <rFont val="標楷體"/>
        <family val="4"/>
        <charset val="136"/>
      </rPr>
      <t>研究如何安裝相架腳校位用於大貨</t>
    </r>
  </si>
  <si>
    <r>
      <rPr>
        <sz val="12"/>
        <color theme="1"/>
        <rFont val="標楷體"/>
        <family val="4"/>
        <charset val="136"/>
      </rPr>
      <t>試用</t>
    </r>
    <r>
      <rPr>
        <sz val="12"/>
        <color theme="1"/>
        <rFont val="Times New Roman"/>
        <family val="1"/>
      </rPr>
      <t>Sai Fu</t>
    </r>
    <r>
      <rPr>
        <sz val="12"/>
        <color theme="1"/>
        <rFont val="標楷體"/>
        <family val="4"/>
        <charset val="136"/>
      </rPr>
      <t>紙沖形狀及做皮殼用於</t>
    </r>
    <r>
      <rPr>
        <sz val="12"/>
        <color theme="1"/>
        <rFont val="Times New Roman"/>
        <family val="1"/>
      </rPr>
      <t>Hallmark</t>
    </r>
    <r>
      <rPr>
        <sz val="12"/>
        <color theme="1"/>
        <rFont val="標楷體"/>
        <family val="4"/>
        <charset val="136"/>
      </rPr>
      <t>產品及拓展文具，相簿市場</t>
    </r>
  </si>
  <si>
    <r>
      <rPr>
        <sz val="12"/>
        <color theme="1"/>
        <rFont val="標楷體"/>
        <family val="4"/>
        <charset val="136"/>
      </rPr>
      <t>研究自行製作穿膠圈</t>
    </r>
    <r>
      <rPr>
        <sz val="12"/>
        <color theme="1"/>
        <rFont val="Times New Roman"/>
        <family val="1"/>
      </rPr>
      <t>(plastic comb)</t>
    </r>
    <r>
      <rPr>
        <sz val="12"/>
        <color theme="1"/>
        <rFont val="標楷體"/>
        <family val="4"/>
        <charset val="136"/>
      </rPr>
      <t>的工具用於大貨</t>
    </r>
  </si>
  <si>
    <r>
      <rPr>
        <sz val="12"/>
        <color theme="1"/>
        <rFont val="標楷體"/>
        <family val="4"/>
        <charset val="136"/>
      </rPr>
      <t>嘗試自行調配柯式油墨達到</t>
    </r>
    <r>
      <rPr>
        <sz val="12"/>
        <color theme="1"/>
        <rFont val="Times New Roman"/>
        <family val="1"/>
      </rPr>
      <t>Hallmark</t>
    </r>
    <r>
      <rPr>
        <sz val="12"/>
        <color theme="1"/>
        <rFont val="標楷體"/>
        <family val="4"/>
        <charset val="136"/>
      </rPr>
      <t>指定的珍珠效果</t>
    </r>
  </si>
  <si>
    <r>
      <rPr>
        <sz val="12"/>
        <color theme="1"/>
        <rFont val="標楷體"/>
        <family val="4"/>
        <charset val="136"/>
      </rPr>
      <t>試用高仕珍珠油墨和珍珠燙金紙做出</t>
    </r>
    <r>
      <rPr>
        <sz val="12"/>
        <color theme="1"/>
        <rFont val="Times New Roman"/>
        <family val="1"/>
      </rPr>
      <t>Hallmark</t>
    </r>
    <r>
      <rPr>
        <sz val="12"/>
        <color theme="1"/>
        <rFont val="標楷體"/>
        <family val="4"/>
        <charset val="136"/>
      </rPr>
      <t>要求的珍珠效果並作出比較</t>
    </r>
  </si>
  <si>
    <r>
      <rPr>
        <sz val="12"/>
        <color theme="1"/>
        <rFont val="標楷體"/>
        <family val="4"/>
        <charset val="136"/>
      </rPr>
      <t>用更茂三層複合料替</t>
    </r>
    <r>
      <rPr>
        <sz val="12"/>
        <color theme="1"/>
        <rFont val="Times New Roman"/>
        <family val="1"/>
      </rPr>
      <t>Hallmark</t>
    </r>
    <r>
      <rPr>
        <sz val="12"/>
        <color theme="1"/>
        <rFont val="標楷體"/>
        <family val="4"/>
        <charset val="136"/>
      </rPr>
      <t>抱熊洗身書</t>
    </r>
    <r>
      <rPr>
        <sz val="12"/>
        <color theme="1"/>
        <rFont val="Times New Roman"/>
        <family val="1"/>
      </rPr>
      <t>gamebook</t>
    </r>
    <r>
      <rPr>
        <sz val="12"/>
        <color theme="1"/>
        <rFont val="標楷體"/>
        <family val="4"/>
        <charset val="136"/>
      </rPr>
      <t>做收縮包裝後做</t>
    </r>
    <r>
      <rPr>
        <sz val="12"/>
        <color theme="1"/>
        <rFont val="Times New Roman"/>
        <family val="1"/>
      </rPr>
      <t>ship test</t>
    </r>
  </si>
  <si>
    <r>
      <rPr>
        <sz val="12"/>
        <color theme="1"/>
        <rFont val="標楷體"/>
        <family val="4"/>
        <charset val="136"/>
      </rPr>
      <t>用絲印技術製作厚身</t>
    </r>
    <r>
      <rPr>
        <sz val="12"/>
        <color theme="1"/>
        <rFont val="Times New Roman"/>
        <family val="1"/>
      </rPr>
      <t>pad</t>
    </r>
    <r>
      <rPr>
        <sz val="12"/>
        <color theme="1"/>
        <rFont val="標楷體"/>
        <family val="4"/>
        <charset val="136"/>
      </rPr>
      <t>頭簿</t>
    </r>
  </si>
  <si>
    <r>
      <rPr>
        <sz val="12"/>
        <color theme="1"/>
        <rFont val="標楷體"/>
        <family val="4"/>
        <charset val="136"/>
      </rPr>
      <t>嘗試不用穿線圓脊精裝書肉以增加效率及產量</t>
    </r>
  </si>
  <si>
    <r>
      <rPr>
        <sz val="12"/>
        <color theme="1"/>
        <rFont val="標楷體"/>
        <family val="4"/>
        <charset val="136"/>
      </rPr>
      <t>用</t>
    </r>
    <r>
      <rPr>
        <sz val="12"/>
        <color theme="1"/>
        <rFont val="Times New Roman"/>
        <family val="1"/>
      </rPr>
      <t>255gsm</t>
    </r>
    <r>
      <rPr>
        <sz val="12"/>
        <color theme="1"/>
        <rFont val="標楷體"/>
        <family val="4"/>
        <charset val="136"/>
      </rPr>
      <t>，</t>
    </r>
    <r>
      <rPr>
        <sz val="12"/>
        <color theme="1"/>
        <rFont val="Times New Roman"/>
        <family val="1"/>
      </rPr>
      <t>275gsm</t>
    </r>
    <r>
      <rPr>
        <sz val="12"/>
        <color theme="1"/>
        <rFont val="標楷體"/>
        <family val="4"/>
        <charset val="136"/>
      </rPr>
      <t>金咭擊凸做</t>
    </r>
    <r>
      <rPr>
        <sz val="12"/>
        <color theme="1"/>
        <rFont val="Times New Roman"/>
        <family val="1"/>
      </rPr>
      <t xml:space="preserve">Hallmark </t>
    </r>
    <r>
      <rPr>
        <sz val="12"/>
        <color theme="1"/>
        <rFont val="標楷體"/>
        <family val="4"/>
        <charset val="136"/>
      </rPr>
      <t>紙袋</t>
    </r>
  </si>
  <si>
    <r>
      <rPr>
        <sz val="12"/>
        <color theme="1"/>
        <rFont val="標楷體"/>
        <family val="4"/>
        <charset val="136"/>
      </rPr>
      <t>測試洗身書的包裝方法</t>
    </r>
    <r>
      <rPr>
        <sz val="12"/>
        <color theme="1"/>
        <rFont val="Times New Roman"/>
        <family val="1"/>
      </rPr>
      <t xml:space="preserve">, </t>
    </r>
    <r>
      <rPr>
        <sz val="12"/>
        <color theme="1"/>
        <rFont val="標楷體"/>
        <family val="4"/>
        <charset val="136"/>
      </rPr>
      <t>用於大批貨</t>
    </r>
  </si>
  <si>
    <r>
      <rPr>
        <sz val="12"/>
        <color theme="1"/>
        <rFont val="標楷體"/>
        <family val="4"/>
        <charset val="136"/>
      </rPr>
      <t>用更茂</t>
    </r>
    <r>
      <rPr>
        <sz val="12"/>
        <color theme="1"/>
        <rFont val="Times New Roman"/>
        <family val="1"/>
      </rPr>
      <t>0.015mm</t>
    </r>
    <r>
      <rPr>
        <sz val="12"/>
        <color theme="1"/>
        <rFont val="標楷體"/>
        <family val="4"/>
        <charset val="136"/>
      </rPr>
      <t>複合料和</t>
    </r>
    <r>
      <rPr>
        <sz val="12"/>
        <color theme="1"/>
        <rFont val="Times New Roman"/>
        <family val="1"/>
      </rPr>
      <t>Cryovac 0.011mm</t>
    </r>
    <r>
      <rPr>
        <sz val="12"/>
        <color theme="1"/>
        <rFont val="標楷體"/>
        <family val="4"/>
        <charset val="136"/>
      </rPr>
      <t>收縮料替</t>
    </r>
    <r>
      <rPr>
        <sz val="12"/>
        <color theme="1"/>
        <rFont val="Times New Roman"/>
        <family val="1"/>
      </rPr>
      <t>1.Sakata ink 2.</t>
    </r>
    <r>
      <rPr>
        <sz val="12"/>
        <color theme="1"/>
        <rFont val="標楷體"/>
        <family val="4"/>
        <charset val="136"/>
      </rPr>
      <t>茂森</t>
    </r>
    <r>
      <rPr>
        <sz val="12"/>
        <color theme="1"/>
        <rFont val="Times New Roman"/>
        <family val="1"/>
      </rPr>
      <t>Iris Van 3.</t>
    </r>
    <r>
      <rPr>
        <sz val="12"/>
        <color theme="1"/>
        <rFont val="標楷體"/>
        <family val="4"/>
        <charset val="136"/>
      </rPr>
      <t>白樣的產品做收縮包裝，比較收縮膠料起皺與油墨關係</t>
    </r>
  </si>
  <si>
    <r>
      <rPr>
        <sz val="12"/>
        <color theme="1"/>
        <rFont val="標楷體"/>
        <family val="4"/>
        <charset val="136"/>
      </rPr>
      <t>用絲網塗膠水黏閃金粉於不同紙面，測試掃除金粉的容易程度</t>
    </r>
    <r>
      <rPr>
        <sz val="12"/>
        <color theme="1"/>
        <rFont val="Times New Roman"/>
        <family val="1"/>
      </rPr>
      <t>(CS-90809)</t>
    </r>
  </si>
  <si>
    <r>
      <t>(</t>
    </r>
    <r>
      <rPr>
        <sz val="12"/>
        <color theme="1"/>
        <rFont val="標楷體"/>
        <family val="4"/>
        <charset val="136"/>
      </rPr>
      <t>膠底紙壓紋</t>
    </r>
    <r>
      <rPr>
        <sz val="12"/>
        <color theme="1"/>
        <rFont val="Times New Roman"/>
        <family val="1"/>
      </rPr>
      <t xml:space="preserve">)embossed sticker for AMS project on sticker segment </t>
    </r>
  </si>
  <si>
    <r>
      <rPr>
        <sz val="12"/>
        <color theme="1"/>
        <rFont val="標楷體"/>
        <family val="4"/>
        <charset val="136"/>
      </rPr>
      <t>試用珍珠燙金紙做</t>
    </r>
    <r>
      <rPr>
        <sz val="12"/>
        <color theme="1"/>
        <rFont val="Times New Roman"/>
        <family val="1"/>
      </rPr>
      <t>Hallmark</t>
    </r>
    <r>
      <rPr>
        <sz val="12"/>
        <color theme="1"/>
        <rFont val="標楷體"/>
        <family val="4"/>
        <charset val="136"/>
      </rPr>
      <t>要求的珍珠效果</t>
    </r>
    <r>
      <rPr>
        <sz val="12"/>
        <color theme="1"/>
        <rFont val="Times New Roman"/>
        <family val="1"/>
      </rPr>
      <t>(CS-90814)</t>
    </r>
  </si>
  <si>
    <r>
      <rPr>
        <sz val="12"/>
        <color theme="1"/>
        <rFont val="標楷體"/>
        <family val="4"/>
        <charset val="136"/>
      </rPr>
      <t>測試熱轉印</t>
    </r>
    <r>
      <rPr>
        <sz val="12"/>
        <color theme="1"/>
        <rFont val="Times New Roman"/>
        <family val="1"/>
      </rPr>
      <t>Label</t>
    </r>
    <r>
      <rPr>
        <sz val="12"/>
        <color theme="1"/>
        <rFont val="標楷體"/>
        <family val="4"/>
        <charset val="136"/>
      </rPr>
      <t>用於硬塑膠面或木板面</t>
    </r>
  </si>
  <si>
    <r>
      <rPr>
        <sz val="12"/>
        <color theme="1"/>
        <rFont val="標楷體"/>
        <family val="4"/>
        <charset val="136"/>
      </rPr>
      <t>研究塑膠骰仔的包法，探察其中奧妙</t>
    </r>
  </si>
  <si>
    <r>
      <rPr>
        <sz val="12"/>
        <color theme="1"/>
        <rFont val="標楷體"/>
        <family val="4"/>
        <charset val="136"/>
      </rPr>
      <t>試用通利絲印的夜光粉絲印於膠片上</t>
    </r>
  </si>
  <si>
    <r>
      <rPr>
        <sz val="12"/>
        <color theme="1"/>
        <rFont val="標楷體"/>
        <family val="4"/>
        <charset val="136"/>
      </rPr>
      <t>試用</t>
    </r>
    <r>
      <rPr>
        <sz val="12"/>
        <color theme="1"/>
        <rFont val="Times New Roman"/>
        <family val="1"/>
      </rPr>
      <t>130gsm</t>
    </r>
    <r>
      <rPr>
        <sz val="12"/>
        <color theme="1"/>
        <rFont val="標楷體"/>
        <family val="4"/>
        <charset val="136"/>
      </rPr>
      <t>單粉印色過啞油及做</t>
    </r>
    <r>
      <rPr>
        <sz val="12"/>
        <color theme="1"/>
        <rFont val="Times New Roman"/>
        <family val="1"/>
      </rPr>
      <t>rub resistance test</t>
    </r>
    <r>
      <rPr>
        <sz val="12"/>
        <color theme="1"/>
        <rFont val="標楷體"/>
        <family val="4"/>
        <charset val="136"/>
      </rPr>
      <t>，並試是否適合造紙袋</t>
    </r>
  </si>
  <si>
    <r>
      <rPr>
        <sz val="12"/>
        <color theme="1"/>
        <rFont val="標楷體"/>
        <family val="4"/>
        <charset val="136"/>
      </rPr>
      <t>試用錦琪的英國珍珠粉紅燙金紙</t>
    </r>
    <r>
      <rPr>
        <sz val="12"/>
        <color theme="1"/>
        <rFont val="Times New Roman"/>
        <family val="1"/>
      </rPr>
      <t>#465 -471</t>
    </r>
    <r>
      <rPr>
        <sz val="12"/>
        <color theme="1"/>
        <rFont val="標楷體"/>
        <family val="4"/>
        <charset val="136"/>
      </rPr>
      <t>做出</t>
    </r>
    <r>
      <rPr>
        <sz val="12"/>
        <color theme="1"/>
        <rFont val="Times New Roman"/>
        <family val="1"/>
      </rPr>
      <t>Hallmark</t>
    </r>
    <r>
      <rPr>
        <sz val="12"/>
        <color theme="1"/>
        <rFont val="標楷體"/>
        <family val="4"/>
        <charset val="136"/>
      </rPr>
      <t>要求的珍珠效果</t>
    </r>
    <r>
      <rPr>
        <sz val="12"/>
        <color theme="1"/>
        <rFont val="Times New Roman"/>
        <family val="1"/>
      </rPr>
      <t>(CS-90907)</t>
    </r>
  </si>
  <si>
    <r>
      <rPr>
        <sz val="12"/>
        <color theme="1"/>
        <rFont val="標楷體"/>
        <family val="4"/>
        <charset val="136"/>
      </rPr>
      <t>試擊凸效果為</t>
    </r>
    <r>
      <rPr>
        <sz val="12"/>
        <color theme="1"/>
        <rFont val="Times New Roman"/>
        <family val="1"/>
      </rPr>
      <t>Hallmark</t>
    </r>
    <r>
      <rPr>
        <sz val="12"/>
        <color theme="1"/>
        <rFont val="標楷體"/>
        <family val="4"/>
        <charset val="136"/>
      </rPr>
      <t>相部新</t>
    </r>
    <r>
      <rPr>
        <sz val="12"/>
        <color theme="1"/>
        <rFont val="Times New Roman"/>
        <family val="1"/>
      </rPr>
      <t>SKU</t>
    </r>
    <r>
      <rPr>
        <sz val="12"/>
        <color theme="1"/>
        <rFont val="標楷體"/>
        <family val="4"/>
        <charset val="136"/>
      </rPr>
      <t>試樣</t>
    </r>
  </si>
  <si>
    <r>
      <rPr>
        <sz val="12"/>
        <color theme="1"/>
        <rFont val="標楷體"/>
        <family val="4"/>
        <charset val="136"/>
      </rPr>
      <t>用新到廠的</t>
    </r>
    <r>
      <rPr>
        <sz val="12"/>
        <color theme="1"/>
        <rFont val="Times New Roman"/>
        <family val="1"/>
      </rPr>
      <t>Bobst SP-102BMA</t>
    </r>
    <r>
      <rPr>
        <sz val="12"/>
        <color theme="1"/>
        <rFont val="標楷體"/>
        <family val="4"/>
        <charset val="136"/>
      </rPr>
      <t>自動燙金機燙印全息圖及做擊凸效果</t>
    </r>
  </si>
  <si>
    <r>
      <rPr>
        <sz val="12"/>
        <color theme="1"/>
        <rFont val="標楷體"/>
        <family val="4"/>
        <charset val="136"/>
      </rPr>
      <t>試用局部</t>
    </r>
    <r>
      <rPr>
        <sz val="12"/>
        <color theme="1"/>
        <rFont val="Times New Roman"/>
        <family val="1"/>
      </rPr>
      <t>UV</t>
    </r>
    <r>
      <rPr>
        <sz val="12"/>
        <color theme="1"/>
        <rFont val="標楷體"/>
        <family val="4"/>
        <charset val="136"/>
      </rPr>
      <t>效果研究是否值得購買自動絲印機用於生產局部</t>
    </r>
    <r>
      <rPr>
        <sz val="12"/>
        <color theme="1"/>
        <rFont val="Times New Roman"/>
        <family val="1"/>
      </rPr>
      <t>UV</t>
    </r>
  </si>
  <si>
    <r>
      <rPr>
        <sz val="12"/>
        <color theme="1"/>
        <rFont val="標楷體"/>
        <family val="4"/>
        <charset val="136"/>
      </rPr>
      <t>研究自製立體變幻圖像的可行性</t>
    </r>
    <r>
      <rPr>
        <sz val="12"/>
        <color theme="1"/>
        <rFont val="Times New Roman"/>
        <family val="1"/>
      </rPr>
      <t>(Lenticular)</t>
    </r>
  </si>
  <si>
    <r>
      <rPr>
        <sz val="12"/>
        <color theme="1"/>
        <rFont val="標楷體"/>
        <family val="4"/>
        <charset val="136"/>
      </rPr>
      <t>試用的佳印刷器的日本</t>
    </r>
    <r>
      <rPr>
        <sz val="12"/>
        <color theme="1"/>
        <rFont val="Times New Roman"/>
        <family val="1"/>
      </rPr>
      <t>Horizon GMS-7</t>
    </r>
    <r>
      <rPr>
        <sz val="12"/>
        <color theme="1"/>
        <rFont val="標楷體"/>
        <family val="4"/>
        <charset val="136"/>
      </rPr>
      <t>包脊機，以提高效率</t>
    </r>
  </si>
  <si>
    <r>
      <rPr>
        <sz val="12"/>
        <color theme="1"/>
        <rFont val="標楷體"/>
        <family val="4"/>
        <charset val="136"/>
      </rPr>
      <t>用</t>
    </r>
    <r>
      <rPr>
        <sz val="12"/>
        <color theme="1"/>
        <rFont val="Times New Roman"/>
        <family val="1"/>
      </rPr>
      <t>Bobst SP-102BMA</t>
    </r>
    <r>
      <rPr>
        <sz val="12"/>
        <color theme="1"/>
        <rFont val="標楷體"/>
        <family val="4"/>
        <charset val="136"/>
      </rPr>
      <t>試燙金與擊凸在</t>
    </r>
    <r>
      <rPr>
        <sz val="12"/>
        <color theme="1"/>
        <rFont val="Times New Roman"/>
        <family val="1"/>
      </rPr>
      <t>130gsm</t>
    </r>
    <r>
      <rPr>
        <sz val="12"/>
        <color theme="1"/>
        <rFont val="標楷體"/>
        <family val="4"/>
        <charset val="136"/>
      </rPr>
      <t>單粉紙</t>
    </r>
  </si>
  <si>
    <r>
      <rPr>
        <sz val="12"/>
        <color theme="1"/>
        <rFont val="標楷體"/>
        <family val="4"/>
        <charset val="136"/>
      </rPr>
      <t>自行印染螢光紙之可行性，以配合東西創意的國內市場</t>
    </r>
  </si>
  <si>
    <r>
      <rPr>
        <sz val="12"/>
        <color theme="1"/>
        <rFont val="標楷體"/>
        <family val="4"/>
        <charset val="136"/>
      </rPr>
      <t>替</t>
    </r>
    <r>
      <rPr>
        <sz val="12"/>
        <color theme="1"/>
        <rFont val="Times New Roman"/>
        <family val="1"/>
      </rPr>
      <t>Hallmark</t>
    </r>
    <r>
      <rPr>
        <sz val="12"/>
        <color theme="1"/>
        <rFont val="標楷體"/>
        <family val="4"/>
        <charset val="136"/>
      </rPr>
      <t>大週年嘉賓冊</t>
    </r>
    <r>
      <rPr>
        <sz val="12"/>
        <color theme="1"/>
        <rFont val="Times New Roman"/>
        <family val="1"/>
      </rPr>
      <t>"</t>
    </r>
    <r>
      <rPr>
        <sz val="12"/>
        <color theme="1"/>
        <rFont val="標楷體"/>
        <family val="4"/>
        <charset val="136"/>
      </rPr>
      <t>做絲印珍珠油墨、珍珠燙金及擊凸</t>
    </r>
  </si>
  <si>
    <r>
      <rPr>
        <sz val="12"/>
        <color theme="1"/>
        <rFont val="標楷體"/>
        <family val="4"/>
        <charset val="136"/>
      </rPr>
      <t>用新迪絲印油墨於新購置的上海電氣集團的半自動絲網機做平面絲印產品，以拓展絲印市場</t>
    </r>
  </si>
  <si>
    <r>
      <rPr>
        <sz val="12"/>
        <color theme="1"/>
        <rFont val="標楷體"/>
        <family val="4"/>
        <charset val="136"/>
      </rPr>
      <t>試用我廠新置的半自動絲印機於水松木上做絲印圖案及做拼圖的可行性</t>
    </r>
  </si>
  <si>
    <t>查看目錄</t>
  </si>
  <si>
    <t>查看文件</t>
  </si>
  <si>
    <t>查看目錄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</si>
</sst>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Red]\(0.00\)"/>
  </numFmts>
  <fonts count="10" x14ac:knownFonts="1">
    <font>
      <sz val="12"/>
      <color theme="1"/>
      <name val="新細明體"/>
      <family val="2"/>
      <scheme val="minor"/>
    </font>
    <font>
      <sz val="9"/>
      <name val="新細明體"/>
      <family val="3"/>
      <charset val="136"/>
      <scheme val="minor"/>
    </font>
    <font>
      <u/>
      <sz val="12"/>
      <color indexed="12"/>
      <name val="新細明體"/>
      <family val="1"/>
      <charset val="136"/>
    </font>
    <font>
      <sz val="12"/>
      <color theme="1"/>
      <name val="Times New Roman"/>
      <family val="1"/>
    </font>
    <font>
      <b/>
      <sz val="12"/>
      <color indexed="8"/>
      <name val="Times New Roman"/>
      <family val="1"/>
    </font>
    <font>
      <b/>
      <sz val="12"/>
      <color indexed="8"/>
      <name val="標楷體"/>
      <family val="4"/>
      <charset val="136"/>
    </font>
    <font>
      <sz val="12"/>
      <color theme="1"/>
      <name val="標楷體"/>
      <family val="4"/>
      <charset val="136"/>
    </font>
    <font>
      <u/>
      <sz val="12"/>
      <color indexed="12"/>
      <name val="標楷體"/>
      <family val="4"/>
      <charset val="136"/>
    </font>
    <font>
      <b/>
      <sz val="12"/>
      <color theme="1"/>
      <name val="標楷體"/>
      <family val="4"/>
      <charset val="136"/>
    </font>
    <font>
      <u/>
      <sz val="12"/>
      <color rgb="FF0000FF"/>
      <name val="標楷體"/>
      <family val="4"/>
      <charset val="136"/>
    </font>
  </fonts>
  <fills count="3">
    <fill>
      <patternFill patternType="none"/>
    </fill>
    <fill>
      <patternFill patternType="gray125"/>
    </fill>
    <fill>
      <patternFill patternType="solid">
        <fgColor rgb="FFCCFFFF"/>
        <bgColor indexed="64"/>
      </patternFill>
    </fill>
  </fills>
  <borders count="1">
    <border>
      <left/>
      <right/>
      <top/>
      <bottom/>
      <diagonal/>
    </border>
  </borders>
  <cellStyleXfs count="2">
    <xf numFmtId="0" fontId="0" fillId="0" borderId="0"/>
    <xf numFmtId="0" fontId="2" fillId="0" borderId="0">
      <alignment vertical="top"/>
      <protection locked="0"/>
    </xf>
  </cellStyleXfs>
  <cellXfs count="16">
    <xf numFmtId="0" fontId="0" fillId="0" borderId="0" xfId="0"/>
    <xf numFmtId="0" fontId="3" fillId="0" borderId="0" xfId="0" applyFont="1" applyAlignment="1">
      <alignment horizontal="center" vertical="center" shrinkToFit="1"/>
    </xf>
    <xf numFmtId="0" fontId="3" fillId="0" borderId="0" xfId="0" applyFont="1" applyAlignment="1">
      <alignment horizontal="left" vertical="center" shrinkToFit="1"/>
    </xf>
    <xf numFmtId="14" fontId="3" fillId="0" borderId="0" xfId="0" applyNumberFormat="1" applyFont="1" applyAlignment="1">
      <alignment horizontal="center" vertical="center" shrinkToFit="1"/>
    </xf>
    <xf numFmtId="0" fontId="4" fillId="2" borderId="0" xfId="0" applyFont="1" applyFill="1" applyAlignment="1">
      <alignment horizontal="center" vertical="center" shrinkToFit="1"/>
    </xf>
    <xf numFmtId="0" fontId="4" fillId="0" borderId="0" xfId="0" applyFont="1" applyAlignment="1">
      <alignment horizontal="center" vertical="center" shrinkToFit="1"/>
    </xf>
    <xf numFmtId="176" fontId="3" fillId="0" borderId="0" xfId="0" applyNumberFormat="1" applyFont="1" applyAlignment="1">
      <alignment horizontal="center" vertical="center" shrinkToFit="1"/>
    </xf>
    <xf numFmtId="176" fontId="4" fillId="2" borderId="0" xfId="0" applyNumberFormat="1" applyFont="1" applyFill="1" applyAlignment="1">
      <alignment horizontal="center" vertical="center" shrinkToFit="1"/>
    </xf>
    <xf numFmtId="177" fontId="3" fillId="0" borderId="0" xfId="0" applyNumberFormat="1" applyFont="1" applyAlignment="1">
      <alignment horizontal="center" vertical="center" shrinkToFit="1"/>
    </xf>
    <xf numFmtId="0" fontId="8" fillId="2" borderId="0" xfId="0" applyFont="1" applyFill="1" applyAlignment="1">
      <alignment horizontal="center" vertical="center" shrinkToFit="1"/>
    </xf>
    <xf numFmtId="0" fontId="9" fillId="0" borderId="0" xfId="1" applyFont="1" applyAlignment="1" applyProtection="1">
      <alignment horizontal="center" vertical="center" shrinkToFit="1"/>
    </xf>
    <xf numFmtId="0" fontId="9" fillId="0" borderId="0" xfId="1" applyFont="1" applyAlignment="1" applyProtection="1">
      <alignment horizontal="left" vertical="center" shrinkToFit="1"/>
    </xf>
    <xf numFmtId="0" fontId="9" fillId="0" borderId="0" xfId="0" applyFont="1" applyAlignment="1">
      <alignment horizontal="center" vertical="center" shrinkToFit="1"/>
    </xf>
    <xf numFmtId="0" fontId="9" fillId="0" borderId="0" xfId="0" applyFont="1"/>
    <xf numFmtId="0" fontId="9" fillId="0" borderId="0" xfId="0" applyFont="1" applyAlignment="1">
      <alignment horizontal="left" vertical="center" shrinkToFit="1"/>
    </xf>
    <xf numFmtId="0" fontId="7" fillId="0" borderId="0" xfId="1" applyFont="1">
      <alignment vertical="top"/>
      <protection locked="0"/>
    </xf>
  </cellXfs>
  <cellStyles count="2">
    <cellStyle name="一般" xfId="0" builtinId="0"/>
    <cellStyle name="超連結" xfId="1" builtinId="8"/>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CS/CS-031009" TargetMode="External"/><Relationship Id="rId299" Type="http://schemas.openxmlformats.org/officeDocument/2006/relationships/hyperlink" Target="CS/CS-091001" TargetMode="External"/><Relationship Id="rId21" Type="http://schemas.openxmlformats.org/officeDocument/2006/relationships/hyperlink" Target="CS/CS-00702" TargetMode="External"/><Relationship Id="rId63" Type="http://schemas.openxmlformats.org/officeDocument/2006/relationships/hyperlink" Target="CS/CS-030409" TargetMode="External"/><Relationship Id="rId159" Type="http://schemas.openxmlformats.org/officeDocument/2006/relationships/hyperlink" Target="CS/CS-040805" TargetMode="External"/><Relationship Id="rId324" Type="http://schemas.openxmlformats.org/officeDocument/2006/relationships/hyperlink" Target="CS/CS-101006" TargetMode="External"/><Relationship Id="rId366" Type="http://schemas.openxmlformats.org/officeDocument/2006/relationships/hyperlink" Target="CS/CS-10507" TargetMode="External"/><Relationship Id="rId531" Type="http://schemas.openxmlformats.org/officeDocument/2006/relationships/hyperlink" Target="CS/CS-21005" TargetMode="External"/><Relationship Id="rId573" Type="http://schemas.openxmlformats.org/officeDocument/2006/relationships/hyperlink" Target="CS/CS-90601" TargetMode="External"/><Relationship Id="rId629" Type="http://schemas.openxmlformats.org/officeDocument/2006/relationships/hyperlink" Target="CS/CS-91203" TargetMode="External"/><Relationship Id="rId170" Type="http://schemas.openxmlformats.org/officeDocument/2006/relationships/hyperlink" Target="CS/CS-050101" TargetMode="External"/><Relationship Id="rId226" Type="http://schemas.openxmlformats.org/officeDocument/2006/relationships/hyperlink" Target="CS/CS-061001" TargetMode="External"/><Relationship Id="rId433" Type="http://schemas.openxmlformats.org/officeDocument/2006/relationships/hyperlink" Target="CS/CS-11103" TargetMode="External"/><Relationship Id="rId268" Type="http://schemas.openxmlformats.org/officeDocument/2006/relationships/hyperlink" Target="CS/CS-071101" TargetMode="External"/><Relationship Id="rId475" Type="http://schemas.openxmlformats.org/officeDocument/2006/relationships/hyperlink" Target="CS/CS-140601" TargetMode="External"/><Relationship Id="rId32" Type="http://schemas.openxmlformats.org/officeDocument/2006/relationships/hyperlink" Target="CS/CS-030101" TargetMode="External"/><Relationship Id="rId74" Type="http://schemas.openxmlformats.org/officeDocument/2006/relationships/hyperlink" Target="CS/CS-030701" TargetMode="External"/><Relationship Id="rId128" Type="http://schemas.openxmlformats.org/officeDocument/2006/relationships/hyperlink" Target="CS/CS-031210" TargetMode="External"/><Relationship Id="rId335" Type="http://schemas.openxmlformats.org/officeDocument/2006/relationships/hyperlink" Target="CS/CS-10201" TargetMode="External"/><Relationship Id="rId377" Type="http://schemas.openxmlformats.org/officeDocument/2006/relationships/hyperlink" Target="CS/CS-10608" TargetMode="External"/><Relationship Id="rId500" Type="http://schemas.openxmlformats.org/officeDocument/2006/relationships/hyperlink" Target="CS/CS-20404" TargetMode="External"/><Relationship Id="rId542" Type="http://schemas.openxmlformats.org/officeDocument/2006/relationships/hyperlink" Target="CS/CS-21206" TargetMode="External"/><Relationship Id="rId584" Type="http://schemas.openxmlformats.org/officeDocument/2006/relationships/hyperlink" Target="CS/CS-90703" TargetMode="External"/><Relationship Id="rId5" Type="http://schemas.openxmlformats.org/officeDocument/2006/relationships/hyperlink" Target="CS\CS-00402" TargetMode="External"/><Relationship Id="rId181" Type="http://schemas.openxmlformats.org/officeDocument/2006/relationships/hyperlink" Target="CS/CS-050402" TargetMode="External"/><Relationship Id="rId237" Type="http://schemas.openxmlformats.org/officeDocument/2006/relationships/hyperlink" Target="CS/CS-070104" TargetMode="External"/><Relationship Id="rId402" Type="http://schemas.openxmlformats.org/officeDocument/2006/relationships/hyperlink" Target="CS/CS-10810" TargetMode="External"/><Relationship Id="rId279" Type="http://schemas.openxmlformats.org/officeDocument/2006/relationships/hyperlink" Target="CS/CS-080303" TargetMode="External"/><Relationship Id="rId444" Type="http://schemas.openxmlformats.org/officeDocument/2006/relationships/hyperlink" Target="CS/CS-120401" TargetMode="External"/><Relationship Id="rId486" Type="http://schemas.openxmlformats.org/officeDocument/2006/relationships/hyperlink" Target="CS/CS-20101" TargetMode="External"/><Relationship Id="rId43" Type="http://schemas.openxmlformats.org/officeDocument/2006/relationships/hyperlink" Target="CS/CS-030201" TargetMode="External"/><Relationship Id="rId139" Type="http://schemas.openxmlformats.org/officeDocument/2006/relationships/hyperlink" Target="CS/CS-040305" TargetMode="External"/><Relationship Id="rId290" Type="http://schemas.openxmlformats.org/officeDocument/2006/relationships/hyperlink" Target="CS/CS-090301" TargetMode="External"/><Relationship Id="rId304" Type="http://schemas.openxmlformats.org/officeDocument/2006/relationships/hyperlink" Target="CS/CS-100301" TargetMode="External"/><Relationship Id="rId346" Type="http://schemas.openxmlformats.org/officeDocument/2006/relationships/hyperlink" Target="CS/CS-10306" TargetMode="External"/><Relationship Id="rId388" Type="http://schemas.openxmlformats.org/officeDocument/2006/relationships/hyperlink" Target="CS/CS-10710" TargetMode="External"/><Relationship Id="rId511" Type="http://schemas.openxmlformats.org/officeDocument/2006/relationships/hyperlink" Target="CS/CS-20601" TargetMode="External"/><Relationship Id="rId553" Type="http://schemas.openxmlformats.org/officeDocument/2006/relationships/hyperlink" Target="CS/CS-90311" TargetMode="External"/><Relationship Id="rId609" Type="http://schemas.openxmlformats.org/officeDocument/2006/relationships/hyperlink" Target="CS/CS-90902" TargetMode="External"/><Relationship Id="rId85" Type="http://schemas.openxmlformats.org/officeDocument/2006/relationships/hyperlink" Target="CS/CS-030712" TargetMode="External"/><Relationship Id="rId150" Type="http://schemas.openxmlformats.org/officeDocument/2006/relationships/hyperlink" Target="CS/CS-040602" TargetMode="External"/><Relationship Id="rId192" Type="http://schemas.openxmlformats.org/officeDocument/2006/relationships/hyperlink" Target="CS/CS-051001" TargetMode="External"/><Relationship Id="rId206" Type="http://schemas.openxmlformats.org/officeDocument/2006/relationships/hyperlink" Target="CS/CS-060401" TargetMode="External"/><Relationship Id="rId413" Type="http://schemas.openxmlformats.org/officeDocument/2006/relationships/hyperlink" Target="CS/CS-11001" TargetMode="External"/><Relationship Id="rId595" Type="http://schemas.openxmlformats.org/officeDocument/2006/relationships/hyperlink" Target="CS/CS-90805" TargetMode="External"/><Relationship Id="rId248" Type="http://schemas.openxmlformats.org/officeDocument/2006/relationships/hyperlink" Target="CS\CS-070505" TargetMode="External"/><Relationship Id="rId455" Type="http://schemas.openxmlformats.org/officeDocument/2006/relationships/hyperlink" Target="CS/CS-130401" TargetMode="External"/><Relationship Id="rId497" Type="http://schemas.openxmlformats.org/officeDocument/2006/relationships/hyperlink" Target="CS/CS-20401" TargetMode="External"/><Relationship Id="rId620" Type="http://schemas.openxmlformats.org/officeDocument/2006/relationships/hyperlink" Target="CS/CS-91006" TargetMode="External"/><Relationship Id="rId12" Type="http://schemas.openxmlformats.org/officeDocument/2006/relationships/hyperlink" Target="CS/CS-00503" TargetMode="External"/><Relationship Id="rId108" Type="http://schemas.openxmlformats.org/officeDocument/2006/relationships/hyperlink" Target="CS/CS-030906" TargetMode="External"/><Relationship Id="rId315" Type="http://schemas.openxmlformats.org/officeDocument/2006/relationships/hyperlink" Target="CS/CS-100703" TargetMode="External"/><Relationship Id="rId357" Type="http://schemas.openxmlformats.org/officeDocument/2006/relationships/hyperlink" Target="CS/CS-10406" TargetMode="External"/><Relationship Id="rId522" Type="http://schemas.openxmlformats.org/officeDocument/2006/relationships/hyperlink" Target="CS/CS-20804" TargetMode="External"/><Relationship Id="rId54" Type="http://schemas.openxmlformats.org/officeDocument/2006/relationships/hyperlink" Target="CS/CS-030305" TargetMode="External"/><Relationship Id="rId96" Type="http://schemas.openxmlformats.org/officeDocument/2006/relationships/hyperlink" Target="CS/CS-030810" TargetMode="External"/><Relationship Id="rId161" Type="http://schemas.openxmlformats.org/officeDocument/2006/relationships/hyperlink" Target="CS/CS-040901" TargetMode="External"/><Relationship Id="rId217" Type="http://schemas.openxmlformats.org/officeDocument/2006/relationships/hyperlink" Target="CS/CS-060803" TargetMode="External"/><Relationship Id="rId399" Type="http://schemas.openxmlformats.org/officeDocument/2006/relationships/hyperlink" Target="CS/CS-10807" TargetMode="External"/><Relationship Id="rId564" Type="http://schemas.openxmlformats.org/officeDocument/2006/relationships/hyperlink" Target="CS/CS-90505" TargetMode="External"/><Relationship Id="rId259" Type="http://schemas.openxmlformats.org/officeDocument/2006/relationships/hyperlink" Target="CS/CS-070802" TargetMode="External"/><Relationship Id="rId424" Type="http://schemas.openxmlformats.org/officeDocument/2006/relationships/hyperlink" Target="CS/CS-110402" TargetMode="External"/><Relationship Id="rId466" Type="http://schemas.openxmlformats.org/officeDocument/2006/relationships/hyperlink" Target="CS/CS-131101" TargetMode="External"/><Relationship Id="rId23" Type="http://schemas.openxmlformats.org/officeDocument/2006/relationships/hyperlink" Target="CS/CS-00802" TargetMode="External"/><Relationship Id="rId119" Type="http://schemas.openxmlformats.org/officeDocument/2006/relationships/hyperlink" Target="CS/CS-031201" TargetMode="External"/><Relationship Id="rId270" Type="http://schemas.openxmlformats.org/officeDocument/2006/relationships/hyperlink" Target="CS/CS-071103" TargetMode="External"/><Relationship Id="rId326" Type="http://schemas.openxmlformats.org/officeDocument/2006/relationships/hyperlink" Target="CS/CS-101008" TargetMode="External"/><Relationship Id="rId533" Type="http://schemas.openxmlformats.org/officeDocument/2006/relationships/hyperlink" Target="CS/CS-21007" TargetMode="External"/><Relationship Id="rId65" Type="http://schemas.openxmlformats.org/officeDocument/2006/relationships/hyperlink" Target="CS/CS-030501" TargetMode="External"/><Relationship Id="rId130" Type="http://schemas.openxmlformats.org/officeDocument/2006/relationships/hyperlink" Target="CS/CS-040201" TargetMode="External"/><Relationship Id="rId368" Type="http://schemas.openxmlformats.org/officeDocument/2006/relationships/hyperlink" Target="CS/CS-10509" TargetMode="External"/><Relationship Id="rId575" Type="http://schemas.openxmlformats.org/officeDocument/2006/relationships/hyperlink" Target="CS/CS-90603" TargetMode="External"/><Relationship Id="rId172" Type="http://schemas.openxmlformats.org/officeDocument/2006/relationships/hyperlink" Target="CS/CS-050202" TargetMode="External"/><Relationship Id="rId228" Type="http://schemas.openxmlformats.org/officeDocument/2006/relationships/hyperlink" Target="CS/CS-061003" TargetMode="External"/><Relationship Id="rId435" Type="http://schemas.openxmlformats.org/officeDocument/2006/relationships/hyperlink" Target="CS/CS-111101" TargetMode="External"/><Relationship Id="rId477" Type="http://schemas.openxmlformats.org/officeDocument/2006/relationships/hyperlink" Target="CS/CS-140701" TargetMode="External"/><Relationship Id="rId600" Type="http://schemas.openxmlformats.org/officeDocument/2006/relationships/hyperlink" Target="CS/CS-90810" TargetMode="External"/><Relationship Id="rId281" Type="http://schemas.openxmlformats.org/officeDocument/2006/relationships/hyperlink" Target="CS/CS-080501" TargetMode="External"/><Relationship Id="rId337" Type="http://schemas.openxmlformats.org/officeDocument/2006/relationships/hyperlink" Target="CS/CS-10203" TargetMode="External"/><Relationship Id="rId502" Type="http://schemas.openxmlformats.org/officeDocument/2006/relationships/hyperlink" Target="CS/CS-20502" TargetMode="External"/><Relationship Id="rId34" Type="http://schemas.openxmlformats.org/officeDocument/2006/relationships/hyperlink" Target="CS/CS-030103" TargetMode="External"/><Relationship Id="rId76" Type="http://schemas.openxmlformats.org/officeDocument/2006/relationships/hyperlink" Target="CS/CS-030703" TargetMode="External"/><Relationship Id="rId141" Type="http://schemas.openxmlformats.org/officeDocument/2006/relationships/hyperlink" Target="CS/CS-040402" TargetMode="External"/><Relationship Id="rId379" Type="http://schemas.openxmlformats.org/officeDocument/2006/relationships/hyperlink" Target="CS/CS-10701" TargetMode="External"/><Relationship Id="rId544" Type="http://schemas.openxmlformats.org/officeDocument/2006/relationships/hyperlink" Target="CS/CS-90302" TargetMode="External"/><Relationship Id="rId586" Type="http://schemas.openxmlformats.org/officeDocument/2006/relationships/hyperlink" Target="CS/CS-90705" TargetMode="External"/><Relationship Id="rId7" Type="http://schemas.openxmlformats.org/officeDocument/2006/relationships/hyperlink" Target="CS/CS-00404" TargetMode="External"/><Relationship Id="rId183" Type="http://schemas.openxmlformats.org/officeDocument/2006/relationships/hyperlink" Target="CS/CS-050501" TargetMode="External"/><Relationship Id="rId239" Type="http://schemas.openxmlformats.org/officeDocument/2006/relationships/hyperlink" Target="CS/CS-070401" TargetMode="External"/><Relationship Id="rId390" Type="http://schemas.openxmlformats.org/officeDocument/2006/relationships/hyperlink" Target="CS/CS-10712" TargetMode="External"/><Relationship Id="rId404" Type="http://schemas.openxmlformats.org/officeDocument/2006/relationships/hyperlink" Target="CS/CS-10812(&#21462;&#28040;)" TargetMode="External"/><Relationship Id="rId446" Type="http://schemas.openxmlformats.org/officeDocument/2006/relationships/hyperlink" Target="CS/CS-120501" TargetMode="External"/><Relationship Id="rId611" Type="http://schemas.openxmlformats.org/officeDocument/2006/relationships/hyperlink" Target="CS/CS-90904" TargetMode="External"/><Relationship Id="rId250" Type="http://schemas.openxmlformats.org/officeDocument/2006/relationships/hyperlink" Target="CS/CS-070601" TargetMode="External"/><Relationship Id="rId292" Type="http://schemas.openxmlformats.org/officeDocument/2006/relationships/hyperlink" Target="CS/CS-090701" TargetMode="External"/><Relationship Id="rId306" Type="http://schemas.openxmlformats.org/officeDocument/2006/relationships/hyperlink" Target="CS/CS-100402" TargetMode="External"/><Relationship Id="rId488" Type="http://schemas.openxmlformats.org/officeDocument/2006/relationships/hyperlink" Target="CS/CS-20103" TargetMode="External"/><Relationship Id="rId45" Type="http://schemas.openxmlformats.org/officeDocument/2006/relationships/hyperlink" Target="CS/CS-030203" TargetMode="External"/><Relationship Id="rId87" Type="http://schemas.openxmlformats.org/officeDocument/2006/relationships/hyperlink" Target="CS/CS-030801" TargetMode="External"/><Relationship Id="rId110" Type="http://schemas.openxmlformats.org/officeDocument/2006/relationships/hyperlink" Target="CS/CS-031002" TargetMode="External"/><Relationship Id="rId348" Type="http://schemas.openxmlformats.org/officeDocument/2006/relationships/hyperlink" Target="CS/CS-10308" TargetMode="External"/><Relationship Id="rId513" Type="http://schemas.openxmlformats.org/officeDocument/2006/relationships/hyperlink" Target="CS/CS-20603" TargetMode="External"/><Relationship Id="rId555" Type="http://schemas.openxmlformats.org/officeDocument/2006/relationships/hyperlink" Target="CS/CS-90401" TargetMode="External"/><Relationship Id="rId597" Type="http://schemas.openxmlformats.org/officeDocument/2006/relationships/hyperlink" Target="CS/CS-90807" TargetMode="External"/><Relationship Id="rId152" Type="http://schemas.openxmlformats.org/officeDocument/2006/relationships/hyperlink" Target="CS/CS-040604" TargetMode="External"/><Relationship Id="rId194" Type="http://schemas.openxmlformats.org/officeDocument/2006/relationships/hyperlink" Target="CS/CS-051101" TargetMode="External"/><Relationship Id="rId208" Type="http://schemas.openxmlformats.org/officeDocument/2006/relationships/hyperlink" Target="CS/CS-060601" TargetMode="External"/><Relationship Id="rId415" Type="http://schemas.openxmlformats.org/officeDocument/2006/relationships/hyperlink" Target="CS/CS-11003" TargetMode="External"/><Relationship Id="rId457" Type="http://schemas.openxmlformats.org/officeDocument/2006/relationships/hyperlink" Target="CS/CS-130501" TargetMode="External"/><Relationship Id="rId622" Type="http://schemas.openxmlformats.org/officeDocument/2006/relationships/hyperlink" Target="CS/CS-91101" TargetMode="External"/><Relationship Id="rId261" Type="http://schemas.openxmlformats.org/officeDocument/2006/relationships/hyperlink" Target="CS/CS-070804" TargetMode="External"/><Relationship Id="rId499" Type="http://schemas.openxmlformats.org/officeDocument/2006/relationships/hyperlink" Target="CS/CS-20403" TargetMode="External"/><Relationship Id="rId14" Type="http://schemas.openxmlformats.org/officeDocument/2006/relationships/hyperlink" Target="CS/CS-00505" TargetMode="External"/><Relationship Id="rId56" Type="http://schemas.openxmlformats.org/officeDocument/2006/relationships/hyperlink" Target="CS/CS-030402" TargetMode="External"/><Relationship Id="rId317" Type="http://schemas.openxmlformats.org/officeDocument/2006/relationships/hyperlink" Target="CS/CS-100802" TargetMode="External"/><Relationship Id="rId359" Type="http://schemas.openxmlformats.org/officeDocument/2006/relationships/hyperlink" Target="CS/CS-10408" TargetMode="External"/><Relationship Id="rId524" Type="http://schemas.openxmlformats.org/officeDocument/2006/relationships/hyperlink" Target="CS/CS-20901" TargetMode="External"/><Relationship Id="rId566" Type="http://schemas.openxmlformats.org/officeDocument/2006/relationships/hyperlink" Target="CS/CS-90507" TargetMode="External"/><Relationship Id="rId98" Type="http://schemas.openxmlformats.org/officeDocument/2006/relationships/hyperlink" Target="CS/CS-030812" TargetMode="External"/><Relationship Id="rId121" Type="http://schemas.openxmlformats.org/officeDocument/2006/relationships/hyperlink" Target="CS/CS-031203" TargetMode="External"/><Relationship Id="rId163" Type="http://schemas.openxmlformats.org/officeDocument/2006/relationships/hyperlink" Target="CS/CS-040903" TargetMode="External"/><Relationship Id="rId219" Type="http://schemas.openxmlformats.org/officeDocument/2006/relationships/hyperlink" Target="CS/CS-060805" TargetMode="External"/><Relationship Id="rId370" Type="http://schemas.openxmlformats.org/officeDocument/2006/relationships/hyperlink" Target="CS/CS-10601" TargetMode="External"/><Relationship Id="rId426" Type="http://schemas.openxmlformats.org/officeDocument/2006/relationships/hyperlink" Target="CS/CS-110502" TargetMode="External"/><Relationship Id="rId230" Type="http://schemas.openxmlformats.org/officeDocument/2006/relationships/hyperlink" Target="CS/CS-061201" TargetMode="External"/><Relationship Id="rId468" Type="http://schemas.openxmlformats.org/officeDocument/2006/relationships/hyperlink" Target="CS/CS-131103" TargetMode="External"/><Relationship Id="rId25" Type="http://schemas.openxmlformats.org/officeDocument/2006/relationships/hyperlink" Target="CS/CS-00804" TargetMode="External"/><Relationship Id="rId67" Type="http://schemas.openxmlformats.org/officeDocument/2006/relationships/hyperlink" Target="CS/CS-030503" TargetMode="External"/><Relationship Id="rId272" Type="http://schemas.openxmlformats.org/officeDocument/2006/relationships/hyperlink" Target="CS/CS-071201" TargetMode="External"/><Relationship Id="rId328" Type="http://schemas.openxmlformats.org/officeDocument/2006/relationships/hyperlink" Target="CS/CS-10101" TargetMode="External"/><Relationship Id="rId535" Type="http://schemas.openxmlformats.org/officeDocument/2006/relationships/hyperlink" Target="CS/CS-21102" TargetMode="External"/><Relationship Id="rId577" Type="http://schemas.openxmlformats.org/officeDocument/2006/relationships/hyperlink" Target="CS/CS-90605" TargetMode="External"/><Relationship Id="rId132" Type="http://schemas.openxmlformats.org/officeDocument/2006/relationships/hyperlink" Target="CS/CS-040203" TargetMode="External"/><Relationship Id="rId174" Type="http://schemas.openxmlformats.org/officeDocument/2006/relationships/hyperlink" Target="CS/CS-050302" TargetMode="External"/><Relationship Id="rId381" Type="http://schemas.openxmlformats.org/officeDocument/2006/relationships/hyperlink" Target="CS/CS-10703" TargetMode="External"/><Relationship Id="rId602" Type="http://schemas.openxmlformats.org/officeDocument/2006/relationships/hyperlink" Target="CS/CS-90812" TargetMode="External"/><Relationship Id="rId241" Type="http://schemas.openxmlformats.org/officeDocument/2006/relationships/hyperlink" Target="CS/CS-070403" TargetMode="External"/><Relationship Id="rId437" Type="http://schemas.openxmlformats.org/officeDocument/2006/relationships/hyperlink" Target="CS/CS-111103" TargetMode="External"/><Relationship Id="rId479" Type="http://schemas.openxmlformats.org/officeDocument/2006/relationships/hyperlink" Target="CS/CS-140802" TargetMode="External"/><Relationship Id="rId36" Type="http://schemas.openxmlformats.org/officeDocument/2006/relationships/hyperlink" Target="CS/CS-030105" TargetMode="External"/><Relationship Id="rId283" Type="http://schemas.openxmlformats.org/officeDocument/2006/relationships/hyperlink" Target="CS/CS-080902" TargetMode="External"/><Relationship Id="rId339" Type="http://schemas.openxmlformats.org/officeDocument/2006/relationships/hyperlink" Target="CS/CS-10205" TargetMode="External"/><Relationship Id="rId490" Type="http://schemas.openxmlformats.org/officeDocument/2006/relationships/hyperlink" Target="CS/CS-20105" TargetMode="External"/><Relationship Id="rId504" Type="http://schemas.openxmlformats.org/officeDocument/2006/relationships/hyperlink" Target="CS/CS-20504" TargetMode="External"/><Relationship Id="rId546" Type="http://schemas.openxmlformats.org/officeDocument/2006/relationships/hyperlink" Target="CS/CS-90304" TargetMode="External"/><Relationship Id="rId78" Type="http://schemas.openxmlformats.org/officeDocument/2006/relationships/hyperlink" Target="CS/CS-030705" TargetMode="External"/><Relationship Id="rId101" Type="http://schemas.openxmlformats.org/officeDocument/2006/relationships/hyperlink" Target="CS/CS-030815" TargetMode="External"/><Relationship Id="rId143" Type="http://schemas.openxmlformats.org/officeDocument/2006/relationships/hyperlink" Target="CS/CS-040404" TargetMode="External"/><Relationship Id="rId185" Type="http://schemas.openxmlformats.org/officeDocument/2006/relationships/hyperlink" Target="CS/CS-050503" TargetMode="External"/><Relationship Id="rId350" Type="http://schemas.openxmlformats.org/officeDocument/2006/relationships/hyperlink" Target="CS/CS-10310" TargetMode="External"/><Relationship Id="rId406" Type="http://schemas.openxmlformats.org/officeDocument/2006/relationships/hyperlink" Target="CS/CS-10901" TargetMode="External"/><Relationship Id="rId588" Type="http://schemas.openxmlformats.org/officeDocument/2006/relationships/hyperlink" Target="CS/CS-90707" TargetMode="External"/><Relationship Id="rId9" Type="http://schemas.openxmlformats.org/officeDocument/2006/relationships/hyperlink" Target="CS\CS-00406" TargetMode="External"/><Relationship Id="rId210" Type="http://schemas.openxmlformats.org/officeDocument/2006/relationships/hyperlink" Target="CS/CS-060603" TargetMode="External"/><Relationship Id="rId392" Type="http://schemas.openxmlformats.org/officeDocument/2006/relationships/hyperlink" Target="CS/CS-10714" TargetMode="External"/><Relationship Id="rId448" Type="http://schemas.openxmlformats.org/officeDocument/2006/relationships/hyperlink" Target="CS/CS-121101" TargetMode="External"/><Relationship Id="rId613" Type="http://schemas.openxmlformats.org/officeDocument/2006/relationships/hyperlink" Target="CS/CS-90906" TargetMode="External"/><Relationship Id="rId252" Type="http://schemas.openxmlformats.org/officeDocument/2006/relationships/hyperlink" Target="CS/CS-070603" TargetMode="External"/><Relationship Id="rId294" Type="http://schemas.openxmlformats.org/officeDocument/2006/relationships/hyperlink" Target="CS/CS-090703" TargetMode="External"/><Relationship Id="rId308" Type="http://schemas.openxmlformats.org/officeDocument/2006/relationships/hyperlink" Target="CS/CS-100502" TargetMode="External"/><Relationship Id="rId515" Type="http://schemas.openxmlformats.org/officeDocument/2006/relationships/hyperlink" Target="CS/CS-20605" TargetMode="External"/><Relationship Id="rId47" Type="http://schemas.openxmlformats.org/officeDocument/2006/relationships/hyperlink" Target="CS/CS-030205" TargetMode="External"/><Relationship Id="rId89" Type="http://schemas.openxmlformats.org/officeDocument/2006/relationships/hyperlink" Target="CS/CS-030803" TargetMode="External"/><Relationship Id="rId112" Type="http://schemas.openxmlformats.org/officeDocument/2006/relationships/hyperlink" Target="CS/CS-031004" TargetMode="External"/><Relationship Id="rId154" Type="http://schemas.openxmlformats.org/officeDocument/2006/relationships/hyperlink" Target="CS/CS-040701" TargetMode="External"/><Relationship Id="rId361" Type="http://schemas.openxmlformats.org/officeDocument/2006/relationships/hyperlink" Target="CS/CS-10502" TargetMode="External"/><Relationship Id="rId557" Type="http://schemas.openxmlformats.org/officeDocument/2006/relationships/hyperlink" Target="CS/CS-90403" TargetMode="External"/><Relationship Id="rId599" Type="http://schemas.openxmlformats.org/officeDocument/2006/relationships/hyperlink" Target="CS/CS-90809" TargetMode="External"/><Relationship Id="rId196" Type="http://schemas.openxmlformats.org/officeDocument/2006/relationships/hyperlink" Target="CS/CS-051103" TargetMode="External"/><Relationship Id="rId417" Type="http://schemas.openxmlformats.org/officeDocument/2006/relationships/hyperlink" Target="CS/CS-110201" TargetMode="External"/><Relationship Id="rId459" Type="http://schemas.openxmlformats.org/officeDocument/2006/relationships/hyperlink" Target="CS/CS-130701" TargetMode="External"/><Relationship Id="rId624" Type="http://schemas.openxmlformats.org/officeDocument/2006/relationships/hyperlink" Target="CS/CS-91103" TargetMode="External"/><Relationship Id="rId16" Type="http://schemas.openxmlformats.org/officeDocument/2006/relationships/hyperlink" Target="CS/CS-00507" TargetMode="External"/><Relationship Id="rId221" Type="http://schemas.openxmlformats.org/officeDocument/2006/relationships/hyperlink" Target="CS/CS-060902" TargetMode="External"/><Relationship Id="rId263" Type="http://schemas.openxmlformats.org/officeDocument/2006/relationships/hyperlink" Target="CS/CS-070902" TargetMode="External"/><Relationship Id="rId319" Type="http://schemas.openxmlformats.org/officeDocument/2006/relationships/hyperlink" Target="CS/CS-101001" TargetMode="External"/><Relationship Id="rId470" Type="http://schemas.openxmlformats.org/officeDocument/2006/relationships/hyperlink" Target="CS/CS-140401" TargetMode="External"/><Relationship Id="rId526" Type="http://schemas.openxmlformats.org/officeDocument/2006/relationships/hyperlink" Target="CS/CS-20903" TargetMode="External"/><Relationship Id="rId58" Type="http://schemas.openxmlformats.org/officeDocument/2006/relationships/hyperlink" Target="CS/CS-030404" TargetMode="External"/><Relationship Id="rId123" Type="http://schemas.openxmlformats.org/officeDocument/2006/relationships/hyperlink" Target="CS/CS-031205" TargetMode="External"/><Relationship Id="rId330" Type="http://schemas.openxmlformats.org/officeDocument/2006/relationships/hyperlink" Target="CS/CS-101102" TargetMode="External"/><Relationship Id="rId568" Type="http://schemas.openxmlformats.org/officeDocument/2006/relationships/hyperlink" Target="CS/CS-90509" TargetMode="External"/><Relationship Id="rId165" Type="http://schemas.openxmlformats.org/officeDocument/2006/relationships/hyperlink" Target="CS/CS-041001" TargetMode="External"/><Relationship Id="rId372" Type="http://schemas.openxmlformats.org/officeDocument/2006/relationships/hyperlink" Target="CS/CS-10603" TargetMode="External"/><Relationship Id="rId428" Type="http://schemas.openxmlformats.org/officeDocument/2006/relationships/hyperlink" Target="CS/CS-110702" TargetMode="External"/><Relationship Id="rId232" Type="http://schemas.openxmlformats.org/officeDocument/2006/relationships/hyperlink" Target="CS/CS-061203" TargetMode="External"/><Relationship Id="rId274" Type="http://schemas.openxmlformats.org/officeDocument/2006/relationships/hyperlink" Target="CS/CS-080102" TargetMode="External"/><Relationship Id="rId481" Type="http://schemas.openxmlformats.org/officeDocument/2006/relationships/hyperlink" Target="CS/CS-141002" TargetMode="External"/><Relationship Id="rId27" Type="http://schemas.openxmlformats.org/officeDocument/2006/relationships/hyperlink" Target="CS/CS-00806" TargetMode="External"/><Relationship Id="rId69" Type="http://schemas.openxmlformats.org/officeDocument/2006/relationships/hyperlink" Target="CS/CS-030505" TargetMode="External"/><Relationship Id="rId134" Type="http://schemas.openxmlformats.org/officeDocument/2006/relationships/hyperlink" Target="CS/CS-040205" TargetMode="External"/><Relationship Id="rId537" Type="http://schemas.openxmlformats.org/officeDocument/2006/relationships/hyperlink" Target="CS/CS-21201" TargetMode="External"/><Relationship Id="rId579" Type="http://schemas.openxmlformats.org/officeDocument/2006/relationships/hyperlink" Target="CS/CS-90607" TargetMode="External"/><Relationship Id="rId80" Type="http://schemas.openxmlformats.org/officeDocument/2006/relationships/hyperlink" Target="CS/CS-030707" TargetMode="External"/><Relationship Id="rId176" Type="http://schemas.openxmlformats.org/officeDocument/2006/relationships/hyperlink" Target="CS/CS-050304" TargetMode="External"/><Relationship Id="rId341" Type="http://schemas.openxmlformats.org/officeDocument/2006/relationships/hyperlink" Target="CS/CS-10301" TargetMode="External"/><Relationship Id="rId383" Type="http://schemas.openxmlformats.org/officeDocument/2006/relationships/hyperlink" Target="CS/CS-10705" TargetMode="External"/><Relationship Id="rId439" Type="http://schemas.openxmlformats.org/officeDocument/2006/relationships/hyperlink" Target="CS/CS-11201" TargetMode="External"/><Relationship Id="rId590" Type="http://schemas.openxmlformats.org/officeDocument/2006/relationships/hyperlink" Target="CS/CS-90709" TargetMode="External"/><Relationship Id="rId604" Type="http://schemas.openxmlformats.org/officeDocument/2006/relationships/hyperlink" Target="CS/CS-90814" TargetMode="External"/><Relationship Id="rId201" Type="http://schemas.openxmlformats.org/officeDocument/2006/relationships/hyperlink" Target="CS/CS-060101" TargetMode="External"/><Relationship Id="rId222" Type="http://schemas.openxmlformats.org/officeDocument/2006/relationships/hyperlink" Target="CS/CS-060903" TargetMode="External"/><Relationship Id="rId243" Type="http://schemas.openxmlformats.org/officeDocument/2006/relationships/hyperlink" Target="CS/CS-070405" TargetMode="External"/><Relationship Id="rId264" Type="http://schemas.openxmlformats.org/officeDocument/2006/relationships/hyperlink" Target="CS/CS-071001" TargetMode="External"/><Relationship Id="rId285" Type="http://schemas.openxmlformats.org/officeDocument/2006/relationships/hyperlink" Target="CS/CS-081002" TargetMode="External"/><Relationship Id="rId450" Type="http://schemas.openxmlformats.org/officeDocument/2006/relationships/hyperlink" Target="CS/CS-121103" TargetMode="External"/><Relationship Id="rId471" Type="http://schemas.openxmlformats.org/officeDocument/2006/relationships/hyperlink" Target="CS/CS-140402" TargetMode="External"/><Relationship Id="rId506" Type="http://schemas.openxmlformats.org/officeDocument/2006/relationships/hyperlink" Target="CS/CS-20506" TargetMode="External"/><Relationship Id="rId17" Type="http://schemas.openxmlformats.org/officeDocument/2006/relationships/hyperlink" Target="CS/CS-00508" TargetMode="External"/><Relationship Id="rId38" Type="http://schemas.openxmlformats.org/officeDocument/2006/relationships/hyperlink" Target="CS/CS-030107" TargetMode="External"/><Relationship Id="rId59" Type="http://schemas.openxmlformats.org/officeDocument/2006/relationships/hyperlink" Target="CS/CS-030405" TargetMode="External"/><Relationship Id="rId103" Type="http://schemas.openxmlformats.org/officeDocument/2006/relationships/hyperlink" Target="CS/CS-030901" TargetMode="External"/><Relationship Id="rId124" Type="http://schemas.openxmlformats.org/officeDocument/2006/relationships/hyperlink" Target="CS/CS-031206" TargetMode="External"/><Relationship Id="rId310" Type="http://schemas.openxmlformats.org/officeDocument/2006/relationships/hyperlink" Target="CS/CS-100504" TargetMode="External"/><Relationship Id="rId492" Type="http://schemas.openxmlformats.org/officeDocument/2006/relationships/hyperlink" Target="CS/CS-20201" TargetMode="External"/><Relationship Id="rId527" Type="http://schemas.openxmlformats.org/officeDocument/2006/relationships/hyperlink" Target="CS/CS-21001" TargetMode="External"/><Relationship Id="rId548" Type="http://schemas.openxmlformats.org/officeDocument/2006/relationships/hyperlink" Target="CS/CS-90306" TargetMode="External"/><Relationship Id="rId569" Type="http://schemas.openxmlformats.org/officeDocument/2006/relationships/hyperlink" Target="CS/CS-90510" TargetMode="External"/><Relationship Id="rId70" Type="http://schemas.openxmlformats.org/officeDocument/2006/relationships/hyperlink" Target="CS/CS-030506" TargetMode="External"/><Relationship Id="rId91" Type="http://schemas.openxmlformats.org/officeDocument/2006/relationships/hyperlink" Target="CS/CS-030805" TargetMode="External"/><Relationship Id="rId145" Type="http://schemas.openxmlformats.org/officeDocument/2006/relationships/hyperlink" Target="CS/CS-040502" TargetMode="External"/><Relationship Id="rId166" Type="http://schemas.openxmlformats.org/officeDocument/2006/relationships/hyperlink" Target="CS/CS-041002" TargetMode="External"/><Relationship Id="rId187" Type="http://schemas.openxmlformats.org/officeDocument/2006/relationships/hyperlink" Target="CS/CS-050602" TargetMode="External"/><Relationship Id="rId331" Type="http://schemas.openxmlformats.org/officeDocument/2006/relationships/hyperlink" Target="CS/CS-101103" TargetMode="External"/><Relationship Id="rId352" Type="http://schemas.openxmlformats.org/officeDocument/2006/relationships/hyperlink" Target="CS/CS-10401" TargetMode="External"/><Relationship Id="rId373" Type="http://schemas.openxmlformats.org/officeDocument/2006/relationships/hyperlink" Target="CS/CS-10604" TargetMode="External"/><Relationship Id="rId394" Type="http://schemas.openxmlformats.org/officeDocument/2006/relationships/hyperlink" Target="CS/CS-10802" TargetMode="External"/><Relationship Id="rId408" Type="http://schemas.openxmlformats.org/officeDocument/2006/relationships/hyperlink" Target="CS/CS-10903" TargetMode="External"/><Relationship Id="rId429" Type="http://schemas.openxmlformats.org/officeDocument/2006/relationships/hyperlink" Target="CS/CS-111001" TargetMode="External"/><Relationship Id="rId580" Type="http://schemas.openxmlformats.org/officeDocument/2006/relationships/hyperlink" Target="CS/CS-90608" TargetMode="External"/><Relationship Id="rId615" Type="http://schemas.openxmlformats.org/officeDocument/2006/relationships/hyperlink" Target="CS/CS-91001" TargetMode="External"/><Relationship Id="rId1" Type="http://schemas.openxmlformats.org/officeDocument/2006/relationships/hyperlink" Target="CS/CS-00101" TargetMode="External"/><Relationship Id="rId212" Type="http://schemas.openxmlformats.org/officeDocument/2006/relationships/hyperlink" Target="CS/CS-060702" TargetMode="External"/><Relationship Id="rId233" Type="http://schemas.openxmlformats.org/officeDocument/2006/relationships/hyperlink" Target="CS/CS-061204" TargetMode="External"/><Relationship Id="rId254" Type="http://schemas.openxmlformats.org/officeDocument/2006/relationships/hyperlink" Target="CS/CS-070605" TargetMode="External"/><Relationship Id="rId440" Type="http://schemas.openxmlformats.org/officeDocument/2006/relationships/hyperlink" Target="CS/CS-11202" TargetMode="External"/><Relationship Id="rId28" Type="http://schemas.openxmlformats.org/officeDocument/2006/relationships/hyperlink" Target="CS/CS-00901" TargetMode="External"/><Relationship Id="rId49" Type="http://schemas.openxmlformats.org/officeDocument/2006/relationships/hyperlink" Target="CS/CS-030207" TargetMode="External"/><Relationship Id="rId114" Type="http://schemas.openxmlformats.org/officeDocument/2006/relationships/hyperlink" Target="CS/CS-031006" TargetMode="External"/><Relationship Id="rId275" Type="http://schemas.openxmlformats.org/officeDocument/2006/relationships/hyperlink" Target="CS/CS-080103" TargetMode="External"/><Relationship Id="rId296" Type="http://schemas.openxmlformats.org/officeDocument/2006/relationships/hyperlink" Target="CS/CS-090801" TargetMode="External"/><Relationship Id="rId300" Type="http://schemas.openxmlformats.org/officeDocument/2006/relationships/hyperlink" Target="CS/CS-091101" TargetMode="External"/><Relationship Id="rId461" Type="http://schemas.openxmlformats.org/officeDocument/2006/relationships/hyperlink" Target="CS/CS-131001" TargetMode="External"/><Relationship Id="rId482" Type="http://schemas.openxmlformats.org/officeDocument/2006/relationships/hyperlink" Target="CS/CS-141101" TargetMode="External"/><Relationship Id="rId517" Type="http://schemas.openxmlformats.org/officeDocument/2006/relationships/hyperlink" Target="CS/CS-20701" TargetMode="External"/><Relationship Id="rId538" Type="http://schemas.openxmlformats.org/officeDocument/2006/relationships/hyperlink" Target="CS/CS-21202" TargetMode="External"/><Relationship Id="rId559" Type="http://schemas.openxmlformats.org/officeDocument/2006/relationships/hyperlink" Target="CS/CS-90405" TargetMode="External"/><Relationship Id="rId60" Type="http://schemas.openxmlformats.org/officeDocument/2006/relationships/hyperlink" Target="CS/CS-030406" TargetMode="External"/><Relationship Id="rId81" Type="http://schemas.openxmlformats.org/officeDocument/2006/relationships/hyperlink" Target="CS/CS-030708" TargetMode="External"/><Relationship Id="rId135" Type="http://schemas.openxmlformats.org/officeDocument/2006/relationships/hyperlink" Target="CS/CS-040301" TargetMode="External"/><Relationship Id="rId156" Type="http://schemas.openxmlformats.org/officeDocument/2006/relationships/hyperlink" Target="CS/CS-040802" TargetMode="External"/><Relationship Id="rId177" Type="http://schemas.openxmlformats.org/officeDocument/2006/relationships/hyperlink" Target="CS/CS-050305" TargetMode="External"/><Relationship Id="rId198" Type="http://schemas.openxmlformats.org/officeDocument/2006/relationships/hyperlink" Target="CS/CS-051105" TargetMode="External"/><Relationship Id="rId321" Type="http://schemas.openxmlformats.org/officeDocument/2006/relationships/hyperlink" Target="CS/CS-101003" TargetMode="External"/><Relationship Id="rId342" Type="http://schemas.openxmlformats.org/officeDocument/2006/relationships/hyperlink" Target="CS/CS-10302" TargetMode="External"/><Relationship Id="rId363" Type="http://schemas.openxmlformats.org/officeDocument/2006/relationships/hyperlink" Target="CS/CS-10504" TargetMode="External"/><Relationship Id="rId384" Type="http://schemas.openxmlformats.org/officeDocument/2006/relationships/hyperlink" Target="CS/CS-10706" TargetMode="External"/><Relationship Id="rId419" Type="http://schemas.openxmlformats.org/officeDocument/2006/relationships/hyperlink" Target="CS/CS-110301" TargetMode="External"/><Relationship Id="rId570" Type="http://schemas.openxmlformats.org/officeDocument/2006/relationships/hyperlink" Target="CS/CS-90511" TargetMode="External"/><Relationship Id="rId591" Type="http://schemas.openxmlformats.org/officeDocument/2006/relationships/hyperlink" Target="CS/CS-90801" TargetMode="External"/><Relationship Id="rId605" Type="http://schemas.openxmlformats.org/officeDocument/2006/relationships/hyperlink" Target="CS/CS-90815" TargetMode="External"/><Relationship Id="rId626" Type="http://schemas.openxmlformats.org/officeDocument/2006/relationships/hyperlink" Target="CS/CS-91105" TargetMode="External"/><Relationship Id="rId202" Type="http://schemas.openxmlformats.org/officeDocument/2006/relationships/hyperlink" Target="CS/CS-060201" TargetMode="External"/><Relationship Id="rId223" Type="http://schemas.openxmlformats.org/officeDocument/2006/relationships/hyperlink" Target="CS/CS-060904" TargetMode="External"/><Relationship Id="rId244" Type="http://schemas.openxmlformats.org/officeDocument/2006/relationships/hyperlink" Target="CS/CS-070501" TargetMode="External"/><Relationship Id="rId430" Type="http://schemas.openxmlformats.org/officeDocument/2006/relationships/hyperlink" Target="CS/CS-111002" TargetMode="External"/><Relationship Id="rId18" Type="http://schemas.openxmlformats.org/officeDocument/2006/relationships/hyperlink" Target="CS/CS-00509" TargetMode="External"/><Relationship Id="rId39" Type="http://schemas.openxmlformats.org/officeDocument/2006/relationships/hyperlink" Target="CS/CS-030108" TargetMode="External"/><Relationship Id="rId265" Type="http://schemas.openxmlformats.org/officeDocument/2006/relationships/hyperlink" Target="CS/CS-071002" TargetMode="External"/><Relationship Id="rId286" Type="http://schemas.openxmlformats.org/officeDocument/2006/relationships/hyperlink" Target="CS/CS-081003" TargetMode="External"/><Relationship Id="rId451" Type="http://schemas.openxmlformats.org/officeDocument/2006/relationships/hyperlink" Target="CS/CS-121201" TargetMode="External"/><Relationship Id="rId472" Type="http://schemas.openxmlformats.org/officeDocument/2006/relationships/hyperlink" Target="CS/CS-140403" TargetMode="External"/><Relationship Id="rId493" Type="http://schemas.openxmlformats.org/officeDocument/2006/relationships/hyperlink" Target="CS/CS-20202" TargetMode="External"/><Relationship Id="rId507" Type="http://schemas.openxmlformats.org/officeDocument/2006/relationships/hyperlink" Target="CS/CS-20507" TargetMode="External"/><Relationship Id="rId528" Type="http://schemas.openxmlformats.org/officeDocument/2006/relationships/hyperlink" Target="CS/CS-21002" TargetMode="External"/><Relationship Id="rId549" Type="http://schemas.openxmlformats.org/officeDocument/2006/relationships/hyperlink" Target="CS/CS-90307" TargetMode="External"/><Relationship Id="rId50" Type="http://schemas.openxmlformats.org/officeDocument/2006/relationships/hyperlink" Target="CS/CS-030301" TargetMode="External"/><Relationship Id="rId104" Type="http://schemas.openxmlformats.org/officeDocument/2006/relationships/hyperlink" Target="CS/CS-030902" TargetMode="External"/><Relationship Id="rId125" Type="http://schemas.openxmlformats.org/officeDocument/2006/relationships/hyperlink" Target="CS/CS-031207" TargetMode="External"/><Relationship Id="rId146" Type="http://schemas.openxmlformats.org/officeDocument/2006/relationships/hyperlink" Target="CS/CS-040503" TargetMode="External"/><Relationship Id="rId167" Type="http://schemas.openxmlformats.org/officeDocument/2006/relationships/hyperlink" Target="CS/CS-041101" TargetMode="External"/><Relationship Id="rId188" Type="http://schemas.openxmlformats.org/officeDocument/2006/relationships/hyperlink" Target="CS/CS-050603" TargetMode="External"/><Relationship Id="rId311" Type="http://schemas.openxmlformats.org/officeDocument/2006/relationships/hyperlink" Target="CS/CS-100601" TargetMode="External"/><Relationship Id="rId332" Type="http://schemas.openxmlformats.org/officeDocument/2006/relationships/hyperlink" Target="CS\CS-101104" TargetMode="External"/><Relationship Id="rId353" Type="http://schemas.openxmlformats.org/officeDocument/2006/relationships/hyperlink" Target="CS/CS-10402" TargetMode="External"/><Relationship Id="rId374" Type="http://schemas.openxmlformats.org/officeDocument/2006/relationships/hyperlink" Target="CS/CS-10605" TargetMode="External"/><Relationship Id="rId395" Type="http://schemas.openxmlformats.org/officeDocument/2006/relationships/hyperlink" Target="CS/CS-10803" TargetMode="External"/><Relationship Id="rId409" Type="http://schemas.openxmlformats.org/officeDocument/2006/relationships/hyperlink" Target="CS/CS-10904" TargetMode="External"/><Relationship Id="rId560" Type="http://schemas.openxmlformats.org/officeDocument/2006/relationships/hyperlink" Target="CS/CS-90501" TargetMode="External"/><Relationship Id="rId581" Type="http://schemas.openxmlformats.org/officeDocument/2006/relationships/hyperlink" Target="CS/CS-90609" TargetMode="External"/><Relationship Id="rId71" Type="http://schemas.openxmlformats.org/officeDocument/2006/relationships/hyperlink" Target="CS/CS-030507" TargetMode="External"/><Relationship Id="rId92" Type="http://schemas.openxmlformats.org/officeDocument/2006/relationships/hyperlink" Target="CS/CS-030806" TargetMode="External"/><Relationship Id="rId213" Type="http://schemas.openxmlformats.org/officeDocument/2006/relationships/hyperlink" Target="CS/CS-060703" TargetMode="External"/><Relationship Id="rId234" Type="http://schemas.openxmlformats.org/officeDocument/2006/relationships/hyperlink" Target="CS/CS-070101" TargetMode="External"/><Relationship Id="rId420" Type="http://schemas.openxmlformats.org/officeDocument/2006/relationships/hyperlink" Target="CS/CS-110302" TargetMode="External"/><Relationship Id="rId616" Type="http://schemas.openxmlformats.org/officeDocument/2006/relationships/hyperlink" Target="CS/CS-91002" TargetMode="External"/><Relationship Id="rId2" Type="http://schemas.openxmlformats.org/officeDocument/2006/relationships/hyperlink" Target="CS/CS-00102" TargetMode="External"/><Relationship Id="rId29" Type="http://schemas.openxmlformats.org/officeDocument/2006/relationships/hyperlink" Target="CS/CS-01101" TargetMode="External"/><Relationship Id="rId255" Type="http://schemas.openxmlformats.org/officeDocument/2006/relationships/hyperlink" Target="CS/CS-070606" TargetMode="External"/><Relationship Id="rId276" Type="http://schemas.openxmlformats.org/officeDocument/2006/relationships/hyperlink" Target="CS/CS-080201" TargetMode="External"/><Relationship Id="rId297" Type="http://schemas.openxmlformats.org/officeDocument/2006/relationships/hyperlink" Target="CS/CS-090802" TargetMode="External"/><Relationship Id="rId441" Type="http://schemas.openxmlformats.org/officeDocument/2006/relationships/hyperlink" Target="CS/CS-120201" TargetMode="External"/><Relationship Id="rId462" Type="http://schemas.openxmlformats.org/officeDocument/2006/relationships/hyperlink" Target="CS/CS-131002" TargetMode="External"/><Relationship Id="rId483" Type="http://schemas.openxmlformats.org/officeDocument/2006/relationships/hyperlink" Target="CS/CS-141201" TargetMode="External"/><Relationship Id="rId518" Type="http://schemas.openxmlformats.org/officeDocument/2006/relationships/hyperlink" Target="CS/CS-20702" TargetMode="External"/><Relationship Id="rId539" Type="http://schemas.openxmlformats.org/officeDocument/2006/relationships/hyperlink" Target="CS/CS-21203" TargetMode="External"/><Relationship Id="rId40" Type="http://schemas.openxmlformats.org/officeDocument/2006/relationships/hyperlink" Target="CS/CS-030109" TargetMode="External"/><Relationship Id="rId115" Type="http://schemas.openxmlformats.org/officeDocument/2006/relationships/hyperlink" Target="CS/CS-031007" TargetMode="External"/><Relationship Id="rId136" Type="http://schemas.openxmlformats.org/officeDocument/2006/relationships/hyperlink" Target="CS/CS-040302" TargetMode="External"/><Relationship Id="rId157" Type="http://schemas.openxmlformats.org/officeDocument/2006/relationships/hyperlink" Target="CS/CS-040803" TargetMode="External"/><Relationship Id="rId178" Type="http://schemas.openxmlformats.org/officeDocument/2006/relationships/hyperlink" Target="CS/CS-050306" TargetMode="External"/><Relationship Id="rId301" Type="http://schemas.openxmlformats.org/officeDocument/2006/relationships/hyperlink" Target="CS/CS-091102" TargetMode="External"/><Relationship Id="rId322" Type="http://schemas.openxmlformats.org/officeDocument/2006/relationships/hyperlink" Target="CS/CS-101004" TargetMode="External"/><Relationship Id="rId343" Type="http://schemas.openxmlformats.org/officeDocument/2006/relationships/hyperlink" Target="CS/CS-10303" TargetMode="External"/><Relationship Id="rId364" Type="http://schemas.openxmlformats.org/officeDocument/2006/relationships/hyperlink" Target="CS/CS-10505" TargetMode="External"/><Relationship Id="rId550" Type="http://schemas.openxmlformats.org/officeDocument/2006/relationships/hyperlink" Target="CS/CS-90308" TargetMode="External"/><Relationship Id="rId61" Type="http://schemas.openxmlformats.org/officeDocument/2006/relationships/hyperlink" Target="CS/CS-030407" TargetMode="External"/><Relationship Id="rId82" Type="http://schemas.openxmlformats.org/officeDocument/2006/relationships/hyperlink" Target="CS/CS-030709" TargetMode="External"/><Relationship Id="rId199" Type="http://schemas.openxmlformats.org/officeDocument/2006/relationships/hyperlink" Target="CS/CS-051201" TargetMode="External"/><Relationship Id="rId203" Type="http://schemas.openxmlformats.org/officeDocument/2006/relationships/hyperlink" Target="CS/CS-060202" TargetMode="External"/><Relationship Id="rId385" Type="http://schemas.openxmlformats.org/officeDocument/2006/relationships/hyperlink" Target="CS/CS-10707" TargetMode="External"/><Relationship Id="rId571" Type="http://schemas.openxmlformats.org/officeDocument/2006/relationships/hyperlink" Target="CS/CS-90512" TargetMode="External"/><Relationship Id="rId592" Type="http://schemas.openxmlformats.org/officeDocument/2006/relationships/hyperlink" Target="CS/CS-90802" TargetMode="External"/><Relationship Id="rId606" Type="http://schemas.openxmlformats.org/officeDocument/2006/relationships/hyperlink" Target="CS/CS-90816" TargetMode="External"/><Relationship Id="rId627" Type="http://schemas.openxmlformats.org/officeDocument/2006/relationships/hyperlink" Target="CS/CS-91201" TargetMode="External"/><Relationship Id="rId19" Type="http://schemas.openxmlformats.org/officeDocument/2006/relationships/hyperlink" Target="CS/CS-00601" TargetMode="External"/><Relationship Id="rId224" Type="http://schemas.openxmlformats.org/officeDocument/2006/relationships/hyperlink" Target="CS/CS-060905" TargetMode="External"/><Relationship Id="rId245" Type="http://schemas.openxmlformats.org/officeDocument/2006/relationships/hyperlink" Target="CS/CS-070502" TargetMode="External"/><Relationship Id="rId266" Type="http://schemas.openxmlformats.org/officeDocument/2006/relationships/hyperlink" Target="CS/CS-071003" TargetMode="External"/><Relationship Id="rId287" Type="http://schemas.openxmlformats.org/officeDocument/2006/relationships/hyperlink" Target="CS/CS-081004" TargetMode="External"/><Relationship Id="rId410" Type="http://schemas.openxmlformats.org/officeDocument/2006/relationships/hyperlink" Target="CS/CS-10905" TargetMode="External"/><Relationship Id="rId431" Type="http://schemas.openxmlformats.org/officeDocument/2006/relationships/hyperlink" Target="CS/CS-11101" TargetMode="External"/><Relationship Id="rId452" Type="http://schemas.openxmlformats.org/officeDocument/2006/relationships/hyperlink" Target="CS/CS-130101" TargetMode="External"/><Relationship Id="rId473" Type="http://schemas.openxmlformats.org/officeDocument/2006/relationships/hyperlink" Target="CS/CS-140501" TargetMode="External"/><Relationship Id="rId494" Type="http://schemas.openxmlformats.org/officeDocument/2006/relationships/hyperlink" Target="CS/CS-20301" TargetMode="External"/><Relationship Id="rId508" Type="http://schemas.openxmlformats.org/officeDocument/2006/relationships/hyperlink" Target="CS/CS-20508" TargetMode="External"/><Relationship Id="rId529" Type="http://schemas.openxmlformats.org/officeDocument/2006/relationships/hyperlink" Target="CS/CS-21003" TargetMode="External"/><Relationship Id="rId30" Type="http://schemas.openxmlformats.org/officeDocument/2006/relationships/hyperlink" Target="CS/CS-01201" TargetMode="External"/><Relationship Id="rId105" Type="http://schemas.openxmlformats.org/officeDocument/2006/relationships/hyperlink" Target="CS/CS-030903" TargetMode="External"/><Relationship Id="rId126" Type="http://schemas.openxmlformats.org/officeDocument/2006/relationships/hyperlink" Target="CS/CS-031208" TargetMode="External"/><Relationship Id="rId147" Type="http://schemas.openxmlformats.org/officeDocument/2006/relationships/hyperlink" Target="CS/CS-040504" TargetMode="External"/><Relationship Id="rId168" Type="http://schemas.openxmlformats.org/officeDocument/2006/relationships/hyperlink" Target="CS/CS-041102" TargetMode="External"/><Relationship Id="rId312" Type="http://schemas.openxmlformats.org/officeDocument/2006/relationships/hyperlink" Target="CS/CS-100602" TargetMode="External"/><Relationship Id="rId333" Type="http://schemas.openxmlformats.org/officeDocument/2006/relationships/hyperlink" Target="CS/CS-101201" TargetMode="External"/><Relationship Id="rId354" Type="http://schemas.openxmlformats.org/officeDocument/2006/relationships/hyperlink" Target="CS/CS-10403" TargetMode="External"/><Relationship Id="rId540" Type="http://schemas.openxmlformats.org/officeDocument/2006/relationships/hyperlink" Target="CS/CS-21204" TargetMode="External"/><Relationship Id="rId51" Type="http://schemas.openxmlformats.org/officeDocument/2006/relationships/hyperlink" Target="CS/CS-030302" TargetMode="External"/><Relationship Id="rId72" Type="http://schemas.openxmlformats.org/officeDocument/2006/relationships/hyperlink" Target="CS/CS-030601" TargetMode="External"/><Relationship Id="rId93" Type="http://schemas.openxmlformats.org/officeDocument/2006/relationships/hyperlink" Target="CS/CS-030807" TargetMode="External"/><Relationship Id="rId189" Type="http://schemas.openxmlformats.org/officeDocument/2006/relationships/hyperlink" Target="CS/CS-050701" TargetMode="External"/><Relationship Id="rId375" Type="http://schemas.openxmlformats.org/officeDocument/2006/relationships/hyperlink" Target="CS/CS-10606" TargetMode="External"/><Relationship Id="rId396" Type="http://schemas.openxmlformats.org/officeDocument/2006/relationships/hyperlink" Target="CS/CS-10804" TargetMode="External"/><Relationship Id="rId561" Type="http://schemas.openxmlformats.org/officeDocument/2006/relationships/hyperlink" Target="CS/CS-90502" TargetMode="External"/><Relationship Id="rId582" Type="http://schemas.openxmlformats.org/officeDocument/2006/relationships/hyperlink" Target="CS/CS-90701" TargetMode="External"/><Relationship Id="rId617" Type="http://schemas.openxmlformats.org/officeDocument/2006/relationships/hyperlink" Target="CS/CS-91003" TargetMode="External"/><Relationship Id="rId3" Type="http://schemas.openxmlformats.org/officeDocument/2006/relationships/hyperlink" Target="CS/CS-00201" TargetMode="External"/><Relationship Id="rId214" Type="http://schemas.openxmlformats.org/officeDocument/2006/relationships/hyperlink" Target="CS/CS-060704" TargetMode="External"/><Relationship Id="rId235" Type="http://schemas.openxmlformats.org/officeDocument/2006/relationships/hyperlink" Target="CS/CS-070102" TargetMode="External"/><Relationship Id="rId256" Type="http://schemas.openxmlformats.org/officeDocument/2006/relationships/hyperlink" Target="CS/CS-070607" TargetMode="External"/><Relationship Id="rId277" Type="http://schemas.openxmlformats.org/officeDocument/2006/relationships/hyperlink" Target="CS/CS-080301" TargetMode="External"/><Relationship Id="rId298" Type="http://schemas.openxmlformats.org/officeDocument/2006/relationships/hyperlink" Target="CS/CS-090901" TargetMode="External"/><Relationship Id="rId400" Type="http://schemas.openxmlformats.org/officeDocument/2006/relationships/hyperlink" Target="CS/CS-10808" TargetMode="External"/><Relationship Id="rId421" Type="http://schemas.openxmlformats.org/officeDocument/2006/relationships/hyperlink" Target="CS/CS-110303" TargetMode="External"/><Relationship Id="rId442" Type="http://schemas.openxmlformats.org/officeDocument/2006/relationships/hyperlink" Target="CS/CS-120301" TargetMode="External"/><Relationship Id="rId463" Type="http://schemas.openxmlformats.org/officeDocument/2006/relationships/hyperlink" Target="CS/CS-131003" TargetMode="External"/><Relationship Id="rId484" Type="http://schemas.openxmlformats.org/officeDocument/2006/relationships/hyperlink" Target="CS/CS-141202" TargetMode="External"/><Relationship Id="rId519" Type="http://schemas.openxmlformats.org/officeDocument/2006/relationships/hyperlink" Target="CS/CS-20801" TargetMode="External"/><Relationship Id="rId116" Type="http://schemas.openxmlformats.org/officeDocument/2006/relationships/hyperlink" Target="CS/CS-031008" TargetMode="External"/><Relationship Id="rId137" Type="http://schemas.openxmlformats.org/officeDocument/2006/relationships/hyperlink" Target="CS/CS-040303" TargetMode="External"/><Relationship Id="rId158" Type="http://schemas.openxmlformats.org/officeDocument/2006/relationships/hyperlink" Target="CS/CS-040804" TargetMode="External"/><Relationship Id="rId302" Type="http://schemas.openxmlformats.org/officeDocument/2006/relationships/hyperlink" Target="CS/CS-091201" TargetMode="External"/><Relationship Id="rId323" Type="http://schemas.openxmlformats.org/officeDocument/2006/relationships/hyperlink" Target="CS/CS-101005" TargetMode="External"/><Relationship Id="rId344" Type="http://schemas.openxmlformats.org/officeDocument/2006/relationships/hyperlink" Target="CS/CS-10304" TargetMode="External"/><Relationship Id="rId530" Type="http://schemas.openxmlformats.org/officeDocument/2006/relationships/hyperlink" Target="CS/CS-21004" TargetMode="External"/><Relationship Id="rId20" Type="http://schemas.openxmlformats.org/officeDocument/2006/relationships/hyperlink" Target="CS/CS-00701" TargetMode="External"/><Relationship Id="rId41" Type="http://schemas.openxmlformats.org/officeDocument/2006/relationships/hyperlink" Target="CS/CS-030110" TargetMode="External"/><Relationship Id="rId62" Type="http://schemas.openxmlformats.org/officeDocument/2006/relationships/hyperlink" Target="CS/CS-030408" TargetMode="External"/><Relationship Id="rId83" Type="http://schemas.openxmlformats.org/officeDocument/2006/relationships/hyperlink" Target="CS/CS-030710" TargetMode="External"/><Relationship Id="rId179" Type="http://schemas.openxmlformats.org/officeDocument/2006/relationships/hyperlink" Target="CS/CS-050307" TargetMode="External"/><Relationship Id="rId365" Type="http://schemas.openxmlformats.org/officeDocument/2006/relationships/hyperlink" Target="CS/CS-10506" TargetMode="External"/><Relationship Id="rId386" Type="http://schemas.openxmlformats.org/officeDocument/2006/relationships/hyperlink" Target="CS/CS-10708" TargetMode="External"/><Relationship Id="rId551" Type="http://schemas.openxmlformats.org/officeDocument/2006/relationships/hyperlink" Target="CS/CS-90309" TargetMode="External"/><Relationship Id="rId572" Type="http://schemas.openxmlformats.org/officeDocument/2006/relationships/hyperlink" Target="CS/CS-90513" TargetMode="External"/><Relationship Id="rId593" Type="http://schemas.openxmlformats.org/officeDocument/2006/relationships/hyperlink" Target="CS/CS-90803" TargetMode="External"/><Relationship Id="rId607" Type="http://schemas.openxmlformats.org/officeDocument/2006/relationships/hyperlink" Target="CS/CS-90817" TargetMode="External"/><Relationship Id="rId628" Type="http://schemas.openxmlformats.org/officeDocument/2006/relationships/hyperlink" Target="CS/CS-91202" TargetMode="External"/><Relationship Id="rId190" Type="http://schemas.openxmlformats.org/officeDocument/2006/relationships/hyperlink" Target="CS/CS-050801" TargetMode="External"/><Relationship Id="rId204" Type="http://schemas.openxmlformats.org/officeDocument/2006/relationships/hyperlink" Target="CS/CS-060203" TargetMode="External"/><Relationship Id="rId225" Type="http://schemas.openxmlformats.org/officeDocument/2006/relationships/hyperlink" Target="CS/CS-060906" TargetMode="External"/><Relationship Id="rId246" Type="http://schemas.openxmlformats.org/officeDocument/2006/relationships/hyperlink" Target="CS/CS-070503" TargetMode="External"/><Relationship Id="rId267" Type="http://schemas.openxmlformats.org/officeDocument/2006/relationships/hyperlink" Target="CS/CS-071004" TargetMode="External"/><Relationship Id="rId288" Type="http://schemas.openxmlformats.org/officeDocument/2006/relationships/hyperlink" Target="CS/CS-081101" TargetMode="External"/><Relationship Id="rId411" Type="http://schemas.openxmlformats.org/officeDocument/2006/relationships/hyperlink" Target="CS/CS-10906" TargetMode="External"/><Relationship Id="rId432" Type="http://schemas.openxmlformats.org/officeDocument/2006/relationships/hyperlink" Target="CS/CS-11102" TargetMode="External"/><Relationship Id="rId453" Type="http://schemas.openxmlformats.org/officeDocument/2006/relationships/hyperlink" Target="CS/CS-130102" TargetMode="External"/><Relationship Id="rId474" Type="http://schemas.openxmlformats.org/officeDocument/2006/relationships/hyperlink" Target="CS/CS-140502" TargetMode="External"/><Relationship Id="rId509" Type="http://schemas.openxmlformats.org/officeDocument/2006/relationships/hyperlink" Target="CS/CS-20509" TargetMode="External"/><Relationship Id="rId106" Type="http://schemas.openxmlformats.org/officeDocument/2006/relationships/hyperlink" Target="CS/CS-030904" TargetMode="External"/><Relationship Id="rId127" Type="http://schemas.openxmlformats.org/officeDocument/2006/relationships/hyperlink" Target="CS/CS-031209" TargetMode="External"/><Relationship Id="rId313" Type="http://schemas.openxmlformats.org/officeDocument/2006/relationships/hyperlink" Target="CS/CS-100701" TargetMode="External"/><Relationship Id="rId495" Type="http://schemas.openxmlformats.org/officeDocument/2006/relationships/hyperlink" Target="CS/CS-20302" TargetMode="External"/><Relationship Id="rId10" Type="http://schemas.openxmlformats.org/officeDocument/2006/relationships/hyperlink" Target="CS\CS-00501" TargetMode="External"/><Relationship Id="rId31" Type="http://schemas.openxmlformats.org/officeDocument/2006/relationships/hyperlink" Target="CS/CS-01202" TargetMode="External"/><Relationship Id="rId52" Type="http://schemas.openxmlformats.org/officeDocument/2006/relationships/hyperlink" Target="CS/CS-030303" TargetMode="External"/><Relationship Id="rId73" Type="http://schemas.openxmlformats.org/officeDocument/2006/relationships/hyperlink" Target="CS/CS-030602" TargetMode="External"/><Relationship Id="rId94" Type="http://schemas.openxmlformats.org/officeDocument/2006/relationships/hyperlink" Target="CS/CS-030808" TargetMode="External"/><Relationship Id="rId148" Type="http://schemas.openxmlformats.org/officeDocument/2006/relationships/hyperlink" Target="CS/CS-040505" TargetMode="External"/><Relationship Id="rId169" Type="http://schemas.openxmlformats.org/officeDocument/2006/relationships/hyperlink" Target="CS/CS-041201" TargetMode="External"/><Relationship Id="rId334" Type="http://schemas.openxmlformats.org/officeDocument/2006/relationships/hyperlink" Target="CS\CS-101202" TargetMode="External"/><Relationship Id="rId355" Type="http://schemas.openxmlformats.org/officeDocument/2006/relationships/hyperlink" Target="CS/CS-10404" TargetMode="External"/><Relationship Id="rId376" Type="http://schemas.openxmlformats.org/officeDocument/2006/relationships/hyperlink" Target="CS/CS-10607" TargetMode="External"/><Relationship Id="rId397" Type="http://schemas.openxmlformats.org/officeDocument/2006/relationships/hyperlink" Target="CS/CS-10805" TargetMode="External"/><Relationship Id="rId520" Type="http://schemas.openxmlformats.org/officeDocument/2006/relationships/hyperlink" Target="CS/CS-20802" TargetMode="External"/><Relationship Id="rId541" Type="http://schemas.openxmlformats.org/officeDocument/2006/relationships/hyperlink" Target="CS/CS-21205" TargetMode="External"/><Relationship Id="rId562" Type="http://schemas.openxmlformats.org/officeDocument/2006/relationships/hyperlink" Target="CS/CS-90503" TargetMode="External"/><Relationship Id="rId583" Type="http://schemas.openxmlformats.org/officeDocument/2006/relationships/hyperlink" Target="CS/CS-90702" TargetMode="External"/><Relationship Id="rId618" Type="http://schemas.openxmlformats.org/officeDocument/2006/relationships/hyperlink" Target="CS/CS-91004" TargetMode="External"/><Relationship Id="rId4" Type="http://schemas.openxmlformats.org/officeDocument/2006/relationships/hyperlink" Target="CS/CS-00401" TargetMode="External"/><Relationship Id="rId180" Type="http://schemas.openxmlformats.org/officeDocument/2006/relationships/hyperlink" Target="CS/CS-050401" TargetMode="External"/><Relationship Id="rId215" Type="http://schemas.openxmlformats.org/officeDocument/2006/relationships/hyperlink" Target="CS/CS-060801" TargetMode="External"/><Relationship Id="rId236" Type="http://schemas.openxmlformats.org/officeDocument/2006/relationships/hyperlink" Target="CS/CS-070103" TargetMode="External"/><Relationship Id="rId257" Type="http://schemas.openxmlformats.org/officeDocument/2006/relationships/hyperlink" Target="CS/CS-070701" TargetMode="External"/><Relationship Id="rId278" Type="http://schemas.openxmlformats.org/officeDocument/2006/relationships/hyperlink" Target="CS/CS-080302" TargetMode="External"/><Relationship Id="rId401" Type="http://schemas.openxmlformats.org/officeDocument/2006/relationships/hyperlink" Target="CS/CS-10809" TargetMode="External"/><Relationship Id="rId422" Type="http://schemas.openxmlformats.org/officeDocument/2006/relationships/hyperlink" Target="CS/CS-110304" TargetMode="External"/><Relationship Id="rId443" Type="http://schemas.openxmlformats.org/officeDocument/2006/relationships/hyperlink" Target="CS/CS-120302" TargetMode="External"/><Relationship Id="rId464" Type="http://schemas.openxmlformats.org/officeDocument/2006/relationships/hyperlink" Target="CS/CS-131004" TargetMode="External"/><Relationship Id="rId303" Type="http://schemas.openxmlformats.org/officeDocument/2006/relationships/hyperlink" Target="CS/CS-100101" TargetMode="External"/><Relationship Id="rId485" Type="http://schemas.openxmlformats.org/officeDocument/2006/relationships/hyperlink" Target="CS/CS-141203" TargetMode="External"/><Relationship Id="rId42" Type="http://schemas.openxmlformats.org/officeDocument/2006/relationships/hyperlink" Target="CS/CS-030111" TargetMode="External"/><Relationship Id="rId84" Type="http://schemas.openxmlformats.org/officeDocument/2006/relationships/hyperlink" Target="CS/CS-030711" TargetMode="External"/><Relationship Id="rId138" Type="http://schemas.openxmlformats.org/officeDocument/2006/relationships/hyperlink" Target="CS/CS-040304" TargetMode="External"/><Relationship Id="rId345" Type="http://schemas.openxmlformats.org/officeDocument/2006/relationships/hyperlink" Target="CS/CS-10305" TargetMode="External"/><Relationship Id="rId387" Type="http://schemas.openxmlformats.org/officeDocument/2006/relationships/hyperlink" Target="CS/CS-10709" TargetMode="External"/><Relationship Id="rId510" Type="http://schemas.openxmlformats.org/officeDocument/2006/relationships/hyperlink" Target="CS/CS-20510" TargetMode="External"/><Relationship Id="rId552" Type="http://schemas.openxmlformats.org/officeDocument/2006/relationships/hyperlink" Target="CS/CS-90310" TargetMode="External"/><Relationship Id="rId594" Type="http://schemas.openxmlformats.org/officeDocument/2006/relationships/hyperlink" Target="CS/CS-90804" TargetMode="External"/><Relationship Id="rId608" Type="http://schemas.openxmlformats.org/officeDocument/2006/relationships/hyperlink" Target="CS/CS-90901" TargetMode="External"/><Relationship Id="rId191" Type="http://schemas.openxmlformats.org/officeDocument/2006/relationships/hyperlink" Target="CS/CS-050901" TargetMode="External"/><Relationship Id="rId205" Type="http://schemas.openxmlformats.org/officeDocument/2006/relationships/hyperlink" Target="CS/CS-060301" TargetMode="External"/><Relationship Id="rId247" Type="http://schemas.openxmlformats.org/officeDocument/2006/relationships/hyperlink" Target="CS/CS-070504" TargetMode="External"/><Relationship Id="rId412" Type="http://schemas.openxmlformats.org/officeDocument/2006/relationships/hyperlink" Target="CS/CS-10907" TargetMode="External"/><Relationship Id="rId107" Type="http://schemas.openxmlformats.org/officeDocument/2006/relationships/hyperlink" Target="CS/CS-030905" TargetMode="External"/><Relationship Id="rId289" Type="http://schemas.openxmlformats.org/officeDocument/2006/relationships/hyperlink" Target="CS/CS-081102" TargetMode="External"/><Relationship Id="rId454" Type="http://schemas.openxmlformats.org/officeDocument/2006/relationships/hyperlink" Target="CS/CS-130301" TargetMode="External"/><Relationship Id="rId496" Type="http://schemas.openxmlformats.org/officeDocument/2006/relationships/hyperlink" Target="CS/CS-20303" TargetMode="External"/><Relationship Id="rId11" Type="http://schemas.openxmlformats.org/officeDocument/2006/relationships/hyperlink" Target="CS/CS-00502" TargetMode="External"/><Relationship Id="rId53" Type="http://schemas.openxmlformats.org/officeDocument/2006/relationships/hyperlink" Target="CS/CS-030304" TargetMode="External"/><Relationship Id="rId149" Type="http://schemas.openxmlformats.org/officeDocument/2006/relationships/hyperlink" Target="CS/CS-040601" TargetMode="External"/><Relationship Id="rId314" Type="http://schemas.openxmlformats.org/officeDocument/2006/relationships/hyperlink" Target="CS/CS-100702" TargetMode="External"/><Relationship Id="rId356" Type="http://schemas.openxmlformats.org/officeDocument/2006/relationships/hyperlink" Target="CS/CS-10405" TargetMode="External"/><Relationship Id="rId398" Type="http://schemas.openxmlformats.org/officeDocument/2006/relationships/hyperlink" Target="CS/CS-10806" TargetMode="External"/><Relationship Id="rId521" Type="http://schemas.openxmlformats.org/officeDocument/2006/relationships/hyperlink" Target="CS/CS-20803" TargetMode="External"/><Relationship Id="rId563" Type="http://schemas.openxmlformats.org/officeDocument/2006/relationships/hyperlink" Target="CS/CS-90504" TargetMode="External"/><Relationship Id="rId619" Type="http://schemas.openxmlformats.org/officeDocument/2006/relationships/hyperlink" Target="CS/CS-91005" TargetMode="External"/><Relationship Id="rId95" Type="http://schemas.openxmlformats.org/officeDocument/2006/relationships/hyperlink" Target="CS/CS-030809" TargetMode="External"/><Relationship Id="rId160" Type="http://schemas.openxmlformats.org/officeDocument/2006/relationships/hyperlink" Target="CS/CS-040806" TargetMode="External"/><Relationship Id="rId216" Type="http://schemas.openxmlformats.org/officeDocument/2006/relationships/hyperlink" Target="CS/CS-060802" TargetMode="External"/><Relationship Id="rId423" Type="http://schemas.openxmlformats.org/officeDocument/2006/relationships/hyperlink" Target="CS/CS-110401" TargetMode="External"/><Relationship Id="rId258" Type="http://schemas.openxmlformats.org/officeDocument/2006/relationships/hyperlink" Target="CS/CS-070801" TargetMode="External"/><Relationship Id="rId465" Type="http://schemas.openxmlformats.org/officeDocument/2006/relationships/hyperlink" Target="CS/CS-131005" TargetMode="External"/><Relationship Id="rId22" Type="http://schemas.openxmlformats.org/officeDocument/2006/relationships/hyperlink" Target="CS/CS-00801" TargetMode="External"/><Relationship Id="rId64" Type="http://schemas.openxmlformats.org/officeDocument/2006/relationships/hyperlink" Target="CS/CS-030410" TargetMode="External"/><Relationship Id="rId118" Type="http://schemas.openxmlformats.org/officeDocument/2006/relationships/hyperlink" Target="CS/CS-031101" TargetMode="External"/><Relationship Id="rId325" Type="http://schemas.openxmlformats.org/officeDocument/2006/relationships/hyperlink" Target="CS/CS-101007" TargetMode="External"/><Relationship Id="rId367" Type="http://schemas.openxmlformats.org/officeDocument/2006/relationships/hyperlink" Target="CS/CS-10508" TargetMode="External"/><Relationship Id="rId532" Type="http://schemas.openxmlformats.org/officeDocument/2006/relationships/hyperlink" Target="CS/CS-21006" TargetMode="External"/><Relationship Id="rId574" Type="http://schemas.openxmlformats.org/officeDocument/2006/relationships/hyperlink" Target="CS/CS-90602" TargetMode="External"/><Relationship Id="rId171" Type="http://schemas.openxmlformats.org/officeDocument/2006/relationships/hyperlink" Target="CS/CS-050201" TargetMode="External"/><Relationship Id="rId227" Type="http://schemas.openxmlformats.org/officeDocument/2006/relationships/hyperlink" Target="CS/CS-061002" TargetMode="External"/><Relationship Id="rId269" Type="http://schemas.openxmlformats.org/officeDocument/2006/relationships/hyperlink" Target="CS/CS-071102" TargetMode="External"/><Relationship Id="rId434" Type="http://schemas.openxmlformats.org/officeDocument/2006/relationships/hyperlink" Target="CS/CS-11104" TargetMode="External"/><Relationship Id="rId476" Type="http://schemas.openxmlformats.org/officeDocument/2006/relationships/hyperlink" Target="CS/CS-140602" TargetMode="External"/><Relationship Id="rId33" Type="http://schemas.openxmlformats.org/officeDocument/2006/relationships/hyperlink" Target="CS/CS-030102" TargetMode="External"/><Relationship Id="rId129" Type="http://schemas.openxmlformats.org/officeDocument/2006/relationships/hyperlink" Target="CS/CS-040101" TargetMode="External"/><Relationship Id="rId280" Type="http://schemas.openxmlformats.org/officeDocument/2006/relationships/hyperlink" Target="CS/CS-080401" TargetMode="External"/><Relationship Id="rId336" Type="http://schemas.openxmlformats.org/officeDocument/2006/relationships/hyperlink" Target="CS/CS-10202" TargetMode="External"/><Relationship Id="rId501" Type="http://schemas.openxmlformats.org/officeDocument/2006/relationships/hyperlink" Target="CS/CS-20501" TargetMode="External"/><Relationship Id="rId543" Type="http://schemas.openxmlformats.org/officeDocument/2006/relationships/hyperlink" Target="CS/CS-90301" TargetMode="External"/><Relationship Id="rId75" Type="http://schemas.openxmlformats.org/officeDocument/2006/relationships/hyperlink" Target="CS/CS-030702" TargetMode="External"/><Relationship Id="rId140" Type="http://schemas.openxmlformats.org/officeDocument/2006/relationships/hyperlink" Target="CS/CS-040401" TargetMode="External"/><Relationship Id="rId182" Type="http://schemas.openxmlformats.org/officeDocument/2006/relationships/hyperlink" Target="CS/CS-050403" TargetMode="External"/><Relationship Id="rId378" Type="http://schemas.openxmlformats.org/officeDocument/2006/relationships/hyperlink" Target="CS/CS-10609" TargetMode="External"/><Relationship Id="rId403" Type="http://schemas.openxmlformats.org/officeDocument/2006/relationships/hyperlink" Target="CS/CS-10811" TargetMode="External"/><Relationship Id="rId585" Type="http://schemas.openxmlformats.org/officeDocument/2006/relationships/hyperlink" Target="CS/CS-90704" TargetMode="External"/><Relationship Id="rId6" Type="http://schemas.openxmlformats.org/officeDocument/2006/relationships/hyperlink" Target="CS/CS-00403" TargetMode="External"/><Relationship Id="rId238" Type="http://schemas.openxmlformats.org/officeDocument/2006/relationships/hyperlink" Target="CS/CS-070301" TargetMode="External"/><Relationship Id="rId445" Type="http://schemas.openxmlformats.org/officeDocument/2006/relationships/hyperlink" Target="CS/CS-120402" TargetMode="External"/><Relationship Id="rId487" Type="http://schemas.openxmlformats.org/officeDocument/2006/relationships/hyperlink" Target="CS/CS-20102" TargetMode="External"/><Relationship Id="rId610" Type="http://schemas.openxmlformats.org/officeDocument/2006/relationships/hyperlink" Target="CS/CS-90903" TargetMode="External"/><Relationship Id="rId291" Type="http://schemas.openxmlformats.org/officeDocument/2006/relationships/hyperlink" Target="CS/CS-090401" TargetMode="External"/><Relationship Id="rId305" Type="http://schemas.openxmlformats.org/officeDocument/2006/relationships/hyperlink" Target="CS/CS-100401" TargetMode="External"/><Relationship Id="rId347" Type="http://schemas.openxmlformats.org/officeDocument/2006/relationships/hyperlink" Target="CS/CS-10307" TargetMode="External"/><Relationship Id="rId512" Type="http://schemas.openxmlformats.org/officeDocument/2006/relationships/hyperlink" Target="CS/CS-20602" TargetMode="External"/><Relationship Id="rId44" Type="http://schemas.openxmlformats.org/officeDocument/2006/relationships/hyperlink" Target="CS/CS-030202" TargetMode="External"/><Relationship Id="rId86" Type="http://schemas.openxmlformats.org/officeDocument/2006/relationships/hyperlink" Target="CS/CS-030713" TargetMode="External"/><Relationship Id="rId151" Type="http://schemas.openxmlformats.org/officeDocument/2006/relationships/hyperlink" Target="CS/CS-040603" TargetMode="External"/><Relationship Id="rId389" Type="http://schemas.openxmlformats.org/officeDocument/2006/relationships/hyperlink" Target="CS/CS-10711" TargetMode="External"/><Relationship Id="rId554" Type="http://schemas.openxmlformats.org/officeDocument/2006/relationships/hyperlink" Target="CS/CS-90313" TargetMode="External"/><Relationship Id="rId596" Type="http://schemas.openxmlformats.org/officeDocument/2006/relationships/hyperlink" Target="CS/CS-90806" TargetMode="External"/><Relationship Id="rId193" Type="http://schemas.openxmlformats.org/officeDocument/2006/relationships/hyperlink" Target="CS/CS-051002" TargetMode="External"/><Relationship Id="rId207" Type="http://schemas.openxmlformats.org/officeDocument/2006/relationships/hyperlink" Target="CS/CS-060501" TargetMode="External"/><Relationship Id="rId249" Type="http://schemas.openxmlformats.org/officeDocument/2006/relationships/hyperlink" Target="CS/CS-070506" TargetMode="External"/><Relationship Id="rId414" Type="http://schemas.openxmlformats.org/officeDocument/2006/relationships/hyperlink" Target="CS/CS-11002" TargetMode="External"/><Relationship Id="rId456" Type="http://schemas.openxmlformats.org/officeDocument/2006/relationships/hyperlink" Target="CS/CS-130402" TargetMode="External"/><Relationship Id="rId498" Type="http://schemas.openxmlformats.org/officeDocument/2006/relationships/hyperlink" Target="CS/CS-20402" TargetMode="External"/><Relationship Id="rId621" Type="http://schemas.openxmlformats.org/officeDocument/2006/relationships/hyperlink" Target="CS/CS-91007" TargetMode="External"/><Relationship Id="rId13" Type="http://schemas.openxmlformats.org/officeDocument/2006/relationships/hyperlink" Target="CS/CS-00504" TargetMode="External"/><Relationship Id="rId109" Type="http://schemas.openxmlformats.org/officeDocument/2006/relationships/hyperlink" Target="CS/CS-031001" TargetMode="External"/><Relationship Id="rId260" Type="http://schemas.openxmlformats.org/officeDocument/2006/relationships/hyperlink" Target="CS/CS-070803" TargetMode="External"/><Relationship Id="rId316" Type="http://schemas.openxmlformats.org/officeDocument/2006/relationships/hyperlink" Target="CS/CS-100801" TargetMode="External"/><Relationship Id="rId523" Type="http://schemas.openxmlformats.org/officeDocument/2006/relationships/hyperlink" Target="CS/CS-20805" TargetMode="External"/><Relationship Id="rId55" Type="http://schemas.openxmlformats.org/officeDocument/2006/relationships/hyperlink" Target="CS/CS-030401" TargetMode="External"/><Relationship Id="rId97" Type="http://schemas.openxmlformats.org/officeDocument/2006/relationships/hyperlink" Target="CS/CS-030811" TargetMode="External"/><Relationship Id="rId120" Type="http://schemas.openxmlformats.org/officeDocument/2006/relationships/hyperlink" Target="CS/CS-031202" TargetMode="External"/><Relationship Id="rId358" Type="http://schemas.openxmlformats.org/officeDocument/2006/relationships/hyperlink" Target="CS/CS-10407" TargetMode="External"/><Relationship Id="rId565" Type="http://schemas.openxmlformats.org/officeDocument/2006/relationships/hyperlink" Target="CS/CS-90506" TargetMode="External"/><Relationship Id="rId162" Type="http://schemas.openxmlformats.org/officeDocument/2006/relationships/hyperlink" Target="CS/CS-040902" TargetMode="External"/><Relationship Id="rId218" Type="http://schemas.openxmlformats.org/officeDocument/2006/relationships/hyperlink" Target="CS/CS-060804" TargetMode="External"/><Relationship Id="rId425" Type="http://schemas.openxmlformats.org/officeDocument/2006/relationships/hyperlink" Target="CS/CS-110501" TargetMode="External"/><Relationship Id="rId467" Type="http://schemas.openxmlformats.org/officeDocument/2006/relationships/hyperlink" Target="CS/CS-131102" TargetMode="External"/><Relationship Id="rId271" Type="http://schemas.openxmlformats.org/officeDocument/2006/relationships/hyperlink" Target="CS/CS-071104" TargetMode="External"/><Relationship Id="rId24" Type="http://schemas.openxmlformats.org/officeDocument/2006/relationships/hyperlink" Target="CS/CS-00803" TargetMode="External"/><Relationship Id="rId66" Type="http://schemas.openxmlformats.org/officeDocument/2006/relationships/hyperlink" Target="CS/CS-030502" TargetMode="External"/><Relationship Id="rId131" Type="http://schemas.openxmlformats.org/officeDocument/2006/relationships/hyperlink" Target="CS/CS-040202" TargetMode="External"/><Relationship Id="rId327" Type="http://schemas.openxmlformats.org/officeDocument/2006/relationships/hyperlink" Target="CS/CS-101009" TargetMode="External"/><Relationship Id="rId369" Type="http://schemas.openxmlformats.org/officeDocument/2006/relationships/hyperlink" Target="CS/CS-10510" TargetMode="External"/><Relationship Id="rId534" Type="http://schemas.openxmlformats.org/officeDocument/2006/relationships/hyperlink" Target="CS/CS-21101" TargetMode="External"/><Relationship Id="rId576" Type="http://schemas.openxmlformats.org/officeDocument/2006/relationships/hyperlink" Target="CS/CS-90604" TargetMode="External"/><Relationship Id="rId173" Type="http://schemas.openxmlformats.org/officeDocument/2006/relationships/hyperlink" Target="CS/CS-050301" TargetMode="External"/><Relationship Id="rId229" Type="http://schemas.openxmlformats.org/officeDocument/2006/relationships/hyperlink" Target="CS/CS-061004" TargetMode="External"/><Relationship Id="rId380" Type="http://schemas.openxmlformats.org/officeDocument/2006/relationships/hyperlink" Target="CS/CS-10702" TargetMode="External"/><Relationship Id="rId436" Type="http://schemas.openxmlformats.org/officeDocument/2006/relationships/hyperlink" Target="CS/CS-111102" TargetMode="External"/><Relationship Id="rId601" Type="http://schemas.openxmlformats.org/officeDocument/2006/relationships/hyperlink" Target="CS/CS-90811" TargetMode="External"/><Relationship Id="rId240" Type="http://schemas.openxmlformats.org/officeDocument/2006/relationships/hyperlink" Target="CS/CS-070402" TargetMode="External"/><Relationship Id="rId478" Type="http://schemas.openxmlformats.org/officeDocument/2006/relationships/hyperlink" Target="CS/CS-140801" TargetMode="External"/><Relationship Id="rId35" Type="http://schemas.openxmlformats.org/officeDocument/2006/relationships/hyperlink" Target="CS/CS-030104" TargetMode="External"/><Relationship Id="rId77" Type="http://schemas.openxmlformats.org/officeDocument/2006/relationships/hyperlink" Target="CS/CS-030704" TargetMode="External"/><Relationship Id="rId100" Type="http://schemas.openxmlformats.org/officeDocument/2006/relationships/hyperlink" Target="CS/CS-030814" TargetMode="External"/><Relationship Id="rId282" Type="http://schemas.openxmlformats.org/officeDocument/2006/relationships/hyperlink" Target="CS/CS-080901" TargetMode="External"/><Relationship Id="rId338" Type="http://schemas.openxmlformats.org/officeDocument/2006/relationships/hyperlink" Target="CS/CS-10204" TargetMode="External"/><Relationship Id="rId503" Type="http://schemas.openxmlformats.org/officeDocument/2006/relationships/hyperlink" Target="CS/CS-20503" TargetMode="External"/><Relationship Id="rId545" Type="http://schemas.openxmlformats.org/officeDocument/2006/relationships/hyperlink" Target="CS/CS-90303" TargetMode="External"/><Relationship Id="rId587" Type="http://schemas.openxmlformats.org/officeDocument/2006/relationships/hyperlink" Target="CS/CS-90706" TargetMode="External"/><Relationship Id="rId8" Type="http://schemas.openxmlformats.org/officeDocument/2006/relationships/hyperlink" Target="CS/CS-00405" TargetMode="External"/><Relationship Id="rId142" Type="http://schemas.openxmlformats.org/officeDocument/2006/relationships/hyperlink" Target="CS/CS-040403" TargetMode="External"/><Relationship Id="rId184" Type="http://schemas.openxmlformats.org/officeDocument/2006/relationships/hyperlink" Target="CS/CS-050502" TargetMode="External"/><Relationship Id="rId391" Type="http://schemas.openxmlformats.org/officeDocument/2006/relationships/hyperlink" Target="CS/CS-10713" TargetMode="External"/><Relationship Id="rId405" Type="http://schemas.openxmlformats.org/officeDocument/2006/relationships/hyperlink" Target="CS/CS-10813" TargetMode="External"/><Relationship Id="rId447" Type="http://schemas.openxmlformats.org/officeDocument/2006/relationships/hyperlink" Target="CS/CS-120701" TargetMode="External"/><Relationship Id="rId612" Type="http://schemas.openxmlformats.org/officeDocument/2006/relationships/hyperlink" Target="CS/CS-90905" TargetMode="External"/><Relationship Id="rId251" Type="http://schemas.openxmlformats.org/officeDocument/2006/relationships/hyperlink" Target="CS/CS-070602" TargetMode="External"/><Relationship Id="rId489" Type="http://schemas.openxmlformats.org/officeDocument/2006/relationships/hyperlink" Target="CS/CS-20104" TargetMode="External"/><Relationship Id="rId46" Type="http://schemas.openxmlformats.org/officeDocument/2006/relationships/hyperlink" Target="CS/CS-030204" TargetMode="External"/><Relationship Id="rId293" Type="http://schemas.openxmlformats.org/officeDocument/2006/relationships/hyperlink" Target="CS/CS-090702" TargetMode="External"/><Relationship Id="rId307" Type="http://schemas.openxmlformats.org/officeDocument/2006/relationships/hyperlink" Target="CS/CS-100501" TargetMode="External"/><Relationship Id="rId349" Type="http://schemas.openxmlformats.org/officeDocument/2006/relationships/hyperlink" Target="CS/CS-10309" TargetMode="External"/><Relationship Id="rId514" Type="http://schemas.openxmlformats.org/officeDocument/2006/relationships/hyperlink" Target="CS/CS-20604" TargetMode="External"/><Relationship Id="rId556" Type="http://schemas.openxmlformats.org/officeDocument/2006/relationships/hyperlink" Target="CS/CS-90402" TargetMode="External"/><Relationship Id="rId88" Type="http://schemas.openxmlformats.org/officeDocument/2006/relationships/hyperlink" Target="CS/CS-030802" TargetMode="External"/><Relationship Id="rId111" Type="http://schemas.openxmlformats.org/officeDocument/2006/relationships/hyperlink" Target="CS/CS-031003" TargetMode="External"/><Relationship Id="rId153" Type="http://schemas.openxmlformats.org/officeDocument/2006/relationships/hyperlink" Target="CS/CS-040605" TargetMode="External"/><Relationship Id="rId195" Type="http://schemas.openxmlformats.org/officeDocument/2006/relationships/hyperlink" Target="CS/CS-051102" TargetMode="External"/><Relationship Id="rId209" Type="http://schemas.openxmlformats.org/officeDocument/2006/relationships/hyperlink" Target="CS/CS-060602" TargetMode="External"/><Relationship Id="rId360" Type="http://schemas.openxmlformats.org/officeDocument/2006/relationships/hyperlink" Target="CS/CS-10501" TargetMode="External"/><Relationship Id="rId416" Type="http://schemas.openxmlformats.org/officeDocument/2006/relationships/hyperlink" Target="CS/CS-110101" TargetMode="External"/><Relationship Id="rId598" Type="http://schemas.openxmlformats.org/officeDocument/2006/relationships/hyperlink" Target="CS/CS-90808" TargetMode="External"/><Relationship Id="rId220" Type="http://schemas.openxmlformats.org/officeDocument/2006/relationships/hyperlink" Target="CS/CS-060901" TargetMode="External"/><Relationship Id="rId458" Type="http://schemas.openxmlformats.org/officeDocument/2006/relationships/hyperlink" Target="CS/CS-130601" TargetMode="External"/><Relationship Id="rId623" Type="http://schemas.openxmlformats.org/officeDocument/2006/relationships/hyperlink" Target="CS/CS-91102" TargetMode="External"/><Relationship Id="rId15" Type="http://schemas.openxmlformats.org/officeDocument/2006/relationships/hyperlink" Target="CS/CS-00506" TargetMode="External"/><Relationship Id="rId57" Type="http://schemas.openxmlformats.org/officeDocument/2006/relationships/hyperlink" Target="CS/CS-030403" TargetMode="External"/><Relationship Id="rId262" Type="http://schemas.openxmlformats.org/officeDocument/2006/relationships/hyperlink" Target="CS/CS-070901" TargetMode="External"/><Relationship Id="rId318" Type="http://schemas.openxmlformats.org/officeDocument/2006/relationships/hyperlink" Target="CS/CS-100901" TargetMode="External"/><Relationship Id="rId525" Type="http://schemas.openxmlformats.org/officeDocument/2006/relationships/hyperlink" Target="CS/CS-20902" TargetMode="External"/><Relationship Id="rId567" Type="http://schemas.openxmlformats.org/officeDocument/2006/relationships/hyperlink" Target="CS/CS-90508" TargetMode="External"/><Relationship Id="rId99" Type="http://schemas.openxmlformats.org/officeDocument/2006/relationships/hyperlink" Target="CS/CS-030813" TargetMode="External"/><Relationship Id="rId122" Type="http://schemas.openxmlformats.org/officeDocument/2006/relationships/hyperlink" Target="CS/CS-031204" TargetMode="External"/><Relationship Id="rId164" Type="http://schemas.openxmlformats.org/officeDocument/2006/relationships/hyperlink" Target="CS/CS-040904" TargetMode="External"/><Relationship Id="rId371" Type="http://schemas.openxmlformats.org/officeDocument/2006/relationships/hyperlink" Target="CS/CS-10602" TargetMode="External"/><Relationship Id="rId427" Type="http://schemas.openxmlformats.org/officeDocument/2006/relationships/hyperlink" Target="CS/CS-110701" TargetMode="External"/><Relationship Id="rId469" Type="http://schemas.openxmlformats.org/officeDocument/2006/relationships/hyperlink" Target="CS/CS-131104" TargetMode="External"/><Relationship Id="rId26" Type="http://schemas.openxmlformats.org/officeDocument/2006/relationships/hyperlink" Target="CS/CS-00805" TargetMode="External"/><Relationship Id="rId231" Type="http://schemas.openxmlformats.org/officeDocument/2006/relationships/hyperlink" Target="CS/CS-061202" TargetMode="External"/><Relationship Id="rId273" Type="http://schemas.openxmlformats.org/officeDocument/2006/relationships/hyperlink" Target="CS/CS-080101" TargetMode="External"/><Relationship Id="rId329" Type="http://schemas.openxmlformats.org/officeDocument/2006/relationships/hyperlink" Target="CS/CS-101101" TargetMode="External"/><Relationship Id="rId480" Type="http://schemas.openxmlformats.org/officeDocument/2006/relationships/hyperlink" Target="CS/CS-141001" TargetMode="External"/><Relationship Id="rId536" Type="http://schemas.openxmlformats.org/officeDocument/2006/relationships/hyperlink" Target="CS/CS-21103" TargetMode="External"/><Relationship Id="rId68" Type="http://schemas.openxmlformats.org/officeDocument/2006/relationships/hyperlink" Target="CS/CS-030504" TargetMode="External"/><Relationship Id="rId133" Type="http://schemas.openxmlformats.org/officeDocument/2006/relationships/hyperlink" Target="CS/CS-040204" TargetMode="External"/><Relationship Id="rId175" Type="http://schemas.openxmlformats.org/officeDocument/2006/relationships/hyperlink" Target="CS/CS-050303" TargetMode="External"/><Relationship Id="rId340" Type="http://schemas.openxmlformats.org/officeDocument/2006/relationships/hyperlink" Target="CS/CS-10206" TargetMode="External"/><Relationship Id="rId578" Type="http://schemas.openxmlformats.org/officeDocument/2006/relationships/hyperlink" Target="CS/CS-90606" TargetMode="External"/><Relationship Id="rId200" Type="http://schemas.openxmlformats.org/officeDocument/2006/relationships/hyperlink" Target="CS/CS-051202" TargetMode="External"/><Relationship Id="rId382" Type="http://schemas.openxmlformats.org/officeDocument/2006/relationships/hyperlink" Target="CS/CS-10704" TargetMode="External"/><Relationship Id="rId438" Type="http://schemas.openxmlformats.org/officeDocument/2006/relationships/hyperlink" Target="CS/CS-111201" TargetMode="External"/><Relationship Id="rId603" Type="http://schemas.openxmlformats.org/officeDocument/2006/relationships/hyperlink" Target="CS/CS-90813" TargetMode="External"/><Relationship Id="rId242" Type="http://schemas.openxmlformats.org/officeDocument/2006/relationships/hyperlink" Target="CS/CS-070404" TargetMode="External"/><Relationship Id="rId284" Type="http://schemas.openxmlformats.org/officeDocument/2006/relationships/hyperlink" Target="CS/CS-081001" TargetMode="External"/><Relationship Id="rId491" Type="http://schemas.openxmlformats.org/officeDocument/2006/relationships/hyperlink" Target="CS/CS-20106" TargetMode="External"/><Relationship Id="rId505" Type="http://schemas.openxmlformats.org/officeDocument/2006/relationships/hyperlink" Target="CS/CS-20505" TargetMode="External"/><Relationship Id="rId37" Type="http://schemas.openxmlformats.org/officeDocument/2006/relationships/hyperlink" Target="CS/CS-030106" TargetMode="External"/><Relationship Id="rId79" Type="http://schemas.openxmlformats.org/officeDocument/2006/relationships/hyperlink" Target="CS/CS-030706" TargetMode="External"/><Relationship Id="rId102" Type="http://schemas.openxmlformats.org/officeDocument/2006/relationships/hyperlink" Target="CS/CS-030816" TargetMode="External"/><Relationship Id="rId144" Type="http://schemas.openxmlformats.org/officeDocument/2006/relationships/hyperlink" Target="CS/CS-040501" TargetMode="External"/><Relationship Id="rId547" Type="http://schemas.openxmlformats.org/officeDocument/2006/relationships/hyperlink" Target="CS/CS-90305" TargetMode="External"/><Relationship Id="rId589" Type="http://schemas.openxmlformats.org/officeDocument/2006/relationships/hyperlink" Target="CS/CS-90708" TargetMode="External"/><Relationship Id="rId90" Type="http://schemas.openxmlformats.org/officeDocument/2006/relationships/hyperlink" Target="CS/CS-030804" TargetMode="External"/><Relationship Id="rId186" Type="http://schemas.openxmlformats.org/officeDocument/2006/relationships/hyperlink" Target="CS/CS-050601" TargetMode="External"/><Relationship Id="rId351" Type="http://schemas.openxmlformats.org/officeDocument/2006/relationships/hyperlink" Target="CS/CS-10311" TargetMode="External"/><Relationship Id="rId393" Type="http://schemas.openxmlformats.org/officeDocument/2006/relationships/hyperlink" Target="CS/CS-10801(&#33290;&#21934;CS-10501)" TargetMode="External"/><Relationship Id="rId407" Type="http://schemas.openxmlformats.org/officeDocument/2006/relationships/hyperlink" Target="CS/CS-10902" TargetMode="External"/><Relationship Id="rId449" Type="http://schemas.openxmlformats.org/officeDocument/2006/relationships/hyperlink" Target="CS/CS-121102" TargetMode="External"/><Relationship Id="rId614" Type="http://schemas.openxmlformats.org/officeDocument/2006/relationships/hyperlink" Target="CS/CS-90907" TargetMode="External"/><Relationship Id="rId211" Type="http://schemas.openxmlformats.org/officeDocument/2006/relationships/hyperlink" Target="CS/CS-060701" TargetMode="External"/><Relationship Id="rId253" Type="http://schemas.openxmlformats.org/officeDocument/2006/relationships/hyperlink" Target="CS/CS-070604" TargetMode="External"/><Relationship Id="rId295" Type="http://schemas.openxmlformats.org/officeDocument/2006/relationships/hyperlink" Target="CS/CS-090704" TargetMode="External"/><Relationship Id="rId309" Type="http://schemas.openxmlformats.org/officeDocument/2006/relationships/hyperlink" Target="CS/CS-100503" TargetMode="External"/><Relationship Id="rId460" Type="http://schemas.openxmlformats.org/officeDocument/2006/relationships/hyperlink" Target="CS/CS-130801" TargetMode="External"/><Relationship Id="rId516" Type="http://schemas.openxmlformats.org/officeDocument/2006/relationships/hyperlink" Target="CS/CS-20606" TargetMode="External"/><Relationship Id="rId48" Type="http://schemas.openxmlformats.org/officeDocument/2006/relationships/hyperlink" Target="CS/CS-030206" TargetMode="External"/><Relationship Id="rId113" Type="http://schemas.openxmlformats.org/officeDocument/2006/relationships/hyperlink" Target="CS/CS-031005" TargetMode="External"/><Relationship Id="rId320" Type="http://schemas.openxmlformats.org/officeDocument/2006/relationships/hyperlink" Target="CS/CS-101002" TargetMode="External"/><Relationship Id="rId558" Type="http://schemas.openxmlformats.org/officeDocument/2006/relationships/hyperlink" Target="CS/CS-90404" TargetMode="External"/><Relationship Id="rId155" Type="http://schemas.openxmlformats.org/officeDocument/2006/relationships/hyperlink" Target="CS/CS-040801" TargetMode="External"/><Relationship Id="rId197" Type="http://schemas.openxmlformats.org/officeDocument/2006/relationships/hyperlink" Target="CS/CS-051104" TargetMode="External"/><Relationship Id="rId362" Type="http://schemas.openxmlformats.org/officeDocument/2006/relationships/hyperlink" Target="CS/CS-10503" TargetMode="External"/><Relationship Id="rId418" Type="http://schemas.openxmlformats.org/officeDocument/2006/relationships/hyperlink" Target="CS/CS-110202" TargetMode="External"/><Relationship Id="rId625" Type="http://schemas.openxmlformats.org/officeDocument/2006/relationships/hyperlink" Target="CS/CS-9110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K/040201" TargetMode="External"/><Relationship Id="rId2" Type="http://schemas.openxmlformats.org/officeDocument/2006/relationships/hyperlink" Target="FK/040201" TargetMode="External"/><Relationship Id="rId1" Type="http://schemas.openxmlformats.org/officeDocument/2006/relationships/hyperlink" Target="&#27231;&#23494;&#32026;&#25991;&#20214;"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I-OS" TargetMode="External"/><Relationship Id="rId117" Type="http://schemas.openxmlformats.org/officeDocument/2006/relationships/hyperlink" Target="I-OS" TargetMode="External"/><Relationship Id="rId21" Type="http://schemas.openxmlformats.org/officeDocument/2006/relationships/hyperlink" Target="I-OS/I-OS-040602" TargetMode="External"/><Relationship Id="rId42" Type="http://schemas.openxmlformats.org/officeDocument/2006/relationships/hyperlink" Target="I-OS" TargetMode="External"/><Relationship Id="rId47" Type="http://schemas.openxmlformats.org/officeDocument/2006/relationships/hyperlink" Target="I-OS" TargetMode="External"/><Relationship Id="rId63" Type="http://schemas.openxmlformats.org/officeDocument/2006/relationships/hyperlink" Target="I-OS" TargetMode="External"/><Relationship Id="rId68" Type="http://schemas.openxmlformats.org/officeDocument/2006/relationships/hyperlink" Target="I-OS" TargetMode="External"/><Relationship Id="rId84" Type="http://schemas.openxmlformats.org/officeDocument/2006/relationships/hyperlink" Target="I-OS" TargetMode="External"/><Relationship Id="rId89" Type="http://schemas.openxmlformats.org/officeDocument/2006/relationships/hyperlink" Target="I-OS" TargetMode="External"/><Relationship Id="rId112" Type="http://schemas.openxmlformats.org/officeDocument/2006/relationships/hyperlink" Target="I-OS" TargetMode="External"/><Relationship Id="rId16" Type="http://schemas.openxmlformats.org/officeDocument/2006/relationships/hyperlink" Target="I-OS/I-OS-040501" TargetMode="External"/><Relationship Id="rId107" Type="http://schemas.openxmlformats.org/officeDocument/2006/relationships/hyperlink" Target="I-OS" TargetMode="External"/><Relationship Id="rId11" Type="http://schemas.openxmlformats.org/officeDocument/2006/relationships/hyperlink" Target="I-OS" TargetMode="External"/><Relationship Id="rId32" Type="http://schemas.openxmlformats.org/officeDocument/2006/relationships/hyperlink" Target="I-OS" TargetMode="External"/><Relationship Id="rId37" Type="http://schemas.openxmlformats.org/officeDocument/2006/relationships/hyperlink" Target="I-OS" TargetMode="External"/><Relationship Id="rId53" Type="http://schemas.openxmlformats.org/officeDocument/2006/relationships/hyperlink" Target="I-OS" TargetMode="External"/><Relationship Id="rId58" Type="http://schemas.openxmlformats.org/officeDocument/2006/relationships/hyperlink" Target="I-OS" TargetMode="External"/><Relationship Id="rId74" Type="http://schemas.openxmlformats.org/officeDocument/2006/relationships/hyperlink" Target="I-OS" TargetMode="External"/><Relationship Id="rId79" Type="http://schemas.openxmlformats.org/officeDocument/2006/relationships/hyperlink" Target="I-OS" TargetMode="External"/><Relationship Id="rId102" Type="http://schemas.openxmlformats.org/officeDocument/2006/relationships/hyperlink" Target="I-OS" TargetMode="External"/><Relationship Id="rId123" Type="http://schemas.openxmlformats.org/officeDocument/2006/relationships/hyperlink" Target="I-OS" TargetMode="External"/><Relationship Id="rId5" Type="http://schemas.openxmlformats.org/officeDocument/2006/relationships/hyperlink" Target="I-OS" TargetMode="External"/><Relationship Id="rId90" Type="http://schemas.openxmlformats.org/officeDocument/2006/relationships/hyperlink" Target="I-OS" TargetMode="External"/><Relationship Id="rId95" Type="http://schemas.openxmlformats.org/officeDocument/2006/relationships/hyperlink" Target="I-OS" TargetMode="External"/><Relationship Id="rId19" Type="http://schemas.openxmlformats.org/officeDocument/2006/relationships/hyperlink" Target="I-OS/I-OS-040504" TargetMode="External"/><Relationship Id="rId14" Type="http://schemas.openxmlformats.org/officeDocument/2006/relationships/hyperlink" Target="I-OS/I-OS-040401" TargetMode="External"/><Relationship Id="rId22" Type="http://schemas.openxmlformats.org/officeDocument/2006/relationships/hyperlink" Target="I-OS" TargetMode="External"/><Relationship Id="rId27" Type="http://schemas.openxmlformats.org/officeDocument/2006/relationships/hyperlink" Target="I-OS" TargetMode="External"/><Relationship Id="rId30" Type="http://schemas.openxmlformats.org/officeDocument/2006/relationships/hyperlink" Target="I-OS" TargetMode="External"/><Relationship Id="rId35" Type="http://schemas.openxmlformats.org/officeDocument/2006/relationships/hyperlink" Target="I-OS" TargetMode="External"/><Relationship Id="rId43" Type="http://schemas.openxmlformats.org/officeDocument/2006/relationships/hyperlink" Target="I-OS" TargetMode="External"/><Relationship Id="rId48" Type="http://schemas.openxmlformats.org/officeDocument/2006/relationships/hyperlink" Target="I-OS" TargetMode="External"/><Relationship Id="rId56" Type="http://schemas.openxmlformats.org/officeDocument/2006/relationships/hyperlink" Target="I-OS" TargetMode="External"/><Relationship Id="rId64" Type="http://schemas.openxmlformats.org/officeDocument/2006/relationships/hyperlink" Target="I-OS" TargetMode="External"/><Relationship Id="rId69" Type="http://schemas.openxmlformats.org/officeDocument/2006/relationships/hyperlink" Target="I-OS" TargetMode="External"/><Relationship Id="rId77" Type="http://schemas.openxmlformats.org/officeDocument/2006/relationships/hyperlink" Target="I-OS" TargetMode="External"/><Relationship Id="rId100" Type="http://schemas.openxmlformats.org/officeDocument/2006/relationships/hyperlink" Target="I-OS" TargetMode="External"/><Relationship Id="rId105" Type="http://schemas.openxmlformats.org/officeDocument/2006/relationships/hyperlink" Target="I-OS" TargetMode="External"/><Relationship Id="rId113" Type="http://schemas.openxmlformats.org/officeDocument/2006/relationships/hyperlink" Target="I-OS" TargetMode="External"/><Relationship Id="rId118" Type="http://schemas.openxmlformats.org/officeDocument/2006/relationships/hyperlink" Target="I-OS" TargetMode="External"/><Relationship Id="rId126" Type="http://schemas.openxmlformats.org/officeDocument/2006/relationships/hyperlink" Target="I-OS" TargetMode="External"/><Relationship Id="rId8" Type="http://schemas.openxmlformats.org/officeDocument/2006/relationships/hyperlink" Target="I-OS/I-OS-040202" TargetMode="External"/><Relationship Id="rId51" Type="http://schemas.openxmlformats.org/officeDocument/2006/relationships/hyperlink" Target="I-OS" TargetMode="External"/><Relationship Id="rId72" Type="http://schemas.openxmlformats.org/officeDocument/2006/relationships/hyperlink" Target="I-OS" TargetMode="External"/><Relationship Id="rId80" Type="http://schemas.openxmlformats.org/officeDocument/2006/relationships/hyperlink" Target="I-OS" TargetMode="External"/><Relationship Id="rId85" Type="http://schemas.openxmlformats.org/officeDocument/2006/relationships/hyperlink" Target="I-OS" TargetMode="External"/><Relationship Id="rId93" Type="http://schemas.openxmlformats.org/officeDocument/2006/relationships/hyperlink" Target="I-OS" TargetMode="External"/><Relationship Id="rId98" Type="http://schemas.openxmlformats.org/officeDocument/2006/relationships/hyperlink" Target="I-OS" TargetMode="External"/><Relationship Id="rId121" Type="http://schemas.openxmlformats.org/officeDocument/2006/relationships/hyperlink" Target="I-OS" TargetMode="External"/><Relationship Id="rId3" Type="http://schemas.openxmlformats.org/officeDocument/2006/relationships/hyperlink" Target="I-OS" TargetMode="External"/><Relationship Id="rId12" Type="http://schemas.openxmlformats.org/officeDocument/2006/relationships/hyperlink" Target="I-OS" TargetMode="External"/><Relationship Id="rId17" Type="http://schemas.openxmlformats.org/officeDocument/2006/relationships/hyperlink" Target="I-OS/I-OS-040502" TargetMode="External"/><Relationship Id="rId25" Type="http://schemas.openxmlformats.org/officeDocument/2006/relationships/hyperlink" Target="I-OS" TargetMode="External"/><Relationship Id="rId33" Type="http://schemas.openxmlformats.org/officeDocument/2006/relationships/hyperlink" Target="I-OS" TargetMode="External"/><Relationship Id="rId38" Type="http://schemas.openxmlformats.org/officeDocument/2006/relationships/hyperlink" Target="I-OS" TargetMode="External"/><Relationship Id="rId46" Type="http://schemas.openxmlformats.org/officeDocument/2006/relationships/hyperlink" Target="I-OS" TargetMode="External"/><Relationship Id="rId59" Type="http://schemas.openxmlformats.org/officeDocument/2006/relationships/hyperlink" Target="I-OS" TargetMode="External"/><Relationship Id="rId67" Type="http://schemas.openxmlformats.org/officeDocument/2006/relationships/hyperlink" Target="I-OS" TargetMode="External"/><Relationship Id="rId103" Type="http://schemas.openxmlformats.org/officeDocument/2006/relationships/hyperlink" Target="I-OS" TargetMode="External"/><Relationship Id="rId108" Type="http://schemas.openxmlformats.org/officeDocument/2006/relationships/hyperlink" Target="I-OS" TargetMode="External"/><Relationship Id="rId116" Type="http://schemas.openxmlformats.org/officeDocument/2006/relationships/hyperlink" Target="I-OS" TargetMode="External"/><Relationship Id="rId124" Type="http://schemas.openxmlformats.org/officeDocument/2006/relationships/hyperlink" Target="I-OS" TargetMode="External"/><Relationship Id="rId20" Type="http://schemas.openxmlformats.org/officeDocument/2006/relationships/hyperlink" Target="I-OS" TargetMode="External"/><Relationship Id="rId41" Type="http://schemas.openxmlformats.org/officeDocument/2006/relationships/hyperlink" Target="I-OS" TargetMode="External"/><Relationship Id="rId54" Type="http://schemas.openxmlformats.org/officeDocument/2006/relationships/hyperlink" Target="I-OS" TargetMode="External"/><Relationship Id="rId62" Type="http://schemas.openxmlformats.org/officeDocument/2006/relationships/hyperlink" Target="I-OS/I-OS-060601" TargetMode="External"/><Relationship Id="rId70" Type="http://schemas.openxmlformats.org/officeDocument/2006/relationships/hyperlink" Target="I-OS" TargetMode="External"/><Relationship Id="rId75" Type="http://schemas.openxmlformats.org/officeDocument/2006/relationships/hyperlink" Target="I-OS" TargetMode="External"/><Relationship Id="rId83" Type="http://schemas.openxmlformats.org/officeDocument/2006/relationships/hyperlink" Target="I-OS" TargetMode="External"/><Relationship Id="rId88" Type="http://schemas.openxmlformats.org/officeDocument/2006/relationships/hyperlink" Target="I-OS" TargetMode="External"/><Relationship Id="rId91" Type="http://schemas.openxmlformats.org/officeDocument/2006/relationships/hyperlink" Target="I-OS" TargetMode="External"/><Relationship Id="rId96" Type="http://schemas.openxmlformats.org/officeDocument/2006/relationships/hyperlink" Target="I-OS" TargetMode="External"/><Relationship Id="rId111" Type="http://schemas.openxmlformats.org/officeDocument/2006/relationships/hyperlink" Target="I-OS" TargetMode="External"/><Relationship Id="rId1" Type="http://schemas.openxmlformats.org/officeDocument/2006/relationships/hyperlink" Target="I-OS" TargetMode="External"/><Relationship Id="rId6" Type="http://schemas.openxmlformats.org/officeDocument/2006/relationships/hyperlink" Target="I-OS" TargetMode="External"/><Relationship Id="rId15" Type="http://schemas.openxmlformats.org/officeDocument/2006/relationships/hyperlink" Target="I-OS" TargetMode="External"/><Relationship Id="rId23" Type="http://schemas.openxmlformats.org/officeDocument/2006/relationships/hyperlink" Target="I-OS" TargetMode="External"/><Relationship Id="rId28" Type="http://schemas.openxmlformats.org/officeDocument/2006/relationships/hyperlink" Target="I-OS" TargetMode="External"/><Relationship Id="rId36" Type="http://schemas.openxmlformats.org/officeDocument/2006/relationships/hyperlink" Target="I-OS" TargetMode="External"/><Relationship Id="rId49" Type="http://schemas.openxmlformats.org/officeDocument/2006/relationships/hyperlink" Target="I-OS" TargetMode="External"/><Relationship Id="rId57" Type="http://schemas.openxmlformats.org/officeDocument/2006/relationships/hyperlink" Target="I-OS" TargetMode="External"/><Relationship Id="rId106" Type="http://schemas.openxmlformats.org/officeDocument/2006/relationships/hyperlink" Target="I-OS" TargetMode="External"/><Relationship Id="rId114" Type="http://schemas.openxmlformats.org/officeDocument/2006/relationships/hyperlink" Target="I-OS" TargetMode="External"/><Relationship Id="rId119" Type="http://schemas.openxmlformats.org/officeDocument/2006/relationships/hyperlink" Target="I-OS" TargetMode="External"/><Relationship Id="rId127" Type="http://schemas.openxmlformats.org/officeDocument/2006/relationships/printerSettings" Target="../printerSettings/printerSettings2.bin"/><Relationship Id="rId10" Type="http://schemas.openxmlformats.org/officeDocument/2006/relationships/hyperlink" Target="I-OS" TargetMode="External"/><Relationship Id="rId31" Type="http://schemas.openxmlformats.org/officeDocument/2006/relationships/hyperlink" Target="I-OS" TargetMode="External"/><Relationship Id="rId44" Type="http://schemas.openxmlformats.org/officeDocument/2006/relationships/hyperlink" Target="I-OS" TargetMode="External"/><Relationship Id="rId52" Type="http://schemas.openxmlformats.org/officeDocument/2006/relationships/hyperlink" Target="I-OS" TargetMode="External"/><Relationship Id="rId60" Type="http://schemas.openxmlformats.org/officeDocument/2006/relationships/hyperlink" Target="I-OS" TargetMode="External"/><Relationship Id="rId65" Type="http://schemas.openxmlformats.org/officeDocument/2006/relationships/hyperlink" Target="I-OS" TargetMode="External"/><Relationship Id="rId73" Type="http://schemas.openxmlformats.org/officeDocument/2006/relationships/hyperlink" Target="I-OS" TargetMode="External"/><Relationship Id="rId78" Type="http://schemas.openxmlformats.org/officeDocument/2006/relationships/hyperlink" Target="I-OS" TargetMode="External"/><Relationship Id="rId81" Type="http://schemas.openxmlformats.org/officeDocument/2006/relationships/hyperlink" Target="I-OS" TargetMode="External"/><Relationship Id="rId86" Type="http://schemas.openxmlformats.org/officeDocument/2006/relationships/hyperlink" Target="I-OS" TargetMode="External"/><Relationship Id="rId94" Type="http://schemas.openxmlformats.org/officeDocument/2006/relationships/hyperlink" Target="I-OS" TargetMode="External"/><Relationship Id="rId99" Type="http://schemas.openxmlformats.org/officeDocument/2006/relationships/hyperlink" Target="I-OS" TargetMode="External"/><Relationship Id="rId101" Type="http://schemas.openxmlformats.org/officeDocument/2006/relationships/hyperlink" Target="I-OS" TargetMode="External"/><Relationship Id="rId122" Type="http://schemas.openxmlformats.org/officeDocument/2006/relationships/hyperlink" Target="I-OS" TargetMode="External"/><Relationship Id="rId4" Type="http://schemas.openxmlformats.org/officeDocument/2006/relationships/hyperlink" Target="I-OS" TargetMode="External"/><Relationship Id="rId9" Type="http://schemas.openxmlformats.org/officeDocument/2006/relationships/hyperlink" Target="I-OS" TargetMode="External"/><Relationship Id="rId13" Type="http://schemas.openxmlformats.org/officeDocument/2006/relationships/hyperlink" Target="I-OS" TargetMode="External"/><Relationship Id="rId18" Type="http://schemas.openxmlformats.org/officeDocument/2006/relationships/hyperlink" Target="I-OS/I-OS-040503" TargetMode="External"/><Relationship Id="rId39" Type="http://schemas.openxmlformats.org/officeDocument/2006/relationships/hyperlink" Target="I-OS" TargetMode="External"/><Relationship Id="rId109" Type="http://schemas.openxmlformats.org/officeDocument/2006/relationships/hyperlink" Target="I-OS" TargetMode="External"/><Relationship Id="rId34" Type="http://schemas.openxmlformats.org/officeDocument/2006/relationships/hyperlink" Target="I-OS" TargetMode="External"/><Relationship Id="rId50" Type="http://schemas.openxmlformats.org/officeDocument/2006/relationships/hyperlink" Target="I-OS" TargetMode="External"/><Relationship Id="rId55" Type="http://schemas.openxmlformats.org/officeDocument/2006/relationships/hyperlink" Target="I-OS" TargetMode="External"/><Relationship Id="rId76" Type="http://schemas.openxmlformats.org/officeDocument/2006/relationships/hyperlink" Target="I-OS" TargetMode="External"/><Relationship Id="rId97" Type="http://schemas.openxmlformats.org/officeDocument/2006/relationships/hyperlink" Target="I-OS" TargetMode="External"/><Relationship Id="rId104" Type="http://schemas.openxmlformats.org/officeDocument/2006/relationships/hyperlink" Target="I-OS" TargetMode="External"/><Relationship Id="rId120" Type="http://schemas.openxmlformats.org/officeDocument/2006/relationships/hyperlink" Target="I-OS" TargetMode="External"/><Relationship Id="rId125" Type="http://schemas.openxmlformats.org/officeDocument/2006/relationships/hyperlink" Target="I-OS" TargetMode="External"/><Relationship Id="rId7" Type="http://schemas.openxmlformats.org/officeDocument/2006/relationships/hyperlink" Target="I-OS" TargetMode="External"/><Relationship Id="rId71" Type="http://schemas.openxmlformats.org/officeDocument/2006/relationships/hyperlink" Target="I-OS" TargetMode="External"/><Relationship Id="rId92" Type="http://schemas.openxmlformats.org/officeDocument/2006/relationships/hyperlink" Target="I-OS" TargetMode="External"/><Relationship Id="rId2" Type="http://schemas.openxmlformats.org/officeDocument/2006/relationships/hyperlink" Target="I-OS" TargetMode="External"/><Relationship Id="rId29" Type="http://schemas.openxmlformats.org/officeDocument/2006/relationships/hyperlink" Target="I-OS" TargetMode="External"/><Relationship Id="rId24" Type="http://schemas.openxmlformats.org/officeDocument/2006/relationships/hyperlink" Target="I-OS" TargetMode="External"/><Relationship Id="rId40" Type="http://schemas.openxmlformats.org/officeDocument/2006/relationships/hyperlink" Target="I-OS" TargetMode="External"/><Relationship Id="rId45" Type="http://schemas.openxmlformats.org/officeDocument/2006/relationships/hyperlink" Target="I-OS" TargetMode="External"/><Relationship Id="rId66" Type="http://schemas.openxmlformats.org/officeDocument/2006/relationships/hyperlink" Target="I-OS" TargetMode="External"/><Relationship Id="rId87" Type="http://schemas.openxmlformats.org/officeDocument/2006/relationships/hyperlink" Target="I-OS" TargetMode="External"/><Relationship Id="rId110" Type="http://schemas.openxmlformats.org/officeDocument/2006/relationships/hyperlink" Target="I-OS" TargetMode="External"/><Relationship Id="rId115" Type="http://schemas.openxmlformats.org/officeDocument/2006/relationships/hyperlink" Target="I-OS" TargetMode="External"/><Relationship Id="rId61" Type="http://schemas.openxmlformats.org/officeDocument/2006/relationships/hyperlink" Target="I-OS/I-OS-060501" TargetMode="External"/><Relationship Id="rId82" Type="http://schemas.openxmlformats.org/officeDocument/2006/relationships/hyperlink" Target="I-OS"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I/I-10601" TargetMode="External"/><Relationship Id="rId299" Type="http://schemas.openxmlformats.org/officeDocument/2006/relationships/hyperlink" Target="I" TargetMode="External"/><Relationship Id="rId303" Type="http://schemas.openxmlformats.org/officeDocument/2006/relationships/hyperlink" Target="I" TargetMode="External"/><Relationship Id="rId21" Type="http://schemas.openxmlformats.org/officeDocument/2006/relationships/hyperlink" Target="I" TargetMode="External"/><Relationship Id="rId42" Type="http://schemas.openxmlformats.org/officeDocument/2006/relationships/hyperlink" Target="I/I-030106" TargetMode="External"/><Relationship Id="rId63" Type="http://schemas.openxmlformats.org/officeDocument/2006/relationships/hyperlink" Target="I/I-030502" TargetMode="External"/><Relationship Id="rId84" Type="http://schemas.openxmlformats.org/officeDocument/2006/relationships/hyperlink" Target="I/I-030718" TargetMode="External"/><Relationship Id="rId138" Type="http://schemas.openxmlformats.org/officeDocument/2006/relationships/hyperlink" Target="I/I-10908" TargetMode="External"/><Relationship Id="rId159" Type="http://schemas.openxmlformats.org/officeDocument/2006/relationships/hyperlink" Target="I/I-20102" TargetMode="External"/><Relationship Id="rId170" Type="http://schemas.openxmlformats.org/officeDocument/2006/relationships/hyperlink" Target="I/I-20304" TargetMode="External"/><Relationship Id="rId191" Type="http://schemas.openxmlformats.org/officeDocument/2006/relationships/hyperlink" Target="I/I-20414" TargetMode="External"/><Relationship Id="rId205" Type="http://schemas.openxmlformats.org/officeDocument/2006/relationships/hyperlink" Target="I/I-20603" TargetMode="External"/><Relationship Id="rId226" Type="http://schemas.openxmlformats.org/officeDocument/2006/relationships/hyperlink" Target="I/I-20716" TargetMode="External"/><Relationship Id="rId247" Type="http://schemas.openxmlformats.org/officeDocument/2006/relationships/hyperlink" Target="I/I-20821" TargetMode="External"/><Relationship Id="rId107" Type="http://schemas.openxmlformats.org/officeDocument/2006/relationships/hyperlink" Target="I/I-10504" TargetMode="External"/><Relationship Id="rId268" Type="http://schemas.openxmlformats.org/officeDocument/2006/relationships/hyperlink" Target="I/I-21106" TargetMode="External"/><Relationship Id="rId289" Type="http://schemas.openxmlformats.org/officeDocument/2006/relationships/hyperlink" Target="I" TargetMode="External"/><Relationship Id="rId11" Type="http://schemas.openxmlformats.org/officeDocument/2006/relationships/hyperlink" Target="I" TargetMode="External"/><Relationship Id="rId32" Type="http://schemas.openxmlformats.org/officeDocument/2006/relationships/hyperlink" Target="I/I-01102" TargetMode="External"/><Relationship Id="rId53" Type="http://schemas.openxmlformats.org/officeDocument/2006/relationships/hyperlink" Target="I" TargetMode="External"/><Relationship Id="rId74" Type="http://schemas.openxmlformats.org/officeDocument/2006/relationships/hyperlink" Target="I/I-030708" TargetMode="External"/><Relationship Id="rId128" Type="http://schemas.openxmlformats.org/officeDocument/2006/relationships/hyperlink" Target="I/I-10805" TargetMode="External"/><Relationship Id="rId149" Type="http://schemas.openxmlformats.org/officeDocument/2006/relationships/hyperlink" Target="I/I-11201" TargetMode="External"/><Relationship Id="rId5" Type="http://schemas.openxmlformats.org/officeDocument/2006/relationships/hyperlink" Target="I" TargetMode="External"/><Relationship Id="rId95" Type="http://schemas.openxmlformats.org/officeDocument/2006/relationships/hyperlink" Target="I" TargetMode="External"/><Relationship Id="rId160" Type="http://schemas.openxmlformats.org/officeDocument/2006/relationships/hyperlink" Target="I/I-20103" TargetMode="External"/><Relationship Id="rId181" Type="http://schemas.openxmlformats.org/officeDocument/2006/relationships/hyperlink" Target="I/I-20404" TargetMode="External"/><Relationship Id="rId216" Type="http://schemas.openxmlformats.org/officeDocument/2006/relationships/hyperlink" Target="I/I-20706" TargetMode="External"/><Relationship Id="rId237" Type="http://schemas.openxmlformats.org/officeDocument/2006/relationships/hyperlink" Target="I/I-20811" TargetMode="External"/><Relationship Id="rId258" Type="http://schemas.openxmlformats.org/officeDocument/2006/relationships/hyperlink" Target="I/I-20910" TargetMode="External"/><Relationship Id="rId279" Type="http://schemas.openxmlformats.org/officeDocument/2006/relationships/hyperlink" Target="I" TargetMode="External"/><Relationship Id="rId22" Type="http://schemas.openxmlformats.org/officeDocument/2006/relationships/hyperlink" Target="I/I-00801" TargetMode="External"/><Relationship Id="rId43" Type="http://schemas.openxmlformats.org/officeDocument/2006/relationships/hyperlink" Target="I/I-030107" TargetMode="External"/><Relationship Id="rId64" Type="http://schemas.openxmlformats.org/officeDocument/2006/relationships/hyperlink" Target="I/I-030503" TargetMode="External"/><Relationship Id="rId118" Type="http://schemas.openxmlformats.org/officeDocument/2006/relationships/hyperlink" Target="I/I-10602" TargetMode="External"/><Relationship Id="rId139" Type="http://schemas.openxmlformats.org/officeDocument/2006/relationships/hyperlink" Target="I/I-11001" TargetMode="External"/><Relationship Id="rId290" Type="http://schemas.openxmlformats.org/officeDocument/2006/relationships/hyperlink" Target="I" TargetMode="External"/><Relationship Id="rId304" Type="http://schemas.openxmlformats.org/officeDocument/2006/relationships/hyperlink" Target="I" TargetMode="External"/><Relationship Id="rId85" Type="http://schemas.openxmlformats.org/officeDocument/2006/relationships/hyperlink" Target="I/I-030719" TargetMode="External"/><Relationship Id="rId150" Type="http://schemas.openxmlformats.org/officeDocument/2006/relationships/hyperlink" Target="I/I-11202" TargetMode="External"/><Relationship Id="rId171" Type="http://schemas.openxmlformats.org/officeDocument/2006/relationships/hyperlink" Target="I/I-20305" TargetMode="External"/><Relationship Id="rId192" Type="http://schemas.openxmlformats.org/officeDocument/2006/relationships/hyperlink" Target="I/I-20416" TargetMode="External"/><Relationship Id="rId206" Type="http://schemas.openxmlformats.org/officeDocument/2006/relationships/hyperlink" Target="I/I-20604" TargetMode="External"/><Relationship Id="rId227" Type="http://schemas.openxmlformats.org/officeDocument/2006/relationships/hyperlink" Target="I/I-20801" TargetMode="External"/><Relationship Id="rId248" Type="http://schemas.openxmlformats.org/officeDocument/2006/relationships/hyperlink" Target="I/I-20822" TargetMode="External"/><Relationship Id="rId269" Type="http://schemas.openxmlformats.org/officeDocument/2006/relationships/hyperlink" Target="I/I-21107" TargetMode="External"/><Relationship Id="rId12" Type="http://schemas.openxmlformats.org/officeDocument/2006/relationships/hyperlink" Target="I/I-00501" TargetMode="External"/><Relationship Id="rId33" Type="http://schemas.openxmlformats.org/officeDocument/2006/relationships/hyperlink" Target="I/I-01103" TargetMode="External"/><Relationship Id="rId108" Type="http://schemas.openxmlformats.org/officeDocument/2006/relationships/hyperlink" Target="I" TargetMode="External"/><Relationship Id="rId129" Type="http://schemas.openxmlformats.org/officeDocument/2006/relationships/hyperlink" Target="I/I-10806" TargetMode="External"/><Relationship Id="rId280" Type="http://schemas.openxmlformats.org/officeDocument/2006/relationships/hyperlink" Target="I" TargetMode="External"/><Relationship Id="rId54" Type="http://schemas.openxmlformats.org/officeDocument/2006/relationships/hyperlink" Target="I" TargetMode="External"/><Relationship Id="rId75" Type="http://schemas.openxmlformats.org/officeDocument/2006/relationships/hyperlink" Target="I/I-030709" TargetMode="External"/><Relationship Id="rId96" Type="http://schemas.openxmlformats.org/officeDocument/2006/relationships/hyperlink" Target="I/I-10301" TargetMode="External"/><Relationship Id="rId140" Type="http://schemas.openxmlformats.org/officeDocument/2006/relationships/hyperlink" Target="I/I-11002" TargetMode="External"/><Relationship Id="rId161" Type="http://schemas.openxmlformats.org/officeDocument/2006/relationships/hyperlink" Target="I/I-20104" TargetMode="External"/><Relationship Id="rId182" Type="http://schemas.openxmlformats.org/officeDocument/2006/relationships/hyperlink" Target="I/I-20405" TargetMode="External"/><Relationship Id="rId217" Type="http://schemas.openxmlformats.org/officeDocument/2006/relationships/hyperlink" Target="I/I-20707" TargetMode="External"/><Relationship Id="rId6" Type="http://schemas.openxmlformats.org/officeDocument/2006/relationships/hyperlink" Target="I/I-00402" TargetMode="External"/><Relationship Id="rId238" Type="http://schemas.openxmlformats.org/officeDocument/2006/relationships/hyperlink" Target="I/I-20812" TargetMode="External"/><Relationship Id="rId259" Type="http://schemas.openxmlformats.org/officeDocument/2006/relationships/hyperlink" Target="I/I-20911" TargetMode="External"/><Relationship Id="rId23" Type="http://schemas.openxmlformats.org/officeDocument/2006/relationships/hyperlink" Target="I/I-00802" TargetMode="External"/><Relationship Id="rId119" Type="http://schemas.openxmlformats.org/officeDocument/2006/relationships/hyperlink" Target="I/I-10603" TargetMode="External"/><Relationship Id="rId270" Type="http://schemas.openxmlformats.org/officeDocument/2006/relationships/hyperlink" Target="I/I-21109" TargetMode="External"/><Relationship Id="rId291" Type="http://schemas.openxmlformats.org/officeDocument/2006/relationships/hyperlink" Target="I" TargetMode="External"/><Relationship Id="rId305" Type="http://schemas.openxmlformats.org/officeDocument/2006/relationships/hyperlink" Target="I" TargetMode="External"/><Relationship Id="rId44" Type="http://schemas.openxmlformats.org/officeDocument/2006/relationships/hyperlink" Target="I/I-030108" TargetMode="External"/><Relationship Id="rId65" Type="http://schemas.openxmlformats.org/officeDocument/2006/relationships/hyperlink" Target="I/I-030601" TargetMode="External"/><Relationship Id="rId86" Type="http://schemas.openxmlformats.org/officeDocument/2006/relationships/hyperlink" Target="I/I-030801" TargetMode="External"/><Relationship Id="rId130" Type="http://schemas.openxmlformats.org/officeDocument/2006/relationships/hyperlink" Target="I/I-10807" TargetMode="External"/><Relationship Id="rId151" Type="http://schemas.openxmlformats.org/officeDocument/2006/relationships/hyperlink" Target="I/I-11203" TargetMode="External"/><Relationship Id="rId172" Type="http://schemas.openxmlformats.org/officeDocument/2006/relationships/hyperlink" Target="I/I-20306" TargetMode="External"/><Relationship Id="rId193" Type="http://schemas.openxmlformats.org/officeDocument/2006/relationships/hyperlink" Target="I/I-20417" TargetMode="External"/><Relationship Id="rId207" Type="http://schemas.openxmlformats.org/officeDocument/2006/relationships/hyperlink" Target="I/I-20605" TargetMode="External"/><Relationship Id="rId228" Type="http://schemas.openxmlformats.org/officeDocument/2006/relationships/hyperlink" Target="I/I-20802" TargetMode="External"/><Relationship Id="rId249" Type="http://schemas.openxmlformats.org/officeDocument/2006/relationships/hyperlink" Target="I/I-20901" TargetMode="External"/><Relationship Id="rId13" Type="http://schemas.openxmlformats.org/officeDocument/2006/relationships/hyperlink" Target="I/I-00502" TargetMode="External"/><Relationship Id="rId109" Type="http://schemas.openxmlformats.org/officeDocument/2006/relationships/hyperlink" Target="I/I-10506" TargetMode="External"/><Relationship Id="rId260" Type="http://schemas.openxmlformats.org/officeDocument/2006/relationships/hyperlink" Target="I/I-21001" TargetMode="External"/><Relationship Id="rId281" Type="http://schemas.openxmlformats.org/officeDocument/2006/relationships/hyperlink" Target="I" TargetMode="External"/><Relationship Id="rId34" Type="http://schemas.openxmlformats.org/officeDocument/2006/relationships/hyperlink" Target="I/I-01201" TargetMode="External"/><Relationship Id="rId55" Type="http://schemas.openxmlformats.org/officeDocument/2006/relationships/hyperlink" Target="I" TargetMode="External"/><Relationship Id="rId76" Type="http://schemas.openxmlformats.org/officeDocument/2006/relationships/hyperlink" Target="I/I-030710" TargetMode="External"/><Relationship Id="rId97" Type="http://schemas.openxmlformats.org/officeDocument/2006/relationships/hyperlink" Target="I/I-10302" TargetMode="External"/><Relationship Id="rId120" Type="http://schemas.openxmlformats.org/officeDocument/2006/relationships/hyperlink" Target="I/I-10604" TargetMode="External"/><Relationship Id="rId141" Type="http://schemas.openxmlformats.org/officeDocument/2006/relationships/hyperlink" Target="I/I-11003" TargetMode="External"/><Relationship Id="rId7" Type="http://schemas.openxmlformats.org/officeDocument/2006/relationships/hyperlink" Target="I" TargetMode="External"/><Relationship Id="rId162" Type="http://schemas.openxmlformats.org/officeDocument/2006/relationships/hyperlink" Target="I/I-20105" TargetMode="External"/><Relationship Id="rId183" Type="http://schemas.openxmlformats.org/officeDocument/2006/relationships/hyperlink" Target="I/I-20406" TargetMode="External"/><Relationship Id="rId218" Type="http://schemas.openxmlformats.org/officeDocument/2006/relationships/hyperlink" Target="I/I-20708" TargetMode="External"/><Relationship Id="rId239" Type="http://schemas.openxmlformats.org/officeDocument/2006/relationships/hyperlink" Target="I/I-20813" TargetMode="External"/><Relationship Id="rId2" Type="http://schemas.openxmlformats.org/officeDocument/2006/relationships/hyperlink" Target="I" TargetMode="External"/><Relationship Id="rId29" Type="http://schemas.openxmlformats.org/officeDocument/2006/relationships/hyperlink" Target="I/I-01001" TargetMode="External"/><Relationship Id="rId250" Type="http://schemas.openxmlformats.org/officeDocument/2006/relationships/hyperlink" Target="I/I-20902" TargetMode="External"/><Relationship Id="rId255" Type="http://schemas.openxmlformats.org/officeDocument/2006/relationships/hyperlink" Target="I/I-20907" TargetMode="External"/><Relationship Id="rId271" Type="http://schemas.openxmlformats.org/officeDocument/2006/relationships/hyperlink" Target="I/I-21201" TargetMode="External"/><Relationship Id="rId276" Type="http://schemas.openxmlformats.org/officeDocument/2006/relationships/hyperlink" Target="I" TargetMode="External"/><Relationship Id="rId292" Type="http://schemas.openxmlformats.org/officeDocument/2006/relationships/hyperlink" Target="I" TargetMode="External"/><Relationship Id="rId297" Type="http://schemas.openxmlformats.org/officeDocument/2006/relationships/hyperlink" Target="I" TargetMode="External"/><Relationship Id="rId306" Type="http://schemas.openxmlformats.org/officeDocument/2006/relationships/printerSettings" Target="../printerSettings/printerSettings3.bin"/><Relationship Id="rId24" Type="http://schemas.openxmlformats.org/officeDocument/2006/relationships/hyperlink" Target="I/I-00803" TargetMode="External"/><Relationship Id="rId40" Type="http://schemas.openxmlformats.org/officeDocument/2006/relationships/hyperlink" Target="I/I-030104" TargetMode="External"/><Relationship Id="rId45" Type="http://schemas.openxmlformats.org/officeDocument/2006/relationships/hyperlink" Target="I" TargetMode="External"/><Relationship Id="rId66" Type="http://schemas.openxmlformats.org/officeDocument/2006/relationships/hyperlink" Target="I/I-030602" TargetMode="External"/><Relationship Id="rId87" Type="http://schemas.openxmlformats.org/officeDocument/2006/relationships/hyperlink" Target="I" TargetMode="External"/><Relationship Id="rId110" Type="http://schemas.openxmlformats.org/officeDocument/2006/relationships/hyperlink" Target="I" TargetMode="External"/><Relationship Id="rId115" Type="http://schemas.openxmlformats.org/officeDocument/2006/relationships/hyperlink" Target="I/I-10512" TargetMode="External"/><Relationship Id="rId131" Type="http://schemas.openxmlformats.org/officeDocument/2006/relationships/hyperlink" Target="I/I-10901" TargetMode="External"/><Relationship Id="rId136" Type="http://schemas.openxmlformats.org/officeDocument/2006/relationships/hyperlink" Target="I/I-10906" TargetMode="External"/><Relationship Id="rId157" Type="http://schemas.openxmlformats.org/officeDocument/2006/relationships/hyperlink" Target="I/I-11209" TargetMode="External"/><Relationship Id="rId178" Type="http://schemas.openxmlformats.org/officeDocument/2006/relationships/hyperlink" Target="I/I-20401" TargetMode="External"/><Relationship Id="rId301" Type="http://schemas.openxmlformats.org/officeDocument/2006/relationships/hyperlink" Target="I" TargetMode="External"/><Relationship Id="rId61" Type="http://schemas.openxmlformats.org/officeDocument/2006/relationships/hyperlink" Target="I" TargetMode="External"/><Relationship Id="rId82" Type="http://schemas.openxmlformats.org/officeDocument/2006/relationships/hyperlink" Target="I" TargetMode="External"/><Relationship Id="rId152" Type="http://schemas.openxmlformats.org/officeDocument/2006/relationships/hyperlink" Target="I/I-11204" TargetMode="External"/><Relationship Id="rId173" Type="http://schemas.openxmlformats.org/officeDocument/2006/relationships/hyperlink" Target="I/I-20307" TargetMode="External"/><Relationship Id="rId194" Type="http://schemas.openxmlformats.org/officeDocument/2006/relationships/hyperlink" Target="I/I-20501" TargetMode="External"/><Relationship Id="rId199" Type="http://schemas.openxmlformats.org/officeDocument/2006/relationships/hyperlink" Target="I/I-20506" TargetMode="External"/><Relationship Id="rId203" Type="http://schemas.openxmlformats.org/officeDocument/2006/relationships/hyperlink" Target="I/I-20601" TargetMode="External"/><Relationship Id="rId208" Type="http://schemas.openxmlformats.org/officeDocument/2006/relationships/hyperlink" Target="I/I-20606" TargetMode="External"/><Relationship Id="rId229" Type="http://schemas.openxmlformats.org/officeDocument/2006/relationships/hyperlink" Target="I/I-20803" TargetMode="External"/><Relationship Id="rId19" Type="http://schemas.openxmlformats.org/officeDocument/2006/relationships/hyperlink" Target="I/I-00702" TargetMode="External"/><Relationship Id="rId224" Type="http://schemas.openxmlformats.org/officeDocument/2006/relationships/hyperlink" Target="I/I-20714" TargetMode="External"/><Relationship Id="rId240" Type="http://schemas.openxmlformats.org/officeDocument/2006/relationships/hyperlink" Target="I/I-20814" TargetMode="External"/><Relationship Id="rId245" Type="http://schemas.openxmlformats.org/officeDocument/2006/relationships/hyperlink" Target="I/I-20819" TargetMode="External"/><Relationship Id="rId261" Type="http://schemas.openxmlformats.org/officeDocument/2006/relationships/hyperlink" Target="I/I-21002" TargetMode="External"/><Relationship Id="rId266" Type="http://schemas.openxmlformats.org/officeDocument/2006/relationships/hyperlink" Target="I/I-21104" TargetMode="External"/><Relationship Id="rId287" Type="http://schemas.openxmlformats.org/officeDocument/2006/relationships/hyperlink" Target="I" TargetMode="External"/><Relationship Id="rId14" Type="http://schemas.openxmlformats.org/officeDocument/2006/relationships/hyperlink" Target="I" TargetMode="External"/><Relationship Id="rId30" Type="http://schemas.openxmlformats.org/officeDocument/2006/relationships/hyperlink" Target="I/I-01002" TargetMode="External"/><Relationship Id="rId35" Type="http://schemas.openxmlformats.org/officeDocument/2006/relationships/hyperlink" Target="I/I-01202" TargetMode="External"/><Relationship Id="rId56" Type="http://schemas.openxmlformats.org/officeDocument/2006/relationships/hyperlink" Target="I" TargetMode="External"/><Relationship Id="rId77" Type="http://schemas.openxmlformats.org/officeDocument/2006/relationships/hyperlink" Target="I/I-030711" TargetMode="External"/><Relationship Id="rId100" Type="http://schemas.openxmlformats.org/officeDocument/2006/relationships/hyperlink" Target="I/I-10305" TargetMode="External"/><Relationship Id="rId105" Type="http://schemas.openxmlformats.org/officeDocument/2006/relationships/hyperlink" Target="I" TargetMode="External"/><Relationship Id="rId126" Type="http://schemas.openxmlformats.org/officeDocument/2006/relationships/hyperlink" Target="I/I-10803" TargetMode="External"/><Relationship Id="rId147" Type="http://schemas.openxmlformats.org/officeDocument/2006/relationships/hyperlink" Target="I/I-11105" TargetMode="External"/><Relationship Id="rId168" Type="http://schemas.openxmlformats.org/officeDocument/2006/relationships/hyperlink" Target="I/I-20302" TargetMode="External"/><Relationship Id="rId282" Type="http://schemas.openxmlformats.org/officeDocument/2006/relationships/hyperlink" Target="I" TargetMode="External"/><Relationship Id="rId8" Type="http://schemas.openxmlformats.org/officeDocument/2006/relationships/hyperlink" Target="I/I-00404" TargetMode="External"/><Relationship Id="rId51" Type="http://schemas.openxmlformats.org/officeDocument/2006/relationships/hyperlink" Target="I/I-030303" TargetMode="External"/><Relationship Id="rId72" Type="http://schemas.openxmlformats.org/officeDocument/2006/relationships/hyperlink" Target="I/I-030706" TargetMode="External"/><Relationship Id="rId93" Type="http://schemas.openxmlformats.org/officeDocument/2006/relationships/hyperlink" Target="I/I-10103" TargetMode="External"/><Relationship Id="rId98" Type="http://schemas.openxmlformats.org/officeDocument/2006/relationships/hyperlink" Target="I/I-10303" TargetMode="External"/><Relationship Id="rId121" Type="http://schemas.openxmlformats.org/officeDocument/2006/relationships/hyperlink" Target="I/I-10701" TargetMode="External"/><Relationship Id="rId142" Type="http://schemas.openxmlformats.org/officeDocument/2006/relationships/hyperlink" Target="I/I-11004" TargetMode="External"/><Relationship Id="rId163" Type="http://schemas.openxmlformats.org/officeDocument/2006/relationships/hyperlink" Target="I/I-20201" TargetMode="External"/><Relationship Id="rId184" Type="http://schemas.openxmlformats.org/officeDocument/2006/relationships/hyperlink" Target="I/I-20407" TargetMode="External"/><Relationship Id="rId189" Type="http://schemas.openxmlformats.org/officeDocument/2006/relationships/hyperlink" Target="I/I-20412" TargetMode="External"/><Relationship Id="rId219" Type="http://schemas.openxmlformats.org/officeDocument/2006/relationships/hyperlink" Target="I/I-20709" TargetMode="External"/><Relationship Id="rId3" Type="http://schemas.openxmlformats.org/officeDocument/2006/relationships/hyperlink" Target="I" TargetMode="External"/><Relationship Id="rId214" Type="http://schemas.openxmlformats.org/officeDocument/2006/relationships/hyperlink" Target="I/I-20704" TargetMode="External"/><Relationship Id="rId230" Type="http://schemas.openxmlformats.org/officeDocument/2006/relationships/hyperlink" Target="I/I-20804" TargetMode="External"/><Relationship Id="rId235" Type="http://schemas.openxmlformats.org/officeDocument/2006/relationships/hyperlink" Target="I/I-20809" TargetMode="External"/><Relationship Id="rId251" Type="http://schemas.openxmlformats.org/officeDocument/2006/relationships/hyperlink" Target="I/I-20903" TargetMode="External"/><Relationship Id="rId256" Type="http://schemas.openxmlformats.org/officeDocument/2006/relationships/hyperlink" Target="I/I-20908" TargetMode="External"/><Relationship Id="rId277" Type="http://schemas.openxmlformats.org/officeDocument/2006/relationships/hyperlink" Target="I" TargetMode="External"/><Relationship Id="rId298" Type="http://schemas.openxmlformats.org/officeDocument/2006/relationships/hyperlink" Target="I" TargetMode="External"/><Relationship Id="rId25" Type="http://schemas.openxmlformats.org/officeDocument/2006/relationships/hyperlink" Target="I" TargetMode="External"/><Relationship Id="rId46" Type="http://schemas.openxmlformats.org/officeDocument/2006/relationships/hyperlink" Target="I/I-030202" TargetMode="External"/><Relationship Id="rId67" Type="http://schemas.openxmlformats.org/officeDocument/2006/relationships/hyperlink" Target="I/I-030701" TargetMode="External"/><Relationship Id="rId116" Type="http://schemas.openxmlformats.org/officeDocument/2006/relationships/hyperlink" Target="I/I-10513" TargetMode="External"/><Relationship Id="rId137" Type="http://schemas.openxmlformats.org/officeDocument/2006/relationships/hyperlink" Target="I/I-10907" TargetMode="External"/><Relationship Id="rId158" Type="http://schemas.openxmlformats.org/officeDocument/2006/relationships/hyperlink" Target="I/I-20101" TargetMode="External"/><Relationship Id="rId272" Type="http://schemas.openxmlformats.org/officeDocument/2006/relationships/hyperlink" Target="I/I-21202" TargetMode="External"/><Relationship Id="rId293" Type="http://schemas.openxmlformats.org/officeDocument/2006/relationships/hyperlink" Target="I" TargetMode="External"/><Relationship Id="rId302" Type="http://schemas.openxmlformats.org/officeDocument/2006/relationships/hyperlink" Target="I" TargetMode="External"/><Relationship Id="rId20" Type="http://schemas.openxmlformats.org/officeDocument/2006/relationships/hyperlink" Target="I" TargetMode="External"/><Relationship Id="rId41" Type="http://schemas.openxmlformats.org/officeDocument/2006/relationships/hyperlink" Target="I/I-030105" TargetMode="External"/><Relationship Id="rId62" Type="http://schemas.openxmlformats.org/officeDocument/2006/relationships/hyperlink" Target="I/I-030501" TargetMode="External"/><Relationship Id="rId83" Type="http://schemas.openxmlformats.org/officeDocument/2006/relationships/hyperlink" Target="I/I-030717" TargetMode="External"/><Relationship Id="rId88" Type="http://schemas.openxmlformats.org/officeDocument/2006/relationships/hyperlink" Target="I/I-030804" TargetMode="External"/><Relationship Id="rId111" Type="http://schemas.openxmlformats.org/officeDocument/2006/relationships/hyperlink" Target="I/I-10508" TargetMode="External"/><Relationship Id="rId132" Type="http://schemas.openxmlformats.org/officeDocument/2006/relationships/hyperlink" Target="I/I-10902" TargetMode="External"/><Relationship Id="rId153" Type="http://schemas.openxmlformats.org/officeDocument/2006/relationships/hyperlink" Target="I/I-11205" TargetMode="External"/><Relationship Id="rId174" Type="http://schemas.openxmlformats.org/officeDocument/2006/relationships/hyperlink" Target="I/I-20308" TargetMode="External"/><Relationship Id="rId179" Type="http://schemas.openxmlformats.org/officeDocument/2006/relationships/hyperlink" Target="I/I-20402" TargetMode="External"/><Relationship Id="rId195" Type="http://schemas.openxmlformats.org/officeDocument/2006/relationships/hyperlink" Target="I/I-20502" TargetMode="External"/><Relationship Id="rId209" Type="http://schemas.openxmlformats.org/officeDocument/2006/relationships/hyperlink" Target="I/I-20607" TargetMode="External"/><Relationship Id="rId190" Type="http://schemas.openxmlformats.org/officeDocument/2006/relationships/hyperlink" Target="I/I-20413" TargetMode="External"/><Relationship Id="rId204" Type="http://schemas.openxmlformats.org/officeDocument/2006/relationships/hyperlink" Target="I/I-20602" TargetMode="External"/><Relationship Id="rId220" Type="http://schemas.openxmlformats.org/officeDocument/2006/relationships/hyperlink" Target="I/I-20710" TargetMode="External"/><Relationship Id="rId225" Type="http://schemas.openxmlformats.org/officeDocument/2006/relationships/hyperlink" Target="I/I-20715" TargetMode="External"/><Relationship Id="rId241" Type="http://schemas.openxmlformats.org/officeDocument/2006/relationships/hyperlink" Target="I/I-20815" TargetMode="External"/><Relationship Id="rId246" Type="http://schemas.openxmlformats.org/officeDocument/2006/relationships/hyperlink" Target="I/I-20820" TargetMode="External"/><Relationship Id="rId267" Type="http://schemas.openxmlformats.org/officeDocument/2006/relationships/hyperlink" Target="I/I-21105" TargetMode="External"/><Relationship Id="rId288" Type="http://schemas.openxmlformats.org/officeDocument/2006/relationships/hyperlink" Target="I" TargetMode="External"/><Relationship Id="rId15" Type="http://schemas.openxmlformats.org/officeDocument/2006/relationships/hyperlink" Target="I/I-00601" TargetMode="External"/><Relationship Id="rId36" Type="http://schemas.openxmlformats.org/officeDocument/2006/relationships/hyperlink" Target="I" TargetMode="External"/><Relationship Id="rId57" Type="http://schemas.openxmlformats.org/officeDocument/2006/relationships/hyperlink" Target="I" TargetMode="External"/><Relationship Id="rId106" Type="http://schemas.openxmlformats.org/officeDocument/2006/relationships/hyperlink" Target="I/I-10503" TargetMode="External"/><Relationship Id="rId127" Type="http://schemas.openxmlformats.org/officeDocument/2006/relationships/hyperlink" Target="I/I-10804" TargetMode="External"/><Relationship Id="rId262" Type="http://schemas.openxmlformats.org/officeDocument/2006/relationships/hyperlink" Target="I/I-21003" TargetMode="External"/><Relationship Id="rId283" Type="http://schemas.openxmlformats.org/officeDocument/2006/relationships/hyperlink" Target="I" TargetMode="External"/><Relationship Id="rId10" Type="http://schemas.openxmlformats.org/officeDocument/2006/relationships/hyperlink" Target="I/I-00406" TargetMode="External"/><Relationship Id="rId31" Type="http://schemas.openxmlformats.org/officeDocument/2006/relationships/hyperlink" Target="I/I-01101" TargetMode="External"/><Relationship Id="rId52" Type="http://schemas.openxmlformats.org/officeDocument/2006/relationships/hyperlink" Target="I/I-030304" TargetMode="External"/><Relationship Id="rId73" Type="http://schemas.openxmlformats.org/officeDocument/2006/relationships/hyperlink" Target="I/I-030707" TargetMode="External"/><Relationship Id="rId78" Type="http://schemas.openxmlformats.org/officeDocument/2006/relationships/hyperlink" Target="I/I-030712" TargetMode="External"/><Relationship Id="rId94" Type="http://schemas.openxmlformats.org/officeDocument/2006/relationships/hyperlink" Target="I" TargetMode="External"/><Relationship Id="rId99" Type="http://schemas.openxmlformats.org/officeDocument/2006/relationships/hyperlink" Target="I/I-10304" TargetMode="External"/><Relationship Id="rId101" Type="http://schemas.openxmlformats.org/officeDocument/2006/relationships/hyperlink" Target="I/I-10306" TargetMode="External"/><Relationship Id="rId122" Type="http://schemas.openxmlformats.org/officeDocument/2006/relationships/hyperlink" Target="I/I-10702" TargetMode="External"/><Relationship Id="rId143" Type="http://schemas.openxmlformats.org/officeDocument/2006/relationships/hyperlink" Target="I/I-11101" TargetMode="External"/><Relationship Id="rId148" Type="http://schemas.openxmlformats.org/officeDocument/2006/relationships/hyperlink" Target="I/I-11106" TargetMode="External"/><Relationship Id="rId164" Type="http://schemas.openxmlformats.org/officeDocument/2006/relationships/hyperlink" Target="I/I-20202" TargetMode="External"/><Relationship Id="rId169" Type="http://schemas.openxmlformats.org/officeDocument/2006/relationships/hyperlink" Target="I/I-20303" TargetMode="External"/><Relationship Id="rId185" Type="http://schemas.openxmlformats.org/officeDocument/2006/relationships/hyperlink" Target="I/I-20408" TargetMode="External"/><Relationship Id="rId4" Type="http://schemas.openxmlformats.org/officeDocument/2006/relationships/hyperlink" Target="I" TargetMode="External"/><Relationship Id="rId9" Type="http://schemas.openxmlformats.org/officeDocument/2006/relationships/hyperlink" Target="I" TargetMode="External"/><Relationship Id="rId180" Type="http://schemas.openxmlformats.org/officeDocument/2006/relationships/hyperlink" Target="I/I-20403" TargetMode="External"/><Relationship Id="rId210" Type="http://schemas.openxmlformats.org/officeDocument/2006/relationships/hyperlink" Target="I/I-20608" TargetMode="External"/><Relationship Id="rId215" Type="http://schemas.openxmlformats.org/officeDocument/2006/relationships/hyperlink" Target="I/I-20705" TargetMode="External"/><Relationship Id="rId236" Type="http://schemas.openxmlformats.org/officeDocument/2006/relationships/hyperlink" Target="I/I-20810" TargetMode="External"/><Relationship Id="rId257" Type="http://schemas.openxmlformats.org/officeDocument/2006/relationships/hyperlink" Target="I/I-20909" TargetMode="External"/><Relationship Id="rId278" Type="http://schemas.openxmlformats.org/officeDocument/2006/relationships/hyperlink" Target="I" TargetMode="External"/><Relationship Id="rId26" Type="http://schemas.openxmlformats.org/officeDocument/2006/relationships/hyperlink" Target="I/I-00805" TargetMode="External"/><Relationship Id="rId231" Type="http://schemas.openxmlformats.org/officeDocument/2006/relationships/hyperlink" Target="I/I-20805" TargetMode="External"/><Relationship Id="rId252" Type="http://schemas.openxmlformats.org/officeDocument/2006/relationships/hyperlink" Target="I/I-20904" TargetMode="External"/><Relationship Id="rId273" Type="http://schemas.openxmlformats.org/officeDocument/2006/relationships/hyperlink" Target="I/I-21203" TargetMode="External"/><Relationship Id="rId294" Type="http://schemas.openxmlformats.org/officeDocument/2006/relationships/hyperlink" Target="I" TargetMode="External"/><Relationship Id="rId47" Type="http://schemas.openxmlformats.org/officeDocument/2006/relationships/hyperlink" Target="I/I-030203" TargetMode="External"/><Relationship Id="rId68" Type="http://schemas.openxmlformats.org/officeDocument/2006/relationships/hyperlink" Target="I/I-030702" TargetMode="External"/><Relationship Id="rId89" Type="http://schemas.openxmlformats.org/officeDocument/2006/relationships/hyperlink" Target="I/I-030805" TargetMode="External"/><Relationship Id="rId112" Type="http://schemas.openxmlformats.org/officeDocument/2006/relationships/hyperlink" Target="I" TargetMode="External"/><Relationship Id="rId133" Type="http://schemas.openxmlformats.org/officeDocument/2006/relationships/hyperlink" Target="I/I-10903" TargetMode="External"/><Relationship Id="rId154" Type="http://schemas.openxmlformats.org/officeDocument/2006/relationships/hyperlink" Target="I/I-11206" TargetMode="External"/><Relationship Id="rId175" Type="http://schemas.openxmlformats.org/officeDocument/2006/relationships/hyperlink" Target="I/I-20309" TargetMode="External"/><Relationship Id="rId196" Type="http://schemas.openxmlformats.org/officeDocument/2006/relationships/hyperlink" Target="I/I-20503" TargetMode="External"/><Relationship Id="rId200" Type="http://schemas.openxmlformats.org/officeDocument/2006/relationships/hyperlink" Target="I/I-20507" TargetMode="External"/><Relationship Id="rId16" Type="http://schemas.openxmlformats.org/officeDocument/2006/relationships/hyperlink" Target="I/I-00602" TargetMode="External"/><Relationship Id="rId221" Type="http://schemas.openxmlformats.org/officeDocument/2006/relationships/hyperlink" Target="I/I-20711" TargetMode="External"/><Relationship Id="rId242" Type="http://schemas.openxmlformats.org/officeDocument/2006/relationships/hyperlink" Target="I/I-20816" TargetMode="External"/><Relationship Id="rId263" Type="http://schemas.openxmlformats.org/officeDocument/2006/relationships/hyperlink" Target="I/I-21101" TargetMode="External"/><Relationship Id="rId284" Type="http://schemas.openxmlformats.org/officeDocument/2006/relationships/hyperlink" Target="I" TargetMode="External"/><Relationship Id="rId37" Type="http://schemas.openxmlformats.org/officeDocument/2006/relationships/hyperlink" Target="I" TargetMode="External"/><Relationship Id="rId58" Type="http://schemas.openxmlformats.org/officeDocument/2006/relationships/hyperlink" Target="I/I-030403" TargetMode="External"/><Relationship Id="rId79" Type="http://schemas.openxmlformats.org/officeDocument/2006/relationships/hyperlink" Target="I/I-030713" TargetMode="External"/><Relationship Id="rId102" Type="http://schemas.openxmlformats.org/officeDocument/2006/relationships/hyperlink" Target="I/I-10401" TargetMode="External"/><Relationship Id="rId123" Type="http://schemas.openxmlformats.org/officeDocument/2006/relationships/hyperlink" Target="I/I-10703" TargetMode="External"/><Relationship Id="rId144" Type="http://schemas.openxmlformats.org/officeDocument/2006/relationships/hyperlink" Target="I/I-11102" TargetMode="External"/><Relationship Id="rId90" Type="http://schemas.openxmlformats.org/officeDocument/2006/relationships/hyperlink" Target="I/I-030806" TargetMode="External"/><Relationship Id="rId165" Type="http://schemas.openxmlformats.org/officeDocument/2006/relationships/hyperlink" Target="I" TargetMode="External"/><Relationship Id="rId186" Type="http://schemas.openxmlformats.org/officeDocument/2006/relationships/hyperlink" Target="I/I-20409" TargetMode="External"/><Relationship Id="rId211" Type="http://schemas.openxmlformats.org/officeDocument/2006/relationships/hyperlink" Target="I/I-20701" TargetMode="External"/><Relationship Id="rId232" Type="http://schemas.openxmlformats.org/officeDocument/2006/relationships/hyperlink" Target="I/I-20806" TargetMode="External"/><Relationship Id="rId253" Type="http://schemas.openxmlformats.org/officeDocument/2006/relationships/hyperlink" Target="I/I-20905" TargetMode="External"/><Relationship Id="rId274" Type="http://schemas.openxmlformats.org/officeDocument/2006/relationships/hyperlink" Target="I" TargetMode="External"/><Relationship Id="rId295" Type="http://schemas.openxmlformats.org/officeDocument/2006/relationships/hyperlink" Target="I" TargetMode="External"/><Relationship Id="rId27" Type="http://schemas.openxmlformats.org/officeDocument/2006/relationships/hyperlink" Target="I" TargetMode="External"/><Relationship Id="rId48" Type="http://schemas.openxmlformats.org/officeDocument/2006/relationships/hyperlink" Target="I" TargetMode="External"/><Relationship Id="rId69" Type="http://schemas.openxmlformats.org/officeDocument/2006/relationships/hyperlink" Target="I/I-030703" TargetMode="External"/><Relationship Id="rId113" Type="http://schemas.openxmlformats.org/officeDocument/2006/relationships/hyperlink" Target="I/I-10510" TargetMode="External"/><Relationship Id="rId134" Type="http://schemas.openxmlformats.org/officeDocument/2006/relationships/hyperlink" Target="I/I-10904" TargetMode="External"/><Relationship Id="rId80" Type="http://schemas.openxmlformats.org/officeDocument/2006/relationships/hyperlink" Target="I/I-030714" TargetMode="External"/><Relationship Id="rId155" Type="http://schemas.openxmlformats.org/officeDocument/2006/relationships/hyperlink" Target="I/I-11207" TargetMode="External"/><Relationship Id="rId176" Type="http://schemas.openxmlformats.org/officeDocument/2006/relationships/hyperlink" Target="I/I-20310" TargetMode="External"/><Relationship Id="rId197" Type="http://schemas.openxmlformats.org/officeDocument/2006/relationships/hyperlink" Target="I/I-20504" TargetMode="External"/><Relationship Id="rId201" Type="http://schemas.openxmlformats.org/officeDocument/2006/relationships/hyperlink" Target="I/I-20508" TargetMode="External"/><Relationship Id="rId222" Type="http://schemas.openxmlformats.org/officeDocument/2006/relationships/hyperlink" Target="I/I-20712" TargetMode="External"/><Relationship Id="rId243" Type="http://schemas.openxmlformats.org/officeDocument/2006/relationships/hyperlink" Target="I/I-20817" TargetMode="External"/><Relationship Id="rId264" Type="http://schemas.openxmlformats.org/officeDocument/2006/relationships/hyperlink" Target="I/I-21102" TargetMode="External"/><Relationship Id="rId285" Type="http://schemas.openxmlformats.org/officeDocument/2006/relationships/hyperlink" Target="I" TargetMode="External"/><Relationship Id="rId17" Type="http://schemas.openxmlformats.org/officeDocument/2006/relationships/hyperlink" Target="I" TargetMode="External"/><Relationship Id="rId38" Type="http://schemas.openxmlformats.org/officeDocument/2006/relationships/hyperlink" Target="I" TargetMode="External"/><Relationship Id="rId59" Type="http://schemas.openxmlformats.org/officeDocument/2006/relationships/hyperlink" Target="I/I-030404" TargetMode="External"/><Relationship Id="rId103" Type="http://schemas.openxmlformats.org/officeDocument/2006/relationships/hyperlink" Target="I/I-10402" TargetMode="External"/><Relationship Id="rId124" Type="http://schemas.openxmlformats.org/officeDocument/2006/relationships/hyperlink" Target="I/I-10801" TargetMode="External"/><Relationship Id="rId70" Type="http://schemas.openxmlformats.org/officeDocument/2006/relationships/hyperlink" Target="I/I-030704" TargetMode="External"/><Relationship Id="rId91" Type="http://schemas.openxmlformats.org/officeDocument/2006/relationships/hyperlink" Target="I" TargetMode="External"/><Relationship Id="rId145" Type="http://schemas.openxmlformats.org/officeDocument/2006/relationships/hyperlink" Target="I/I-11103" TargetMode="External"/><Relationship Id="rId166" Type="http://schemas.openxmlformats.org/officeDocument/2006/relationships/hyperlink" Target="I" TargetMode="External"/><Relationship Id="rId187" Type="http://schemas.openxmlformats.org/officeDocument/2006/relationships/hyperlink" Target="I/I-20410" TargetMode="External"/><Relationship Id="rId1" Type="http://schemas.openxmlformats.org/officeDocument/2006/relationships/hyperlink" Target="I" TargetMode="External"/><Relationship Id="rId212" Type="http://schemas.openxmlformats.org/officeDocument/2006/relationships/hyperlink" Target="I/I-20702" TargetMode="External"/><Relationship Id="rId233" Type="http://schemas.openxmlformats.org/officeDocument/2006/relationships/hyperlink" Target="I/I-20807" TargetMode="External"/><Relationship Id="rId254" Type="http://schemas.openxmlformats.org/officeDocument/2006/relationships/hyperlink" Target="I/I-20906" TargetMode="External"/><Relationship Id="rId28" Type="http://schemas.openxmlformats.org/officeDocument/2006/relationships/hyperlink" Target="I" TargetMode="External"/><Relationship Id="rId49" Type="http://schemas.openxmlformats.org/officeDocument/2006/relationships/hyperlink" Target="I/I-030301" TargetMode="External"/><Relationship Id="rId114" Type="http://schemas.openxmlformats.org/officeDocument/2006/relationships/hyperlink" Target="I/I-10511" TargetMode="External"/><Relationship Id="rId275" Type="http://schemas.openxmlformats.org/officeDocument/2006/relationships/hyperlink" Target="I" TargetMode="External"/><Relationship Id="rId296" Type="http://schemas.openxmlformats.org/officeDocument/2006/relationships/hyperlink" Target="I" TargetMode="External"/><Relationship Id="rId300" Type="http://schemas.openxmlformats.org/officeDocument/2006/relationships/hyperlink" Target="I" TargetMode="External"/><Relationship Id="rId60" Type="http://schemas.openxmlformats.org/officeDocument/2006/relationships/hyperlink" Target="I" TargetMode="External"/><Relationship Id="rId81" Type="http://schemas.openxmlformats.org/officeDocument/2006/relationships/hyperlink" Target="I/I-030715" TargetMode="External"/><Relationship Id="rId135" Type="http://schemas.openxmlformats.org/officeDocument/2006/relationships/hyperlink" Target="I/I-10905" TargetMode="External"/><Relationship Id="rId156" Type="http://schemas.openxmlformats.org/officeDocument/2006/relationships/hyperlink" Target="I/I-11208" TargetMode="External"/><Relationship Id="rId177" Type="http://schemas.openxmlformats.org/officeDocument/2006/relationships/hyperlink" Target="I/I-20311" TargetMode="External"/><Relationship Id="rId198" Type="http://schemas.openxmlformats.org/officeDocument/2006/relationships/hyperlink" Target="I/I-20505" TargetMode="External"/><Relationship Id="rId202" Type="http://schemas.openxmlformats.org/officeDocument/2006/relationships/hyperlink" Target="I/I-20509" TargetMode="External"/><Relationship Id="rId223" Type="http://schemas.openxmlformats.org/officeDocument/2006/relationships/hyperlink" Target="I/I-20713" TargetMode="External"/><Relationship Id="rId244" Type="http://schemas.openxmlformats.org/officeDocument/2006/relationships/hyperlink" Target="I/I-20818" TargetMode="External"/><Relationship Id="rId18" Type="http://schemas.openxmlformats.org/officeDocument/2006/relationships/hyperlink" Target="I/I-00701" TargetMode="External"/><Relationship Id="rId39" Type="http://schemas.openxmlformats.org/officeDocument/2006/relationships/hyperlink" Target="I/I-030103" TargetMode="External"/><Relationship Id="rId265" Type="http://schemas.openxmlformats.org/officeDocument/2006/relationships/hyperlink" Target="I/I-21103" TargetMode="External"/><Relationship Id="rId286" Type="http://schemas.openxmlformats.org/officeDocument/2006/relationships/hyperlink" Target="I" TargetMode="External"/><Relationship Id="rId50" Type="http://schemas.openxmlformats.org/officeDocument/2006/relationships/hyperlink" Target="I" TargetMode="External"/><Relationship Id="rId104" Type="http://schemas.openxmlformats.org/officeDocument/2006/relationships/hyperlink" Target="I" TargetMode="External"/><Relationship Id="rId125" Type="http://schemas.openxmlformats.org/officeDocument/2006/relationships/hyperlink" Target="I/I-10802" TargetMode="External"/><Relationship Id="rId146" Type="http://schemas.openxmlformats.org/officeDocument/2006/relationships/hyperlink" Target="I/I-11104" TargetMode="External"/><Relationship Id="rId167" Type="http://schemas.openxmlformats.org/officeDocument/2006/relationships/hyperlink" Target="I/I-20301" TargetMode="External"/><Relationship Id="rId188" Type="http://schemas.openxmlformats.org/officeDocument/2006/relationships/hyperlink" Target="I/I-20411" TargetMode="External"/><Relationship Id="rId71" Type="http://schemas.openxmlformats.org/officeDocument/2006/relationships/hyperlink" Target="I/I-030705" TargetMode="External"/><Relationship Id="rId92" Type="http://schemas.openxmlformats.org/officeDocument/2006/relationships/hyperlink" Target="I/I-10102" TargetMode="External"/><Relationship Id="rId213" Type="http://schemas.openxmlformats.org/officeDocument/2006/relationships/hyperlink" Target="I/I-20703" TargetMode="External"/><Relationship Id="rId234" Type="http://schemas.openxmlformats.org/officeDocument/2006/relationships/hyperlink" Target="I/I-208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3"/>
  <dimension ref="A1:O215"/>
  <sheetViews>
    <sheetView workbookViewId="0">
      <pane xSplit="1" ySplit="1" topLeftCell="B2" activePane="bottomRight" state="frozen"/>
      <selection activeCell="A82" sqref="A82"/>
      <selection pane="topRight" activeCell="A82" sqref="A82"/>
      <selection pane="bottomLeft" activeCell="A82" sqref="A82"/>
      <selection pane="bottomRight" activeCell="B16" sqref="B16"/>
    </sheetView>
  </sheetViews>
  <sheetFormatPr defaultRowHeight="16.5" x14ac:dyDescent="0.25"/>
  <cols>
    <col min="1" max="1" width="13" style="1" customWidth="1"/>
    <col min="2" max="2" width="92.75" style="2" customWidth="1"/>
    <col min="3" max="3" width="10.5" style="12" customWidth="1"/>
    <col min="4" max="4" width="12.625" style="1" customWidth="1"/>
    <col min="5" max="8" width="16.125" style="6" bestFit="1" customWidth="1"/>
    <col min="9" max="9" width="9" style="6" customWidth="1"/>
    <col min="10" max="10" width="16.125" style="6" bestFit="1" customWidth="1"/>
    <col min="11" max="12" width="9" style="6" customWidth="1"/>
    <col min="13" max="14" width="16.125" style="6" bestFit="1"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1</v>
      </c>
      <c r="B2" s="2" t="s">
        <v>4765</v>
      </c>
      <c r="C2" s="10" t="str">
        <f t="shared" ref="C2:C7" si="0">HYPERLINK("X:\Private\NTD\Test Report\測試報告-電子版本(1999-2014)\BF","查看目錄")</f>
        <v>查看目錄</v>
      </c>
      <c r="D2" s="1" t="s">
        <v>2</v>
      </c>
      <c r="E2" s="6">
        <v>36536</v>
      </c>
      <c r="F2" s="6">
        <v>36540</v>
      </c>
      <c r="G2" s="6">
        <v>36544</v>
      </c>
      <c r="H2" s="6" t="s">
        <v>4766</v>
      </c>
      <c r="I2" s="6" t="s">
        <v>4766</v>
      </c>
      <c r="J2" s="6" t="s">
        <v>4766</v>
      </c>
      <c r="K2" s="6" t="s">
        <v>4766</v>
      </c>
      <c r="L2" s="6" t="s">
        <v>4766</v>
      </c>
      <c r="M2" s="6" t="s">
        <v>4766</v>
      </c>
      <c r="N2" s="6" t="s">
        <v>4766</v>
      </c>
      <c r="O2" s="6" t="s">
        <v>4766</v>
      </c>
    </row>
    <row r="3" spans="1:15" ht="16.5" customHeight="1" x14ac:dyDescent="0.25">
      <c r="A3" s="8" t="s">
        <v>3</v>
      </c>
      <c r="B3" s="2" t="s">
        <v>4767</v>
      </c>
      <c r="C3" s="10" t="str">
        <f t="shared" si="0"/>
        <v>查看目錄</v>
      </c>
      <c r="D3" s="1" t="s">
        <v>2</v>
      </c>
      <c r="E3" s="6">
        <v>36585</v>
      </c>
      <c r="F3" s="6">
        <v>36587</v>
      </c>
      <c r="G3" s="6">
        <v>36627</v>
      </c>
      <c r="H3" s="6" t="s">
        <v>4766</v>
      </c>
      <c r="I3" s="6" t="s">
        <v>4766</v>
      </c>
      <c r="J3" s="6" t="s">
        <v>4766</v>
      </c>
      <c r="K3" s="6" t="s">
        <v>4766</v>
      </c>
      <c r="L3" s="6" t="s">
        <v>4766</v>
      </c>
      <c r="M3" s="6" t="s">
        <v>4766</v>
      </c>
      <c r="N3" s="6" t="s">
        <v>4766</v>
      </c>
      <c r="O3" s="6" t="s">
        <v>4766</v>
      </c>
    </row>
    <row r="4" spans="1:15" ht="16.5" customHeight="1" x14ac:dyDescent="0.25">
      <c r="A4" s="1" t="s">
        <v>4</v>
      </c>
      <c r="B4" s="2" t="s">
        <v>4768</v>
      </c>
      <c r="C4" s="10" t="str">
        <f t="shared" si="0"/>
        <v>查看目錄</v>
      </c>
      <c r="D4" s="1" t="s">
        <v>2</v>
      </c>
      <c r="E4" s="6">
        <v>36592</v>
      </c>
      <c r="F4" s="6">
        <v>36595</v>
      </c>
      <c r="G4" s="6">
        <v>36614</v>
      </c>
      <c r="H4" s="6" t="s">
        <v>4766</v>
      </c>
      <c r="I4" s="6" t="s">
        <v>4766</v>
      </c>
      <c r="J4" s="6" t="s">
        <v>4766</v>
      </c>
      <c r="K4" s="6" t="s">
        <v>4766</v>
      </c>
      <c r="L4" s="6" t="s">
        <v>4766</v>
      </c>
      <c r="M4" s="6" t="s">
        <v>4766</v>
      </c>
      <c r="N4" s="6" t="s">
        <v>4766</v>
      </c>
      <c r="O4" s="6" t="s">
        <v>4766</v>
      </c>
    </row>
    <row r="5" spans="1:15" ht="16.5" customHeight="1" x14ac:dyDescent="0.25">
      <c r="A5" s="1" t="s">
        <v>5</v>
      </c>
      <c r="B5" s="2" t="s">
        <v>4769</v>
      </c>
      <c r="C5" s="10" t="str">
        <f t="shared" si="0"/>
        <v>查看目錄</v>
      </c>
      <c r="D5" s="1" t="s">
        <v>2</v>
      </c>
      <c r="E5" s="6">
        <v>36594</v>
      </c>
      <c r="F5" s="6">
        <v>36600</v>
      </c>
      <c r="G5" s="6">
        <v>36601</v>
      </c>
      <c r="H5" s="6" t="s">
        <v>4766</v>
      </c>
      <c r="I5" s="6" t="s">
        <v>4766</v>
      </c>
      <c r="J5" s="6" t="s">
        <v>4766</v>
      </c>
      <c r="K5" s="6" t="s">
        <v>4766</v>
      </c>
      <c r="L5" s="6" t="s">
        <v>4766</v>
      </c>
      <c r="M5" s="6" t="s">
        <v>4766</v>
      </c>
      <c r="N5" s="6" t="s">
        <v>4766</v>
      </c>
      <c r="O5" s="6" t="s">
        <v>4766</v>
      </c>
    </row>
    <row r="6" spans="1:15" ht="16.5" customHeight="1" x14ac:dyDescent="0.25">
      <c r="A6" s="1" t="s">
        <v>6</v>
      </c>
      <c r="B6" s="2" t="s">
        <v>4770</v>
      </c>
      <c r="C6" s="10" t="str">
        <f t="shared" si="0"/>
        <v>查看目錄</v>
      </c>
      <c r="D6" s="1" t="s">
        <v>2</v>
      </c>
      <c r="E6" s="6">
        <v>36594</v>
      </c>
      <c r="F6" s="6">
        <v>36605</v>
      </c>
      <c r="G6" s="6">
        <v>36614</v>
      </c>
      <c r="H6" s="6" t="s">
        <v>4766</v>
      </c>
      <c r="I6" s="6" t="s">
        <v>4766</v>
      </c>
      <c r="J6" s="6" t="s">
        <v>4766</v>
      </c>
      <c r="K6" s="6" t="s">
        <v>4766</v>
      </c>
      <c r="L6" s="6" t="s">
        <v>4766</v>
      </c>
      <c r="M6" s="6" t="s">
        <v>4766</v>
      </c>
      <c r="N6" s="6" t="s">
        <v>4766</v>
      </c>
      <c r="O6" s="6" t="s">
        <v>4766</v>
      </c>
    </row>
    <row r="7" spans="1:15" ht="16.5" customHeight="1" x14ac:dyDescent="0.25">
      <c r="A7" s="1" t="s">
        <v>7</v>
      </c>
      <c r="B7" s="2" t="s">
        <v>4771</v>
      </c>
      <c r="C7" s="10" t="str">
        <f t="shared" si="0"/>
        <v>查看目錄</v>
      </c>
      <c r="D7" s="1" t="s">
        <v>2</v>
      </c>
      <c r="E7" s="6">
        <v>36609</v>
      </c>
      <c r="F7" s="6">
        <v>36619</v>
      </c>
      <c r="G7" s="6">
        <v>36616</v>
      </c>
      <c r="H7" s="6" t="s">
        <v>4766</v>
      </c>
      <c r="I7" s="6" t="s">
        <v>4766</v>
      </c>
      <c r="J7" s="6" t="s">
        <v>4766</v>
      </c>
      <c r="K7" s="6" t="s">
        <v>4766</v>
      </c>
      <c r="L7" s="6" t="s">
        <v>4766</v>
      </c>
      <c r="M7" s="6" t="s">
        <v>4766</v>
      </c>
      <c r="N7" s="6" t="s">
        <v>4766</v>
      </c>
      <c r="O7" s="6" t="s">
        <v>4766</v>
      </c>
    </row>
    <row r="8" spans="1:15" ht="16.5" customHeight="1" x14ac:dyDescent="0.25">
      <c r="A8" s="1" t="s">
        <v>8</v>
      </c>
      <c r="B8" s="2" t="s">
        <v>4772</v>
      </c>
      <c r="C8" s="10" t="str">
        <f>HYPERLINK("X:\Private\NTD\Test Report\測試報告-電子版本(1999-2014)\BF\BF-00401","查看文件")</f>
        <v>查看文件</v>
      </c>
      <c r="D8" s="1" t="s">
        <v>9</v>
      </c>
      <c r="E8" s="6">
        <v>36617</v>
      </c>
      <c r="F8" s="6">
        <v>36630</v>
      </c>
      <c r="G8" s="6">
        <v>36626</v>
      </c>
      <c r="H8" s="6" t="s">
        <v>4766</v>
      </c>
      <c r="I8" s="6" t="s">
        <v>4766</v>
      </c>
      <c r="J8" s="6" t="s">
        <v>4766</v>
      </c>
      <c r="K8" s="6" t="s">
        <v>4766</v>
      </c>
      <c r="L8" s="6" t="s">
        <v>4766</v>
      </c>
      <c r="M8" s="6" t="s">
        <v>4766</v>
      </c>
      <c r="N8" s="6" t="s">
        <v>4766</v>
      </c>
      <c r="O8" s="6" t="s">
        <v>4766</v>
      </c>
    </row>
    <row r="9" spans="1:15" ht="16.5" customHeight="1" x14ac:dyDescent="0.25">
      <c r="A9" s="1" t="s">
        <v>10</v>
      </c>
      <c r="B9" s="2" t="s">
        <v>4773</v>
      </c>
      <c r="C9" s="10" t="str">
        <f>HYPERLINK("X:\Private\NTD\Test Report\測試報告-電子版本(1999-2014)\BF","查看目錄")</f>
        <v>查看目錄</v>
      </c>
      <c r="D9" s="1" t="s">
        <v>11</v>
      </c>
      <c r="E9" s="6">
        <v>36643</v>
      </c>
      <c r="F9" s="6">
        <v>36648</v>
      </c>
      <c r="G9" s="6">
        <v>36648</v>
      </c>
      <c r="H9" s="6" t="s">
        <v>4766</v>
      </c>
      <c r="I9" s="6" t="s">
        <v>4766</v>
      </c>
      <c r="J9" s="6" t="s">
        <v>4766</v>
      </c>
      <c r="K9" s="6" t="s">
        <v>4766</v>
      </c>
      <c r="L9" s="6" t="s">
        <v>4766</v>
      </c>
      <c r="M9" s="6" t="s">
        <v>4766</v>
      </c>
      <c r="N9" s="6" t="s">
        <v>4766</v>
      </c>
      <c r="O9" s="6" t="s">
        <v>4766</v>
      </c>
    </row>
    <row r="10" spans="1:15" ht="16.5" customHeight="1" x14ac:dyDescent="0.25">
      <c r="A10" s="1" t="s">
        <v>12</v>
      </c>
      <c r="B10" s="2" t="s">
        <v>4774</v>
      </c>
      <c r="C10" s="10" t="str">
        <f>HYPERLINK("X:\Private\NTD\Test Report\測試報告-電子版本(1999-2014)\BF","查看目錄")</f>
        <v>查看目錄</v>
      </c>
      <c r="D10" s="1" t="s">
        <v>11</v>
      </c>
      <c r="E10" s="6">
        <v>36643</v>
      </c>
      <c r="F10" s="6">
        <v>36651</v>
      </c>
      <c r="G10" s="6">
        <v>36648</v>
      </c>
      <c r="H10" s="6" t="s">
        <v>4766</v>
      </c>
      <c r="I10" s="6" t="s">
        <v>4766</v>
      </c>
      <c r="J10" s="6" t="s">
        <v>4766</v>
      </c>
      <c r="K10" s="6" t="s">
        <v>4766</v>
      </c>
      <c r="L10" s="6" t="s">
        <v>4766</v>
      </c>
      <c r="M10" s="6" t="s">
        <v>4766</v>
      </c>
      <c r="N10" s="6" t="s">
        <v>4766</v>
      </c>
      <c r="O10" s="6" t="s">
        <v>4766</v>
      </c>
    </row>
    <row r="11" spans="1:15" ht="16.5" customHeight="1" x14ac:dyDescent="0.25">
      <c r="A11" s="1" t="s">
        <v>13</v>
      </c>
      <c r="B11" s="2" t="s">
        <v>4775</v>
      </c>
      <c r="C11" s="10" t="str">
        <f>HYPERLINK("X:\Private\NTD\Test Report\測試報告-電子版本(1999-2014)\BF\BF-00501","查看文件")</f>
        <v>查看文件</v>
      </c>
      <c r="D11" s="1" t="s">
        <v>2</v>
      </c>
      <c r="E11" s="6">
        <v>36666</v>
      </c>
      <c r="F11" s="6">
        <v>36672</v>
      </c>
      <c r="G11" s="6">
        <v>36729</v>
      </c>
      <c r="H11" s="6" t="s">
        <v>4766</v>
      </c>
      <c r="I11" s="6" t="s">
        <v>4766</v>
      </c>
      <c r="J11" s="6" t="s">
        <v>4766</v>
      </c>
      <c r="K11" s="6" t="s">
        <v>4766</v>
      </c>
      <c r="L11" s="6" t="s">
        <v>4766</v>
      </c>
      <c r="M11" s="6" t="s">
        <v>4766</v>
      </c>
      <c r="N11" s="6" t="s">
        <v>4766</v>
      </c>
      <c r="O11" s="6" t="s">
        <v>4766</v>
      </c>
    </row>
    <row r="12" spans="1:15" ht="16.5" customHeight="1" x14ac:dyDescent="0.25">
      <c r="A12" s="1" t="s">
        <v>14</v>
      </c>
      <c r="B12" s="2" t="s">
        <v>4776</v>
      </c>
      <c r="C12" s="10" t="str">
        <f>HYPERLINK("X:\Private\NTD\Test Report\測試報告-電子版本(1999-2014)\BF\BF-00502","查看文件")</f>
        <v>查看文件</v>
      </c>
      <c r="D12" s="1" t="s">
        <v>2</v>
      </c>
      <c r="E12" s="6">
        <v>36676</v>
      </c>
      <c r="F12" s="6">
        <v>36682</v>
      </c>
      <c r="G12" s="6" t="s">
        <v>4766</v>
      </c>
      <c r="H12" s="6" t="s">
        <v>4766</v>
      </c>
      <c r="I12" s="6" t="s">
        <v>4766</v>
      </c>
      <c r="J12" s="6" t="s">
        <v>4766</v>
      </c>
      <c r="K12" s="6" t="s">
        <v>4766</v>
      </c>
      <c r="L12" s="6" t="s">
        <v>4766</v>
      </c>
      <c r="M12" s="6" t="s">
        <v>4766</v>
      </c>
      <c r="N12" s="6" t="s">
        <v>4766</v>
      </c>
      <c r="O12" s="6" t="s">
        <v>4766</v>
      </c>
    </row>
    <row r="13" spans="1:15" ht="16.5" customHeight="1" x14ac:dyDescent="0.25">
      <c r="A13" s="1" t="s">
        <v>15</v>
      </c>
      <c r="B13" s="2" t="s">
        <v>4777</v>
      </c>
      <c r="C13" s="10" t="str">
        <f>HYPERLINK("X:\Private\NTD\Test Report\測試報告-電子版本(1999-2014)\BF\BF-00601","查看文件")</f>
        <v>查看文件</v>
      </c>
      <c r="D13" s="1" t="s">
        <v>2</v>
      </c>
      <c r="E13" s="6">
        <v>36687</v>
      </c>
      <c r="F13" s="6">
        <v>36700</v>
      </c>
      <c r="G13" s="6" t="s">
        <v>4766</v>
      </c>
      <c r="H13" s="6" t="s">
        <v>4766</v>
      </c>
      <c r="I13" s="6" t="s">
        <v>4766</v>
      </c>
      <c r="J13" s="6" t="s">
        <v>4766</v>
      </c>
      <c r="K13" s="6" t="s">
        <v>4766</v>
      </c>
      <c r="L13" s="6" t="s">
        <v>4766</v>
      </c>
      <c r="M13" s="6" t="s">
        <v>4766</v>
      </c>
      <c r="N13" s="6" t="s">
        <v>4766</v>
      </c>
      <c r="O13" s="6" t="s">
        <v>4766</v>
      </c>
    </row>
    <row r="14" spans="1:15" ht="16.5" customHeight="1" x14ac:dyDescent="0.25">
      <c r="A14" s="1" t="s">
        <v>16</v>
      </c>
      <c r="B14" s="2" t="s">
        <v>4778</v>
      </c>
      <c r="C14" s="10" t="str">
        <f>HYPERLINK("X:\Private\NTD\Test Report\測試報告-電子版本(1999-2014)\BF\BF-00602","查看文件")</f>
        <v>查看文件</v>
      </c>
      <c r="D14" s="1" t="s">
        <v>2</v>
      </c>
      <c r="E14" s="6">
        <v>36687</v>
      </c>
      <c r="F14" s="6">
        <v>36691</v>
      </c>
      <c r="G14" s="6" t="s">
        <v>4766</v>
      </c>
      <c r="H14" s="6" t="s">
        <v>4766</v>
      </c>
      <c r="I14" s="6" t="s">
        <v>4766</v>
      </c>
      <c r="J14" s="6" t="s">
        <v>4766</v>
      </c>
      <c r="K14" s="6" t="s">
        <v>4766</v>
      </c>
      <c r="L14" s="6" t="s">
        <v>4766</v>
      </c>
      <c r="M14" s="6" t="s">
        <v>4766</v>
      </c>
      <c r="N14" s="6" t="s">
        <v>4766</v>
      </c>
      <c r="O14" s="6" t="s">
        <v>4766</v>
      </c>
    </row>
    <row r="15" spans="1:15" ht="16.5" customHeight="1" x14ac:dyDescent="0.25">
      <c r="A15" s="1" t="s">
        <v>17</v>
      </c>
      <c r="B15" s="2" t="s">
        <v>4779</v>
      </c>
      <c r="C15" s="10" t="str">
        <f>HYPERLINK("X:\Private\NTD\Test Report\測試報告-電子版本(1999-2014)\BF\BF-00603","查看文件")</f>
        <v>查看文件</v>
      </c>
      <c r="D15" s="1" t="s">
        <v>11</v>
      </c>
      <c r="E15" s="6">
        <v>36691</v>
      </c>
      <c r="F15" s="6">
        <v>36698</v>
      </c>
      <c r="G15" s="6">
        <v>36701</v>
      </c>
      <c r="H15" s="6" t="s">
        <v>4766</v>
      </c>
      <c r="I15" s="6" t="s">
        <v>4766</v>
      </c>
      <c r="J15" s="6" t="s">
        <v>4766</v>
      </c>
      <c r="K15" s="6" t="s">
        <v>4766</v>
      </c>
      <c r="L15" s="6" t="s">
        <v>4766</v>
      </c>
      <c r="M15" s="6" t="s">
        <v>4766</v>
      </c>
      <c r="N15" s="6" t="s">
        <v>4766</v>
      </c>
      <c r="O15" s="6" t="s">
        <v>4766</v>
      </c>
    </row>
    <row r="16" spans="1:15" ht="16.5" customHeight="1" x14ac:dyDescent="0.25">
      <c r="A16" s="1" t="s">
        <v>18</v>
      </c>
      <c r="B16" s="2" t="s">
        <v>4780</v>
      </c>
      <c r="C16" s="10" t="str">
        <f t="shared" ref="C16:C21" si="1">HYPERLINK("X:\Private\NTD\Test Report\測試報告-電子版本(1999-2014)\BF","查看目錄")</f>
        <v>查看目錄</v>
      </c>
      <c r="D16" s="1" t="s">
        <v>11</v>
      </c>
      <c r="E16" s="6">
        <v>36746</v>
      </c>
      <c r="F16" s="6">
        <v>36748</v>
      </c>
      <c r="G16" s="6" t="s">
        <v>4766</v>
      </c>
      <c r="H16" s="6" t="s">
        <v>4766</v>
      </c>
      <c r="I16" s="6" t="s">
        <v>4766</v>
      </c>
      <c r="J16" s="6" t="s">
        <v>4766</v>
      </c>
      <c r="K16" s="6" t="s">
        <v>4766</v>
      </c>
      <c r="L16" s="6" t="s">
        <v>4766</v>
      </c>
      <c r="M16" s="6" t="s">
        <v>4766</v>
      </c>
      <c r="N16" s="6" t="s">
        <v>4766</v>
      </c>
      <c r="O16" s="6" t="s">
        <v>4766</v>
      </c>
    </row>
    <row r="17" spans="1:15" ht="16.5" customHeight="1" x14ac:dyDescent="0.25">
      <c r="A17" s="1" t="s">
        <v>19</v>
      </c>
      <c r="B17" s="2" t="s">
        <v>4781</v>
      </c>
      <c r="C17" s="10" t="str">
        <f t="shared" si="1"/>
        <v>查看目錄</v>
      </c>
      <c r="D17" s="1" t="s">
        <v>11</v>
      </c>
      <c r="E17" s="6">
        <v>36746</v>
      </c>
      <c r="F17" s="6">
        <v>36749</v>
      </c>
      <c r="G17" s="6" t="s">
        <v>4766</v>
      </c>
      <c r="H17" s="6" t="s">
        <v>4766</v>
      </c>
      <c r="I17" s="6" t="s">
        <v>4766</v>
      </c>
      <c r="J17" s="6" t="s">
        <v>4766</v>
      </c>
      <c r="K17" s="6" t="s">
        <v>4766</v>
      </c>
      <c r="L17" s="6" t="s">
        <v>4766</v>
      </c>
      <c r="M17" s="6" t="s">
        <v>4766</v>
      </c>
      <c r="N17" s="6" t="s">
        <v>4766</v>
      </c>
      <c r="O17" s="6" t="s">
        <v>4766</v>
      </c>
    </row>
    <row r="18" spans="1:15" ht="16.5" customHeight="1" x14ac:dyDescent="0.25">
      <c r="A18" s="1" t="s">
        <v>20</v>
      </c>
      <c r="B18" s="2" t="s">
        <v>4782</v>
      </c>
      <c r="C18" s="10" t="str">
        <f t="shared" si="1"/>
        <v>查看目錄</v>
      </c>
      <c r="D18" s="1" t="s">
        <v>11</v>
      </c>
      <c r="E18" s="6">
        <v>36760</v>
      </c>
      <c r="F18" s="6">
        <v>36762</v>
      </c>
      <c r="G18" s="6" t="s">
        <v>4766</v>
      </c>
      <c r="H18" s="6" t="s">
        <v>4766</v>
      </c>
      <c r="I18" s="6" t="s">
        <v>4766</v>
      </c>
      <c r="J18" s="6" t="s">
        <v>4766</v>
      </c>
      <c r="K18" s="6" t="s">
        <v>4766</v>
      </c>
      <c r="L18" s="6" t="s">
        <v>4766</v>
      </c>
      <c r="M18" s="6" t="s">
        <v>4766</v>
      </c>
      <c r="N18" s="6" t="s">
        <v>4766</v>
      </c>
      <c r="O18" s="6" t="s">
        <v>4766</v>
      </c>
    </row>
    <row r="19" spans="1:15" ht="16.5" customHeight="1" x14ac:dyDescent="0.25">
      <c r="A19" s="1" t="s">
        <v>21</v>
      </c>
      <c r="B19" s="2" t="s">
        <v>4783</v>
      </c>
      <c r="C19" s="10" t="str">
        <f t="shared" si="1"/>
        <v>查看目錄</v>
      </c>
      <c r="D19" s="1" t="s">
        <v>22</v>
      </c>
      <c r="E19" s="6">
        <v>36795</v>
      </c>
      <c r="F19" s="6">
        <v>36798</v>
      </c>
      <c r="G19" s="6">
        <v>36852</v>
      </c>
      <c r="H19" s="6" t="s">
        <v>4766</v>
      </c>
      <c r="I19" s="6" t="s">
        <v>4766</v>
      </c>
      <c r="J19" s="6" t="s">
        <v>4766</v>
      </c>
      <c r="K19" s="6" t="s">
        <v>4766</v>
      </c>
      <c r="L19" s="6" t="s">
        <v>4766</v>
      </c>
      <c r="M19" s="6" t="s">
        <v>4766</v>
      </c>
      <c r="N19" s="6" t="s">
        <v>4766</v>
      </c>
      <c r="O19" s="6" t="s">
        <v>4766</v>
      </c>
    </row>
    <row r="20" spans="1:15" ht="16.5" customHeight="1" x14ac:dyDescent="0.25">
      <c r="A20" s="1" t="s">
        <v>23</v>
      </c>
      <c r="B20" s="2" t="s">
        <v>4784</v>
      </c>
      <c r="C20" s="10" t="str">
        <f t="shared" si="1"/>
        <v>查看目錄</v>
      </c>
      <c r="D20" s="1" t="s">
        <v>11</v>
      </c>
      <c r="E20" s="6">
        <v>36803</v>
      </c>
      <c r="F20" s="6" t="s">
        <v>4766</v>
      </c>
      <c r="G20" s="6">
        <v>36852</v>
      </c>
      <c r="H20" s="6" t="s">
        <v>4766</v>
      </c>
      <c r="I20" s="6" t="s">
        <v>4766</v>
      </c>
      <c r="J20" s="6" t="s">
        <v>4766</v>
      </c>
      <c r="K20" s="6" t="s">
        <v>4766</v>
      </c>
      <c r="L20" s="6" t="s">
        <v>4766</v>
      </c>
      <c r="M20" s="6" t="s">
        <v>4766</v>
      </c>
      <c r="N20" s="6" t="s">
        <v>4766</v>
      </c>
      <c r="O20" s="6" t="s">
        <v>4766</v>
      </c>
    </row>
    <row r="21" spans="1:15" ht="16.5" customHeight="1" x14ac:dyDescent="0.25">
      <c r="A21" s="1" t="s">
        <v>24</v>
      </c>
      <c r="B21" s="2" t="s">
        <v>4785</v>
      </c>
      <c r="C21" s="10" t="str">
        <f t="shared" si="1"/>
        <v>查看目錄</v>
      </c>
      <c r="D21" s="1" t="s">
        <v>25</v>
      </c>
      <c r="E21" s="6">
        <v>36838</v>
      </c>
      <c r="F21" s="6">
        <v>36848</v>
      </c>
      <c r="G21" s="6">
        <v>36852</v>
      </c>
      <c r="H21" s="6" t="s">
        <v>4766</v>
      </c>
      <c r="I21" s="6" t="s">
        <v>4766</v>
      </c>
      <c r="J21" s="6" t="s">
        <v>4766</v>
      </c>
      <c r="K21" s="6" t="s">
        <v>4766</v>
      </c>
      <c r="L21" s="6" t="s">
        <v>4766</v>
      </c>
      <c r="M21" s="6" t="s">
        <v>4766</v>
      </c>
      <c r="N21" s="6" t="s">
        <v>4766</v>
      </c>
      <c r="O21" s="6" t="s">
        <v>4766</v>
      </c>
    </row>
    <row r="22" spans="1:15" ht="16.5" customHeight="1" x14ac:dyDescent="0.25">
      <c r="A22" s="1" t="s">
        <v>26</v>
      </c>
      <c r="B22" s="2" t="s">
        <v>4786</v>
      </c>
      <c r="C22" s="10" t="str">
        <f>HYPERLINK("X:\Private\NTD\Test Report\測試報告-電子版本(1999-2014)\BF\BF-01102","查看文件")</f>
        <v>查看文件</v>
      </c>
      <c r="D22" s="1" t="s">
        <v>25</v>
      </c>
      <c r="E22" s="6">
        <v>36853</v>
      </c>
      <c r="F22" s="6">
        <v>36860</v>
      </c>
      <c r="G22" s="6" t="s">
        <v>4766</v>
      </c>
      <c r="H22" s="6" t="s">
        <v>4766</v>
      </c>
      <c r="I22" s="6" t="s">
        <v>4766</v>
      </c>
      <c r="J22" s="6" t="s">
        <v>4766</v>
      </c>
      <c r="K22" s="6" t="s">
        <v>4766</v>
      </c>
      <c r="L22" s="6" t="s">
        <v>4766</v>
      </c>
      <c r="M22" s="6" t="s">
        <v>4766</v>
      </c>
      <c r="N22" s="6" t="s">
        <v>4766</v>
      </c>
      <c r="O22" s="6" t="s">
        <v>4766</v>
      </c>
    </row>
    <row r="23" spans="1:15" ht="16.5" customHeight="1" x14ac:dyDescent="0.25">
      <c r="A23" s="1" t="s">
        <v>27</v>
      </c>
      <c r="B23" s="2" t="s">
        <v>4787</v>
      </c>
      <c r="C23" s="10" t="str">
        <f>HYPERLINK("X:\Private\NTD\Test Report\測試報告-電子版本(1999-2014)\BF","查看目錄")</f>
        <v>查看目錄</v>
      </c>
      <c r="D23" s="1" t="s">
        <v>25</v>
      </c>
      <c r="E23" s="6">
        <v>36859</v>
      </c>
      <c r="F23" s="6">
        <v>36866</v>
      </c>
      <c r="G23" s="6">
        <v>36920</v>
      </c>
      <c r="H23" s="6" t="s">
        <v>4766</v>
      </c>
      <c r="I23" s="6" t="s">
        <v>4766</v>
      </c>
      <c r="J23" s="6" t="s">
        <v>4766</v>
      </c>
      <c r="K23" s="6" t="s">
        <v>4766</v>
      </c>
      <c r="L23" s="6" t="s">
        <v>4766</v>
      </c>
      <c r="M23" s="6" t="s">
        <v>4766</v>
      </c>
      <c r="N23" s="6" t="s">
        <v>4766</v>
      </c>
      <c r="O23" s="6" t="s">
        <v>4766</v>
      </c>
    </row>
    <row r="24" spans="1:15" ht="16.5" customHeight="1" x14ac:dyDescent="0.25">
      <c r="A24" s="1" t="s">
        <v>28</v>
      </c>
      <c r="B24" s="2" t="s">
        <v>4788</v>
      </c>
      <c r="C24" s="10" t="str">
        <f>HYPERLINK("X:\Private\NTD\Test Report\測試報告-電子版本(1999-2014)\BF","查看目錄")</f>
        <v>查看目錄</v>
      </c>
      <c r="D24" s="1" t="s">
        <v>25</v>
      </c>
      <c r="E24" s="6">
        <v>36866</v>
      </c>
      <c r="F24" s="6">
        <v>36873</v>
      </c>
      <c r="G24" s="6">
        <v>36920</v>
      </c>
      <c r="H24" s="6" t="s">
        <v>4766</v>
      </c>
      <c r="I24" s="6" t="s">
        <v>4766</v>
      </c>
      <c r="J24" s="6" t="s">
        <v>4766</v>
      </c>
      <c r="K24" s="6" t="s">
        <v>4766</v>
      </c>
      <c r="L24" s="6" t="s">
        <v>4766</v>
      </c>
      <c r="M24" s="6" t="s">
        <v>4766</v>
      </c>
      <c r="N24" s="6" t="s">
        <v>4766</v>
      </c>
      <c r="O24" s="6" t="s">
        <v>4766</v>
      </c>
    </row>
    <row r="25" spans="1:15" ht="16.5" customHeight="1" x14ac:dyDescent="0.25">
      <c r="A25" s="1" t="s">
        <v>29</v>
      </c>
      <c r="B25" s="2" t="s">
        <v>4789</v>
      </c>
      <c r="C25" s="10" t="str">
        <f>HYPERLINK("X:\Private\NTD\Test Report\測試報告-電子版本(1999-2014)\BF","查看目錄")</f>
        <v>查看目錄</v>
      </c>
      <c r="D25" s="1" t="s">
        <v>25</v>
      </c>
      <c r="E25" s="6">
        <v>36876</v>
      </c>
      <c r="F25" s="6">
        <v>36882</v>
      </c>
      <c r="G25" s="6">
        <v>36920</v>
      </c>
      <c r="H25" s="6" t="s">
        <v>4766</v>
      </c>
      <c r="I25" s="6" t="s">
        <v>4766</v>
      </c>
      <c r="J25" s="6" t="s">
        <v>4766</v>
      </c>
      <c r="K25" s="6" t="s">
        <v>4766</v>
      </c>
      <c r="L25" s="6" t="s">
        <v>4766</v>
      </c>
      <c r="M25" s="6" t="s">
        <v>4766</v>
      </c>
      <c r="N25" s="6" t="s">
        <v>4766</v>
      </c>
      <c r="O25" s="6" t="s">
        <v>4766</v>
      </c>
    </row>
    <row r="26" spans="1:15" ht="16.5" customHeight="1" x14ac:dyDescent="0.25">
      <c r="A26" s="1" t="s">
        <v>30</v>
      </c>
      <c r="B26" s="2" t="s">
        <v>4790</v>
      </c>
      <c r="C26" s="10" t="str">
        <f>HYPERLINK("X:\Private\NTD\Test Report\測試報告-電子版本(1999-2014)\BF","查看目錄")</f>
        <v>查看目錄</v>
      </c>
      <c r="D26" s="1" t="s">
        <v>31</v>
      </c>
      <c r="E26" s="6">
        <v>36882</v>
      </c>
      <c r="F26" s="6">
        <v>36887</v>
      </c>
      <c r="G26" s="6" t="s">
        <v>4766</v>
      </c>
      <c r="H26" s="6" t="s">
        <v>4766</v>
      </c>
      <c r="I26" s="6" t="s">
        <v>4766</v>
      </c>
      <c r="J26" s="6" t="s">
        <v>4766</v>
      </c>
      <c r="K26" s="6" t="s">
        <v>4766</v>
      </c>
      <c r="L26" s="6" t="s">
        <v>4766</v>
      </c>
      <c r="M26" s="6" t="s">
        <v>4766</v>
      </c>
      <c r="N26" s="6" t="s">
        <v>4766</v>
      </c>
      <c r="O26" s="6" t="s">
        <v>4766</v>
      </c>
    </row>
    <row r="27" spans="1:15" ht="16.5" customHeight="1" x14ac:dyDescent="0.25">
      <c r="A27" s="1" t="s">
        <v>32</v>
      </c>
      <c r="B27" s="2" t="s">
        <v>4791</v>
      </c>
      <c r="C27" s="10" t="str">
        <f>HYPERLINK("X:\Private\NTD\Test Report\測試報告-電子版本(1999-2014)\BF\BF-030101","查看文件")</f>
        <v>查看文件</v>
      </c>
      <c r="D27" s="1" t="s">
        <v>33</v>
      </c>
      <c r="E27" s="6">
        <v>37636</v>
      </c>
      <c r="F27" s="6">
        <v>37648</v>
      </c>
      <c r="G27" s="6">
        <v>37816</v>
      </c>
      <c r="H27" s="6">
        <v>37817</v>
      </c>
      <c r="I27" s="6" t="s">
        <v>4792</v>
      </c>
      <c r="J27" s="6" t="s">
        <v>4793</v>
      </c>
      <c r="K27" s="6" t="s">
        <v>4794</v>
      </c>
      <c r="L27" s="6" t="s">
        <v>34</v>
      </c>
      <c r="M27" s="6">
        <v>37826</v>
      </c>
      <c r="N27" s="6">
        <v>37816</v>
      </c>
      <c r="O27" s="6" t="s">
        <v>4766</v>
      </c>
    </row>
    <row r="28" spans="1:15" ht="16.5" customHeight="1" x14ac:dyDescent="0.25">
      <c r="A28" s="1" t="s">
        <v>35</v>
      </c>
      <c r="B28" s="2" t="s">
        <v>4795</v>
      </c>
      <c r="C28" s="10" t="str">
        <f>HYPERLINK("X:\Private\NTD\Test Report\測試報告-電子版本(1999-2014)\BF\BF-030102","查看文件")</f>
        <v>查看文件</v>
      </c>
      <c r="D28" s="1" t="s">
        <v>33</v>
      </c>
      <c r="E28" s="6">
        <v>37636</v>
      </c>
      <c r="F28" s="6">
        <v>37648</v>
      </c>
      <c r="G28" s="6">
        <v>37816</v>
      </c>
      <c r="H28" s="6">
        <v>37817</v>
      </c>
      <c r="I28" s="6" t="s">
        <v>4792</v>
      </c>
      <c r="J28" s="6" t="s">
        <v>4793</v>
      </c>
      <c r="K28" s="6" t="s">
        <v>4794</v>
      </c>
      <c r="L28" s="6" t="s">
        <v>34</v>
      </c>
      <c r="M28" s="6">
        <v>37826</v>
      </c>
      <c r="N28" s="6">
        <v>37816</v>
      </c>
      <c r="O28" s="6" t="s">
        <v>4766</v>
      </c>
    </row>
    <row r="29" spans="1:15" ht="16.5" customHeight="1" x14ac:dyDescent="0.25">
      <c r="A29" s="1" t="s">
        <v>36</v>
      </c>
      <c r="B29" s="2" t="s">
        <v>4796</v>
      </c>
      <c r="C29" s="10" t="str">
        <f>HYPERLINK("X:\Private\NTD\Test Report\測試報告-電子版本(1999-2014)\BF\BF-030103","查看文件")</f>
        <v>查看文件</v>
      </c>
      <c r="D29" s="1" t="s">
        <v>33</v>
      </c>
      <c r="E29" s="6">
        <v>37636</v>
      </c>
      <c r="F29" s="6">
        <v>37648</v>
      </c>
      <c r="G29" s="6">
        <v>37816</v>
      </c>
      <c r="H29" s="6">
        <v>37817</v>
      </c>
      <c r="I29" s="6" t="s">
        <v>4792</v>
      </c>
      <c r="J29" s="6" t="s">
        <v>4793</v>
      </c>
      <c r="K29" s="6" t="s">
        <v>4794</v>
      </c>
      <c r="L29" s="6" t="s">
        <v>34</v>
      </c>
      <c r="M29" s="6">
        <v>37826</v>
      </c>
      <c r="N29" s="6">
        <v>37816</v>
      </c>
      <c r="O29" s="6" t="s">
        <v>4766</v>
      </c>
    </row>
    <row r="30" spans="1:15" ht="16.5" customHeight="1" x14ac:dyDescent="0.25">
      <c r="A30" s="1" t="s">
        <v>37</v>
      </c>
      <c r="B30" s="2" t="s">
        <v>4797</v>
      </c>
      <c r="C30" s="10" t="str">
        <f>HYPERLINK("X:\Private\NTD\Test Report\測試報告-電子版本(1999-2014)\BF","查看目錄")</f>
        <v>查看目錄</v>
      </c>
      <c r="D30" s="1" t="s">
        <v>38</v>
      </c>
      <c r="E30" s="6">
        <v>37651</v>
      </c>
      <c r="F30" s="6">
        <v>37672</v>
      </c>
      <c r="G30" s="6" t="s">
        <v>4766</v>
      </c>
      <c r="H30" s="6" t="s">
        <v>4766</v>
      </c>
      <c r="I30" s="6" t="s">
        <v>4766</v>
      </c>
      <c r="J30" s="6" t="s">
        <v>4766</v>
      </c>
      <c r="K30" s="6" t="s">
        <v>4766</v>
      </c>
      <c r="L30" s="6" t="s">
        <v>4766</v>
      </c>
      <c r="M30" s="6" t="s">
        <v>4798</v>
      </c>
      <c r="N30" s="6" t="s">
        <v>4766</v>
      </c>
      <c r="O30" s="6" t="s">
        <v>4766</v>
      </c>
    </row>
    <row r="31" spans="1:15" ht="16.5" customHeight="1" x14ac:dyDescent="0.25">
      <c r="A31" s="1" t="s">
        <v>39</v>
      </c>
      <c r="B31" s="2" t="s">
        <v>4799</v>
      </c>
      <c r="C31" s="10" t="str">
        <f>HYPERLINK("X:\Private\NTD\Test Report\測試報告-電子版本(1999-2014)\BF\BF-030401","查看文件")</f>
        <v>查看文件</v>
      </c>
      <c r="D31" s="1" t="s">
        <v>40</v>
      </c>
      <c r="E31" s="6">
        <v>37707</v>
      </c>
      <c r="F31" s="6">
        <v>37717</v>
      </c>
      <c r="G31" s="6">
        <v>37728</v>
      </c>
      <c r="H31" s="6">
        <v>37728</v>
      </c>
      <c r="I31" s="6" t="s">
        <v>4792</v>
      </c>
      <c r="J31" s="6">
        <v>37734</v>
      </c>
      <c r="K31" s="6" t="s">
        <v>4794</v>
      </c>
      <c r="L31" s="6" t="s">
        <v>34</v>
      </c>
      <c r="M31" s="6" t="s">
        <v>4766</v>
      </c>
      <c r="N31" s="6">
        <v>37728</v>
      </c>
      <c r="O31" s="6" t="s">
        <v>4766</v>
      </c>
    </row>
    <row r="32" spans="1:15" ht="16.5" customHeight="1" x14ac:dyDescent="0.25">
      <c r="A32" s="1" t="s">
        <v>41</v>
      </c>
      <c r="B32" s="2" t="s">
        <v>4800</v>
      </c>
      <c r="C32" s="10" t="str">
        <f>HYPERLINK("X:\Private\NTD\Test Report\測試報告-電子版本(1999-2014)\BF\BF-030402","查看文件")</f>
        <v>查看文件</v>
      </c>
      <c r="D32" s="1" t="s">
        <v>40</v>
      </c>
      <c r="E32" s="6">
        <v>37707</v>
      </c>
      <c r="F32" s="6">
        <v>37717</v>
      </c>
      <c r="G32" s="6">
        <v>37728</v>
      </c>
      <c r="H32" s="6">
        <v>37728</v>
      </c>
      <c r="I32" s="6" t="s">
        <v>4792</v>
      </c>
      <c r="J32" s="6">
        <v>37734</v>
      </c>
      <c r="K32" s="6" t="s">
        <v>4794</v>
      </c>
      <c r="L32" s="6" t="s">
        <v>34</v>
      </c>
      <c r="M32" s="6" t="s">
        <v>4766</v>
      </c>
      <c r="N32" s="6">
        <v>37728</v>
      </c>
      <c r="O32" s="6" t="s">
        <v>4766</v>
      </c>
    </row>
    <row r="33" spans="1:15" ht="16.5" customHeight="1" x14ac:dyDescent="0.25">
      <c r="A33" s="1" t="s">
        <v>42</v>
      </c>
      <c r="B33" s="2" t="s">
        <v>4801</v>
      </c>
      <c r="C33" s="10" t="str">
        <f>HYPERLINK("X:\Private\NTD\Test Report\測試報告-電子版本(1999-2014)\BF\BF-030403","查看文件")</f>
        <v>查看文件</v>
      </c>
      <c r="D33" s="1" t="s">
        <v>40</v>
      </c>
      <c r="E33" s="6">
        <v>37707</v>
      </c>
      <c r="F33" s="6">
        <v>37717</v>
      </c>
      <c r="G33" s="6">
        <v>37728</v>
      </c>
      <c r="H33" s="6">
        <v>37728</v>
      </c>
      <c r="I33" s="6" t="s">
        <v>4792</v>
      </c>
      <c r="J33" s="6">
        <v>37734</v>
      </c>
      <c r="K33" s="6" t="s">
        <v>4794</v>
      </c>
      <c r="L33" s="6" t="s">
        <v>34</v>
      </c>
      <c r="M33" s="6" t="s">
        <v>4766</v>
      </c>
      <c r="N33" s="6">
        <v>37728</v>
      </c>
      <c r="O33" s="6" t="s">
        <v>4766</v>
      </c>
    </row>
    <row r="34" spans="1:15" ht="16.5" customHeight="1" x14ac:dyDescent="0.25">
      <c r="A34" s="1" t="s">
        <v>43</v>
      </c>
      <c r="B34" s="2" t="s">
        <v>4802</v>
      </c>
      <c r="C34" s="10" t="str">
        <f>HYPERLINK("X:\Private\NTD\Test Report\測試報告-電子版本(1999-2014)\BF\BF-030404","查看文件")</f>
        <v>查看文件</v>
      </c>
      <c r="D34" s="1" t="s">
        <v>40</v>
      </c>
      <c r="E34" s="6">
        <v>37707</v>
      </c>
      <c r="F34" s="6">
        <v>37717</v>
      </c>
      <c r="G34" s="6">
        <v>37728</v>
      </c>
      <c r="H34" s="6">
        <v>37728</v>
      </c>
      <c r="I34" s="6" t="s">
        <v>4792</v>
      </c>
      <c r="J34" s="6">
        <v>37734</v>
      </c>
      <c r="K34" s="6" t="s">
        <v>4794</v>
      </c>
      <c r="L34" s="6" t="s">
        <v>34</v>
      </c>
      <c r="M34" s="6" t="s">
        <v>4766</v>
      </c>
      <c r="N34" s="6">
        <v>37728</v>
      </c>
      <c r="O34" s="6" t="s">
        <v>4766</v>
      </c>
    </row>
    <row r="35" spans="1:15" ht="16.5" customHeight="1" x14ac:dyDescent="0.25">
      <c r="A35" s="1" t="s">
        <v>44</v>
      </c>
      <c r="B35" s="2" t="s">
        <v>4803</v>
      </c>
      <c r="C35" s="10" t="str">
        <f>HYPERLINK("X:\Private\NTD\Test Report\測試報告-電子版本(1999-2014)\BF\BF-030501","查看文件")</f>
        <v>查看文件</v>
      </c>
      <c r="D35" s="1" t="s">
        <v>38</v>
      </c>
      <c r="E35" s="6">
        <v>37753</v>
      </c>
      <c r="F35" s="6" t="s">
        <v>4804</v>
      </c>
      <c r="G35" s="6">
        <v>37804</v>
      </c>
      <c r="H35" s="6">
        <v>37804</v>
      </c>
      <c r="I35" s="6" t="s">
        <v>4805</v>
      </c>
      <c r="J35" s="6">
        <v>37824</v>
      </c>
      <c r="K35" s="6" t="s">
        <v>4794</v>
      </c>
      <c r="L35" s="6" t="s">
        <v>34</v>
      </c>
      <c r="M35" s="6">
        <v>37826</v>
      </c>
      <c r="N35" s="6">
        <v>37804</v>
      </c>
      <c r="O35" s="6" t="s">
        <v>4766</v>
      </c>
    </row>
    <row r="36" spans="1:15" ht="16.5" customHeight="1" x14ac:dyDescent="0.25">
      <c r="A36" s="1" t="s">
        <v>45</v>
      </c>
      <c r="B36" s="2" t="s">
        <v>4806</v>
      </c>
      <c r="C36" s="10" t="str">
        <f>HYPERLINK("X:\Private\NTD\Test Report\測試報告-電子版本(1999-2014)\BF\BF-030601","查看文件")</f>
        <v>查看文件</v>
      </c>
      <c r="D36" s="1" t="s">
        <v>46</v>
      </c>
      <c r="E36" s="6">
        <v>37788</v>
      </c>
      <c r="F36" s="6" t="s">
        <v>4807</v>
      </c>
      <c r="G36" s="6">
        <v>37822</v>
      </c>
      <c r="H36" s="6">
        <v>37824</v>
      </c>
      <c r="I36" s="6" t="s">
        <v>4792</v>
      </c>
      <c r="J36" s="6">
        <v>37825</v>
      </c>
      <c r="K36" s="6" t="s">
        <v>4794</v>
      </c>
      <c r="L36" s="6" t="s">
        <v>34</v>
      </c>
      <c r="M36" s="6">
        <v>37831</v>
      </c>
      <c r="N36" s="6">
        <v>37822</v>
      </c>
      <c r="O36" s="6" t="s">
        <v>4766</v>
      </c>
    </row>
    <row r="37" spans="1:15" ht="16.5" customHeight="1" x14ac:dyDescent="0.25">
      <c r="A37" s="1" t="s">
        <v>47</v>
      </c>
      <c r="B37" s="2" t="s">
        <v>4808</v>
      </c>
      <c r="C37" s="10" t="str">
        <f>HYPERLINK("X:\Private\NTD\Test Report\測試報告-電子版本(1999-2014)\BF\BF-030602","查看文件")</f>
        <v>查看文件</v>
      </c>
      <c r="D37" s="1" t="s">
        <v>48</v>
      </c>
      <c r="E37" s="6">
        <v>37800</v>
      </c>
      <c r="F37" s="6" t="s">
        <v>4804</v>
      </c>
      <c r="G37" s="6">
        <v>37968</v>
      </c>
      <c r="H37" s="6">
        <v>37970</v>
      </c>
      <c r="I37" s="6" t="s">
        <v>4792</v>
      </c>
      <c r="J37" s="6">
        <v>37971</v>
      </c>
      <c r="K37" s="6" t="s">
        <v>4794</v>
      </c>
      <c r="L37" s="6" t="s">
        <v>34</v>
      </c>
      <c r="M37" s="6">
        <v>37975</v>
      </c>
      <c r="N37" s="6">
        <v>37968</v>
      </c>
      <c r="O37" s="6" t="s">
        <v>4766</v>
      </c>
    </row>
    <row r="38" spans="1:15" ht="16.5" customHeight="1" x14ac:dyDescent="0.25">
      <c r="A38" s="1" t="s">
        <v>49</v>
      </c>
      <c r="B38" s="2" t="s">
        <v>4809</v>
      </c>
      <c r="C38" s="10" t="str">
        <f>HYPERLINK("X:\Private\NTD\Test Report\測試報告-電子版本(1999-2014)\BF\BF-030603","查看文件")</f>
        <v>查看文件</v>
      </c>
      <c r="D38" s="1" t="s">
        <v>50</v>
      </c>
      <c r="E38" s="6">
        <v>37800</v>
      </c>
      <c r="F38" s="6">
        <v>37790</v>
      </c>
      <c r="G38" s="6">
        <v>37867</v>
      </c>
      <c r="H38" s="6">
        <v>37868</v>
      </c>
      <c r="I38" s="6" t="s">
        <v>4805</v>
      </c>
      <c r="J38" s="6">
        <v>37869</v>
      </c>
      <c r="K38" s="6" t="s">
        <v>4794</v>
      </c>
      <c r="L38" s="6" t="s">
        <v>34</v>
      </c>
      <c r="M38" s="6">
        <v>37873</v>
      </c>
      <c r="N38" s="6">
        <v>37867</v>
      </c>
      <c r="O38" s="6" t="s">
        <v>4766</v>
      </c>
    </row>
    <row r="39" spans="1:15" ht="16.5" customHeight="1" x14ac:dyDescent="0.25">
      <c r="A39" s="1" t="s">
        <v>51</v>
      </c>
      <c r="B39" s="2" t="s">
        <v>4810</v>
      </c>
      <c r="C39" s="10" t="str">
        <f>HYPERLINK("X:\Private\NTD\Test Report\測試報告-電子版本(1999-2014)\BF\BF-030604","查看文件")</f>
        <v>查看文件</v>
      </c>
      <c r="D39" s="1" t="s">
        <v>50</v>
      </c>
      <c r="E39" s="6">
        <v>37800</v>
      </c>
      <c r="F39" s="6">
        <v>37790</v>
      </c>
      <c r="G39" s="6">
        <v>37867</v>
      </c>
      <c r="H39" s="6">
        <v>37868</v>
      </c>
      <c r="I39" s="6" t="s">
        <v>4805</v>
      </c>
      <c r="J39" s="6">
        <v>37869</v>
      </c>
      <c r="K39" s="6" t="s">
        <v>4794</v>
      </c>
      <c r="L39" s="6" t="s">
        <v>34</v>
      </c>
      <c r="M39" s="6">
        <v>37873</v>
      </c>
      <c r="N39" s="6">
        <v>37867</v>
      </c>
      <c r="O39" s="6" t="s">
        <v>4766</v>
      </c>
    </row>
    <row r="40" spans="1:15" ht="16.5" customHeight="1" x14ac:dyDescent="0.25">
      <c r="A40" s="1" t="s">
        <v>52</v>
      </c>
      <c r="B40" s="2" t="s">
        <v>4811</v>
      </c>
      <c r="C40" s="10" t="str">
        <f>HYPERLINK("X:\Private\NTD\Test Report\測試報告-電子版本(1999-2014)\BF\BF-030901","查看文件")</f>
        <v>查看文件</v>
      </c>
      <c r="D40" s="1" t="s">
        <v>38</v>
      </c>
      <c r="E40" s="6">
        <v>37883</v>
      </c>
      <c r="F40" s="6">
        <v>37885</v>
      </c>
      <c r="G40" s="6">
        <v>37918</v>
      </c>
      <c r="H40" s="6">
        <v>37919</v>
      </c>
      <c r="I40" s="6" t="s">
        <v>4792</v>
      </c>
      <c r="J40" s="6">
        <v>37922</v>
      </c>
      <c r="K40" s="6" t="s">
        <v>4794</v>
      </c>
      <c r="L40" s="6" t="s">
        <v>34</v>
      </c>
      <c r="M40" s="6">
        <v>37924</v>
      </c>
      <c r="N40" s="6">
        <v>37918</v>
      </c>
      <c r="O40" s="6" t="s">
        <v>4766</v>
      </c>
    </row>
    <row r="41" spans="1:15" ht="16.5" customHeight="1" x14ac:dyDescent="0.25">
      <c r="A41" s="1" t="s">
        <v>53</v>
      </c>
      <c r="B41" s="2" t="s">
        <v>4812</v>
      </c>
      <c r="C41" s="10" t="str">
        <f>HYPERLINK("X:\Private\NTD\Test Report\測試報告-電子版本(1999-2014)\BF\BF-030902","查看文件")</f>
        <v>查看文件</v>
      </c>
      <c r="D41" s="1" t="s">
        <v>50</v>
      </c>
      <c r="E41" s="6">
        <v>37894</v>
      </c>
      <c r="F41" s="6">
        <v>37909</v>
      </c>
      <c r="G41" s="6">
        <v>37949</v>
      </c>
      <c r="H41" s="6">
        <v>37949</v>
      </c>
      <c r="I41" s="6" t="s">
        <v>4805</v>
      </c>
      <c r="J41" s="6">
        <v>37951</v>
      </c>
      <c r="K41" s="6" t="s">
        <v>4794</v>
      </c>
      <c r="L41" s="6" t="s">
        <v>34</v>
      </c>
      <c r="M41" s="6">
        <v>37953</v>
      </c>
      <c r="N41" s="6">
        <v>37949</v>
      </c>
      <c r="O41" s="6" t="s">
        <v>4766</v>
      </c>
    </row>
    <row r="42" spans="1:15" ht="16.5" customHeight="1" x14ac:dyDescent="0.25">
      <c r="A42" s="1" t="s">
        <v>54</v>
      </c>
      <c r="B42" s="2" t="s">
        <v>4813</v>
      </c>
      <c r="C42" s="10" t="str">
        <f>HYPERLINK("X:\Private\NTD\Test Report\測試報告-電子版本(1999-2014)\BF\BF-031001","查看文件")</f>
        <v>查看文件</v>
      </c>
      <c r="D42" s="1" t="s">
        <v>38</v>
      </c>
      <c r="E42" s="6">
        <v>37902</v>
      </c>
      <c r="F42" s="6">
        <v>37909</v>
      </c>
      <c r="G42" s="6">
        <v>37949</v>
      </c>
      <c r="H42" s="6">
        <v>37949</v>
      </c>
      <c r="I42" s="6" t="s">
        <v>4792</v>
      </c>
      <c r="J42" s="6">
        <v>37951</v>
      </c>
      <c r="K42" s="6" t="s">
        <v>4794</v>
      </c>
      <c r="L42" s="6" t="s">
        <v>34</v>
      </c>
      <c r="M42" s="6">
        <v>37953</v>
      </c>
      <c r="N42" s="6">
        <v>37949</v>
      </c>
      <c r="O42" s="6" t="s">
        <v>4766</v>
      </c>
    </row>
    <row r="43" spans="1:15" ht="16.5" customHeight="1" x14ac:dyDescent="0.25">
      <c r="A43" s="1" t="s">
        <v>55</v>
      </c>
      <c r="B43" s="2" t="s">
        <v>4814</v>
      </c>
      <c r="C43" s="10" t="str">
        <f>HYPERLINK("X:\Private\NTD\Test Report\測試報告-電子版本(1999-2014)\BF\BF-031101","查看文件")</f>
        <v>查看文件</v>
      </c>
      <c r="D43" s="1" t="s">
        <v>56</v>
      </c>
      <c r="E43" s="6">
        <v>37931</v>
      </c>
      <c r="F43" s="6">
        <v>37940</v>
      </c>
      <c r="G43" s="6">
        <v>37986</v>
      </c>
      <c r="H43" s="6">
        <v>37987</v>
      </c>
      <c r="I43" s="6" t="s">
        <v>4792</v>
      </c>
      <c r="J43" s="6">
        <v>37995</v>
      </c>
      <c r="K43" s="6" t="s">
        <v>4794</v>
      </c>
      <c r="L43" s="6" t="s">
        <v>34</v>
      </c>
      <c r="M43" s="6">
        <v>37999</v>
      </c>
      <c r="N43" s="6">
        <v>37986</v>
      </c>
      <c r="O43" s="6" t="s">
        <v>4766</v>
      </c>
    </row>
    <row r="44" spans="1:15" ht="16.5" customHeight="1" x14ac:dyDescent="0.25">
      <c r="A44" s="1" t="s">
        <v>57</v>
      </c>
      <c r="B44" s="2" t="s">
        <v>4812</v>
      </c>
      <c r="C44" s="10" t="str">
        <f>HYPERLINK("X:\Private\NTD\Test Report\測試報告-電子版本(1999-2014)\BF\BF-031102","查看文件")</f>
        <v>查看文件</v>
      </c>
      <c r="D44" s="1" t="s">
        <v>50</v>
      </c>
      <c r="E44" s="6">
        <v>37943</v>
      </c>
      <c r="F44" s="6" t="s">
        <v>4804</v>
      </c>
      <c r="G44" s="6">
        <v>37989</v>
      </c>
      <c r="H44" s="6">
        <v>37991</v>
      </c>
      <c r="I44" s="6" t="s">
        <v>4794</v>
      </c>
      <c r="J44" s="6">
        <v>37995</v>
      </c>
      <c r="K44" s="6" t="s">
        <v>4794</v>
      </c>
      <c r="L44" s="6" t="s">
        <v>34</v>
      </c>
      <c r="M44" s="6">
        <v>37999</v>
      </c>
      <c r="N44" s="6">
        <v>37989</v>
      </c>
      <c r="O44" s="6" t="s">
        <v>4766</v>
      </c>
    </row>
    <row r="45" spans="1:15" ht="16.5" customHeight="1" x14ac:dyDescent="0.25">
      <c r="A45" s="1" t="s">
        <v>58</v>
      </c>
      <c r="B45" s="2" t="s">
        <v>4815</v>
      </c>
      <c r="C45" s="10" t="str">
        <f>HYPERLINK("X:\Private\NTD\Test Report\測試報告-電子版本(1999-2014)\BF\BF-031103","查看文件")</f>
        <v>查看文件</v>
      </c>
      <c r="D45" s="1" t="s">
        <v>59</v>
      </c>
      <c r="E45" s="6">
        <v>37943</v>
      </c>
      <c r="F45" s="6">
        <v>37945</v>
      </c>
      <c r="G45" s="6">
        <v>37986</v>
      </c>
      <c r="H45" s="6">
        <v>37987</v>
      </c>
      <c r="I45" s="6" t="s">
        <v>4792</v>
      </c>
      <c r="J45" s="6">
        <v>37995</v>
      </c>
      <c r="K45" s="6" t="s">
        <v>4794</v>
      </c>
      <c r="L45" s="6" t="s">
        <v>34</v>
      </c>
      <c r="M45" s="6">
        <v>37999</v>
      </c>
      <c r="N45" s="6">
        <v>37986</v>
      </c>
      <c r="O45" s="6" t="s">
        <v>4766</v>
      </c>
    </row>
    <row r="46" spans="1:15" ht="16.5" customHeight="1" x14ac:dyDescent="0.25">
      <c r="A46" s="1" t="s">
        <v>60</v>
      </c>
      <c r="B46" s="2" t="s">
        <v>4816</v>
      </c>
      <c r="C46" s="10" t="str">
        <f>HYPERLINK("X:\Private\NTD\Test Report\測試報告-電子版本(1999-2014)\BF\BF-031104","查看文件")</f>
        <v>查看文件</v>
      </c>
      <c r="D46" s="1" t="s">
        <v>59</v>
      </c>
      <c r="E46" s="6">
        <v>37943</v>
      </c>
      <c r="F46" s="6">
        <v>37945</v>
      </c>
      <c r="G46" s="6">
        <v>37986</v>
      </c>
      <c r="H46" s="6">
        <v>37987</v>
      </c>
      <c r="I46" s="6" t="s">
        <v>4792</v>
      </c>
      <c r="J46" s="6">
        <v>37995</v>
      </c>
      <c r="K46" s="6" t="s">
        <v>4794</v>
      </c>
      <c r="L46" s="6" t="s">
        <v>34</v>
      </c>
      <c r="M46" s="6">
        <v>37999</v>
      </c>
      <c r="N46" s="6">
        <v>37986</v>
      </c>
      <c r="O46" s="6" t="s">
        <v>4766</v>
      </c>
    </row>
    <row r="47" spans="1:15" ht="16.5" customHeight="1" x14ac:dyDescent="0.25">
      <c r="A47" s="1" t="s">
        <v>61</v>
      </c>
      <c r="B47" s="2" t="s">
        <v>4817</v>
      </c>
      <c r="C47" s="10" t="str">
        <f>HYPERLINK("X:\Private\NTD\Test Report\測試報告-電子版本(1999-2014)\BF\BF-031105","查看文件")</f>
        <v>查看文件</v>
      </c>
      <c r="D47" s="1" t="s">
        <v>62</v>
      </c>
      <c r="E47" s="6">
        <v>37950</v>
      </c>
      <c r="F47" s="6" t="s">
        <v>4804</v>
      </c>
      <c r="G47" s="6">
        <v>37967</v>
      </c>
      <c r="H47" s="6">
        <v>37970</v>
      </c>
      <c r="I47" s="6" t="s">
        <v>4792</v>
      </c>
      <c r="J47" s="6">
        <v>37971</v>
      </c>
      <c r="K47" s="6" t="s">
        <v>4794</v>
      </c>
      <c r="L47" s="6" t="s">
        <v>34</v>
      </c>
      <c r="M47" s="6">
        <v>37975</v>
      </c>
      <c r="N47" s="6">
        <v>37967</v>
      </c>
      <c r="O47" s="6" t="s">
        <v>4766</v>
      </c>
    </row>
    <row r="48" spans="1:15" ht="16.5" customHeight="1" x14ac:dyDescent="0.25">
      <c r="A48" s="1" t="s">
        <v>63</v>
      </c>
      <c r="B48" s="2" t="s">
        <v>4818</v>
      </c>
      <c r="C48" s="10" t="str">
        <f>HYPERLINK("X:\Private\NTD\Test Report\測試報告-電子版本(1999-2014)\BF\BF-040101","查看文件")</f>
        <v>查看文件</v>
      </c>
      <c r="D48" s="1" t="s">
        <v>64</v>
      </c>
      <c r="E48" s="6">
        <v>37988</v>
      </c>
      <c r="F48" s="6">
        <v>38005</v>
      </c>
      <c r="G48" s="6">
        <v>38070</v>
      </c>
      <c r="H48" s="6">
        <v>38070</v>
      </c>
      <c r="I48" s="6" t="s">
        <v>4794</v>
      </c>
      <c r="J48" s="6">
        <v>38076</v>
      </c>
      <c r="K48" s="6" t="s">
        <v>4794</v>
      </c>
      <c r="L48" s="6" t="s">
        <v>34</v>
      </c>
      <c r="M48" s="6">
        <v>38076</v>
      </c>
      <c r="N48" s="6" t="s">
        <v>4766</v>
      </c>
      <c r="O48" s="6" t="s">
        <v>4766</v>
      </c>
    </row>
    <row r="49" spans="1:15" ht="16.5" customHeight="1" x14ac:dyDescent="0.25">
      <c r="A49" s="1" t="s">
        <v>65</v>
      </c>
      <c r="B49" s="2" t="s">
        <v>4819</v>
      </c>
      <c r="C49" s="10" t="str">
        <f>HYPERLINK("X:\Private\NTD\Test Report\測試報告-電子版本(1999-2014)\BF\BF-040102","查看文件")</f>
        <v>查看文件</v>
      </c>
      <c r="D49" s="1" t="s">
        <v>64</v>
      </c>
      <c r="E49" s="6">
        <v>37988</v>
      </c>
      <c r="F49" s="6">
        <v>38005</v>
      </c>
      <c r="G49" s="6">
        <v>38070</v>
      </c>
      <c r="H49" s="6">
        <v>38070</v>
      </c>
      <c r="I49" s="6" t="s">
        <v>4794</v>
      </c>
      <c r="J49" s="6">
        <v>38076</v>
      </c>
      <c r="K49" s="6" t="s">
        <v>4794</v>
      </c>
      <c r="L49" s="6" t="s">
        <v>34</v>
      </c>
      <c r="M49" s="6">
        <v>38076</v>
      </c>
      <c r="N49" s="6" t="s">
        <v>4766</v>
      </c>
      <c r="O49" s="6" t="s">
        <v>4766</v>
      </c>
    </row>
    <row r="50" spans="1:15" ht="16.5" customHeight="1" x14ac:dyDescent="0.25">
      <c r="A50" s="1" t="s">
        <v>66</v>
      </c>
      <c r="B50" s="2" t="s">
        <v>4820</v>
      </c>
      <c r="C50" s="10" t="str">
        <f>HYPERLINK("X:\Private\NTD\Test Report\測試報告-電子版本(1999-2014)\BF","查看目錄")</f>
        <v>查看目錄</v>
      </c>
      <c r="D50" s="1" t="s">
        <v>64</v>
      </c>
      <c r="E50" s="6">
        <v>38054</v>
      </c>
      <c r="F50" s="6">
        <v>38066</v>
      </c>
      <c r="G50" s="6">
        <v>38101</v>
      </c>
      <c r="H50" s="6">
        <v>38103</v>
      </c>
      <c r="I50" s="6" t="s">
        <v>4821</v>
      </c>
      <c r="J50" s="6">
        <v>38104</v>
      </c>
      <c r="K50" s="6" t="s">
        <v>4794</v>
      </c>
      <c r="L50" s="6" t="s">
        <v>34</v>
      </c>
      <c r="M50" s="6">
        <v>38105</v>
      </c>
      <c r="N50" s="6" t="s">
        <v>4766</v>
      </c>
      <c r="O50" s="6" t="s">
        <v>4766</v>
      </c>
    </row>
    <row r="51" spans="1:15" ht="16.5" customHeight="1" x14ac:dyDescent="0.25">
      <c r="A51" s="1" t="s">
        <v>67</v>
      </c>
      <c r="B51" s="2" t="s">
        <v>4822</v>
      </c>
      <c r="C51" s="10" t="str">
        <f>HYPERLINK("X:\Private\NTD\Test Report\測試報告-電子版本(1999-2014)\BF","查看目錄")</f>
        <v>查看目錄</v>
      </c>
      <c r="D51" s="1" t="s">
        <v>64</v>
      </c>
      <c r="E51" s="6">
        <v>38054</v>
      </c>
      <c r="F51" s="6">
        <v>38066</v>
      </c>
      <c r="G51" s="6">
        <v>38101</v>
      </c>
      <c r="H51" s="6">
        <v>38104</v>
      </c>
      <c r="I51" s="6" t="s">
        <v>4821</v>
      </c>
      <c r="J51" s="6">
        <v>38104</v>
      </c>
      <c r="K51" s="6" t="s">
        <v>4794</v>
      </c>
      <c r="L51" s="6" t="s">
        <v>34</v>
      </c>
      <c r="M51" s="6">
        <v>38105</v>
      </c>
      <c r="N51" s="6" t="s">
        <v>4766</v>
      </c>
      <c r="O51" s="6" t="s">
        <v>4766</v>
      </c>
    </row>
    <row r="52" spans="1:15" ht="16.5" customHeight="1" x14ac:dyDescent="0.25">
      <c r="A52" s="1" t="s">
        <v>68</v>
      </c>
      <c r="B52" s="2" t="s">
        <v>4823</v>
      </c>
      <c r="C52" s="10" t="str">
        <f>HYPERLINK("X:\Private\NTD\Test Report\測試報告-電子版本(1999-2014)\BF\BF-040303","查看文件")</f>
        <v>查看文件</v>
      </c>
      <c r="D52" s="1" t="s">
        <v>64</v>
      </c>
      <c r="E52" s="6">
        <v>38054</v>
      </c>
      <c r="F52" s="6">
        <v>38066</v>
      </c>
      <c r="G52" s="6">
        <v>38094</v>
      </c>
      <c r="H52" s="6">
        <v>38095</v>
      </c>
      <c r="I52" s="6" t="s">
        <v>4821</v>
      </c>
      <c r="J52" s="6">
        <v>38099</v>
      </c>
      <c r="K52" s="6" t="s">
        <v>4824</v>
      </c>
      <c r="L52" s="6" t="s">
        <v>34</v>
      </c>
      <c r="M52" s="6">
        <v>38099</v>
      </c>
      <c r="N52" s="6" t="s">
        <v>4766</v>
      </c>
      <c r="O52" s="6" t="s">
        <v>4766</v>
      </c>
    </row>
    <row r="53" spans="1:15" ht="16.5" customHeight="1" x14ac:dyDescent="0.25">
      <c r="A53" s="1" t="s">
        <v>69</v>
      </c>
      <c r="B53" s="2" t="s">
        <v>4825</v>
      </c>
      <c r="C53" s="10" t="str">
        <f>HYPERLINK("X:\Private\NTD\Test Report\測試報告-電子版本(1999-2014)\BF\BF-040304","查看文件")</f>
        <v>查看文件</v>
      </c>
      <c r="D53" s="1" t="s">
        <v>50</v>
      </c>
      <c r="E53" s="6">
        <v>38054</v>
      </c>
      <c r="F53" s="6">
        <v>38051</v>
      </c>
      <c r="G53" s="6" t="s">
        <v>4826</v>
      </c>
      <c r="H53" s="6" t="s">
        <v>4827</v>
      </c>
      <c r="I53" s="6" t="s">
        <v>4792</v>
      </c>
      <c r="J53" s="6">
        <v>38674</v>
      </c>
      <c r="K53" s="6" t="s">
        <v>4824</v>
      </c>
      <c r="L53" s="6" t="s">
        <v>34</v>
      </c>
      <c r="M53" s="6">
        <v>38674</v>
      </c>
      <c r="N53" s="6" t="s">
        <v>4766</v>
      </c>
      <c r="O53" s="6" t="s">
        <v>4766</v>
      </c>
    </row>
    <row r="54" spans="1:15" ht="16.5" customHeight="1" x14ac:dyDescent="0.25">
      <c r="A54" s="1" t="s">
        <v>70</v>
      </c>
      <c r="B54" s="2" t="s">
        <v>4828</v>
      </c>
      <c r="C54" s="10" t="str">
        <f>HYPERLINK("X:\Private\NTD\Test Report\測試報告-電子版本(1999-2014)\BF\BF-040501","查看文件")</f>
        <v>查看文件</v>
      </c>
      <c r="D54" s="1" t="s">
        <v>50</v>
      </c>
      <c r="E54" s="6">
        <v>38127</v>
      </c>
      <c r="F54" s="6">
        <v>38139</v>
      </c>
      <c r="G54" s="6">
        <v>38161</v>
      </c>
      <c r="H54" s="6">
        <v>38161</v>
      </c>
      <c r="I54" s="6" t="s">
        <v>4824</v>
      </c>
      <c r="J54" s="6">
        <v>38162</v>
      </c>
      <c r="K54" s="6" t="s">
        <v>4824</v>
      </c>
      <c r="L54" s="6" t="s">
        <v>34</v>
      </c>
      <c r="M54" s="6">
        <v>38164</v>
      </c>
      <c r="N54" s="6" t="s">
        <v>4766</v>
      </c>
      <c r="O54" s="6" t="s">
        <v>4766</v>
      </c>
    </row>
    <row r="55" spans="1:15" ht="16.5" customHeight="1" x14ac:dyDescent="0.25">
      <c r="A55" s="1" t="s">
        <v>71</v>
      </c>
      <c r="B55" s="2" t="s">
        <v>4829</v>
      </c>
      <c r="C55" s="10" t="str">
        <f>HYPERLINK("X:\Private\NTD\Test Report\測試報告-電子版本(1999-2014)\BF\BF-040502","查看文件")</f>
        <v>查看文件</v>
      </c>
      <c r="D55" s="1" t="s">
        <v>50</v>
      </c>
      <c r="E55" s="6">
        <v>38128</v>
      </c>
      <c r="F55" s="6">
        <v>38139</v>
      </c>
      <c r="G55" s="6">
        <v>38161</v>
      </c>
      <c r="H55" s="6">
        <v>38161</v>
      </c>
      <c r="I55" s="6" t="s">
        <v>4824</v>
      </c>
      <c r="J55" s="6">
        <v>38162</v>
      </c>
      <c r="K55" s="6" t="s">
        <v>4824</v>
      </c>
      <c r="L55" s="6" t="s">
        <v>34</v>
      </c>
      <c r="M55" s="6">
        <v>38164</v>
      </c>
      <c r="N55" s="6" t="s">
        <v>4766</v>
      </c>
      <c r="O55" s="6" t="s">
        <v>4766</v>
      </c>
    </row>
    <row r="56" spans="1:15" ht="16.5" customHeight="1" x14ac:dyDescent="0.25">
      <c r="A56" s="1" t="s">
        <v>72</v>
      </c>
      <c r="B56" s="2" t="s">
        <v>4830</v>
      </c>
      <c r="C56" s="10" t="str">
        <f>HYPERLINK("X:\Private\NTD\Test Report\測試報告-電子版本(1999-2014)\BF\BF-040503","查看文件")</f>
        <v>查看文件</v>
      </c>
      <c r="D56" s="1" t="s">
        <v>64</v>
      </c>
      <c r="E56" s="6">
        <v>38127</v>
      </c>
      <c r="F56" s="6">
        <v>38139</v>
      </c>
      <c r="G56" s="6">
        <v>38161</v>
      </c>
      <c r="H56" s="6">
        <v>38161</v>
      </c>
      <c r="I56" s="6" t="s">
        <v>4824</v>
      </c>
      <c r="J56" s="6">
        <v>38162</v>
      </c>
      <c r="K56" s="6" t="s">
        <v>4824</v>
      </c>
      <c r="L56" s="6" t="s">
        <v>34</v>
      </c>
      <c r="M56" s="6">
        <v>38164</v>
      </c>
      <c r="N56" s="6" t="s">
        <v>4766</v>
      </c>
      <c r="O56" s="6" t="s">
        <v>4766</v>
      </c>
    </row>
    <row r="57" spans="1:15" ht="16.5" customHeight="1" x14ac:dyDescent="0.25">
      <c r="A57" s="1" t="s">
        <v>73</v>
      </c>
      <c r="B57" s="2" t="s">
        <v>4830</v>
      </c>
      <c r="C57" s="10" t="str">
        <f>HYPERLINK("X:\Private\NTD\Test Report\測試報告-電子版本(1999-2014)\BF\BF-040504","查看文件")</f>
        <v>查看文件</v>
      </c>
      <c r="D57" s="1" t="s">
        <v>64</v>
      </c>
      <c r="E57" s="6">
        <v>38127</v>
      </c>
      <c r="F57" s="6">
        <v>38139</v>
      </c>
      <c r="G57" s="6">
        <v>38161</v>
      </c>
      <c r="H57" s="6">
        <v>38161</v>
      </c>
      <c r="I57" s="6" t="s">
        <v>4824</v>
      </c>
      <c r="J57" s="6">
        <v>38162</v>
      </c>
      <c r="K57" s="6" t="s">
        <v>4824</v>
      </c>
      <c r="L57" s="6" t="s">
        <v>34</v>
      </c>
      <c r="M57" s="6">
        <v>38164</v>
      </c>
      <c r="N57" s="6" t="s">
        <v>4766</v>
      </c>
      <c r="O57" s="6" t="s">
        <v>4766</v>
      </c>
    </row>
    <row r="58" spans="1:15" ht="16.5" customHeight="1" x14ac:dyDescent="0.25">
      <c r="A58" s="1" t="s">
        <v>74</v>
      </c>
      <c r="B58" s="2" t="s">
        <v>4831</v>
      </c>
      <c r="C58" s="10" t="str">
        <f>HYPERLINK("X:\Private\NTD\Test Report\測試報告-電子版本(1999-2014)\BF\BF-040601","查看文件")</f>
        <v>查看文件</v>
      </c>
      <c r="D58" s="1" t="s">
        <v>64</v>
      </c>
      <c r="E58" s="6">
        <v>38134</v>
      </c>
      <c r="F58" s="6">
        <v>38139</v>
      </c>
      <c r="G58" s="6">
        <v>38161</v>
      </c>
      <c r="H58" s="6">
        <v>38161</v>
      </c>
      <c r="I58" s="6" t="s">
        <v>4824</v>
      </c>
      <c r="J58" s="6">
        <v>38162</v>
      </c>
      <c r="K58" s="6" t="s">
        <v>4824</v>
      </c>
      <c r="L58" s="6" t="s">
        <v>34</v>
      </c>
      <c r="M58" s="6">
        <v>38164</v>
      </c>
      <c r="N58" s="6" t="s">
        <v>4766</v>
      </c>
      <c r="O58" s="6" t="s">
        <v>4766</v>
      </c>
    </row>
    <row r="59" spans="1:15" ht="16.5" customHeight="1" x14ac:dyDescent="0.25">
      <c r="A59" s="1" t="s">
        <v>75</v>
      </c>
      <c r="B59" s="2" t="s">
        <v>4832</v>
      </c>
      <c r="C59" s="10" t="str">
        <f>HYPERLINK("X:\Private\NTD\Test Report\測試報告-電子版本(1999-2014)\BF\BF-040701","查看文件")</f>
        <v>查看文件</v>
      </c>
      <c r="D59" s="1" t="s">
        <v>64</v>
      </c>
      <c r="E59" s="6">
        <v>38170</v>
      </c>
      <c r="F59" s="6">
        <v>38200</v>
      </c>
      <c r="G59" s="6">
        <v>38287</v>
      </c>
      <c r="H59" s="6">
        <v>38288</v>
      </c>
      <c r="I59" s="6" t="s">
        <v>4824</v>
      </c>
      <c r="J59" s="6">
        <v>38288</v>
      </c>
      <c r="K59" s="6" t="s">
        <v>4824</v>
      </c>
      <c r="L59" s="6" t="s">
        <v>34</v>
      </c>
      <c r="M59" s="6">
        <v>38290</v>
      </c>
      <c r="N59" s="6" t="s">
        <v>4766</v>
      </c>
      <c r="O59" s="6" t="s">
        <v>4766</v>
      </c>
    </row>
    <row r="60" spans="1:15" ht="16.5" customHeight="1" x14ac:dyDescent="0.25">
      <c r="A60" s="1" t="s">
        <v>76</v>
      </c>
      <c r="B60" s="2" t="s">
        <v>4833</v>
      </c>
      <c r="C60" s="10" t="str">
        <f>HYPERLINK("X:\Private\NTD\Test Report\測試報告-電子版本(1999-2014)\BF","查看目錄")</f>
        <v>查看目錄</v>
      </c>
      <c r="D60" s="1" t="s">
        <v>64</v>
      </c>
      <c r="E60" s="6">
        <v>38202</v>
      </c>
      <c r="F60" s="6">
        <v>38229</v>
      </c>
      <c r="G60" s="6" t="s">
        <v>4766</v>
      </c>
      <c r="H60" s="6" t="s">
        <v>4766</v>
      </c>
      <c r="I60" s="6" t="s">
        <v>4766</v>
      </c>
      <c r="J60" s="6" t="s">
        <v>4766</v>
      </c>
      <c r="K60" s="6" t="s">
        <v>4766</v>
      </c>
      <c r="L60" s="6" t="s">
        <v>34</v>
      </c>
      <c r="M60" s="6" t="s">
        <v>4766</v>
      </c>
      <c r="N60" s="6" t="s">
        <v>4766</v>
      </c>
      <c r="O60" s="6" t="s">
        <v>4766</v>
      </c>
    </row>
    <row r="61" spans="1:15" ht="16.5" customHeight="1" x14ac:dyDescent="0.25">
      <c r="A61" s="1" t="s">
        <v>77</v>
      </c>
      <c r="B61" s="2" t="s">
        <v>4834</v>
      </c>
      <c r="C61" s="10" t="str">
        <f>HYPERLINK("X:\Private\NTD\Test Report\測試報告-電子版本(1999-2014)\BF\BF-040902","查看文件")</f>
        <v>查看文件</v>
      </c>
      <c r="D61" s="1" t="s">
        <v>64</v>
      </c>
      <c r="E61" s="6">
        <v>38212</v>
      </c>
      <c r="F61" s="6">
        <v>38250</v>
      </c>
      <c r="G61" s="6">
        <v>38289</v>
      </c>
      <c r="H61" s="6">
        <v>38290</v>
      </c>
      <c r="I61" s="6" t="s">
        <v>4824</v>
      </c>
      <c r="J61" s="6">
        <v>38295</v>
      </c>
      <c r="K61" s="6" t="s">
        <v>4824</v>
      </c>
      <c r="L61" s="6" t="s">
        <v>34</v>
      </c>
      <c r="M61" s="6">
        <v>38297</v>
      </c>
      <c r="N61" s="6" t="s">
        <v>4766</v>
      </c>
      <c r="O61" s="6" t="s">
        <v>4766</v>
      </c>
    </row>
    <row r="62" spans="1:15" ht="16.5" customHeight="1" x14ac:dyDescent="0.25">
      <c r="A62" s="1" t="s">
        <v>78</v>
      </c>
      <c r="B62" s="2" t="s">
        <v>4835</v>
      </c>
      <c r="C62" s="10" t="str">
        <f>HYPERLINK("X:\Private\NTD\Test Report\測試報告-電子版本(1999-2014)\BF\BF-040903","查看文件")</f>
        <v>查看文件</v>
      </c>
      <c r="D62" s="1" t="s">
        <v>79</v>
      </c>
      <c r="E62" s="6">
        <v>38234</v>
      </c>
      <c r="F62" s="6">
        <v>38240</v>
      </c>
      <c r="G62" s="6">
        <v>38287</v>
      </c>
      <c r="H62" s="6">
        <v>38288</v>
      </c>
      <c r="I62" s="6" t="s">
        <v>4821</v>
      </c>
      <c r="J62" s="6">
        <v>38288</v>
      </c>
      <c r="K62" s="6" t="s">
        <v>4821</v>
      </c>
      <c r="L62" s="6" t="s">
        <v>34</v>
      </c>
      <c r="M62" s="6">
        <v>38290</v>
      </c>
      <c r="N62" s="6" t="s">
        <v>4766</v>
      </c>
      <c r="O62" s="6" t="s">
        <v>4766</v>
      </c>
    </row>
    <row r="63" spans="1:15" ht="16.5" customHeight="1" x14ac:dyDescent="0.25">
      <c r="A63" s="1" t="s">
        <v>80</v>
      </c>
      <c r="B63" s="2" t="s">
        <v>4836</v>
      </c>
      <c r="C63" s="10" t="str">
        <f>HYPERLINK("X:\Private\NTD\Test Report\測試報告-電子版本(1999-2014)\BF","查看目錄")</f>
        <v>查看目錄</v>
      </c>
      <c r="D63" s="1" t="s">
        <v>81</v>
      </c>
      <c r="E63" s="6">
        <v>38212</v>
      </c>
      <c r="F63" s="6">
        <v>38240</v>
      </c>
      <c r="G63" s="6" t="s">
        <v>4766</v>
      </c>
      <c r="H63" s="6" t="s">
        <v>4766</v>
      </c>
      <c r="I63" s="6" t="s">
        <v>4766</v>
      </c>
      <c r="J63" s="6" t="s">
        <v>4766</v>
      </c>
      <c r="K63" s="6" t="s">
        <v>4766</v>
      </c>
      <c r="L63" s="6" t="s">
        <v>34</v>
      </c>
      <c r="M63" s="6" t="s">
        <v>4766</v>
      </c>
      <c r="N63" s="6" t="s">
        <v>4766</v>
      </c>
      <c r="O63" s="6" t="s">
        <v>4766</v>
      </c>
    </row>
    <row r="64" spans="1:15" ht="16.5" customHeight="1" x14ac:dyDescent="0.25">
      <c r="A64" s="1" t="s">
        <v>82</v>
      </c>
      <c r="B64" s="2" t="s">
        <v>4837</v>
      </c>
      <c r="C64" s="10" t="str">
        <f>HYPERLINK("X:\Private\NTD\Test Report\測試報告-電子版本(1999-2014)\BF\BF-041001","查看文件")</f>
        <v>查看文件</v>
      </c>
      <c r="D64" s="1" t="s">
        <v>81</v>
      </c>
      <c r="E64" s="6">
        <v>38202</v>
      </c>
      <c r="F64" s="6">
        <v>38229</v>
      </c>
      <c r="G64" s="6">
        <v>38303</v>
      </c>
      <c r="H64" s="6">
        <v>38303</v>
      </c>
      <c r="I64" s="6" t="s">
        <v>4824</v>
      </c>
      <c r="J64" s="6">
        <v>38309</v>
      </c>
      <c r="K64" s="6" t="s">
        <v>4824</v>
      </c>
      <c r="L64" s="6" t="s">
        <v>34</v>
      </c>
      <c r="M64" s="6">
        <v>38310</v>
      </c>
      <c r="N64" s="6" t="s">
        <v>4766</v>
      </c>
      <c r="O64" s="6" t="s">
        <v>4766</v>
      </c>
    </row>
    <row r="65" spans="1:15" ht="16.5" customHeight="1" x14ac:dyDescent="0.25">
      <c r="A65" s="1" t="s">
        <v>83</v>
      </c>
      <c r="B65" s="2" t="s">
        <v>4838</v>
      </c>
      <c r="C65" s="10" t="str">
        <f>HYPERLINK("X:\Private\NTD\Test Report\測試報告-電子版本(1999-2014)\BF\BF-041201","查看文件")</f>
        <v>查看文件</v>
      </c>
      <c r="D65" s="1" t="s">
        <v>81</v>
      </c>
      <c r="E65" s="6">
        <v>38322</v>
      </c>
      <c r="F65" s="6">
        <v>38351</v>
      </c>
      <c r="G65" s="6">
        <v>38385</v>
      </c>
      <c r="H65" s="6">
        <v>38385</v>
      </c>
      <c r="I65" s="6" t="s">
        <v>4805</v>
      </c>
      <c r="J65" s="6">
        <v>38405</v>
      </c>
      <c r="K65" s="6" t="s">
        <v>4824</v>
      </c>
      <c r="L65" s="6" t="s">
        <v>84</v>
      </c>
      <c r="M65" s="6">
        <v>38406</v>
      </c>
      <c r="N65" s="6" t="s">
        <v>4766</v>
      </c>
      <c r="O65" s="6" t="s">
        <v>4766</v>
      </c>
    </row>
    <row r="66" spans="1:15" ht="16.5" customHeight="1" x14ac:dyDescent="0.25">
      <c r="A66" s="1" t="s">
        <v>85</v>
      </c>
      <c r="B66" s="2" t="s">
        <v>4839</v>
      </c>
      <c r="C66" s="10" t="str">
        <f>HYPERLINK("X:\Private\NTD\Test Report\測試報告-電子版本(1999-2014)\BF\BF-050301","查看文件")</f>
        <v>查看文件</v>
      </c>
      <c r="D66" s="1" t="s">
        <v>86</v>
      </c>
      <c r="E66" s="6">
        <v>38423</v>
      </c>
      <c r="F66" s="6" t="s">
        <v>4766</v>
      </c>
      <c r="G66" s="6" t="s">
        <v>4766</v>
      </c>
      <c r="H66" s="6" t="s">
        <v>4766</v>
      </c>
      <c r="I66" s="6" t="s">
        <v>4766</v>
      </c>
      <c r="J66" s="6" t="s">
        <v>4766</v>
      </c>
      <c r="K66" s="6" t="s">
        <v>4766</v>
      </c>
      <c r="L66" s="6" t="s">
        <v>34</v>
      </c>
      <c r="M66" s="6" t="s">
        <v>4766</v>
      </c>
      <c r="N66" s="6" t="s">
        <v>4766</v>
      </c>
      <c r="O66" s="6" t="s">
        <v>4766</v>
      </c>
    </row>
    <row r="67" spans="1:15" ht="16.5" customHeight="1" x14ac:dyDescent="0.25">
      <c r="A67" s="1" t="s">
        <v>87</v>
      </c>
      <c r="B67" s="2" t="s">
        <v>4840</v>
      </c>
      <c r="C67" s="10" t="str">
        <f>HYPERLINK("X:\Private\NTD\Test Report\測試報告-電子版本(1999-2014)\BF\BF-050302","查看文件")</f>
        <v>查看文件</v>
      </c>
      <c r="D67" s="1" t="s">
        <v>88</v>
      </c>
      <c r="E67" s="6">
        <v>38421</v>
      </c>
      <c r="F67" s="6" t="s">
        <v>4766</v>
      </c>
      <c r="G67" s="6">
        <v>38525</v>
      </c>
      <c r="H67" s="6">
        <v>38525</v>
      </c>
      <c r="I67" s="6" t="s">
        <v>4792</v>
      </c>
      <c r="J67" s="6">
        <v>38526</v>
      </c>
      <c r="K67" s="6" t="s">
        <v>4824</v>
      </c>
      <c r="L67" s="6" t="s">
        <v>34</v>
      </c>
      <c r="M67" s="6">
        <v>38527</v>
      </c>
      <c r="N67" s="6" t="s">
        <v>4766</v>
      </c>
      <c r="O67" s="6" t="s">
        <v>4766</v>
      </c>
    </row>
    <row r="68" spans="1:15" ht="16.5" customHeight="1" x14ac:dyDescent="0.25">
      <c r="A68" s="1" t="s">
        <v>89</v>
      </c>
      <c r="B68" s="2" t="s">
        <v>4839</v>
      </c>
      <c r="C68" s="10" t="str">
        <f>HYPERLINK("X:\Private\NTD\Test Report\測試報告-電子版本(1999-2014)\BF\BF-050303","查看文件")</f>
        <v>查看文件</v>
      </c>
      <c r="D68" s="1" t="s">
        <v>86</v>
      </c>
      <c r="E68" s="6">
        <v>38423</v>
      </c>
      <c r="F68" s="6" t="s">
        <v>4766</v>
      </c>
      <c r="G68" s="6">
        <v>38490</v>
      </c>
      <c r="H68" s="6">
        <v>38491</v>
      </c>
      <c r="I68" s="6" t="s">
        <v>4792</v>
      </c>
      <c r="J68" s="6">
        <v>38491</v>
      </c>
      <c r="K68" s="6" t="s">
        <v>4824</v>
      </c>
      <c r="L68" s="6" t="s">
        <v>34</v>
      </c>
      <c r="M68" s="6">
        <v>38492</v>
      </c>
      <c r="N68" s="6" t="s">
        <v>4766</v>
      </c>
      <c r="O68" s="6" t="s">
        <v>4766</v>
      </c>
    </row>
    <row r="69" spans="1:15" ht="16.5" customHeight="1" x14ac:dyDescent="0.25">
      <c r="A69" s="1" t="s">
        <v>90</v>
      </c>
      <c r="B69" s="2" t="s">
        <v>4841</v>
      </c>
      <c r="C69" s="10" t="str">
        <f>HYPERLINK("X:\Private\NTD\Test Report\測試報告-電子版本(1999-2014)\BF\BF-050304","查看文件")</f>
        <v>查看文件</v>
      </c>
      <c r="D69" s="1" t="s">
        <v>4842</v>
      </c>
      <c r="E69" s="6">
        <v>38435</v>
      </c>
      <c r="F69" s="6" t="s">
        <v>4766</v>
      </c>
      <c r="G69" s="6">
        <v>38490</v>
      </c>
      <c r="H69" s="6">
        <v>38491</v>
      </c>
      <c r="I69" s="6" t="s">
        <v>4792</v>
      </c>
      <c r="J69" s="6">
        <v>38491</v>
      </c>
      <c r="K69" s="6" t="s">
        <v>4824</v>
      </c>
      <c r="L69" s="6" t="s">
        <v>34</v>
      </c>
      <c r="M69" s="6">
        <v>38492</v>
      </c>
      <c r="N69" s="6" t="s">
        <v>4766</v>
      </c>
      <c r="O69" s="6" t="s">
        <v>4766</v>
      </c>
    </row>
    <row r="70" spans="1:15" ht="16.5" customHeight="1" x14ac:dyDescent="0.25">
      <c r="A70" s="1" t="s">
        <v>91</v>
      </c>
      <c r="B70" s="2" t="s">
        <v>4843</v>
      </c>
      <c r="C70" s="10" t="str">
        <f>HYPERLINK("X:\Private\NTD\Test Report\測試報告-電子版本(1999-2014)\BF\BF-050401","查看文件")</f>
        <v>查看文件</v>
      </c>
      <c r="D70" s="1" t="s">
        <v>92</v>
      </c>
      <c r="E70" s="6">
        <v>38487</v>
      </c>
      <c r="F70" s="6" t="s">
        <v>4766</v>
      </c>
      <c r="G70" s="6">
        <v>38513</v>
      </c>
      <c r="H70" s="6">
        <v>38514</v>
      </c>
      <c r="I70" s="6" t="s">
        <v>4792</v>
      </c>
      <c r="J70" s="6">
        <v>38518</v>
      </c>
      <c r="K70" s="6" t="s">
        <v>4824</v>
      </c>
      <c r="L70" s="6" t="s">
        <v>84</v>
      </c>
      <c r="M70" s="6">
        <v>38519</v>
      </c>
      <c r="N70" s="6" t="s">
        <v>4766</v>
      </c>
      <c r="O70" s="6" t="s">
        <v>4766</v>
      </c>
    </row>
    <row r="71" spans="1:15" ht="16.5" customHeight="1" x14ac:dyDescent="0.25">
      <c r="A71" s="1" t="s">
        <v>93</v>
      </c>
      <c r="B71" s="2" t="s">
        <v>4844</v>
      </c>
      <c r="C71" s="10" t="str">
        <f>HYPERLINK("X:\Private\NTD\Test Report\測試報告-電子版本(1999-2014)\BF\BF-050402","查看文件")</f>
        <v>查看文件</v>
      </c>
      <c r="D71" s="1" t="s">
        <v>62</v>
      </c>
      <c r="E71" s="6">
        <v>38457</v>
      </c>
      <c r="F71" s="6" t="s">
        <v>4766</v>
      </c>
      <c r="G71" s="6">
        <v>38490</v>
      </c>
      <c r="H71" s="6">
        <v>38491</v>
      </c>
      <c r="I71" s="6" t="s">
        <v>4792</v>
      </c>
      <c r="J71" s="6">
        <v>38491</v>
      </c>
      <c r="K71" s="6" t="s">
        <v>4824</v>
      </c>
      <c r="L71" s="6" t="s">
        <v>84</v>
      </c>
      <c r="M71" s="6">
        <v>38492</v>
      </c>
      <c r="N71" s="6" t="s">
        <v>4766</v>
      </c>
      <c r="O71" s="6" t="s">
        <v>4766</v>
      </c>
    </row>
    <row r="72" spans="1:15" ht="16.5" customHeight="1" x14ac:dyDescent="0.25">
      <c r="A72" s="1" t="s">
        <v>94</v>
      </c>
      <c r="B72" s="2" t="s">
        <v>4845</v>
      </c>
      <c r="C72" s="10" t="str">
        <f>HYPERLINK("X:\Private\NTD\Test Report\測試報告-電子版本(1999-2014)\BF\BF-050501","查看文件")</f>
        <v>查看文件</v>
      </c>
      <c r="D72" s="1" t="s">
        <v>81</v>
      </c>
      <c r="E72" s="6">
        <v>38478</v>
      </c>
      <c r="F72" s="6">
        <v>38503</v>
      </c>
      <c r="G72" s="6">
        <v>38505</v>
      </c>
      <c r="H72" s="6">
        <v>38507</v>
      </c>
      <c r="I72" s="6" t="s">
        <v>4792</v>
      </c>
      <c r="J72" s="6">
        <v>38518</v>
      </c>
      <c r="K72" s="6" t="s">
        <v>4824</v>
      </c>
      <c r="L72" s="6" t="s">
        <v>84</v>
      </c>
      <c r="M72" s="6">
        <v>38519</v>
      </c>
      <c r="N72" s="6" t="s">
        <v>4766</v>
      </c>
      <c r="O72" s="6" t="s">
        <v>4766</v>
      </c>
    </row>
    <row r="73" spans="1:15" ht="16.5" customHeight="1" x14ac:dyDescent="0.25">
      <c r="A73" s="1" t="s">
        <v>95</v>
      </c>
      <c r="B73" s="2" t="s">
        <v>4846</v>
      </c>
      <c r="C73" s="10" t="str">
        <f>HYPERLINK("X:\Private\NTD\Test Report\測試報告-電子版本(1999-2014)\BF\BF-050601","查看文件")</f>
        <v>查看文件</v>
      </c>
      <c r="D73" s="1" t="s">
        <v>50</v>
      </c>
      <c r="E73" s="6">
        <v>38519</v>
      </c>
      <c r="F73" s="6">
        <v>38543</v>
      </c>
      <c r="G73" s="6">
        <v>38571</v>
      </c>
      <c r="H73" s="6">
        <v>38572</v>
      </c>
      <c r="I73" s="6" t="s">
        <v>4792</v>
      </c>
      <c r="J73" s="6">
        <v>38574</v>
      </c>
      <c r="K73" s="6" t="s">
        <v>4824</v>
      </c>
      <c r="L73" s="6" t="s">
        <v>84</v>
      </c>
      <c r="M73" s="6">
        <v>38575</v>
      </c>
      <c r="N73" s="6" t="s">
        <v>4766</v>
      </c>
      <c r="O73" s="6" t="s">
        <v>4766</v>
      </c>
    </row>
    <row r="74" spans="1:15" ht="16.5" customHeight="1" x14ac:dyDescent="0.25">
      <c r="A74" s="1" t="s">
        <v>96</v>
      </c>
      <c r="B74" s="2" t="s">
        <v>4847</v>
      </c>
      <c r="C74" s="10" t="str">
        <f>HYPERLINK("X:\Private\NTD\Test Report\測試報告-電子版本(1999-2014)\BF\BF-050602","查看文件")</f>
        <v>查看文件</v>
      </c>
      <c r="D74" s="1" t="s">
        <v>50</v>
      </c>
      <c r="E74" s="6">
        <v>38519</v>
      </c>
      <c r="F74" s="6">
        <v>38543</v>
      </c>
      <c r="G74" s="6">
        <v>38571</v>
      </c>
      <c r="H74" s="6">
        <v>38572</v>
      </c>
      <c r="I74" s="6" t="s">
        <v>4792</v>
      </c>
      <c r="J74" s="6">
        <v>38574</v>
      </c>
      <c r="K74" s="6" t="s">
        <v>4824</v>
      </c>
      <c r="L74" s="6" t="s">
        <v>84</v>
      </c>
      <c r="M74" s="6">
        <v>38575</v>
      </c>
      <c r="N74" s="6" t="s">
        <v>4766</v>
      </c>
      <c r="O74" s="6" t="s">
        <v>4766</v>
      </c>
    </row>
    <row r="75" spans="1:15" ht="16.5" customHeight="1" x14ac:dyDescent="0.25">
      <c r="A75" s="1" t="s">
        <v>97</v>
      </c>
      <c r="B75" s="2" t="s">
        <v>4848</v>
      </c>
      <c r="C75" s="10" t="str">
        <f>HYPERLINK("X:\Private\NTD\Test Report\測試報告-電子版本(1999-2014)\BF\BF-050603","查看文件")</f>
        <v>查看文件</v>
      </c>
      <c r="D75" s="1" t="s">
        <v>50</v>
      </c>
      <c r="E75" s="6">
        <v>38519</v>
      </c>
      <c r="F75" s="6">
        <v>38543</v>
      </c>
      <c r="G75" s="6">
        <v>38547</v>
      </c>
      <c r="H75" s="6">
        <v>38550</v>
      </c>
      <c r="I75" s="6" t="s">
        <v>4805</v>
      </c>
      <c r="J75" s="6">
        <v>38553</v>
      </c>
      <c r="K75" s="6" t="s">
        <v>4821</v>
      </c>
      <c r="L75" s="6" t="s">
        <v>34</v>
      </c>
      <c r="M75" s="6">
        <v>38554</v>
      </c>
      <c r="N75" s="6" t="s">
        <v>4766</v>
      </c>
      <c r="O75" s="6" t="s">
        <v>4766</v>
      </c>
    </row>
    <row r="76" spans="1:15" ht="16.5" customHeight="1" x14ac:dyDescent="0.25">
      <c r="A76" s="1" t="s">
        <v>98</v>
      </c>
      <c r="B76" s="2" t="s">
        <v>4848</v>
      </c>
      <c r="C76" s="10" t="str">
        <f>HYPERLINK("X:\Private\NTD\Test Report\測試報告-電子版本(1999-2014)\BF\BF-050604","查看文件")</f>
        <v>查看文件</v>
      </c>
      <c r="D76" s="1" t="s">
        <v>50</v>
      </c>
      <c r="E76" s="6">
        <v>38523</v>
      </c>
      <c r="F76" s="6">
        <v>38534</v>
      </c>
      <c r="G76" s="6">
        <v>38547</v>
      </c>
      <c r="H76" s="6">
        <v>38550</v>
      </c>
      <c r="I76" s="6" t="s">
        <v>4805</v>
      </c>
      <c r="J76" s="6">
        <v>38553</v>
      </c>
      <c r="K76" s="6" t="s">
        <v>4821</v>
      </c>
      <c r="L76" s="6" t="s">
        <v>34</v>
      </c>
      <c r="M76" s="6">
        <v>38554</v>
      </c>
      <c r="N76" s="6" t="s">
        <v>4766</v>
      </c>
      <c r="O76" s="6" t="s">
        <v>4766</v>
      </c>
    </row>
    <row r="77" spans="1:15" ht="16.5" customHeight="1" x14ac:dyDescent="0.25">
      <c r="A77" s="1" t="s">
        <v>99</v>
      </c>
      <c r="B77" s="2" t="s">
        <v>4849</v>
      </c>
      <c r="C77" s="10" t="str">
        <f>HYPERLINK("X:\Private\NTD\Test Report\測試報告-電子版本(1999-2014)\BF","查看目錄")</f>
        <v>查看目錄</v>
      </c>
      <c r="D77" s="1" t="s">
        <v>50</v>
      </c>
      <c r="E77" s="6">
        <v>38519</v>
      </c>
      <c r="F77" s="6">
        <v>38543</v>
      </c>
      <c r="G77" s="6" t="s">
        <v>4766</v>
      </c>
      <c r="H77" s="6" t="s">
        <v>4766</v>
      </c>
      <c r="I77" s="6" t="s">
        <v>4766</v>
      </c>
      <c r="J77" s="6" t="s">
        <v>4766</v>
      </c>
      <c r="K77" s="6" t="s">
        <v>4766</v>
      </c>
      <c r="L77" s="6" t="s">
        <v>84</v>
      </c>
      <c r="M77" s="6" t="s">
        <v>4766</v>
      </c>
      <c r="N77" s="6" t="s">
        <v>4766</v>
      </c>
      <c r="O77" s="6" t="s">
        <v>4766</v>
      </c>
    </row>
    <row r="78" spans="1:15" ht="16.5" customHeight="1" x14ac:dyDescent="0.25">
      <c r="A78" s="1" t="s">
        <v>100</v>
      </c>
      <c r="B78" s="2" t="s">
        <v>4850</v>
      </c>
      <c r="C78" s="10" t="str">
        <f>HYPERLINK("X:\Private\NTD\Test Report\測試報告-電子版本(1999-2014)\BF","查看目錄")</f>
        <v>查看目錄</v>
      </c>
      <c r="D78" s="1" t="s">
        <v>50</v>
      </c>
      <c r="E78" s="6">
        <v>38519</v>
      </c>
      <c r="F78" s="6">
        <v>38543</v>
      </c>
      <c r="G78" s="6" t="s">
        <v>4766</v>
      </c>
      <c r="H78" s="6" t="s">
        <v>4766</v>
      </c>
      <c r="I78" s="6" t="s">
        <v>4766</v>
      </c>
      <c r="J78" s="6" t="s">
        <v>4766</v>
      </c>
      <c r="K78" s="6" t="s">
        <v>4766</v>
      </c>
      <c r="L78" s="6" t="s">
        <v>84</v>
      </c>
      <c r="M78" s="6" t="s">
        <v>4766</v>
      </c>
      <c r="N78" s="6" t="s">
        <v>4766</v>
      </c>
      <c r="O78" s="6" t="s">
        <v>4766</v>
      </c>
    </row>
    <row r="79" spans="1:15" ht="16.5" customHeight="1" x14ac:dyDescent="0.25">
      <c r="A79" s="1" t="s">
        <v>101</v>
      </c>
      <c r="B79" s="2" t="s">
        <v>4851</v>
      </c>
      <c r="C79" s="10" t="str">
        <f>HYPERLINK("X:\Private\NTD\Test Report\測試報告-電子版本(1999-2014)\BF\BF-050607","查看文件")</f>
        <v>查看文件</v>
      </c>
      <c r="D79" s="1" t="s">
        <v>102</v>
      </c>
      <c r="E79" s="6">
        <v>38532</v>
      </c>
      <c r="F79" s="6" t="s">
        <v>4766</v>
      </c>
      <c r="G79" s="6">
        <v>38571</v>
      </c>
      <c r="H79" s="6">
        <v>38572</v>
      </c>
      <c r="I79" s="6" t="s">
        <v>4792</v>
      </c>
      <c r="J79" s="6">
        <v>38574</v>
      </c>
      <c r="K79" s="6" t="s">
        <v>4824</v>
      </c>
      <c r="L79" s="6" t="s">
        <v>84</v>
      </c>
      <c r="M79" s="6">
        <v>38575</v>
      </c>
      <c r="N79" s="6" t="s">
        <v>4766</v>
      </c>
      <c r="O79" s="6" t="s">
        <v>4766</v>
      </c>
    </row>
    <row r="80" spans="1:15" ht="16.5" customHeight="1" x14ac:dyDescent="0.25">
      <c r="A80" s="1" t="s">
        <v>103</v>
      </c>
      <c r="B80" s="2" t="s">
        <v>4852</v>
      </c>
      <c r="C80" s="10" t="str">
        <f>HYPERLINK("X:\Private\NTD\Test Report\測試報告-電子版本(1999-2014)\BF","查看目錄")</f>
        <v>查看目錄</v>
      </c>
      <c r="D80" s="1" t="s">
        <v>102</v>
      </c>
      <c r="E80" s="6">
        <v>38532</v>
      </c>
      <c r="F80" s="6" t="s">
        <v>4766</v>
      </c>
      <c r="G80" s="6" t="s">
        <v>4766</v>
      </c>
      <c r="H80" s="6" t="s">
        <v>4766</v>
      </c>
      <c r="I80" s="6" t="s">
        <v>4766</v>
      </c>
      <c r="J80" s="6" t="s">
        <v>4766</v>
      </c>
      <c r="K80" s="6" t="s">
        <v>4766</v>
      </c>
      <c r="L80" s="6" t="s">
        <v>84</v>
      </c>
      <c r="M80" s="6" t="s">
        <v>4766</v>
      </c>
      <c r="N80" s="6" t="s">
        <v>4766</v>
      </c>
      <c r="O80" s="6" t="s">
        <v>4766</v>
      </c>
    </row>
    <row r="81" spans="1:15" ht="16.5" customHeight="1" x14ac:dyDescent="0.25">
      <c r="A81" s="1" t="s">
        <v>104</v>
      </c>
      <c r="B81" s="2" t="s">
        <v>4853</v>
      </c>
      <c r="C81" s="10" t="str">
        <f>HYPERLINK("X:\Private\NTD\Test Report\測試報告-電子版本(1999-2014)\BF","查看目錄")</f>
        <v>查看目錄</v>
      </c>
      <c r="D81" s="1" t="s">
        <v>102</v>
      </c>
      <c r="E81" s="6">
        <v>38532</v>
      </c>
      <c r="F81" s="6" t="s">
        <v>4766</v>
      </c>
      <c r="G81" s="6" t="s">
        <v>4766</v>
      </c>
      <c r="H81" s="6" t="s">
        <v>4766</v>
      </c>
      <c r="I81" s="6" t="s">
        <v>4766</v>
      </c>
      <c r="J81" s="6" t="s">
        <v>4766</v>
      </c>
      <c r="K81" s="6" t="s">
        <v>4766</v>
      </c>
      <c r="L81" s="6" t="s">
        <v>84</v>
      </c>
      <c r="M81" s="6" t="s">
        <v>4766</v>
      </c>
      <c r="N81" s="6" t="s">
        <v>4766</v>
      </c>
      <c r="O81" s="6" t="s">
        <v>4766</v>
      </c>
    </row>
    <row r="82" spans="1:15" ht="16.5" customHeight="1" x14ac:dyDescent="0.25">
      <c r="A82" s="1" t="s">
        <v>105</v>
      </c>
      <c r="B82" s="2" t="s">
        <v>4854</v>
      </c>
      <c r="C82" s="10" t="str">
        <f>HYPERLINK("X:\Private\NTD\Test Report\測試報告-電子版本(1999-2014)\BF\BF-050701","查看文件")</f>
        <v>查看文件</v>
      </c>
      <c r="D82" s="1" t="s">
        <v>81</v>
      </c>
      <c r="E82" s="6">
        <v>38531</v>
      </c>
      <c r="F82" s="6">
        <v>38561</v>
      </c>
      <c r="G82" s="6">
        <v>38569</v>
      </c>
      <c r="H82" s="6">
        <v>38569</v>
      </c>
      <c r="I82" s="6" t="s">
        <v>4792</v>
      </c>
      <c r="J82" s="6">
        <v>38574</v>
      </c>
      <c r="K82" s="6" t="s">
        <v>4824</v>
      </c>
      <c r="L82" s="6" t="s">
        <v>84</v>
      </c>
      <c r="M82" s="6">
        <v>38575</v>
      </c>
      <c r="N82" s="6" t="s">
        <v>4766</v>
      </c>
      <c r="O82" s="6" t="s">
        <v>4766</v>
      </c>
    </row>
    <row r="83" spans="1:15" ht="16.5" customHeight="1" x14ac:dyDescent="0.25">
      <c r="A83" s="1" t="s">
        <v>106</v>
      </c>
      <c r="B83" s="2" t="s">
        <v>4855</v>
      </c>
      <c r="C83" s="10" t="str">
        <f>HYPERLINK("X:\Private\NTD\Test Report\測試報告-電子版本(1999-2014)\BF\BF-050702","查看文件")</f>
        <v>查看文件</v>
      </c>
      <c r="D83" s="1" t="s">
        <v>81</v>
      </c>
      <c r="E83" s="6">
        <v>38531</v>
      </c>
      <c r="F83" s="6">
        <v>38561</v>
      </c>
      <c r="G83" s="6">
        <v>38569</v>
      </c>
      <c r="H83" s="6">
        <v>38569</v>
      </c>
      <c r="I83" s="6" t="s">
        <v>4792</v>
      </c>
      <c r="J83" s="6">
        <v>38574</v>
      </c>
      <c r="K83" s="6" t="s">
        <v>4824</v>
      </c>
      <c r="L83" s="6" t="s">
        <v>84</v>
      </c>
      <c r="M83" s="6">
        <v>38575</v>
      </c>
      <c r="N83" s="6" t="s">
        <v>4766</v>
      </c>
      <c r="O83" s="6" t="s">
        <v>4766</v>
      </c>
    </row>
    <row r="84" spans="1:15" ht="16.5" customHeight="1" x14ac:dyDescent="0.25">
      <c r="A84" s="1" t="s">
        <v>107</v>
      </c>
      <c r="B84" s="2" t="s">
        <v>4856</v>
      </c>
      <c r="C84" s="10" t="str">
        <f>HYPERLINK("X:\Private\NTD\Test Report\測試報告-電子版本(1999-2014)\BF\BF-050703","查看文件")</f>
        <v>查看文件</v>
      </c>
      <c r="D84" s="1" t="s">
        <v>50</v>
      </c>
      <c r="E84" s="6">
        <v>38547</v>
      </c>
      <c r="F84" s="6">
        <v>38576</v>
      </c>
      <c r="G84" s="6">
        <v>38612</v>
      </c>
      <c r="H84" s="6">
        <v>38615</v>
      </c>
      <c r="I84" s="6" t="s">
        <v>4805</v>
      </c>
      <c r="J84" s="6">
        <v>38622</v>
      </c>
      <c r="K84" s="6" t="s">
        <v>4821</v>
      </c>
      <c r="L84" s="6" t="s">
        <v>108</v>
      </c>
      <c r="M84" s="6">
        <v>38624</v>
      </c>
      <c r="N84" s="6" t="s">
        <v>4766</v>
      </c>
      <c r="O84" s="6" t="s">
        <v>4766</v>
      </c>
    </row>
    <row r="85" spans="1:15" ht="16.5" customHeight="1" x14ac:dyDescent="0.25">
      <c r="A85" s="1" t="s">
        <v>109</v>
      </c>
      <c r="B85" s="2" t="s">
        <v>4857</v>
      </c>
      <c r="C85" s="10" t="str">
        <f>HYPERLINK("X:\Private\NTD\Test Report\測試報告-電子版本(1999-2014)\BF\BF-050801","查看文件")</f>
        <v>查看文件</v>
      </c>
      <c r="D85" s="1" t="s">
        <v>110</v>
      </c>
      <c r="E85" s="6">
        <v>38574</v>
      </c>
      <c r="F85" s="6">
        <v>38579</v>
      </c>
      <c r="G85" s="6">
        <v>38610</v>
      </c>
      <c r="H85" s="6">
        <v>38611</v>
      </c>
      <c r="I85" s="6" t="s">
        <v>4805</v>
      </c>
      <c r="J85" s="6">
        <v>38622</v>
      </c>
      <c r="K85" s="6" t="s">
        <v>4821</v>
      </c>
      <c r="L85" s="6" t="s">
        <v>84</v>
      </c>
      <c r="M85" s="6">
        <v>38624</v>
      </c>
      <c r="N85" s="6" t="s">
        <v>4766</v>
      </c>
      <c r="O85" s="6" t="s">
        <v>4766</v>
      </c>
    </row>
    <row r="86" spans="1:15" ht="16.5" customHeight="1" x14ac:dyDescent="0.25">
      <c r="A86" s="1" t="s">
        <v>111</v>
      </c>
      <c r="B86" s="2" t="s">
        <v>4858</v>
      </c>
      <c r="C86" s="10" t="str">
        <f>HYPERLINK("X:\Private\NTD\Test Report\測試報告-電子版本(1999-2014)\BF\BF-050901","查看文件")</f>
        <v>查看文件</v>
      </c>
      <c r="D86" s="1" t="s">
        <v>50</v>
      </c>
      <c r="E86" s="6" t="s">
        <v>112</v>
      </c>
      <c r="F86" s="6">
        <v>38640</v>
      </c>
      <c r="G86" s="6">
        <v>38638</v>
      </c>
      <c r="H86" s="6">
        <v>38639</v>
      </c>
      <c r="I86" s="6" t="s">
        <v>4792</v>
      </c>
      <c r="J86" s="6">
        <v>38645</v>
      </c>
      <c r="K86" s="6" t="s">
        <v>4824</v>
      </c>
      <c r="L86" s="6" t="s">
        <v>108</v>
      </c>
      <c r="M86" s="6">
        <v>38645</v>
      </c>
      <c r="N86" s="6" t="s">
        <v>4766</v>
      </c>
      <c r="O86" s="6" t="s">
        <v>4766</v>
      </c>
    </row>
    <row r="87" spans="1:15" ht="16.5" customHeight="1" x14ac:dyDescent="0.25">
      <c r="A87" s="1" t="s">
        <v>113</v>
      </c>
      <c r="B87" s="2" t="s">
        <v>4859</v>
      </c>
      <c r="C87" s="10" t="str">
        <f>HYPERLINK("X:\Private\NTD\Test Report\測試報告-電子版本(1999-2014)\BF\BF-051101","查看文件")</f>
        <v>查看文件</v>
      </c>
      <c r="D87" s="1" t="s">
        <v>81</v>
      </c>
      <c r="E87" s="6">
        <v>38671</v>
      </c>
      <c r="F87" s="6">
        <v>38701</v>
      </c>
      <c r="G87" s="6">
        <v>38701</v>
      </c>
      <c r="H87" s="6">
        <v>38704</v>
      </c>
      <c r="I87" s="6" t="s">
        <v>4792</v>
      </c>
      <c r="J87" s="6">
        <v>38711</v>
      </c>
      <c r="K87" s="6" t="s">
        <v>4824</v>
      </c>
      <c r="L87" s="6" t="s">
        <v>84</v>
      </c>
      <c r="M87" s="6">
        <v>38713</v>
      </c>
      <c r="N87" s="6" t="s">
        <v>4766</v>
      </c>
      <c r="O87" s="6" t="s">
        <v>4766</v>
      </c>
    </row>
    <row r="88" spans="1:15" ht="16.5" customHeight="1" x14ac:dyDescent="0.25">
      <c r="A88" s="1" t="s">
        <v>114</v>
      </c>
      <c r="B88" s="2" t="s">
        <v>4860</v>
      </c>
      <c r="C88" s="10" t="str">
        <f>HYPERLINK("X:\Private\NTD\Test Report\測試報告-電子版本(1999-2014)\BF\BF-051102","查看文件")</f>
        <v>查看文件</v>
      </c>
      <c r="D88" s="1" t="s">
        <v>81</v>
      </c>
      <c r="E88" s="6">
        <v>38671</v>
      </c>
      <c r="F88" s="6">
        <v>38701</v>
      </c>
      <c r="G88" s="6">
        <v>38701</v>
      </c>
      <c r="H88" s="6">
        <v>38704</v>
      </c>
      <c r="I88" s="6" t="s">
        <v>4792</v>
      </c>
      <c r="J88" s="6">
        <v>38711</v>
      </c>
      <c r="K88" s="6" t="s">
        <v>4824</v>
      </c>
      <c r="L88" s="6" t="s">
        <v>84</v>
      </c>
      <c r="M88" s="6">
        <v>38713</v>
      </c>
      <c r="N88" s="6" t="s">
        <v>4766</v>
      </c>
      <c r="O88" s="6" t="s">
        <v>4766</v>
      </c>
    </row>
    <row r="89" spans="1:15" ht="16.5" customHeight="1" x14ac:dyDescent="0.25">
      <c r="A89" s="1" t="s">
        <v>115</v>
      </c>
      <c r="B89" s="2" t="s">
        <v>4861</v>
      </c>
      <c r="C89" s="10" t="str">
        <f>HYPERLINK("X:\Private\NTD\Test Report\測試報告-電子版本(1999-2014)\BF","查看目錄")</f>
        <v>查看目錄</v>
      </c>
      <c r="D89" s="1" t="s">
        <v>116</v>
      </c>
      <c r="E89" s="6">
        <v>38886</v>
      </c>
      <c r="F89" s="6">
        <v>38908</v>
      </c>
      <c r="G89" s="6">
        <v>38936</v>
      </c>
      <c r="H89" s="6">
        <v>38938</v>
      </c>
      <c r="I89" s="6" t="s">
        <v>4792</v>
      </c>
      <c r="J89" s="6">
        <v>38939</v>
      </c>
      <c r="K89" s="6" t="s">
        <v>4824</v>
      </c>
      <c r="L89" s="6" t="s">
        <v>117</v>
      </c>
      <c r="M89" s="6">
        <v>38940</v>
      </c>
      <c r="N89" s="6" t="s">
        <v>4766</v>
      </c>
      <c r="O89" s="6" t="s">
        <v>4766</v>
      </c>
    </row>
    <row r="90" spans="1:15" ht="16.5" customHeight="1" x14ac:dyDescent="0.25">
      <c r="A90" s="1" t="s">
        <v>118</v>
      </c>
      <c r="B90" s="2" t="s">
        <v>4862</v>
      </c>
      <c r="C90" s="10" t="str">
        <f>HYPERLINK("X:\Private\NTD\Test Report\測試報告-電子版本(1999-2014)\BF","查看目錄")</f>
        <v>查看目錄</v>
      </c>
      <c r="D90" s="1" t="s">
        <v>116</v>
      </c>
      <c r="E90" s="6">
        <v>38886</v>
      </c>
      <c r="F90" s="6">
        <v>38908</v>
      </c>
      <c r="G90" s="6">
        <v>38936</v>
      </c>
      <c r="H90" s="6">
        <v>38938</v>
      </c>
      <c r="I90" s="6" t="s">
        <v>4792</v>
      </c>
      <c r="J90" s="6">
        <v>38939</v>
      </c>
      <c r="K90" s="6" t="s">
        <v>4824</v>
      </c>
      <c r="L90" s="6" t="s">
        <v>117</v>
      </c>
      <c r="M90" s="6">
        <v>38940</v>
      </c>
      <c r="N90" s="6" t="s">
        <v>4766</v>
      </c>
      <c r="O90" s="6" t="s">
        <v>4766</v>
      </c>
    </row>
    <row r="91" spans="1:15" ht="16.5" customHeight="1" x14ac:dyDescent="0.25">
      <c r="A91" s="1" t="s">
        <v>119</v>
      </c>
      <c r="B91" s="2" t="s">
        <v>4863</v>
      </c>
      <c r="C91" s="10" t="str">
        <f>HYPERLINK("X:\Private\NTD\Test Report\測試報告-電子版本(1999-2014)\BF","查看目錄")</f>
        <v>查看目錄</v>
      </c>
      <c r="D91" s="1" t="s">
        <v>116</v>
      </c>
      <c r="E91" s="6">
        <v>38886</v>
      </c>
      <c r="F91" s="6">
        <v>38908</v>
      </c>
      <c r="G91" s="6">
        <v>38936</v>
      </c>
      <c r="H91" s="6">
        <v>38938</v>
      </c>
      <c r="I91" s="6" t="s">
        <v>4792</v>
      </c>
      <c r="J91" s="6">
        <v>38939</v>
      </c>
      <c r="K91" s="6" t="s">
        <v>4824</v>
      </c>
      <c r="L91" s="6" t="s">
        <v>117</v>
      </c>
      <c r="M91" s="6">
        <v>38940</v>
      </c>
      <c r="N91" s="6" t="s">
        <v>4766</v>
      </c>
      <c r="O91" s="6" t="s">
        <v>4766</v>
      </c>
    </row>
    <row r="92" spans="1:15" ht="16.5" customHeight="1" x14ac:dyDescent="0.25">
      <c r="A92" s="1" t="s">
        <v>120</v>
      </c>
      <c r="B92" s="2" t="s">
        <v>4864</v>
      </c>
      <c r="C92" s="10" t="str">
        <f>HYPERLINK("X:\Private\NTD\Test Report\測試報告-電子版本(1999-2014)\BF\BF-060701","查看文件")</f>
        <v>查看文件</v>
      </c>
      <c r="D92" s="1" t="s">
        <v>121</v>
      </c>
      <c r="E92" s="6">
        <v>38911</v>
      </c>
      <c r="F92" s="6">
        <v>38932</v>
      </c>
      <c r="G92" s="6">
        <v>38939</v>
      </c>
      <c r="H92" s="6">
        <v>38940</v>
      </c>
      <c r="I92" s="6" t="s">
        <v>4792</v>
      </c>
      <c r="J92" s="6">
        <v>38940</v>
      </c>
      <c r="K92" s="6" t="s">
        <v>4824</v>
      </c>
      <c r="L92" s="6" t="s">
        <v>108</v>
      </c>
      <c r="M92" s="6">
        <v>38961</v>
      </c>
      <c r="N92" s="6" t="s">
        <v>4766</v>
      </c>
      <c r="O92" s="6" t="s">
        <v>4766</v>
      </c>
    </row>
    <row r="93" spans="1:15" ht="16.5" customHeight="1" x14ac:dyDescent="0.25">
      <c r="A93" s="1" t="s">
        <v>122</v>
      </c>
      <c r="B93" s="2" t="s">
        <v>4865</v>
      </c>
      <c r="C93" s="10" t="str">
        <f>HYPERLINK("X:\Private\NTD\Test Report\測試報告-電子版本(1999-2014)\BF\BF-060901","查看文件")</f>
        <v>查看文件</v>
      </c>
      <c r="D93" s="1" t="s">
        <v>121</v>
      </c>
      <c r="E93" s="6">
        <v>38975</v>
      </c>
      <c r="F93" s="6">
        <v>39005</v>
      </c>
      <c r="G93" s="6">
        <v>38995</v>
      </c>
      <c r="H93" s="6">
        <v>38995</v>
      </c>
      <c r="I93" s="6" t="s">
        <v>4805</v>
      </c>
      <c r="J93" s="6">
        <v>39014</v>
      </c>
      <c r="K93" s="6" t="s">
        <v>4824</v>
      </c>
      <c r="L93" s="6" t="s">
        <v>108</v>
      </c>
      <c r="M93" s="6">
        <v>39016</v>
      </c>
      <c r="N93" s="6" t="s">
        <v>4766</v>
      </c>
      <c r="O93" s="6" t="s">
        <v>4766</v>
      </c>
    </row>
    <row r="94" spans="1:15" ht="16.5" customHeight="1" x14ac:dyDescent="0.25">
      <c r="A94" s="1" t="s">
        <v>123</v>
      </c>
      <c r="B94" s="2" t="s">
        <v>4866</v>
      </c>
      <c r="C94" s="10" t="str">
        <f>HYPERLINK("X:\Private\NTD\Test Report\測試報告-電子版本(1999-2014)\BF","查看目錄")</f>
        <v>查看目錄</v>
      </c>
      <c r="D94" s="1" t="s">
        <v>121</v>
      </c>
      <c r="E94" s="6">
        <v>39063</v>
      </c>
      <c r="F94" s="6">
        <v>39095</v>
      </c>
      <c r="G94" s="6">
        <v>39113</v>
      </c>
      <c r="H94" s="6">
        <v>39113</v>
      </c>
      <c r="I94" s="6" t="s">
        <v>4792</v>
      </c>
      <c r="J94" s="6">
        <v>39120</v>
      </c>
      <c r="K94" s="6" t="s">
        <v>4824</v>
      </c>
      <c r="L94" s="6" t="s">
        <v>108</v>
      </c>
      <c r="M94" s="6">
        <v>39126</v>
      </c>
      <c r="N94" s="6" t="s">
        <v>4766</v>
      </c>
      <c r="O94" s="6" t="s">
        <v>4867</v>
      </c>
    </row>
    <row r="95" spans="1:15" ht="16.5" customHeight="1" x14ac:dyDescent="0.25">
      <c r="A95" s="1" t="s">
        <v>124</v>
      </c>
      <c r="B95" s="2" t="s">
        <v>4868</v>
      </c>
      <c r="C95" s="10" t="str">
        <f>HYPERLINK("X:\Private\NTD\Test Report\測試報告-電子版本(1999-2014)\BF","查看目錄")</f>
        <v>查看目錄</v>
      </c>
      <c r="D95" s="1" t="s">
        <v>121</v>
      </c>
      <c r="E95" s="6">
        <v>39063</v>
      </c>
      <c r="F95" s="6">
        <v>39095</v>
      </c>
      <c r="G95" s="6">
        <v>39113</v>
      </c>
      <c r="H95" s="6">
        <v>39113</v>
      </c>
      <c r="I95" s="6" t="s">
        <v>4792</v>
      </c>
      <c r="J95" s="6">
        <v>39120</v>
      </c>
      <c r="K95" s="6" t="s">
        <v>4824</v>
      </c>
      <c r="L95" s="6" t="s">
        <v>108</v>
      </c>
      <c r="M95" s="6">
        <v>39126</v>
      </c>
      <c r="N95" s="6" t="s">
        <v>4766</v>
      </c>
      <c r="O95" s="6" t="s">
        <v>4867</v>
      </c>
    </row>
    <row r="96" spans="1:15" ht="16.5" customHeight="1" x14ac:dyDescent="0.25">
      <c r="A96" s="1" t="s">
        <v>125</v>
      </c>
      <c r="B96" s="2" t="s">
        <v>4869</v>
      </c>
      <c r="C96" s="10" t="str">
        <f>HYPERLINK("X:\Private\NTD\Test Report\測試報告-電子版本(1999-2014)\BF","查看目錄")</f>
        <v>查看目錄</v>
      </c>
      <c r="D96" s="1" t="s">
        <v>121</v>
      </c>
      <c r="E96" s="6">
        <v>39063</v>
      </c>
      <c r="F96" s="6">
        <v>39095</v>
      </c>
      <c r="G96" s="6">
        <v>39113</v>
      </c>
      <c r="H96" s="6">
        <v>39113</v>
      </c>
      <c r="I96" s="6" t="s">
        <v>4792</v>
      </c>
      <c r="J96" s="6">
        <v>39120</v>
      </c>
      <c r="K96" s="6" t="s">
        <v>4824</v>
      </c>
      <c r="L96" s="6" t="s">
        <v>108</v>
      </c>
      <c r="M96" s="6">
        <v>39126</v>
      </c>
      <c r="N96" s="6" t="s">
        <v>4766</v>
      </c>
      <c r="O96" s="6" t="s">
        <v>4867</v>
      </c>
    </row>
    <row r="97" spans="1:15" ht="16.5" customHeight="1" x14ac:dyDescent="0.25">
      <c r="A97" s="1" t="s">
        <v>126</v>
      </c>
      <c r="B97" s="2" t="s">
        <v>4870</v>
      </c>
      <c r="C97" s="10" t="str">
        <f>HYPERLINK("X:\Private\NTD\Test Report\測試報告-電子版本(1999-2014)\BF\BF-071001","查看文件")</f>
        <v>查看文件</v>
      </c>
      <c r="D97" s="1" t="s">
        <v>127</v>
      </c>
      <c r="E97" s="6">
        <v>39325</v>
      </c>
      <c r="F97" s="6">
        <v>39360</v>
      </c>
      <c r="G97" s="6">
        <v>39364</v>
      </c>
      <c r="H97" s="6">
        <v>39364</v>
      </c>
      <c r="I97" s="6" t="s">
        <v>4792</v>
      </c>
      <c r="J97" s="6">
        <v>39365</v>
      </c>
      <c r="K97" s="6" t="s">
        <v>4824</v>
      </c>
      <c r="L97" s="6" t="s">
        <v>108</v>
      </c>
      <c r="M97" s="6">
        <v>39385</v>
      </c>
      <c r="N97" s="6" t="s">
        <v>4766</v>
      </c>
      <c r="O97" s="6" t="s">
        <v>4766</v>
      </c>
    </row>
    <row r="98" spans="1:15" ht="16.5" customHeight="1" x14ac:dyDescent="0.25">
      <c r="A98" s="1" t="s">
        <v>128</v>
      </c>
      <c r="B98" s="2" t="s">
        <v>4871</v>
      </c>
      <c r="C98" s="10" t="str">
        <f>HYPERLINK("X:\Private\NTD\Test Report\測試報告-電子版本(1999-2014)\BF\BF-071002","查看文件")</f>
        <v>查看文件</v>
      </c>
      <c r="D98" s="1" t="s">
        <v>129</v>
      </c>
      <c r="E98" s="6">
        <v>39320</v>
      </c>
      <c r="F98" s="6">
        <v>39361</v>
      </c>
      <c r="G98" s="6">
        <v>39375</v>
      </c>
      <c r="H98" s="6">
        <v>39378</v>
      </c>
      <c r="I98" s="6" t="s">
        <v>4792</v>
      </c>
      <c r="J98" s="6">
        <v>39379</v>
      </c>
      <c r="K98" s="6" t="s">
        <v>4824</v>
      </c>
      <c r="L98" s="6" t="s">
        <v>108</v>
      </c>
      <c r="M98" s="6">
        <v>39385</v>
      </c>
      <c r="N98" s="6" t="s">
        <v>4766</v>
      </c>
      <c r="O98" s="6" t="s">
        <v>4766</v>
      </c>
    </row>
    <row r="99" spans="1:15" ht="16.5" customHeight="1" x14ac:dyDescent="0.25">
      <c r="A99" s="1" t="s">
        <v>130</v>
      </c>
      <c r="B99" s="2" t="s">
        <v>4872</v>
      </c>
      <c r="C99" s="10" t="str">
        <f>HYPERLINK("X:\Private\NTD\Test Report\測試報告-電子版本(1999-2014)\BF\BF-071003","查看文件")</f>
        <v>查看文件</v>
      </c>
      <c r="D99" s="1" t="s">
        <v>129</v>
      </c>
      <c r="E99" s="6">
        <v>39320</v>
      </c>
      <c r="F99" s="6">
        <v>39361</v>
      </c>
      <c r="G99" s="6">
        <v>39375</v>
      </c>
      <c r="H99" s="6">
        <v>39378</v>
      </c>
      <c r="I99" s="6" t="s">
        <v>4805</v>
      </c>
      <c r="J99" s="6">
        <v>39379</v>
      </c>
      <c r="K99" s="6" t="s">
        <v>4824</v>
      </c>
      <c r="L99" s="6" t="s">
        <v>108</v>
      </c>
      <c r="M99" s="6">
        <v>39385</v>
      </c>
      <c r="N99" s="6" t="s">
        <v>4766</v>
      </c>
      <c r="O99" s="6" t="s">
        <v>4766</v>
      </c>
    </row>
    <row r="100" spans="1:15" ht="16.5" customHeight="1" x14ac:dyDescent="0.25">
      <c r="A100" s="1" t="s">
        <v>131</v>
      </c>
      <c r="B100" s="2" t="s">
        <v>4873</v>
      </c>
      <c r="C100" s="10" t="str">
        <f>HYPERLINK("X:\Private\NTD\Test Report\測試報告-電子版本(1999-2014)\BF\BF-080101","查看文件")</f>
        <v>查看文件</v>
      </c>
      <c r="D100" s="1" t="s">
        <v>121</v>
      </c>
      <c r="E100" s="6">
        <v>39427</v>
      </c>
      <c r="F100" s="6">
        <v>39462</v>
      </c>
      <c r="G100" s="6">
        <v>39475</v>
      </c>
      <c r="H100" s="6">
        <v>39492</v>
      </c>
      <c r="I100" s="6" t="s">
        <v>4792</v>
      </c>
      <c r="J100" s="6">
        <v>39500</v>
      </c>
      <c r="K100" s="6" t="s">
        <v>4824</v>
      </c>
      <c r="L100" s="6" t="s">
        <v>108</v>
      </c>
      <c r="M100" s="6">
        <v>39504</v>
      </c>
      <c r="N100" s="6" t="s">
        <v>4766</v>
      </c>
      <c r="O100" s="6" t="s">
        <v>4766</v>
      </c>
    </row>
    <row r="101" spans="1:15" ht="16.5" customHeight="1" x14ac:dyDescent="0.25">
      <c r="A101" s="1" t="s">
        <v>132</v>
      </c>
      <c r="B101" s="2" t="s">
        <v>4874</v>
      </c>
      <c r="C101" s="10" t="str">
        <f>HYPERLINK("X:\Private\NTD\Test Report\測試報告-電子版本(1999-2014)\BF","查看目錄")</f>
        <v>查看目錄</v>
      </c>
      <c r="D101" s="1" t="s">
        <v>133</v>
      </c>
      <c r="E101" s="6">
        <v>39427</v>
      </c>
      <c r="F101" s="6">
        <v>39462</v>
      </c>
      <c r="G101" s="6">
        <v>39475</v>
      </c>
      <c r="H101" s="6">
        <v>39492</v>
      </c>
      <c r="I101" s="6" t="s">
        <v>4805</v>
      </c>
      <c r="J101" s="6">
        <v>39500</v>
      </c>
      <c r="K101" s="6" t="s">
        <v>4824</v>
      </c>
      <c r="L101" s="6" t="s">
        <v>108</v>
      </c>
      <c r="M101" s="6">
        <v>39547</v>
      </c>
      <c r="N101" s="6" t="s">
        <v>4766</v>
      </c>
      <c r="O101" s="6" t="s">
        <v>4766</v>
      </c>
    </row>
    <row r="102" spans="1:15" ht="16.5" customHeight="1" x14ac:dyDescent="0.25">
      <c r="A102" s="1" t="s">
        <v>134</v>
      </c>
      <c r="B102" s="2" t="s">
        <v>4875</v>
      </c>
      <c r="C102" s="10" t="str">
        <f>HYPERLINK("X:\Private\NTD\Test Report\測試報告-電子版本(1999-2014)\BF","查看目錄")</f>
        <v>查看目錄</v>
      </c>
      <c r="D102" s="1" t="s">
        <v>133</v>
      </c>
      <c r="E102" s="6">
        <v>39427</v>
      </c>
      <c r="F102" s="6">
        <v>39462</v>
      </c>
      <c r="G102" s="6">
        <v>39475</v>
      </c>
      <c r="H102" s="6">
        <v>39492</v>
      </c>
      <c r="I102" s="6" t="s">
        <v>4805</v>
      </c>
      <c r="J102" s="6">
        <v>39500</v>
      </c>
      <c r="K102" s="6" t="s">
        <v>4824</v>
      </c>
      <c r="L102" s="6" t="s">
        <v>108</v>
      </c>
      <c r="M102" s="6">
        <v>39547</v>
      </c>
      <c r="N102" s="6" t="s">
        <v>4766</v>
      </c>
      <c r="O102" s="6" t="s">
        <v>4766</v>
      </c>
    </row>
    <row r="103" spans="1:15" ht="16.5" customHeight="1" x14ac:dyDescent="0.25">
      <c r="A103" s="1" t="s">
        <v>135</v>
      </c>
      <c r="B103" s="2" t="s">
        <v>4876</v>
      </c>
      <c r="C103" s="10" t="str">
        <f>HYPERLINK("X:\Private\NTD\Test Report\測試報告-電子版本(1999-2014)\BF","查看目錄")</f>
        <v>查看目錄</v>
      </c>
      <c r="D103" s="1" t="s">
        <v>133</v>
      </c>
      <c r="E103" s="6">
        <v>39422</v>
      </c>
      <c r="F103" s="6">
        <v>39462</v>
      </c>
      <c r="G103" s="6">
        <v>39476</v>
      </c>
      <c r="H103" s="6">
        <v>39492</v>
      </c>
      <c r="I103" s="6" t="s">
        <v>4792</v>
      </c>
      <c r="J103" s="6">
        <v>39500</v>
      </c>
      <c r="K103" s="6" t="s">
        <v>4824</v>
      </c>
      <c r="L103" s="6" t="s">
        <v>108</v>
      </c>
      <c r="M103" s="6">
        <v>39504</v>
      </c>
      <c r="N103" s="6" t="s">
        <v>4766</v>
      </c>
      <c r="O103" s="6" t="s">
        <v>4766</v>
      </c>
    </row>
    <row r="104" spans="1:15" ht="16.5" customHeight="1" x14ac:dyDescent="0.25">
      <c r="A104" s="1" t="s">
        <v>136</v>
      </c>
      <c r="B104" s="2" t="s">
        <v>4877</v>
      </c>
      <c r="C104" s="10" t="str">
        <f>HYPERLINK("X:\Private\NTD\Test Report\測試報告-電子版本(1999-2014)\BF","查看目錄")</f>
        <v>查看目錄</v>
      </c>
      <c r="D104" s="1" t="s">
        <v>133</v>
      </c>
      <c r="E104" s="6">
        <v>39422</v>
      </c>
      <c r="F104" s="6">
        <v>39462</v>
      </c>
      <c r="G104" s="6">
        <v>39476</v>
      </c>
      <c r="H104" s="6">
        <v>39492</v>
      </c>
      <c r="I104" s="6" t="s">
        <v>4792</v>
      </c>
      <c r="J104" s="6">
        <v>39500</v>
      </c>
      <c r="K104" s="6" t="s">
        <v>4824</v>
      </c>
      <c r="L104" s="6" t="s">
        <v>108</v>
      </c>
      <c r="M104" s="6">
        <v>39504</v>
      </c>
      <c r="N104" s="6" t="s">
        <v>4766</v>
      </c>
      <c r="O104" s="6" t="s">
        <v>4766</v>
      </c>
    </row>
    <row r="105" spans="1:15" ht="16.5" customHeight="1" x14ac:dyDescent="0.25">
      <c r="A105" s="1" t="s">
        <v>137</v>
      </c>
      <c r="B105" s="2" t="s">
        <v>4878</v>
      </c>
      <c r="C105" s="10" t="str">
        <f>HYPERLINK("X:\Private\NTD\Test Report\測試報告-電子版本(1999-2014)\BF\BF-081101","查看文件")</f>
        <v>查看文件</v>
      </c>
      <c r="D105" s="1" t="s">
        <v>138</v>
      </c>
      <c r="E105" s="6">
        <v>39762</v>
      </c>
      <c r="F105" s="6">
        <v>39803</v>
      </c>
      <c r="G105" s="6">
        <v>39780</v>
      </c>
      <c r="H105" s="6">
        <v>39784</v>
      </c>
      <c r="I105" s="6" t="s">
        <v>4792</v>
      </c>
      <c r="J105" s="6">
        <v>39791</v>
      </c>
      <c r="K105" s="6" t="s">
        <v>4824</v>
      </c>
      <c r="L105" s="6" t="s">
        <v>108</v>
      </c>
      <c r="M105" s="6">
        <v>39793</v>
      </c>
      <c r="N105" s="6" t="s">
        <v>4766</v>
      </c>
      <c r="O105" s="6" t="s">
        <v>4766</v>
      </c>
    </row>
    <row r="106" spans="1:15" ht="16.5" customHeight="1" x14ac:dyDescent="0.25">
      <c r="A106" s="1" t="s">
        <v>139</v>
      </c>
      <c r="B106" s="2" t="s">
        <v>4879</v>
      </c>
      <c r="C106" s="10" t="str">
        <f>HYPERLINK("X:\Private\NTD\Test Report\測試報告-電子版本(1999-2014)\BF\BF-090301","查看文件")</f>
        <v>查看文件</v>
      </c>
      <c r="D106" s="1" t="s">
        <v>121</v>
      </c>
      <c r="E106" s="6">
        <v>39874</v>
      </c>
      <c r="F106" s="6">
        <v>39894</v>
      </c>
      <c r="G106" s="6">
        <v>39897</v>
      </c>
      <c r="H106" s="6" t="s">
        <v>4766</v>
      </c>
      <c r="I106" s="6" t="s">
        <v>4766</v>
      </c>
      <c r="J106" s="6" t="s">
        <v>4766</v>
      </c>
      <c r="K106" s="6" t="s">
        <v>4766</v>
      </c>
      <c r="L106" s="6" t="s">
        <v>108</v>
      </c>
      <c r="M106" s="6" t="s">
        <v>4766</v>
      </c>
      <c r="N106" s="6" t="s">
        <v>4766</v>
      </c>
      <c r="O106" s="6" t="s">
        <v>4766</v>
      </c>
    </row>
    <row r="107" spans="1:15" ht="16.5" customHeight="1" x14ac:dyDescent="0.25">
      <c r="A107" s="1" t="s">
        <v>140</v>
      </c>
      <c r="B107" s="2" t="s">
        <v>4880</v>
      </c>
      <c r="C107" s="10" t="str">
        <f>HYPERLINK("X:\Private\NTD\Test Report\測試報告-電子版本(1999-2014)\BF\BF-091101","查看文件")</f>
        <v>查看文件</v>
      </c>
      <c r="D107" s="1" t="s">
        <v>121</v>
      </c>
      <c r="E107" s="6">
        <v>40119</v>
      </c>
      <c r="F107" s="6">
        <v>40145</v>
      </c>
      <c r="G107" s="6" t="s">
        <v>4766</v>
      </c>
      <c r="H107" s="6" t="s">
        <v>4766</v>
      </c>
      <c r="I107" s="6" t="s">
        <v>4766</v>
      </c>
      <c r="J107" s="6" t="s">
        <v>4766</v>
      </c>
      <c r="K107" s="6" t="s">
        <v>4766</v>
      </c>
      <c r="L107" s="6" t="s">
        <v>108</v>
      </c>
      <c r="M107" s="6" t="s">
        <v>4766</v>
      </c>
      <c r="N107" s="6" t="s">
        <v>4766</v>
      </c>
      <c r="O107" s="6" t="s">
        <v>4766</v>
      </c>
    </row>
    <row r="108" spans="1:15" ht="16.5" customHeight="1" x14ac:dyDescent="0.25">
      <c r="A108" s="1" t="s">
        <v>141</v>
      </c>
      <c r="B108" s="2" t="s">
        <v>4881</v>
      </c>
      <c r="C108" s="10" t="str">
        <f>HYPERLINK("X:\Private\NTD\Test Report\測試報告-電子版本(1999-2014)\BF","查看目錄")</f>
        <v>查看目錄</v>
      </c>
      <c r="D108" s="1" t="s">
        <v>138</v>
      </c>
      <c r="E108" s="6">
        <v>40464</v>
      </c>
      <c r="F108" s="6">
        <v>40481</v>
      </c>
      <c r="G108" s="6">
        <v>40490</v>
      </c>
      <c r="H108" s="6" t="s">
        <v>4766</v>
      </c>
      <c r="I108" s="6" t="s">
        <v>4766</v>
      </c>
      <c r="J108" s="6" t="s">
        <v>4766</v>
      </c>
      <c r="K108" s="6" t="s">
        <v>4766</v>
      </c>
      <c r="L108" s="6" t="s">
        <v>108</v>
      </c>
      <c r="M108" s="6" t="s">
        <v>4766</v>
      </c>
      <c r="N108" s="6" t="s">
        <v>4766</v>
      </c>
      <c r="O108" s="6" t="s">
        <v>4766</v>
      </c>
    </row>
    <row r="109" spans="1:15" ht="16.5" customHeight="1" x14ac:dyDescent="0.25">
      <c r="A109" s="1" t="s">
        <v>142</v>
      </c>
      <c r="B109" s="2" t="s">
        <v>4882</v>
      </c>
      <c r="C109" s="10" t="str">
        <f>HYPERLINK("X:\Private\NTD\Test Report\測試報告-電子版本(1999-2014)\BF\BF-10101","查看文件")</f>
        <v>查看文件</v>
      </c>
      <c r="D109" s="1" t="s">
        <v>25</v>
      </c>
      <c r="E109" s="6">
        <v>36904</v>
      </c>
      <c r="F109" s="6">
        <v>36910</v>
      </c>
      <c r="G109" s="6" t="s">
        <v>4766</v>
      </c>
      <c r="H109" s="6" t="s">
        <v>4766</v>
      </c>
      <c r="I109" s="6" t="s">
        <v>4766</v>
      </c>
      <c r="J109" s="6" t="s">
        <v>4766</v>
      </c>
      <c r="K109" s="6" t="s">
        <v>4766</v>
      </c>
      <c r="L109" s="6" t="s">
        <v>4766</v>
      </c>
      <c r="M109" s="6" t="s">
        <v>4766</v>
      </c>
      <c r="N109" s="6" t="s">
        <v>4766</v>
      </c>
      <c r="O109" s="6" t="s">
        <v>4766</v>
      </c>
    </row>
    <row r="110" spans="1:15" ht="16.5" customHeight="1" x14ac:dyDescent="0.25">
      <c r="A110" s="1" t="s">
        <v>143</v>
      </c>
      <c r="B110" s="2" t="s">
        <v>4883</v>
      </c>
      <c r="C110" s="10" t="str">
        <f>HYPERLINK("X:\Private\NTD\Test Report\測試報告-電子版本(1999-2014)\BF","查看目錄")</f>
        <v>查看目錄</v>
      </c>
      <c r="D110" s="1" t="s">
        <v>144</v>
      </c>
      <c r="E110" s="6">
        <v>40476</v>
      </c>
      <c r="F110" s="6">
        <v>40502</v>
      </c>
      <c r="G110" s="6">
        <v>40526</v>
      </c>
      <c r="H110" s="6" t="s">
        <v>4766</v>
      </c>
      <c r="I110" s="6" t="s">
        <v>4766</v>
      </c>
      <c r="J110" s="6" t="s">
        <v>4766</v>
      </c>
      <c r="K110" s="6" t="s">
        <v>4766</v>
      </c>
      <c r="L110" s="6" t="s">
        <v>108</v>
      </c>
      <c r="M110" s="6" t="s">
        <v>4766</v>
      </c>
      <c r="N110" s="6" t="s">
        <v>4766</v>
      </c>
      <c r="O110" s="6" t="s">
        <v>4766</v>
      </c>
    </row>
    <row r="111" spans="1:15" ht="16.5" customHeight="1" x14ac:dyDescent="0.25">
      <c r="A111" s="1" t="s">
        <v>145</v>
      </c>
      <c r="B111" s="2" t="s">
        <v>4884</v>
      </c>
      <c r="C111" s="10" t="str">
        <f>HYPERLINK("X:\Private\NTD\Test Report\測試報告-電子版本(1999-2014)\BF","查看目錄")</f>
        <v>查看目錄</v>
      </c>
      <c r="D111" s="1" t="s">
        <v>144</v>
      </c>
      <c r="E111" s="6">
        <v>40476</v>
      </c>
      <c r="F111" s="6">
        <v>40502</v>
      </c>
      <c r="G111" s="6">
        <v>40526</v>
      </c>
      <c r="H111" s="6" t="s">
        <v>4766</v>
      </c>
      <c r="I111" s="6" t="s">
        <v>4766</v>
      </c>
      <c r="J111" s="6" t="s">
        <v>4766</v>
      </c>
      <c r="K111" s="6" t="s">
        <v>4766</v>
      </c>
      <c r="L111" s="6" t="s">
        <v>108</v>
      </c>
      <c r="M111" s="6" t="s">
        <v>4766</v>
      </c>
      <c r="N111" s="6" t="s">
        <v>4766</v>
      </c>
      <c r="O111" s="6" t="s">
        <v>4766</v>
      </c>
    </row>
    <row r="112" spans="1:15" ht="16.5" customHeight="1" x14ac:dyDescent="0.25">
      <c r="A112" s="1" t="s">
        <v>146</v>
      </c>
      <c r="B112" s="2" t="s">
        <v>4885</v>
      </c>
      <c r="C112" s="10" t="str">
        <f>HYPERLINK("X:\Private\NTD\Test Report\測試報告-電子版本(1999-2014)\BF","查看目錄")</f>
        <v>查看目錄</v>
      </c>
      <c r="D112" s="1" t="s">
        <v>147</v>
      </c>
      <c r="E112" s="6">
        <v>40528</v>
      </c>
      <c r="F112" s="6">
        <v>40559</v>
      </c>
      <c r="G112" s="6">
        <v>40569</v>
      </c>
      <c r="H112" s="6" t="s">
        <v>4766</v>
      </c>
      <c r="I112" s="6" t="s">
        <v>4766</v>
      </c>
      <c r="J112" s="6" t="s">
        <v>4766</v>
      </c>
      <c r="K112" s="6" t="s">
        <v>4766</v>
      </c>
      <c r="L112" s="6" t="s">
        <v>108</v>
      </c>
      <c r="M112" s="6" t="s">
        <v>4766</v>
      </c>
      <c r="N112" s="6" t="s">
        <v>4766</v>
      </c>
      <c r="O112" s="6" t="s">
        <v>4766</v>
      </c>
    </row>
    <row r="113" spans="1:15" ht="16.5" customHeight="1" x14ac:dyDescent="0.25">
      <c r="A113" s="1" t="s">
        <v>148</v>
      </c>
      <c r="B113" s="2" t="s">
        <v>4886</v>
      </c>
      <c r="C113" s="10" t="str">
        <f>HYPERLINK("X:\Private\NTD\Test Report\測試報告-電子版本(1999-2014)\BF","查看目錄")</f>
        <v>查看目錄</v>
      </c>
      <c r="D113" s="1" t="s">
        <v>147</v>
      </c>
      <c r="E113" s="6">
        <v>40528</v>
      </c>
      <c r="F113" s="6">
        <v>40559</v>
      </c>
      <c r="G113" s="6">
        <v>40569</v>
      </c>
      <c r="H113" s="6" t="s">
        <v>4766</v>
      </c>
      <c r="I113" s="6" t="s">
        <v>4766</v>
      </c>
      <c r="J113" s="6" t="s">
        <v>4766</v>
      </c>
      <c r="K113" s="6" t="s">
        <v>4766</v>
      </c>
      <c r="L113" s="6" t="s">
        <v>108</v>
      </c>
      <c r="M113" s="6" t="s">
        <v>4766</v>
      </c>
      <c r="N113" s="6" t="s">
        <v>4766</v>
      </c>
      <c r="O113" s="6" t="s">
        <v>4766</v>
      </c>
    </row>
    <row r="114" spans="1:15" ht="16.5" customHeight="1" x14ac:dyDescent="0.25">
      <c r="A114" s="1" t="s">
        <v>149</v>
      </c>
      <c r="B114" s="2" t="s">
        <v>4887</v>
      </c>
      <c r="C114" s="10" t="str">
        <f>HYPERLINK("X:\Private\NTD\Test Report\測試報告-電子版本(1999-2014)\BF","查看目錄")</f>
        <v>查看目錄</v>
      </c>
      <c r="D114" s="1" t="s">
        <v>147</v>
      </c>
      <c r="E114" s="6">
        <v>40528</v>
      </c>
      <c r="F114" s="6">
        <v>40559</v>
      </c>
      <c r="G114" s="6">
        <v>40569</v>
      </c>
      <c r="H114" s="6" t="s">
        <v>4766</v>
      </c>
      <c r="I114" s="6" t="s">
        <v>4766</v>
      </c>
      <c r="J114" s="6" t="s">
        <v>4766</v>
      </c>
      <c r="K114" s="6" t="s">
        <v>4766</v>
      </c>
      <c r="L114" s="6" t="s">
        <v>108</v>
      </c>
      <c r="M114" s="6" t="s">
        <v>4766</v>
      </c>
      <c r="N114" s="6" t="s">
        <v>4766</v>
      </c>
      <c r="O114" s="6" t="s">
        <v>4766</v>
      </c>
    </row>
    <row r="115" spans="1:15" ht="16.5" customHeight="1" x14ac:dyDescent="0.25">
      <c r="A115" s="1" t="s">
        <v>150</v>
      </c>
      <c r="B115" s="2" t="s">
        <v>4888</v>
      </c>
      <c r="C115" s="10" t="str">
        <f>HYPERLINK("X:\Private\NTD\Test Report\測試報告-電子版本(1999-2014)\BF\BF-101204","查看文件")</f>
        <v>查看文件</v>
      </c>
      <c r="D115" s="1" t="s">
        <v>151</v>
      </c>
      <c r="E115" s="6">
        <v>40542</v>
      </c>
      <c r="F115" s="6">
        <v>40571</v>
      </c>
      <c r="G115" s="6">
        <v>40569</v>
      </c>
      <c r="H115" s="6" t="s">
        <v>4766</v>
      </c>
      <c r="I115" s="6" t="s">
        <v>4766</v>
      </c>
      <c r="J115" s="6" t="s">
        <v>4766</v>
      </c>
      <c r="K115" s="6" t="s">
        <v>4766</v>
      </c>
      <c r="L115" s="6" t="s">
        <v>108</v>
      </c>
      <c r="M115" s="6" t="s">
        <v>4766</v>
      </c>
      <c r="N115" s="6" t="s">
        <v>4766</v>
      </c>
      <c r="O115" s="6" t="s">
        <v>4766</v>
      </c>
    </row>
    <row r="116" spans="1:15" ht="16.5" customHeight="1" x14ac:dyDescent="0.25">
      <c r="A116" s="1" t="s">
        <v>152</v>
      </c>
      <c r="B116" s="2" t="s">
        <v>4889</v>
      </c>
      <c r="C116" s="10" t="str">
        <f>HYPERLINK("X:\Private\NTD\Test Report\測試報告-電子版本(1999-2014)\BF\BF-10201","查看文件")</f>
        <v>查看文件</v>
      </c>
      <c r="D116" s="1" t="s">
        <v>25</v>
      </c>
      <c r="E116" s="6">
        <v>36948</v>
      </c>
      <c r="F116" s="6">
        <v>36957</v>
      </c>
      <c r="G116" s="6" t="s">
        <v>4766</v>
      </c>
      <c r="H116" s="6" t="s">
        <v>4766</v>
      </c>
      <c r="I116" s="6" t="s">
        <v>4766</v>
      </c>
      <c r="J116" s="6" t="s">
        <v>4766</v>
      </c>
      <c r="K116" s="6" t="s">
        <v>4766</v>
      </c>
      <c r="L116" s="6" t="s">
        <v>4766</v>
      </c>
      <c r="M116" s="6" t="s">
        <v>4766</v>
      </c>
      <c r="N116" s="6" t="s">
        <v>4766</v>
      </c>
      <c r="O116" s="6" t="s">
        <v>4766</v>
      </c>
    </row>
    <row r="117" spans="1:15" ht="16.5" customHeight="1" x14ac:dyDescent="0.25">
      <c r="A117" s="1" t="s">
        <v>153</v>
      </c>
      <c r="B117" s="2" t="s">
        <v>4890</v>
      </c>
      <c r="C117" s="10" t="str">
        <f>HYPERLINK("X:\Private\NTD\Test Report\測試報告-電子版本(1999-2014)\BF\BF-10202","查看文件")</f>
        <v>查看文件</v>
      </c>
      <c r="D117" s="1" t="s">
        <v>25</v>
      </c>
      <c r="E117" s="6">
        <v>36949</v>
      </c>
      <c r="F117" s="6">
        <v>36962</v>
      </c>
      <c r="G117" s="6">
        <v>36960</v>
      </c>
      <c r="H117" s="6" t="s">
        <v>4766</v>
      </c>
      <c r="I117" s="6" t="s">
        <v>4766</v>
      </c>
      <c r="J117" s="6" t="s">
        <v>4766</v>
      </c>
      <c r="K117" s="6" t="s">
        <v>4766</v>
      </c>
      <c r="L117" s="6" t="s">
        <v>4766</v>
      </c>
      <c r="M117" s="6" t="s">
        <v>4766</v>
      </c>
      <c r="N117" s="6" t="s">
        <v>4766</v>
      </c>
      <c r="O117" s="6" t="s">
        <v>4766</v>
      </c>
    </row>
    <row r="118" spans="1:15" ht="16.5" customHeight="1" x14ac:dyDescent="0.25">
      <c r="A118" s="1" t="s">
        <v>154</v>
      </c>
      <c r="B118" s="2" t="s">
        <v>4891</v>
      </c>
      <c r="C118" s="10" t="str">
        <f>HYPERLINK("X:\Private\NTD\Test Report\測試報告-電子版本(1999-2014)\BF\BF-10301","查看文件")</f>
        <v>查看文件</v>
      </c>
      <c r="D118" s="1" t="s">
        <v>25</v>
      </c>
      <c r="E118" s="6">
        <v>36964</v>
      </c>
      <c r="F118" s="6">
        <v>36972</v>
      </c>
      <c r="G118" s="6" t="s">
        <v>4766</v>
      </c>
      <c r="H118" s="6" t="s">
        <v>4766</v>
      </c>
      <c r="I118" s="6" t="s">
        <v>4766</v>
      </c>
      <c r="J118" s="6" t="s">
        <v>4766</v>
      </c>
      <c r="K118" s="6" t="s">
        <v>4766</v>
      </c>
      <c r="L118" s="6" t="s">
        <v>4766</v>
      </c>
      <c r="M118" s="6" t="s">
        <v>4766</v>
      </c>
      <c r="N118" s="6" t="s">
        <v>4766</v>
      </c>
      <c r="O118" s="6" t="s">
        <v>4766</v>
      </c>
    </row>
    <row r="119" spans="1:15" ht="16.5" customHeight="1" x14ac:dyDescent="0.25">
      <c r="A119" s="1" t="s">
        <v>155</v>
      </c>
      <c r="B119" s="2" t="s">
        <v>4892</v>
      </c>
      <c r="C119" s="10" t="str">
        <f>HYPERLINK("X:\Private\NTD\Test Report\測試報告-電子版本(1999-2014)\BF\BF-10302","查看文件")</f>
        <v>查看文件</v>
      </c>
      <c r="D119" s="1" t="s">
        <v>25</v>
      </c>
      <c r="E119" s="6">
        <v>36972</v>
      </c>
      <c r="F119" s="6">
        <v>36980</v>
      </c>
      <c r="G119" s="6" t="s">
        <v>4766</v>
      </c>
      <c r="H119" s="6" t="s">
        <v>4766</v>
      </c>
      <c r="I119" s="6" t="s">
        <v>4766</v>
      </c>
      <c r="J119" s="6" t="s">
        <v>4766</v>
      </c>
      <c r="K119" s="6" t="s">
        <v>4766</v>
      </c>
      <c r="L119" s="6" t="s">
        <v>4766</v>
      </c>
      <c r="M119" s="6" t="s">
        <v>4766</v>
      </c>
      <c r="N119" s="6" t="s">
        <v>4766</v>
      </c>
      <c r="O119" s="6" t="s">
        <v>4766</v>
      </c>
    </row>
    <row r="120" spans="1:15" ht="16.5" customHeight="1" x14ac:dyDescent="0.25">
      <c r="A120" s="1" t="s">
        <v>156</v>
      </c>
      <c r="B120" s="2" t="s">
        <v>4893</v>
      </c>
      <c r="C120" s="10" t="str">
        <f>HYPERLINK("X:\Private\NTD\Test Report\測試報告-電子版本(1999-2014)\BF\BF-10303","查看文件")</f>
        <v>查看文件</v>
      </c>
      <c r="D120" s="1" t="s">
        <v>25</v>
      </c>
      <c r="E120" s="6">
        <v>36972</v>
      </c>
      <c r="F120" s="6">
        <v>36980</v>
      </c>
      <c r="G120" s="6" t="s">
        <v>4766</v>
      </c>
      <c r="H120" s="6" t="s">
        <v>4766</v>
      </c>
      <c r="I120" s="6" t="s">
        <v>4766</v>
      </c>
      <c r="J120" s="6" t="s">
        <v>4766</v>
      </c>
      <c r="K120" s="6" t="s">
        <v>4766</v>
      </c>
      <c r="L120" s="6" t="s">
        <v>4766</v>
      </c>
      <c r="M120" s="6" t="s">
        <v>4766</v>
      </c>
      <c r="N120" s="6" t="s">
        <v>4766</v>
      </c>
      <c r="O120" s="6" t="s">
        <v>4766</v>
      </c>
    </row>
    <row r="121" spans="1:15" ht="16.5" customHeight="1" x14ac:dyDescent="0.25">
      <c r="A121" s="1" t="s">
        <v>157</v>
      </c>
      <c r="B121" s="2" t="s">
        <v>4894</v>
      </c>
      <c r="C121" s="10" t="str">
        <f>HYPERLINK("X:\Private\NTD\Test Report\測試報告-電子版本(1999-2014)\BF\BF-10501","查看文件")</f>
        <v>查看文件</v>
      </c>
      <c r="D121" s="1" t="s">
        <v>25</v>
      </c>
      <c r="E121" s="6">
        <v>37015</v>
      </c>
      <c r="F121" s="6">
        <v>37021</v>
      </c>
      <c r="G121" s="6" t="s">
        <v>4766</v>
      </c>
      <c r="H121" s="6" t="s">
        <v>4766</v>
      </c>
      <c r="I121" s="6" t="s">
        <v>4766</v>
      </c>
      <c r="J121" s="6" t="s">
        <v>4766</v>
      </c>
      <c r="K121" s="6" t="s">
        <v>4766</v>
      </c>
      <c r="L121" s="6" t="s">
        <v>4766</v>
      </c>
      <c r="M121" s="6" t="s">
        <v>4766</v>
      </c>
      <c r="N121" s="6" t="s">
        <v>4766</v>
      </c>
      <c r="O121" s="6" t="s">
        <v>4766</v>
      </c>
    </row>
    <row r="122" spans="1:15" ht="16.5" customHeight="1" x14ac:dyDescent="0.25">
      <c r="A122" s="1" t="s">
        <v>158</v>
      </c>
      <c r="B122" s="2" t="s">
        <v>4895</v>
      </c>
      <c r="C122" s="10" t="str">
        <f>HYPERLINK("X:\Private\NTD\Test Report\測試報告-電子版本(1999-2014)\BF","查看目錄")</f>
        <v>查看目錄</v>
      </c>
      <c r="D122" s="1" t="s">
        <v>25</v>
      </c>
      <c r="E122" s="6">
        <v>37033</v>
      </c>
      <c r="F122" s="6">
        <v>37037</v>
      </c>
      <c r="G122" s="6" t="s">
        <v>4766</v>
      </c>
      <c r="H122" s="6" t="s">
        <v>4766</v>
      </c>
      <c r="I122" s="6" t="s">
        <v>4766</v>
      </c>
      <c r="J122" s="6" t="s">
        <v>4766</v>
      </c>
      <c r="K122" s="6" t="s">
        <v>4766</v>
      </c>
      <c r="L122" s="6" t="s">
        <v>4766</v>
      </c>
      <c r="M122" s="6" t="s">
        <v>4766</v>
      </c>
      <c r="N122" s="6" t="s">
        <v>4766</v>
      </c>
      <c r="O122" s="6" t="s">
        <v>4766</v>
      </c>
    </row>
    <row r="123" spans="1:15" ht="16.5" customHeight="1" x14ac:dyDescent="0.25">
      <c r="A123" s="1" t="s">
        <v>159</v>
      </c>
      <c r="B123" s="2" t="s">
        <v>4896</v>
      </c>
      <c r="C123" s="10" t="str">
        <f>HYPERLINK("X:\Private\NTD\Test Report\測試報告-電子版本(1999-2014)\BF","查看目錄")</f>
        <v>查看目錄</v>
      </c>
      <c r="D123" s="1" t="s">
        <v>25</v>
      </c>
      <c r="E123" s="6">
        <v>37033</v>
      </c>
      <c r="F123" s="6">
        <v>37037</v>
      </c>
      <c r="G123" s="6" t="s">
        <v>4766</v>
      </c>
      <c r="H123" s="6" t="s">
        <v>4766</v>
      </c>
      <c r="I123" s="6" t="s">
        <v>4766</v>
      </c>
      <c r="J123" s="6" t="s">
        <v>4766</v>
      </c>
      <c r="K123" s="6" t="s">
        <v>4766</v>
      </c>
      <c r="L123" s="6" t="s">
        <v>4766</v>
      </c>
      <c r="M123" s="6" t="s">
        <v>4766</v>
      </c>
      <c r="N123" s="6" t="s">
        <v>4766</v>
      </c>
      <c r="O123" s="6" t="s">
        <v>4766</v>
      </c>
    </row>
    <row r="124" spans="1:15" ht="16.5" customHeight="1" x14ac:dyDescent="0.25">
      <c r="A124" s="1" t="s">
        <v>160</v>
      </c>
      <c r="B124" s="2" t="s">
        <v>4897</v>
      </c>
      <c r="C124" s="10" t="str">
        <f>HYPERLINK("X:\Private\NTD\Test Report\測試報告-電子版本(1999-2014)\BF","查看目錄")</f>
        <v>查看目錄</v>
      </c>
      <c r="D124" s="1" t="s">
        <v>25</v>
      </c>
      <c r="E124" s="6">
        <v>37033</v>
      </c>
      <c r="F124" s="6">
        <v>37037</v>
      </c>
      <c r="G124" s="6" t="s">
        <v>4766</v>
      </c>
      <c r="H124" s="6" t="s">
        <v>4766</v>
      </c>
      <c r="I124" s="6" t="s">
        <v>4766</v>
      </c>
      <c r="J124" s="6" t="s">
        <v>4766</v>
      </c>
      <c r="K124" s="6" t="s">
        <v>4766</v>
      </c>
      <c r="L124" s="6" t="s">
        <v>4766</v>
      </c>
      <c r="M124" s="6" t="s">
        <v>4766</v>
      </c>
      <c r="N124" s="6" t="s">
        <v>4766</v>
      </c>
      <c r="O124" s="6" t="s">
        <v>4766</v>
      </c>
    </row>
    <row r="125" spans="1:15" ht="16.5" customHeight="1" x14ac:dyDescent="0.25">
      <c r="A125" s="1" t="s">
        <v>161</v>
      </c>
      <c r="B125" s="2" t="s">
        <v>4898</v>
      </c>
      <c r="C125" s="10" t="str">
        <f>HYPERLINK("X:\Private\NTD\Test Report\測試報告-電子版本(1999-2014)\BF\BF-10505","查看文件")</f>
        <v>查看文件</v>
      </c>
      <c r="D125" s="1" t="s">
        <v>25</v>
      </c>
      <c r="E125" s="6">
        <v>37042</v>
      </c>
      <c r="F125" s="6">
        <v>37044</v>
      </c>
      <c r="G125" s="6" t="s">
        <v>4766</v>
      </c>
      <c r="H125" s="6" t="s">
        <v>4766</v>
      </c>
      <c r="I125" s="6" t="s">
        <v>4766</v>
      </c>
      <c r="J125" s="6" t="s">
        <v>4766</v>
      </c>
      <c r="K125" s="6" t="s">
        <v>4766</v>
      </c>
      <c r="L125" s="6" t="s">
        <v>4766</v>
      </c>
      <c r="M125" s="6" t="s">
        <v>4766</v>
      </c>
      <c r="N125" s="6" t="s">
        <v>4766</v>
      </c>
      <c r="O125" s="6" t="s">
        <v>4766</v>
      </c>
    </row>
    <row r="126" spans="1:15" ht="16.5" customHeight="1" x14ac:dyDescent="0.25">
      <c r="A126" s="1" t="s">
        <v>162</v>
      </c>
      <c r="B126" s="2" t="s">
        <v>4899</v>
      </c>
      <c r="C126" s="10" t="str">
        <f>HYPERLINK("X:\Private\NTD\Test Report\測試報告-電子版本(1999-2014)\BF","查看目錄")</f>
        <v>查看目錄</v>
      </c>
      <c r="D126" s="1" t="s">
        <v>11</v>
      </c>
      <c r="E126" s="6">
        <v>37035</v>
      </c>
      <c r="F126" s="6">
        <v>37046</v>
      </c>
      <c r="G126" s="6" t="s">
        <v>4766</v>
      </c>
      <c r="H126" s="6" t="s">
        <v>4766</v>
      </c>
      <c r="I126" s="6" t="s">
        <v>4766</v>
      </c>
      <c r="J126" s="6" t="s">
        <v>4766</v>
      </c>
      <c r="K126" s="6" t="s">
        <v>4766</v>
      </c>
      <c r="L126" s="6" t="s">
        <v>4766</v>
      </c>
      <c r="M126" s="6" t="s">
        <v>4766</v>
      </c>
      <c r="N126" s="6" t="s">
        <v>4766</v>
      </c>
      <c r="O126" s="6" t="s">
        <v>4766</v>
      </c>
    </row>
    <row r="127" spans="1:15" ht="16.5" customHeight="1" x14ac:dyDescent="0.25">
      <c r="A127" s="1" t="s">
        <v>163</v>
      </c>
      <c r="B127" s="2" t="s">
        <v>4900</v>
      </c>
      <c r="C127" s="10" t="str">
        <f>HYPERLINK("X:\Private\NTD\Test Report\測試報告-電子版本(1999-2014)\BF","查看目錄")</f>
        <v>查看目錄</v>
      </c>
      <c r="D127" s="1" t="s">
        <v>25</v>
      </c>
      <c r="E127" s="6">
        <v>37041</v>
      </c>
      <c r="F127" s="6">
        <v>37044</v>
      </c>
      <c r="G127" s="6">
        <v>37046</v>
      </c>
      <c r="H127" s="6" t="s">
        <v>4766</v>
      </c>
      <c r="I127" s="6" t="s">
        <v>4766</v>
      </c>
      <c r="J127" s="6" t="s">
        <v>4766</v>
      </c>
      <c r="K127" s="6" t="s">
        <v>4766</v>
      </c>
      <c r="L127" s="6" t="s">
        <v>4766</v>
      </c>
      <c r="M127" s="6" t="s">
        <v>4766</v>
      </c>
      <c r="N127" s="6" t="s">
        <v>4766</v>
      </c>
      <c r="O127" s="6" t="s">
        <v>4766</v>
      </c>
    </row>
    <row r="128" spans="1:15" ht="16.5" customHeight="1" x14ac:dyDescent="0.25">
      <c r="A128" s="1" t="s">
        <v>164</v>
      </c>
      <c r="B128" s="2" t="s">
        <v>4901</v>
      </c>
      <c r="C128" s="10" t="str">
        <f>HYPERLINK("X:\Private\NTD\Test Report\測試報告-電子版本(1999-2014)\BF\BF-10601","查看文件")</f>
        <v>查看文件</v>
      </c>
      <c r="D128" s="1" t="s">
        <v>11</v>
      </c>
      <c r="E128" s="6">
        <v>37051</v>
      </c>
      <c r="F128" s="6">
        <v>37062</v>
      </c>
      <c r="G128" s="6" t="s">
        <v>4766</v>
      </c>
      <c r="H128" s="6" t="s">
        <v>4766</v>
      </c>
      <c r="I128" s="6" t="s">
        <v>4766</v>
      </c>
      <c r="J128" s="6" t="s">
        <v>4766</v>
      </c>
      <c r="K128" s="6" t="s">
        <v>4766</v>
      </c>
      <c r="L128" s="6" t="s">
        <v>4766</v>
      </c>
      <c r="M128" s="6" t="s">
        <v>4766</v>
      </c>
      <c r="N128" s="6" t="s">
        <v>4766</v>
      </c>
      <c r="O128" s="6" t="s">
        <v>4766</v>
      </c>
    </row>
    <row r="129" spans="1:15" ht="16.5" customHeight="1" x14ac:dyDescent="0.25">
      <c r="A129" s="1" t="s">
        <v>165</v>
      </c>
      <c r="B129" s="2" t="s">
        <v>4902</v>
      </c>
      <c r="C129" s="10" t="str">
        <f>HYPERLINK("X:\Private\NTD\Test Report\測試報告-電子版本(1999-2014)\BF\BF-10701","查看文件")</f>
        <v>查看文件</v>
      </c>
      <c r="D129" s="1" t="s">
        <v>11</v>
      </c>
      <c r="E129" s="6">
        <v>37085</v>
      </c>
      <c r="F129" s="6">
        <v>37090</v>
      </c>
      <c r="G129" s="6" t="s">
        <v>4766</v>
      </c>
      <c r="H129" s="6" t="s">
        <v>4766</v>
      </c>
      <c r="I129" s="6" t="s">
        <v>4766</v>
      </c>
      <c r="J129" s="6" t="s">
        <v>4766</v>
      </c>
      <c r="K129" s="6" t="s">
        <v>4766</v>
      </c>
      <c r="L129" s="6" t="s">
        <v>4766</v>
      </c>
      <c r="M129" s="6" t="s">
        <v>4766</v>
      </c>
      <c r="N129" s="6" t="s">
        <v>4766</v>
      </c>
      <c r="O129" s="6" t="s">
        <v>4766</v>
      </c>
    </row>
    <row r="130" spans="1:15" ht="16.5" customHeight="1" x14ac:dyDescent="0.25">
      <c r="A130" s="1" t="s">
        <v>166</v>
      </c>
      <c r="B130" s="2" t="s">
        <v>4903</v>
      </c>
      <c r="C130" s="10" t="str">
        <f>HYPERLINK("X:\Private\NTD\Test Report\測試報告-電子版本(1999-2014)\BF\BF-10702","查看文件")</f>
        <v>查看文件</v>
      </c>
      <c r="D130" s="1" t="s">
        <v>11</v>
      </c>
      <c r="E130" s="6">
        <v>37096</v>
      </c>
      <c r="F130" s="6">
        <v>37107</v>
      </c>
      <c r="G130" s="6" t="s">
        <v>4766</v>
      </c>
      <c r="H130" s="6" t="s">
        <v>4766</v>
      </c>
      <c r="I130" s="6" t="s">
        <v>4766</v>
      </c>
      <c r="J130" s="6" t="s">
        <v>4766</v>
      </c>
      <c r="K130" s="6" t="s">
        <v>4766</v>
      </c>
      <c r="L130" s="6" t="s">
        <v>4766</v>
      </c>
      <c r="M130" s="6" t="s">
        <v>4766</v>
      </c>
      <c r="N130" s="6" t="s">
        <v>4766</v>
      </c>
      <c r="O130" s="6" t="s">
        <v>4766</v>
      </c>
    </row>
    <row r="131" spans="1:15" ht="16.5" customHeight="1" x14ac:dyDescent="0.25">
      <c r="A131" s="1" t="s">
        <v>167</v>
      </c>
      <c r="B131" s="2" t="s">
        <v>4904</v>
      </c>
      <c r="C131" s="10" t="str">
        <f>HYPERLINK("X:\Private\NTD\Test Report\測試報告-電子版本(1999-2014)\BF\BF-10801","查看文件")</f>
        <v>查看文件</v>
      </c>
      <c r="D131" s="1" t="s">
        <v>25</v>
      </c>
      <c r="E131" s="6">
        <v>37117</v>
      </c>
      <c r="F131" s="6">
        <v>37131</v>
      </c>
      <c r="G131" s="6" t="s">
        <v>4766</v>
      </c>
      <c r="H131" s="6" t="s">
        <v>4766</v>
      </c>
      <c r="I131" s="6" t="s">
        <v>4766</v>
      </c>
      <c r="J131" s="6" t="s">
        <v>4766</v>
      </c>
      <c r="K131" s="6" t="s">
        <v>4766</v>
      </c>
      <c r="L131" s="6" t="s">
        <v>4766</v>
      </c>
      <c r="M131" s="6" t="s">
        <v>4766</v>
      </c>
      <c r="N131" s="6" t="s">
        <v>4766</v>
      </c>
      <c r="O131" s="6" t="s">
        <v>4766</v>
      </c>
    </row>
    <row r="132" spans="1:15" ht="16.5" customHeight="1" x14ac:dyDescent="0.25">
      <c r="A132" s="1" t="s">
        <v>168</v>
      </c>
      <c r="B132" s="2" t="s">
        <v>4905</v>
      </c>
      <c r="C132" s="10" t="str">
        <f>HYPERLINK("X:\Private\NTD\Test Report\測試報告-電子版本(1999-2014)\BF\BF-10901","查看文件")</f>
        <v>查看文件</v>
      </c>
      <c r="D132" s="1" t="s">
        <v>25</v>
      </c>
      <c r="E132" s="6">
        <v>37167</v>
      </c>
      <c r="F132" s="6">
        <v>37170</v>
      </c>
      <c r="G132" s="6" t="s">
        <v>4766</v>
      </c>
      <c r="H132" s="6" t="s">
        <v>4766</v>
      </c>
      <c r="I132" s="6" t="s">
        <v>4766</v>
      </c>
      <c r="J132" s="6" t="s">
        <v>4766</v>
      </c>
      <c r="K132" s="6" t="s">
        <v>4766</v>
      </c>
      <c r="L132" s="6" t="s">
        <v>4766</v>
      </c>
      <c r="M132" s="6" t="s">
        <v>4766</v>
      </c>
      <c r="N132" s="6" t="s">
        <v>4766</v>
      </c>
      <c r="O132" s="6" t="s">
        <v>4766</v>
      </c>
    </row>
    <row r="133" spans="1:15" ht="16.5" customHeight="1" x14ac:dyDescent="0.25">
      <c r="A133" s="1" t="s">
        <v>169</v>
      </c>
      <c r="B133" s="2" t="s">
        <v>4906</v>
      </c>
      <c r="C133" s="10" t="str">
        <f>HYPERLINK("X:\Private\NTD\Test Report\測試報告-電子版本(1999-2014)\BF\BF-110102","查看文件")</f>
        <v>查看文件</v>
      </c>
      <c r="D133" s="1" t="s">
        <v>170</v>
      </c>
      <c r="E133" s="6">
        <v>40554</v>
      </c>
      <c r="F133" s="6">
        <v>40571</v>
      </c>
      <c r="G133" s="6">
        <v>40583</v>
      </c>
      <c r="H133" s="6" t="s">
        <v>4766</v>
      </c>
      <c r="I133" s="6" t="s">
        <v>4766</v>
      </c>
      <c r="J133" s="6" t="s">
        <v>4766</v>
      </c>
      <c r="K133" s="6" t="s">
        <v>4766</v>
      </c>
      <c r="L133" s="6" t="s">
        <v>108</v>
      </c>
      <c r="M133" s="6" t="s">
        <v>4766</v>
      </c>
      <c r="N133" s="6" t="s">
        <v>4766</v>
      </c>
      <c r="O133" s="6" t="s">
        <v>4766</v>
      </c>
    </row>
    <row r="134" spans="1:15" ht="16.5" customHeight="1" x14ac:dyDescent="0.25">
      <c r="A134" s="1" t="s">
        <v>171</v>
      </c>
      <c r="B134" s="2" t="s">
        <v>4907</v>
      </c>
      <c r="C134" s="10" t="str">
        <f>HYPERLINK("X:\Private\NTD\Test Report\測試報告-電子版本(1999-2014)\BF\BF-130101","查看文件")</f>
        <v>查看文件</v>
      </c>
      <c r="D134" s="1" t="s">
        <v>151</v>
      </c>
      <c r="E134" s="6">
        <v>41277</v>
      </c>
      <c r="F134" s="6">
        <v>41311</v>
      </c>
      <c r="G134" s="6">
        <v>41310</v>
      </c>
      <c r="H134" s="6" t="s">
        <v>4766</v>
      </c>
      <c r="I134" s="6" t="s">
        <v>4766</v>
      </c>
      <c r="J134" s="6" t="s">
        <v>4766</v>
      </c>
      <c r="K134" s="6" t="s">
        <v>4766</v>
      </c>
      <c r="L134" s="6" t="s">
        <v>108</v>
      </c>
      <c r="M134" s="6" t="s">
        <v>4766</v>
      </c>
      <c r="N134" s="6" t="s">
        <v>4766</v>
      </c>
      <c r="O134" s="6" t="s">
        <v>4766</v>
      </c>
    </row>
    <row r="135" spans="1:15" ht="16.5" customHeight="1" x14ac:dyDescent="0.25">
      <c r="A135" s="1" t="s">
        <v>172</v>
      </c>
      <c r="B135" s="2" t="s">
        <v>4908</v>
      </c>
      <c r="C135" s="10" t="str">
        <f>HYPERLINK("X:\Private\NTD\Test Report\測試報告-電子版本(1999-2014)\BF\BF-131201","查看文件")</f>
        <v>查看文件</v>
      </c>
      <c r="D135" s="1" t="s">
        <v>173</v>
      </c>
      <c r="E135" s="6">
        <v>41627</v>
      </c>
      <c r="F135" s="6">
        <v>41664</v>
      </c>
      <c r="G135" s="6">
        <v>41658</v>
      </c>
      <c r="H135" s="6" t="s">
        <v>4766</v>
      </c>
      <c r="I135" s="6" t="s">
        <v>4766</v>
      </c>
      <c r="J135" s="6" t="s">
        <v>4766</v>
      </c>
      <c r="K135" s="6" t="s">
        <v>4766</v>
      </c>
      <c r="L135" s="6" t="s">
        <v>174</v>
      </c>
      <c r="M135" s="6" t="s">
        <v>4766</v>
      </c>
      <c r="N135" s="6" t="s">
        <v>4766</v>
      </c>
      <c r="O135" s="6" t="s">
        <v>4766</v>
      </c>
    </row>
    <row r="136" spans="1:15" ht="16.5" customHeight="1" x14ac:dyDescent="0.25">
      <c r="A136" s="1" t="s">
        <v>175</v>
      </c>
      <c r="B136" s="2" t="s">
        <v>4909</v>
      </c>
      <c r="C136" s="10" t="str">
        <f>HYPERLINK("X:\Private\NTD\Test Report\測試報告-電子版本(1999-2014)\BF\BF-140101","查看文件")</f>
        <v>查看文件</v>
      </c>
      <c r="D136" s="1" t="s">
        <v>108</v>
      </c>
      <c r="E136" s="6">
        <v>41609</v>
      </c>
      <c r="F136" s="6">
        <v>41656</v>
      </c>
      <c r="G136" s="6">
        <v>41658</v>
      </c>
      <c r="H136" s="6" t="s">
        <v>4766</v>
      </c>
      <c r="I136" s="6" t="s">
        <v>4766</v>
      </c>
      <c r="J136" s="6" t="s">
        <v>4766</v>
      </c>
      <c r="K136" s="6" t="s">
        <v>4766</v>
      </c>
      <c r="L136" s="6" t="s">
        <v>108</v>
      </c>
      <c r="M136" s="6" t="s">
        <v>4766</v>
      </c>
      <c r="N136" s="6" t="s">
        <v>4766</v>
      </c>
      <c r="O136" s="6" t="s">
        <v>4766</v>
      </c>
    </row>
    <row r="137" spans="1:15" ht="16.5" customHeight="1" x14ac:dyDescent="0.25">
      <c r="A137" s="1" t="s">
        <v>176</v>
      </c>
      <c r="B137" s="2" t="s">
        <v>4910</v>
      </c>
      <c r="C137" s="10" t="str">
        <f>HYPERLINK("X:\Private\NTD\Test Report\測試報告-電子版本(1999-2014)\BF\BF-140801","查看文件")</f>
        <v>查看文件</v>
      </c>
      <c r="D137" s="1" t="s">
        <v>108</v>
      </c>
      <c r="E137" s="6">
        <v>41850</v>
      </c>
      <c r="F137" s="6">
        <v>41881</v>
      </c>
      <c r="G137" s="6">
        <v>41884</v>
      </c>
      <c r="H137" s="6" t="s">
        <v>4766</v>
      </c>
      <c r="I137" s="6" t="s">
        <v>4766</v>
      </c>
      <c r="J137" s="6" t="s">
        <v>4766</v>
      </c>
      <c r="K137" s="6" t="s">
        <v>4766</v>
      </c>
      <c r="L137" s="6" t="s">
        <v>108</v>
      </c>
      <c r="M137" s="6" t="s">
        <v>4766</v>
      </c>
      <c r="N137" s="6" t="s">
        <v>4766</v>
      </c>
      <c r="O137" s="6" t="s">
        <v>4766</v>
      </c>
    </row>
    <row r="138" spans="1:15" ht="16.5" customHeight="1" x14ac:dyDescent="0.25">
      <c r="A138" s="1" t="s">
        <v>177</v>
      </c>
      <c r="B138" s="2" t="s">
        <v>4911</v>
      </c>
      <c r="C138" s="10" t="str">
        <f>HYPERLINK("X:\Private\NTD\Test Report\測試報告-電子版本(1999-2014)\BF","查看目錄")</f>
        <v>查看目錄</v>
      </c>
      <c r="D138" s="1" t="s">
        <v>4912</v>
      </c>
      <c r="E138" s="6">
        <v>41894</v>
      </c>
      <c r="F138" s="6">
        <v>41904</v>
      </c>
      <c r="G138" s="6">
        <v>41927</v>
      </c>
      <c r="H138" s="6" t="s">
        <v>4766</v>
      </c>
      <c r="I138" s="6" t="s">
        <v>4766</v>
      </c>
      <c r="J138" s="6" t="s">
        <v>4766</v>
      </c>
      <c r="K138" s="6" t="s">
        <v>4766</v>
      </c>
      <c r="L138" s="6" t="s">
        <v>4913</v>
      </c>
      <c r="M138" s="6" t="s">
        <v>4766</v>
      </c>
      <c r="N138" s="6" t="s">
        <v>4766</v>
      </c>
      <c r="O138" s="6" t="s">
        <v>4766</v>
      </c>
    </row>
    <row r="139" spans="1:15" ht="16.5" customHeight="1" x14ac:dyDescent="0.25">
      <c r="A139" s="1" t="s">
        <v>178</v>
      </c>
      <c r="B139" s="2" t="s">
        <v>4914</v>
      </c>
      <c r="C139" s="10" t="str">
        <f>HYPERLINK("X:\Private\NTD\Test Report\測試報告-電子版本(1999-2014)\BF","查看目錄")</f>
        <v>查看目錄</v>
      </c>
      <c r="D139" s="1" t="s">
        <v>4912</v>
      </c>
      <c r="E139" s="6">
        <v>41894</v>
      </c>
      <c r="F139" s="6">
        <v>41904</v>
      </c>
      <c r="G139" s="6">
        <v>41927</v>
      </c>
      <c r="H139" s="6" t="s">
        <v>4766</v>
      </c>
      <c r="I139" s="6" t="s">
        <v>4766</v>
      </c>
      <c r="J139" s="6" t="s">
        <v>4766</v>
      </c>
      <c r="K139" s="6" t="s">
        <v>4766</v>
      </c>
      <c r="L139" s="6" t="s">
        <v>4913</v>
      </c>
      <c r="M139" s="6" t="s">
        <v>4766</v>
      </c>
      <c r="N139" s="6" t="s">
        <v>4766</v>
      </c>
      <c r="O139" s="6" t="s">
        <v>4766</v>
      </c>
    </row>
    <row r="140" spans="1:15" ht="16.5" customHeight="1" x14ac:dyDescent="0.25">
      <c r="A140" s="1" t="s">
        <v>179</v>
      </c>
      <c r="B140" s="2" t="s">
        <v>4915</v>
      </c>
      <c r="C140" s="10" t="str">
        <f>HYPERLINK("X:\Private\NTD\Test Report\測試報告-電子版本(1999-2014)\BF","查看目錄")</f>
        <v>查看目錄</v>
      </c>
      <c r="D140" s="1" t="s">
        <v>4912</v>
      </c>
      <c r="E140" s="6">
        <v>41894</v>
      </c>
      <c r="F140" s="6">
        <v>41904</v>
      </c>
      <c r="G140" s="6">
        <v>41927</v>
      </c>
      <c r="H140" s="6" t="s">
        <v>4766</v>
      </c>
      <c r="I140" s="6" t="s">
        <v>4766</v>
      </c>
      <c r="J140" s="6" t="s">
        <v>4766</v>
      </c>
      <c r="K140" s="6" t="s">
        <v>4766</v>
      </c>
      <c r="L140" s="6" t="s">
        <v>4913</v>
      </c>
      <c r="M140" s="6" t="s">
        <v>4766</v>
      </c>
      <c r="N140" s="6" t="s">
        <v>4766</v>
      </c>
      <c r="O140" s="6" t="s">
        <v>4766</v>
      </c>
    </row>
    <row r="141" spans="1:15" ht="16.5" customHeight="1" x14ac:dyDescent="0.25">
      <c r="A141" s="1" t="s">
        <v>180</v>
      </c>
      <c r="B141" s="2" t="s">
        <v>4916</v>
      </c>
      <c r="C141" s="10" t="str">
        <f>HYPERLINK("X:\Private\NTD\Test Report\測試報告-電子版本(1999-2014)\BF","查看目錄")</f>
        <v>查看目錄</v>
      </c>
      <c r="D141" s="1" t="s">
        <v>4912</v>
      </c>
      <c r="E141" s="6">
        <v>41894</v>
      </c>
      <c r="F141" s="6">
        <v>41904</v>
      </c>
      <c r="G141" s="6">
        <v>41927</v>
      </c>
      <c r="H141" s="6" t="s">
        <v>4766</v>
      </c>
      <c r="I141" s="6" t="s">
        <v>4766</v>
      </c>
      <c r="J141" s="6" t="s">
        <v>4766</v>
      </c>
      <c r="K141" s="6" t="s">
        <v>4766</v>
      </c>
      <c r="L141" s="6" t="s">
        <v>4913</v>
      </c>
      <c r="M141" s="6" t="s">
        <v>4766</v>
      </c>
      <c r="N141" s="6" t="s">
        <v>4766</v>
      </c>
      <c r="O141" s="6" t="s">
        <v>4766</v>
      </c>
    </row>
    <row r="142" spans="1:15" ht="16.5" customHeight="1" x14ac:dyDescent="0.25">
      <c r="A142" s="1" t="s">
        <v>181</v>
      </c>
      <c r="B142" s="2" t="s">
        <v>4917</v>
      </c>
      <c r="C142" s="10" t="str">
        <f>HYPERLINK("X:\Private\NTD\Test Report\測試報告-電子版本(1999-2014)\BF\BF-20101","查看文件")</f>
        <v>查看文件</v>
      </c>
      <c r="D142" s="1" t="s">
        <v>9</v>
      </c>
      <c r="E142" s="6">
        <v>37266</v>
      </c>
      <c r="F142" s="6">
        <v>37274</v>
      </c>
      <c r="G142" s="6">
        <v>37679</v>
      </c>
      <c r="H142" s="6" t="s">
        <v>4766</v>
      </c>
      <c r="I142" s="6" t="s">
        <v>4766</v>
      </c>
      <c r="J142" s="6" t="s">
        <v>4766</v>
      </c>
      <c r="K142" s="6" t="s">
        <v>4766</v>
      </c>
      <c r="L142" s="6" t="s">
        <v>4766</v>
      </c>
      <c r="M142" s="6" t="s">
        <v>4766</v>
      </c>
      <c r="N142" s="6" t="s">
        <v>4766</v>
      </c>
      <c r="O142" s="6" t="s">
        <v>4766</v>
      </c>
    </row>
    <row r="143" spans="1:15" ht="16.5" customHeight="1" x14ac:dyDescent="0.25">
      <c r="A143" s="1" t="s">
        <v>182</v>
      </c>
      <c r="B143" s="2" t="s">
        <v>4918</v>
      </c>
      <c r="C143" s="10" t="str">
        <f>HYPERLINK("X:\Private\NTD\Test Report\測試報告-電子版本(1999-2014)\BF\BF-20102","查看文件")</f>
        <v>查看文件</v>
      </c>
      <c r="D143" s="1" t="s">
        <v>11</v>
      </c>
      <c r="E143" s="6">
        <v>37284</v>
      </c>
      <c r="F143" s="6">
        <v>37295</v>
      </c>
      <c r="G143" s="6">
        <v>37675</v>
      </c>
      <c r="H143" s="6" t="s">
        <v>4766</v>
      </c>
      <c r="I143" s="6" t="s">
        <v>4766</v>
      </c>
      <c r="J143" s="6" t="s">
        <v>4766</v>
      </c>
      <c r="K143" s="6" t="s">
        <v>4766</v>
      </c>
      <c r="L143" s="6" t="s">
        <v>4766</v>
      </c>
      <c r="M143" s="6" t="s">
        <v>4766</v>
      </c>
      <c r="N143" s="6" t="s">
        <v>4766</v>
      </c>
      <c r="O143" s="6" t="s">
        <v>4766</v>
      </c>
    </row>
    <row r="144" spans="1:15" ht="16.5" customHeight="1" x14ac:dyDescent="0.25">
      <c r="A144" s="1" t="s">
        <v>183</v>
      </c>
      <c r="B144" s="2" t="s">
        <v>4919</v>
      </c>
      <c r="C144" s="10" t="str">
        <f>HYPERLINK("X:\Private\NTD\Test Report\測試報告-電子版本(1999-2014)\BF\BF-20103","查看文件")</f>
        <v>查看文件</v>
      </c>
      <c r="D144" s="1" t="s">
        <v>11</v>
      </c>
      <c r="E144" s="6">
        <v>37284</v>
      </c>
      <c r="F144" s="6">
        <v>37295</v>
      </c>
      <c r="G144" s="6">
        <v>37675</v>
      </c>
      <c r="H144" s="6" t="s">
        <v>4766</v>
      </c>
      <c r="I144" s="6" t="s">
        <v>4766</v>
      </c>
      <c r="J144" s="6" t="s">
        <v>4766</v>
      </c>
      <c r="K144" s="6" t="s">
        <v>4766</v>
      </c>
      <c r="L144" s="6" t="s">
        <v>4766</v>
      </c>
      <c r="M144" s="6" t="s">
        <v>4766</v>
      </c>
      <c r="N144" s="6" t="s">
        <v>4766</v>
      </c>
      <c r="O144" s="6" t="s">
        <v>4766</v>
      </c>
    </row>
    <row r="145" spans="1:15" ht="16.5" customHeight="1" x14ac:dyDescent="0.25">
      <c r="A145" s="1" t="s">
        <v>184</v>
      </c>
      <c r="B145" s="2" t="s">
        <v>4920</v>
      </c>
      <c r="C145" s="10" t="str">
        <f>HYPERLINK("X:\Private\NTD\Test Report\測試報告-電子版本(1999-2014)\BF\BF-20201","查看文件")</f>
        <v>查看文件</v>
      </c>
      <c r="D145" s="1" t="s">
        <v>185</v>
      </c>
      <c r="E145" s="6">
        <v>37288</v>
      </c>
      <c r="F145" s="6">
        <v>37293</v>
      </c>
      <c r="G145" s="6" t="s">
        <v>4766</v>
      </c>
      <c r="H145" s="6" t="s">
        <v>4766</v>
      </c>
      <c r="I145" s="6" t="s">
        <v>4766</v>
      </c>
      <c r="J145" s="6" t="s">
        <v>4766</v>
      </c>
      <c r="K145" s="6" t="s">
        <v>4766</v>
      </c>
      <c r="L145" s="6" t="s">
        <v>4766</v>
      </c>
      <c r="M145" s="6" t="s">
        <v>4766</v>
      </c>
      <c r="N145" s="6" t="s">
        <v>4766</v>
      </c>
      <c r="O145" s="6" t="s">
        <v>4766</v>
      </c>
    </row>
    <row r="146" spans="1:15" ht="16.5" customHeight="1" x14ac:dyDescent="0.25">
      <c r="A146" s="1" t="s">
        <v>186</v>
      </c>
      <c r="B146" s="2" t="s">
        <v>4921</v>
      </c>
      <c r="C146" s="10" t="str">
        <f>HYPERLINK("X:\Private\NTD\Test Report\測試報告-電子版本(1999-2014)\BF\BF-20202","查看文件")</f>
        <v>查看文件</v>
      </c>
      <c r="D146" s="1" t="s">
        <v>185</v>
      </c>
      <c r="E146" s="6">
        <v>37288</v>
      </c>
      <c r="F146" s="6">
        <v>37293</v>
      </c>
      <c r="G146" s="6" t="s">
        <v>4766</v>
      </c>
      <c r="H146" s="6" t="s">
        <v>4766</v>
      </c>
      <c r="I146" s="6" t="s">
        <v>4766</v>
      </c>
      <c r="J146" s="6" t="s">
        <v>4766</v>
      </c>
      <c r="K146" s="6" t="s">
        <v>4766</v>
      </c>
      <c r="L146" s="6" t="s">
        <v>4766</v>
      </c>
      <c r="M146" s="6" t="s">
        <v>4766</v>
      </c>
      <c r="N146" s="6" t="s">
        <v>4766</v>
      </c>
      <c r="O146" s="6" t="s">
        <v>4766</v>
      </c>
    </row>
    <row r="147" spans="1:15" ht="16.5" customHeight="1" x14ac:dyDescent="0.25">
      <c r="A147" s="1" t="s">
        <v>187</v>
      </c>
      <c r="B147" s="2" t="s">
        <v>4919</v>
      </c>
      <c r="C147" s="10" t="str">
        <f>HYPERLINK("X:\Private\NTD\Test Report\測試報告-電子版本(1999-2014)\BF\BF-20203","查看文件")</f>
        <v>查看文件</v>
      </c>
      <c r="D147" s="1" t="s">
        <v>9</v>
      </c>
      <c r="E147" s="6">
        <v>37309</v>
      </c>
      <c r="F147" s="6">
        <v>37323</v>
      </c>
      <c r="G147" s="6" t="s">
        <v>4766</v>
      </c>
      <c r="H147" s="6" t="s">
        <v>4766</v>
      </c>
      <c r="I147" s="6" t="s">
        <v>4766</v>
      </c>
      <c r="J147" s="6" t="s">
        <v>4766</v>
      </c>
      <c r="K147" s="6" t="s">
        <v>4766</v>
      </c>
      <c r="L147" s="6" t="s">
        <v>4766</v>
      </c>
      <c r="M147" s="6" t="s">
        <v>4766</v>
      </c>
      <c r="N147" s="6" t="s">
        <v>4766</v>
      </c>
      <c r="O147" s="6" t="s">
        <v>4766</v>
      </c>
    </row>
    <row r="148" spans="1:15" ht="16.5" customHeight="1" x14ac:dyDescent="0.25">
      <c r="A148" s="1" t="s">
        <v>188</v>
      </c>
      <c r="B148" s="2" t="s">
        <v>4922</v>
      </c>
      <c r="C148" s="10" t="str">
        <f>HYPERLINK("X:\Private\NTD\Test Report\測試報告-電子版本(1999-2014)\BF\BF-20204","查看文件")</f>
        <v>查看文件</v>
      </c>
      <c r="D148" s="1" t="s">
        <v>189</v>
      </c>
      <c r="E148" s="6">
        <v>37309</v>
      </c>
      <c r="F148" s="6">
        <v>37316</v>
      </c>
      <c r="G148" s="6" t="s">
        <v>4766</v>
      </c>
      <c r="H148" s="6" t="s">
        <v>4766</v>
      </c>
      <c r="I148" s="6" t="s">
        <v>4766</v>
      </c>
      <c r="J148" s="6" t="s">
        <v>4766</v>
      </c>
      <c r="K148" s="6" t="s">
        <v>4766</v>
      </c>
      <c r="L148" s="6" t="s">
        <v>4766</v>
      </c>
      <c r="M148" s="6" t="s">
        <v>4766</v>
      </c>
      <c r="N148" s="6" t="s">
        <v>4766</v>
      </c>
      <c r="O148" s="6" t="s">
        <v>4766</v>
      </c>
    </row>
    <row r="149" spans="1:15" ht="16.5" customHeight="1" x14ac:dyDescent="0.25">
      <c r="A149" s="1" t="s">
        <v>190</v>
      </c>
      <c r="B149" s="2" t="s">
        <v>4923</v>
      </c>
      <c r="C149" s="10" t="str">
        <f>HYPERLINK("X:\Private\NTD\Test Report\測試報告-電子版本(1999-2014)\BF\BF-20401","查看文件")</f>
        <v>查看文件</v>
      </c>
      <c r="D149" s="1" t="s">
        <v>11</v>
      </c>
      <c r="E149" s="6">
        <v>37362</v>
      </c>
      <c r="F149" s="6">
        <v>37372</v>
      </c>
      <c r="G149" s="6">
        <v>37382</v>
      </c>
      <c r="H149" s="6" t="s">
        <v>4766</v>
      </c>
      <c r="I149" s="6" t="s">
        <v>4766</v>
      </c>
      <c r="J149" s="6" t="s">
        <v>4766</v>
      </c>
      <c r="K149" s="6" t="s">
        <v>4766</v>
      </c>
      <c r="L149" s="6" t="s">
        <v>11</v>
      </c>
      <c r="M149" s="6" t="s">
        <v>4766</v>
      </c>
      <c r="N149" s="6" t="s">
        <v>4766</v>
      </c>
      <c r="O149" s="6" t="s">
        <v>4766</v>
      </c>
    </row>
    <row r="150" spans="1:15" ht="16.5" customHeight="1" x14ac:dyDescent="0.25">
      <c r="A150" s="1" t="s">
        <v>191</v>
      </c>
      <c r="B150" s="2" t="s">
        <v>4924</v>
      </c>
      <c r="C150" s="10" t="str">
        <f t="shared" ref="C150:C179" si="2">HYPERLINK("X:\Private\NTD\Test Report\測試報告-電子版本(1999-2014)\BF","查看目錄")</f>
        <v>查看目錄</v>
      </c>
      <c r="D150" s="1" t="s">
        <v>185</v>
      </c>
      <c r="E150" s="6">
        <v>37469</v>
      </c>
      <c r="F150" s="6">
        <v>37473</v>
      </c>
      <c r="G150" s="6">
        <v>37606</v>
      </c>
      <c r="H150" s="6" t="s">
        <v>4766</v>
      </c>
      <c r="I150" s="6" t="s">
        <v>4766</v>
      </c>
      <c r="J150" s="6" t="s">
        <v>4766</v>
      </c>
      <c r="K150" s="6" t="s">
        <v>4766</v>
      </c>
      <c r="L150" s="6" t="s">
        <v>192</v>
      </c>
      <c r="M150" s="6" t="s">
        <v>4766</v>
      </c>
      <c r="N150" s="6" t="s">
        <v>4766</v>
      </c>
      <c r="O150" s="6" t="s">
        <v>4766</v>
      </c>
    </row>
    <row r="151" spans="1:15" ht="16.5" customHeight="1" x14ac:dyDescent="0.25">
      <c r="A151" s="1" t="s">
        <v>193</v>
      </c>
      <c r="B151" s="2" t="s">
        <v>4925</v>
      </c>
      <c r="C151" s="10" t="str">
        <f t="shared" si="2"/>
        <v>查看目錄</v>
      </c>
      <c r="D151" s="1" t="s">
        <v>185</v>
      </c>
      <c r="E151" s="6">
        <v>37469</v>
      </c>
      <c r="F151" s="6">
        <v>37473</v>
      </c>
      <c r="G151" s="6">
        <v>37606</v>
      </c>
      <c r="H151" s="6" t="s">
        <v>4766</v>
      </c>
      <c r="I151" s="6" t="s">
        <v>4766</v>
      </c>
      <c r="J151" s="6" t="s">
        <v>4766</v>
      </c>
      <c r="K151" s="6" t="s">
        <v>4766</v>
      </c>
      <c r="L151" s="6" t="s">
        <v>192</v>
      </c>
      <c r="M151" s="6" t="s">
        <v>4766</v>
      </c>
      <c r="N151" s="6" t="s">
        <v>4766</v>
      </c>
      <c r="O151" s="6" t="s">
        <v>4766</v>
      </c>
    </row>
    <row r="152" spans="1:15" ht="16.5" customHeight="1" x14ac:dyDescent="0.25">
      <c r="A152" s="1" t="s">
        <v>194</v>
      </c>
      <c r="B152" s="2" t="s">
        <v>4926</v>
      </c>
      <c r="C152" s="10" t="str">
        <f t="shared" si="2"/>
        <v>查看目錄</v>
      </c>
      <c r="D152" s="1" t="s">
        <v>185</v>
      </c>
      <c r="E152" s="6">
        <v>37469</v>
      </c>
      <c r="F152" s="6">
        <v>37473</v>
      </c>
      <c r="G152" s="6">
        <v>37606</v>
      </c>
      <c r="H152" s="6" t="s">
        <v>4766</v>
      </c>
      <c r="I152" s="6" t="s">
        <v>4766</v>
      </c>
      <c r="J152" s="6" t="s">
        <v>4766</v>
      </c>
      <c r="K152" s="6" t="s">
        <v>4766</v>
      </c>
      <c r="L152" s="6" t="s">
        <v>192</v>
      </c>
      <c r="M152" s="6" t="s">
        <v>4766</v>
      </c>
      <c r="N152" s="6" t="s">
        <v>4766</v>
      </c>
      <c r="O152" s="6" t="s">
        <v>4766</v>
      </c>
    </row>
    <row r="153" spans="1:15" ht="16.5" customHeight="1" x14ac:dyDescent="0.25">
      <c r="A153" s="1" t="s">
        <v>195</v>
      </c>
      <c r="B153" s="2" t="s">
        <v>4927</v>
      </c>
      <c r="C153" s="10" t="str">
        <f t="shared" si="2"/>
        <v>查看目錄</v>
      </c>
      <c r="D153" s="1" t="s">
        <v>185</v>
      </c>
      <c r="E153" s="6">
        <v>37469</v>
      </c>
      <c r="F153" s="6">
        <v>37473</v>
      </c>
      <c r="G153" s="6">
        <v>37606</v>
      </c>
      <c r="H153" s="6" t="s">
        <v>4766</v>
      </c>
      <c r="I153" s="6" t="s">
        <v>4766</v>
      </c>
      <c r="J153" s="6" t="s">
        <v>4766</v>
      </c>
      <c r="K153" s="6" t="s">
        <v>4766</v>
      </c>
      <c r="L153" s="6" t="s">
        <v>192</v>
      </c>
      <c r="M153" s="6" t="s">
        <v>4766</v>
      </c>
      <c r="N153" s="6" t="s">
        <v>4766</v>
      </c>
      <c r="O153" s="6" t="s">
        <v>4766</v>
      </c>
    </row>
    <row r="154" spans="1:15" ht="16.5" customHeight="1" x14ac:dyDescent="0.25">
      <c r="A154" s="1" t="s">
        <v>196</v>
      </c>
      <c r="B154" s="2" t="s">
        <v>4928</v>
      </c>
      <c r="C154" s="10" t="str">
        <f t="shared" si="2"/>
        <v>查看目錄</v>
      </c>
      <c r="D154" s="1" t="s">
        <v>185</v>
      </c>
      <c r="E154" s="6">
        <v>37469</v>
      </c>
      <c r="F154" s="6">
        <v>37473</v>
      </c>
      <c r="G154" s="6">
        <v>37606</v>
      </c>
      <c r="H154" s="6" t="s">
        <v>4766</v>
      </c>
      <c r="I154" s="6" t="s">
        <v>4766</v>
      </c>
      <c r="J154" s="6" t="s">
        <v>4766</v>
      </c>
      <c r="K154" s="6" t="s">
        <v>4766</v>
      </c>
      <c r="L154" s="6" t="s">
        <v>192</v>
      </c>
      <c r="M154" s="6" t="s">
        <v>4766</v>
      </c>
      <c r="N154" s="6" t="s">
        <v>4766</v>
      </c>
      <c r="O154" s="6" t="s">
        <v>4766</v>
      </c>
    </row>
    <row r="155" spans="1:15" ht="16.5" customHeight="1" x14ac:dyDescent="0.25">
      <c r="A155" s="1" t="s">
        <v>197</v>
      </c>
      <c r="B155" s="2" t="s">
        <v>4929</v>
      </c>
      <c r="C155" s="10" t="str">
        <f t="shared" si="2"/>
        <v>查看目錄</v>
      </c>
      <c r="D155" s="1" t="s">
        <v>185</v>
      </c>
      <c r="E155" s="6">
        <v>37469</v>
      </c>
      <c r="F155" s="6">
        <v>37473</v>
      </c>
      <c r="G155" s="6">
        <v>37606</v>
      </c>
      <c r="H155" s="6" t="s">
        <v>4766</v>
      </c>
      <c r="I155" s="6" t="s">
        <v>4766</v>
      </c>
      <c r="J155" s="6" t="s">
        <v>4766</v>
      </c>
      <c r="K155" s="6" t="s">
        <v>4766</v>
      </c>
      <c r="L155" s="6" t="s">
        <v>192</v>
      </c>
      <c r="M155" s="6" t="s">
        <v>4766</v>
      </c>
      <c r="N155" s="6" t="s">
        <v>4766</v>
      </c>
      <c r="O155" s="6" t="s">
        <v>4766</v>
      </c>
    </row>
    <row r="156" spans="1:15" ht="16.5" customHeight="1" x14ac:dyDescent="0.25">
      <c r="A156" s="1" t="s">
        <v>198</v>
      </c>
      <c r="B156" s="2" t="s">
        <v>4930</v>
      </c>
      <c r="C156" s="10" t="str">
        <f t="shared" si="2"/>
        <v>查看目錄</v>
      </c>
      <c r="D156" s="1" t="s">
        <v>185</v>
      </c>
      <c r="E156" s="6">
        <v>37469</v>
      </c>
      <c r="F156" s="6">
        <v>37473</v>
      </c>
      <c r="G156" s="6">
        <v>37606</v>
      </c>
      <c r="H156" s="6" t="s">
        <v>4766</v>
      </c>
      <c r="I156" s="6" t="s">
        <v>4766</v>
      </c>
      <c r="J156" s="6" t="s">
        <v>4766</v>
      </c>
      <c r="K156" s="6" t="s">
        <v>4766</v>
      </c>
      <c r="L156" s="6" t="s">
        <v>192</v>
      </c>
      <c r="M156" s="6" t="s">
        <v>4766</v>
      </c>
      <c r="N156" s="6" t="s">
        <v>4766</v>
      </c>
      <c r="O156" s="6" t="s">
        <v>4766</v>
      </c>
    </row>
    <row r="157" spans="1:15" ht="16.5" customHeight="1" x14ac:dyDescent="0.25">
      <c r="A157" s="1" t="s">
        <v>199</v>
      </c>
      <c r="B157" s="2" t="s">
        <v>4930</v>
      </c>
      <c r="C157" s="10" t="str">
        <f t="shared" si="2"/>
        <v>查看目錄</v>
      </c>
      <c r="D157" s="1" t="s">
        <v>185</v>
      </c>
      <c r="E157" s="6">
        <v>37469</v>
      </c>
      <c r="F157" s="6">
        <v>37473</v>
      </c>
      <c r="G157" s="6">
        <v>37606</v>
      </c>
      <c r="H157" s="6" t="s">
        <v>4766</v>
      </c>
      <c r="I157" s="6" t="s">
        <v>4766</v>
      </c>
      <c r="J157" s="6" t="s">
        <v>4766</v>
      </c>
      <c r="K157" s="6" t="s">
        <v>4766</v>
      </c>
      <c r="L157" s="6" t="s">
        <v>192</v>
      </c>
      <c r="M157" s="6" t="s">
        <v>4766</v>
      </c>
      <c r="N157" s="6" t="s">
        <v>4766</v>
      </c>
      <c r="O157" s="6" t="s">
        <v>4766</v>
      </c>
    </row>
    <row r="158" spans="1:15" ht="16.5" customHeight="1" x14ac:dyDescent="0.25">
      <c r="A158" s="1" t="s">
        <v>200</v>
      </c>
      <c r="B158" s="2" t="s">
        <v>4931</v>
      </c>
      <c r="C158" s="10" t="str">
        <f t="shared" si="2"/>
        <v>查看目錄</v>
      </c>
      <c r="D158" s="1" t="s">
        <v>185</v>
      </c>
      <c r="E158" s="6">
        <v>37469</v>
      </c>
      <c r="F158" s="6">
        <v>37473</v>
      </c>
      <c r="G158" s="6">
        <v>37606</v>
      </c>
      <c r="H158" s="6" t="s">
        <v>4766</v>
      </c>
      <c r="I158" s="6" t="s">
        <v>4766</v>
      </c>
      <c r="J158" s="6" t="s">
        <v>4766</v>
      </c>
      <c r="K158" s="6" t="s">
        <v>4766</v>
      </c>
      <c r="L158" s="6" t="s">
        <v>192</v>
      </c>
      <c r="M158" s="6" t="s">
        <v>4766</v>
      </c>
      <c r="N158" s="6" t="s">
        <v>4766</v>
      </c>
      <c r="O158" s="6" t="s">
        <v>4766</v>
      </c>
    </row>
    <row r="159" spans="1:15" ht="16.5" customHeight="1" x14ac:dyDescent="0.25">
      <c r="A159" s="1" t="s">
        <v>201</v>
      </c>
      <c r="B159" s="2" t="s">
        <v>202</v>
      </c>
      <c r="C159" s="10" t="str">
        <f t="shared" si="2"/>
        <v>查看目錄</v>
      </c>
      <c r="D159" s="1" t="s">
        <v>185</v>
      </c>
      <c r="E159" s="6">
        <v>37469</v>
      </c>
      <c r="F159" s="6">
        <v>37473</v>
      </c>
      <c r="G159" s="6" t="s">
        <v>4766</v>
      </c>
      <c r="H159" s="6" t="s">
        <v>4766</v>
      </c>
      <c r="I159" s="6" t="s">
        <v>4766</v>
      </c>
      <c r="J159" s="6" t="s">
        <v>4766</v>
      </c>
      <c r="K159" s="6" t="s">
        <v>4766</v>
      </c>
      <c r="L159" s="6" t="s">
        <v>4766</v>
      </c>
      <c r="M159" s="6" t="s">
        <v>4766</v>
      </c>
      <c r="N159" s="6" t="s">
        <v>4766</v>
      </c>
      <c r="O159" s="6" t="s">
        <v>4766</v>
      </c>
    </row>
    <row r="160" spans="1:15" ht="16.5" customHeight="1" x14ac:dyDescent="0.25">
      <c r="A160" s="1" t="s">
        <v>203</v>
      </c>
      <c r="B160" s="2" t="s">
        <v>202</v>
      </c>
      <c r="C160" s="10" t="str">
        <f t="shared" si="2"/>
        <v>查看目錄</v>
      </c>
      <c r="D160" s="1" t="s">
        <v>185</v>
      </c>
      <c r="E160" s="6">
        <v>37469</v>
      </c>
      <c r="F160" s="6">
        <v>37473</v>
      </c>
      <c r="G160" s="6" t="s">
        <v>4766</v>
      </c>
      <c r="H160" s="6" t="s">
        <v>4766</v>
      </c>
      <c r="I160" s="6" t="s">
        <v>4766</v>
      </c>
      <c r="J160" s="6" t="s">
        <v>4766</v>
      </c>
      <c r="K160" s="6" t="s">
        <v>4766</v>
      </c>
      <c r="L160" s="6" t="s">
        <v>4766</v>
      </c>
      <c r="M160" s="6" t="s">
        <v>4766</v>
      </c>
      <c r="N160" s="6" t="s">
        <v>4766</v>
      </c>
      <c r="O160" s="6" t="s">
        <v>4766</v>
      </c>
    </row>
    <row r="161" spans="1:15" ht="16.5" customHeight="1" x14ac:dyDescent="0.25">
      <c r="A161" s="1" t="s">
        <v>204</v>
      </c>
      <c r="B161" s="2" t="s">
        <v>4932</v>
      </c>
      <c r="C161" s="10" t="str">
        <f t="shared" si="2"/>
        <v>查看目錄</v>
      </c>
      <c r="D161" s="1" t="s">
        <v>185</v>
      </c>
      <c r="E161" s="6">
        <v>37469</v>
      </c>
      <c r="F161" s="6">
        <v>37473</v>
      </c>
      <c r="G161" s="6">
        <v>37606</v>
      </c>
      <c r="H161" s="6" t="s">
        <v>4766</v>
      </c>
      <c r="I161" s="6" t="s">
        <v>4766</v>
      </c>
      <c r="J161" s="6" t="s">
        <v>4766</v>
      </c>
      <c r="K161" s="6" t="s">
        <v>4766</v>
      </c>
      <c r="L161" s="6" t="s">
        <v>192</v>
      </c>
      <c r="M161" s="6" t="s">
        <v>4766</v>
      </c>
      <c r="N161" s="6" t="s">
        <v>4766</v>
      </c>
      <c r="O161" s="6" t="s">
        <v>4766</v>
      </c>
    </row>
    <row r="162" spans="1:15" ht="16.5" customHeight="1" x14ac:dyDescent="0.25">
      <c r="A162" s="1" t="s">
        <v>205</v>
      </c>
      <c r="B162" s="2" t="s">
        <v>4933</v>
      </c>
      <c r="C162" s="10" t="str">
        <f t="shared" si="2"/>
        <v>查看目錄</v>
      </c>
      <c r="D162" s="1" t="s">
        <v>185</v>
      </c>
      <c r="E162" s="6">
        <v>37469</v>
      </c>
      <c r="F162" s="6">
        <v>37473</v>
      </c>
      <c r="G162" s="6">
        <v>37606</v>
      </c>
      <c r="H162" s="6" t="s">
        <v>4766</v>
      </c>
      <c r="I162" s="6" t="s">
        <v>4766</v>
      </c>
      <c r="J162" s="6" t="s">
        <v>4766</v>
      </c>
      <c r="K162" s="6" t="s">
        <v>4766</v>
      </c>
      <c r="L162" s="6" t="s">
        <v>192</v>
      </c>
      <c r="M162" s="6" t="s">
        <v>4766</v>
      </c>
      <c r="N162" s="6" t="s">
        <v>4766</v>
      </c>
      <c r="O162" s="6" t="s">
        <v>4766</v>
      </c>
    </row>
    <row r="163" spans="1:15" ht="16.5" customHeight="1" x14ac:dyDescent="0.25">
      <c r="A163" s="1" t="s">
        <v>206</v>
      </c>
      <c r="B163" s="2" t="s">
        <v>4934</v>
      </c>
      <c r="C163" s="10" t="str">
        <f t="shared" si="2"/>
        <v>查看目錄</v>
      </c>
      <c r="D163" s="1" t="s">
        <v>185</v>
      </c>
      <c r="E163" s="6">
        <v>37469</v>
      </c>
      <c r="F163" s="6">
        <v>37473</v>
      </c>
      <c r="G163" s="6">
        <v>37606</v>
      </c>
      <c r="H163" s="6" t="s">
        <v>4766</v>
      </c>
      <c r="I163" s="6" t="s">
        <v>4766</v>
      </c>
      <c r="J163" s="6" t="s">
        <v>4766</v>
      </c>
      <c r="K163" s="6" t="s">
        <v>4766</v>
      </c>
      <c r="L163" s="6" t="s">
        <v>192</v>
      </c>
      <c r="M163" s="6" t="s">
        <v>4766</v>
      </c>
      <c r="N163" s="6" t="s">
        <v>4766</v>
      </c>
      <c r="O163" s="6" t="s">
        <v>4766</v>
      </c>
    </row>
    <row r="164" spans="1:15" ht="16.5" customHeight="1" x14ac:dyDescent="0.25">
      <c r="A164" s="1" t="s">
        <v>207</v>
      </c>
      <c r="B164" s="2" t="s">
        <v>4935</v>
      </c>
      <c r="C164" s="10" t="str">
        <f t="shared" si="2"/>
        <v>查看目錄</v>
      </c>
      <c r="D164" s="1" t="s">
        <v>185</v>
      </c>
      <c r="E164" s="6">
        <v>37469</v>
      </c>
      <c r="F164" s="6">
        <v>37473</v>
      </c>
      <c r="G164" s="6">
        <v>37606</v>
      </c>
      <c r="H164" s="6" t="s">
        <v>4766</v>
      </c>
      <c r="I164" s="6" t="s">
        <v>4766</v>
      </c>
      <c r="J164" s="6" t="s">
        <v>4766</v>
      </c>
      <c r="K164" s="6" t="s">
        <v>4766</v>
      </c>
      <c r="L164" s="6" t="s">
        <v>192</v>
      </c>
      <c r="M164" s="6" t="s">
        <v>4766</v>
      </c>
      <c r="N164" s="6" t="s">
        <v>4766</v>
      </c>
      <c r="O164" s="6" t="s">
        <v>4766</v>
      </c>
    </row>
    <row r="165" spans="1:15" ht="16.5" customHeight="1" x14ac:dyDescent="0.25">
      <c r="A165" s="1" t="s">
        <v>208</v>
      </c>
      <c r="B165" s="2" t="s">
        <v>4936</v>
      </c>
      <c r="C165" s="10" t="str">
        <f t="shared" si="2"/>
        <v>查看目錄</v>
      </c>
      <c r="D165" s="1" t="s">
        <v>185</v>
      </c>
      <c r="E165" s="6">
        <v>37469</v>
      </c>
      <c r="F165" s="6">
        <v>37473</v>
      </c>
      <c r="G165" s="6">
        <v>37606</v>
      </c>
      <c r="H165" s="6" t="s">
        <v>4766</v>
      </c>
      <c r="I165" s="6" t="s">
        <v>4766</v>
      </c>
      <c r="J165" s="6" t="s">
        <v>4766</v>
      </c>
      <c r="K165" s="6" t="s">
        <v>4766</v>
      </c>
      <c r="L165" s="6" t="s">
        <v>192</v>
      </c>
      <c r="M165" s="6" t="s">
        <v>4766</v>
      </c>
      <c r="N165" s="6" t="s">
        <v>4766</v>
      </c>
      <c r="O165" s="6" t="s">
        <v>4766</v>
      </c>
    </row>
    <row r="166" spans="1:15" ht="16.5" customHeight="1" x14ac:dyDescent="0.25">
      <c r="A166" s="1" t="s">
        <v>209</v>
      </c>
      <c r="B166" s="2" t="s">
        <v>4937</v>
      </c>
      <c r="C166" s="10" t="str">
        <f t="shared" si="2"/>
        <v>查看目錄</v>
      </c>
      <c r="D166" s="1" t="s">
        <v>185</v>
      </c>
      <c r="E166" s="6">
        <v>37469</v>
      </c>
      <c r="F166" s="6">
        <v>37473</v>
      </c>
      <c r="G166" s="6">
        <v>37606</v>
      </c>
      <c r="H166" s="6" t="s">
        <v>4766</v>
      </c>
      <c r="I166" s="6" t="s">
        <v>4766</v>
      </c>
      <c r="J166" s="6" t="s">
        <v>4766</v>
      </c>
      <c r="K166" s="6" t="s">
        <v>4766</v>
      </c>
      <c r="L166" s="6" t="s">
        <v>192</v>
      </c>
      <c r="M166" s="6" t="s">
        <v>4766</v>
      </c>
      <c r="N166" s="6" t="s">
        <v>4766</v>
      </c>
      <c r="O166" s="6" t="s">
        <v>4766</v>
      </c>
    </row>
    <row r="167" spans="1:15" ht="16.5" customHeight="1" x14ac:dyDescent="0.25">
      <c r="A167" s="1" t="s">
        <v>210</v>
      </c>
      <c r="B167" s="2" t="s">
        <v>4938</v>
      </c>
      <c r="C167" s="10" t="str">
        <f t="shared" si="2"/>
        <v>查看目錄</v>
      </c>
      <c r="D167" s="1" t="s">
        <v>185</v>
      </c>
      <c r="E167" s="6">
        <v>37469</v>
      </c>
      <c r="F167" s="6">
        <v>37473</v>
      </c>
      <c r="G167" s="6">
        <v>37606</v>
      </c>
      <c r="H167" s="6" t="s">
        <v>4766</v>
      </c>
      <c r="I167" s="6" t="s">
        <v>4766</v>
      </c>
      <c r="J167" s="6" t="s">
        <v>4766</v>
      </c>
      <c r="K167" s="6" t="s">
        <v>4766</v>
      </c>
      <c r="L167" s="6" t="s">
        <v>192</v>
      </c>
      <c r="M167" s="6" t="s">
        <v>4766</v>
      </c>
      <c r="N167" s="6" t="s">
        <v>4766</v>
      </c>
      <c r="O167" s="6" t="s">
        <v>4766</v>
      </c>
    </row>
    <row r="168" spans="1:15" ht="16.5" customHeight="1" x14ac:dyDescent="0.25">
      <c r="A168" s="1" t="s">
        <v>211</v>
      </c>
      <c r="B168" s="2" t="s">
        <v>4939</v>
      </c>
      <c r="C168" s="10" t="str">
        <f t="shared" si="2"/>
        <v>查看目錄</v>
      </c>
      <c r="D168" s="1" t="s">
        <v>185</v>
      </c>
      <c r="E168" s="6">
        <v>37469</v>
      </c>
      <c r="F168" s="6">
        <v>37473</v>
      </c>
      <c r="G168" s="6">
        <v>37606</v>
      </c>
      <c r="H168" s="6" t="s">
        <v>4766</v>
      </c>
      <c r="I168" s="6" t="s">
        <v>4766</v>
      </c>
      <c r="J168" s="6" t="s">
        <v>4766</v>
      </c>
      <c r="K168" s="6" t="s">
        <v>4766</v>
      </c>
      <c r="L168" s="6" t="s">
        <v>192</v>
      </c>
      <c r="M168" s="6" t="s">
        <v>4766</v>
      </c>
      <c r="N168" s="6" t="s">
        <v>4766</v>
      </c>
      <c r="O168" s="6" t="s">
        <v>4766</v>
      </c>
    </row>
    <row r="169" spans="1:15" ht="16.5" customHeight="1" x14ac:dyDescent="0.25">
      <c r="A169" s="1" t="s">
        <v>212</v>
      </c>
      <c r="B169" s="2" t="s">
        <v>4940</v>
      </c>
      <c r="C169" s="10" t="str">
        <f t="shared" si="2"/>
        <v>查看目錄</v>
      </c>
      <c r="D169" s="1" t="s">
        <v>185</v>
      </c>
      <c r="E169" s="6">
        <v>37469</v>
      </c>
      <c r="F169" s="6">
        <v>37473</v>
      </c>
      <c r="G169" s="6">
        <v>37606</v>
      </c>
      <c r="H169" s="6" t="s">
        <v>4766</v>
      </c>
      <c r="I169" s="6" t="s">
        <v>4766</v>
      </c>
      <c r="J169" s="6" t="s">
        <v>4766</v>
      </c>
      <c r="K169" s="6" t="s">
        <v>4766</v>
      </c>
      <c r="L169" s="6" t="s">
        <v>192</v>
      </c>
      <c r="M169" s="6" t="s">
        <v>4766</v>
      </c>
      <c r="N169" s="6" t="s">
        <v>4766</v>
      </c>
      <c r="O169" s="6" t="s">
        <v>4766</v>
      </c>
    </row>
    <row r="170" spans="1:15" ht="16.5" customHeight="1" x14ac:dyDescent="0.25">
      <c r="A170" s="1" t="s">
        <v>213</v>
      </c>
      <c r="B170" s="2" t="s">
        <v>4941</v>
      </c>
      <c r="C170" s="10" t="str">
        <f t="shared" si="2"/>
        <v>查看目錄</v>
      </c>
      <c r="D170" s="1" t="s">
        <v>185</v>
      </c>
      <c r="E170" s="6">
        <v>37469</v>
      </c>
      <c r="F170" s="6">
        <v>37473</v>
      </c>
      <c r="G170" s="6">
        <v>37606</v>
      </c>
      <c r="H170" s="6" t="s">
        <v>4766</v>
      </c>
      <c r="I170" s="6" t="s">
        <v>4766</v>
      </c>
      <c r="J170" s="6" t="s">
        <v>4766</v>
      </c>
      <c r="K170" s="6" t="s">
        <v>4766</v>
      </c>
      <c r="L170" s="6" t="s">
        <v>192</v>
      </c>
      <c r="M170" s="6" t="s">
        <v>4766</v>
      </c>
      <c r="N170" s="6" t="s">
        <v>4766</v>
      </c>
      <c r="O170" s="6" t="s">
        <v>4766</v>
      </c>
    </row>
    <row r="171" spans="1:15" ht="16.5" customHeight="1" x14ac:dyDescent="0.25">
      <c r="A171" s="1" t="s">
        <v>214</v>
      </c>
      <c r="B171" s="2" t="s">
        <v>4942</v>
      </c>
      <c r="C171" s="10" t="str">
        <f t="shared" si="2"/>
        <v>查看目錄</v>
      </c>
      <c r="D171" s="1" t="s">
        <v>185</v>
      </c>
      <c r="E171" s="6">
        <v>37469</v>
      </c>
      <c r="F171" s="6">
        <v>37473</v>
      </c>
      <c r="G171" s="6">
        <v>37606</v>
      </c>
      <c r="H171" s="6" t="s">
        <v>4766</v>
      </c>
      <c r="I171" s="6" t="s">
        <v>4766</v>
      </c>
      <c r="J171" s="6" t="s">
        <v>4766</v>
      </c>
      <c r="K171" s="6" t="s">
        <v>4766</v>
      </c>
      <c r="L171" s="6" t="s">
        <v>192</v>
      </c>
      <c r="M171" s="6" t="s">
        <v>4766</v>
      </c>
      <c r="N171" s="6" t="s">
        <v>4766</v>
      </c>
      <c r="O171" s="6" t="s">
        <v>4766</v>
      </c>
    </row>
    <row r="172" spans="1:15" ht="16.5" customHeight="1" x14ac:dyDescent="0.25">
      <c r="A172" s="1" t="s">
        <v>215</v>
      </c>
      <c r="B172" s="2" t="s">
        <v>4943</v>
      </c>
      <c r="C172" s="10" t="str">
        <f t="shared" si="2"/>
        <v>查看目錄</v>
      </c>
      <c r="D172" s="1" t="s">
        <v>185</v>
      </c>
      <c r="E172" s="6">
        <v>37469</v>
      </c>
      <c r="F172" s="6">
        <v>37473</v>
      </c>
      <c r="G172" s="6">
        <v>37606</v>
      </c>
      <c r="H172" s="6" t="s">
        <v>4766</v>
      </c>
      <c r="I172" s="6" t="s">
        <v>4766</v>
      </c>
      <c r="J172" s="6" t="s">
        <v>4766</v>
      </c>
      <c r="K172" s="6" t="s">
        <v>4766</v>
      </c>
      <c r="L172" s="6" t="s">
        <v>192</v>
      </c>
      <c r="M172" s="6" t="s">
        <v>4766</v>
      </c>
      <c r="N172" s="6" t="s">
        <v>4766</v>
      </c>
      <c r="O172" s="6" t="s">
        <v>4766</v>
      </c>
    </row>
    <row r="173" spans="1:15" ht="16.5" customHeight="1" x14ac:dyDescent="0.25">
      <c r="A173" s="1" t="s">
        <v>216</v>
      </c>
      <c r="B173" s="2" t="s">
        <v>4944</v>
      </c>
      <c r="C173" s="10" t="str">
        <f t="shared" si="2"/>
        <v>查看目錄</v>
      </c>
      <c r="D173" s="1" t="s">
        <v>185</v>
      </c>
      <c r="E173" s="6">
        <v>37469</v>
      </c>
      <c r="F173" s="6">
        <v>37473</v>
      </c>
      <c r="G173" s="6">
        <v>37606</v>
      </c>
      <c r="H173" s="6" t="s">
        <v>4766</v>
      </c>
      <c r="I173" s="6" t="s">
        <v>4766</v>
      </c>
      <c r="J173" s="6" t="s">
        <v>4766</v>
      </c>
      <c r="K173" s="6" t="s">
        <v>4766</v>
      </c>
      <c r="L173" s="6" t="s">
        <v>192</v>
      </c>
      <c r="M173" s="6" t="s">
        <v>4766</v>
      </c>
      <c r="N173" s="6" t="s">
        <v>4766</v>
      </c>
      <c r="O173" s="6" t="s">
        <v>4766</v>
      </c>
    </row>
    <row r="174" spans="1:15" ht="16.5" customHeight="1" x14ac:dyDescent="0.25">
      <c r="A174" s="1" t="s">
        <v>217</v>
      </c>
      <c r="B174" s="2" t="s">
        <v>4945</v>
      </c>
      <c r="C174" s="10" t="str">
        <f t="shared" si="2"/>
        <v>查看目錄</v>
      </c>
      <c r="D174" s="1" t="s">
        <v>185</v>
      </c>
      <c r="E174" s="6">
        <v>37469</v>
      </c>
      <c r="F174" s="6">
        <v>37473</v>
      </c>
      <c r="G174" s="6">
        <v>37606</v>
      </c>
      <c r="H174" s="6" t="s">
        <v>4766</v>
      </c>
      <c r="I174" s="6" t="s">
        <v>4766</v>
      </c>
      <c r="J174" s="6" t="s">
        <v>4766</v>
      </c>
      <c r="K174" s="6" t="s">
        <v>4766</v>
      </c>
      <c r="L174" s="6" t="s">
        <v>192</v>
      </c>
      <c r="M174" s="6" t="s">
        <v>4766</v>
      </c>
      <c r="N174" s="6" t="s">
        <v>4766</v>
      </c>
      <c r="O174" s="6" t="s">
        <v>4766</v>
      </c>
    </row>
    <row r="175" spans="1:15" ht="16.5" customHeight="1" x14ac:dyDescent="0.25">
      <c r="A175" s="1" t="s">
        <v>218</v>
      </c>
      <c r="B175" s="2" t="s">
        <v>4946</v>
      </c>
      <c r="C175" s="10" t="str">
        <f t="shared" si="2"/>
        <v>查看目錄</v>
      </c>
      <c r="D175" s="1" t="s">
        <v>185</v>
      </c>
      <c r="E175" s="6">
        <v>37469</v>
      </c>
      <c r="F175" s="6">
        <v>37473</v>
      </c>
      <c r="G175" s="6">
        <v>37606</v>
      </c>
      <c r="H175" s="6" t="s">
        <v>4766</v>
      </c>
      <c r="I175" s="6" t="s">
        <v>4766</v>
      </c>
      <c r="J175" s="6" t="s">
        <v>4766</v>
      </c>
      <c r="K175" s="6" t="s">
        <v>4766</v>
      </c>
      <c r="L175" s="6" t="s">
        <v>192</v>
      </c>
      <c r="M175" s="6" t="s">
        <v>4766</v>
      </c>
      <c r="N175" s="6" t="s">
        <v>4766</v>
      </c>
      <c r="O175" s="6" t="s">
        <v>4766</v>
      </c>
    </row>
    <row r="176" spans="1:15" ht="16.5" customHeight="1" x14ac:dyDescent="0.25">
      <c r="A176" s="1" t="s">
        <v>219</v>
      </c>
      <c r="B176" s="2" t="s">
        <v>4947</v>
      </c>
      <c r="C176" s="10" t="str">
        <f t="shared" si="2"/>
        <v>查看目錄</v>
      </c>
      <c r="D176" s="1" t="s">
        <v>185</v>
      </c>
      <c r="E176" s="6">
        <v>37469</v>
      </c>
      <c r="F176" s="6">
        <v>37473</v>
      </c>
      <c r="G176" s="6">
        <v>37606</v>
      </c>
      <c r="H176" s="6" t="s">
        <v>4766</v>
      </c>
      <c r="I176" s="6" t="s">
        <v>4766</v>
      </c>
      <c r="J176" s="6" t="s">
        <v>4766</v>
      </c>
      <c r="K176" s="6" t="s">
        <v>4766</v>
      </c>
      <c r="L176" s="6" t="s">
        <v>192</v>
      </c>
      <c r="M176" s="6" t="s">
        <v>4766</v>
      </c>
      <c r="N176" s="6" t="s">
        <v>4766</v>
      </c>
      <c r="O176" s="6" t="s">
        <v>4766</v>
      </c>
    </row>
    <row r="177" spans="1:15" ht="16.5" customHeight="1" x14ac:dyDescent="0.25">
      <c r="A177" s="1" t="s">
        <v>220</v>
      </c>
      <c r="B177" s="2" t="s">
        <v>4948</v>
      </c>
      <c r="C177" s="10" t="str">
        <f t="shared" si="2"/>
        <v>查看目錄</v>
      </c>
      <c r="D177" s="1" t="s">
        <v>185</v>
      </c>
      <c r="E177" s="6">
        <v>37469</v>
      </c>
      <c r="F177" s="6">
        <v>37473</v>
      </c>
      <c r="G177" s="6">
        <v>37606</v>
      </c>
      <c r="H177" s="6" t="s">
        <v>4766</v>
      </c>
      <c r="I177" s="6" t="s">
        <v>4766</v>
      </c>
      <c r="J177" s="6" t="s">
        <v>4766</v>
      </c>
      <c r="K177" s="6" t="s">
        <v>4766</v>
      </c>
      <c r="L177" s="6" t="s">
        <v>192</v>
      </c>
      <c r="M177" s="6" t="s">
        <v>4766</v>
      </c>
      <c r="N177" s="6" t="s">
        <v>4766</v>
      </c>
      <c r="O177" s="6" t="s">
        <v>4766</v>
      </c>
    </row>
    <row r="178" spans="1:15" ht="16.5" customHeight="1" x14ac:dyDescent="0.25">
      <c r="A178" s="1" t="s">
        <v>221</v>
      </c>
      <c r="B178" s="2" t="s">
        <v>4949</v>
      </c>
      <c r="C178" s="10" t="str">
        <f t="shared" si="2"/>
        <v>查看目錄</v>
      </c>
      <c r="D178" s="1" t="s">
        <v>185</v>
      </c>
      <c r="E178" s="6">
        <v>37469</v>
      </c>
      <c r="F178" s="6">
        <v>37473</v>
      </c>
      <c r="G178" s="6">
        <v>37606</v>
      </c>
      <c r="H178" s="6" t="s">
        <v>4766</v>
      </c>
      <c r="I178" s="6" t="s">
        <v>4766</v>
      </c>
      <c r="J178" s="6" t="s">
        <v>4766</v>
      </c>
      <c r="K178" s="6" t="s">
        <v>4766</v>
      </c>
      <c r="L178" s="6" t="s">
        <v>192</v>
      </c>
      <c r="M178" s="6" t="s">
        <v>4766</v>
      </c>
      <c r="N178" s="6" t="s">
        <v>4766</v>
      </c>
      <c r="O178" s="6" t="s">
        <v>4766</v>
      </c>
    </row>
    <row r="179" spans="1:15" ht="16.5" customHeight="1" x14ac:dyDescent="0.25">
      <c r="A179" s="1" t="s">
        <v>222</v>
      </c>
      <c r="B179" s="2" t="s">
        <v>202</v>
      </c>
      <c r="C179" s="10" t="str">
        <f t="shared" si="2"/>
        <v>查看目錄</v>
      </c>
      <c r="D179" s="1" t="s">
        <v>185</v>
      </c>
      <c r="E179" s="6">
        <v>37469</v>
      </c>
      <c r="F179" s="6">
        <v>37473</v>
      </c>
      <c r="G179" s="6" t="s">
        <v>4766</v>
      </c>
      <c r="H179" s="6" t="s">
        <v>4766</v>
      </c>
      <c r="I179" s="6" t="s">
        <v>4766</v>
      </c>
      <c r="J179" s="6" t="s">
        <v>4766</v>
      </c>
      <c r="K179" s="6" t="s">
        <v>4766</v>
      </c>
      <c r="L179" s="6" t="s">
        <v>4766</v>
      </c>
      <c r="M179" s="6" t="s">
        <v>4766</v>
      </c>
      <c r="N179" s="6" t="s">
        <v>4766</v>
      </c>
      <c r="O179" s="6" t="s">
        <v>4766</v>
      </c>
    </row>
    <row r="180" spans="1:15" ht="16.5" customHeight="1" x14ac:dyDescent="0.25">
      <c r="A180" s="1" t="s">
        <v>223</v>
      </c>
      <c r="B180" s="2" t="s">
        <v>4950</v>
      </c>
      <c r="C180" s="10" t="str">
        <f>HYPERLINK("X:\Private\NTD\Test Report\測試報告-電子版本(1999-2014)\BF\BF-21101","查看文件")</f>
        <v>查看文件</v>
      </c>
      <c r="D180" s="1" t="s">
        <v>224</v>
      </c>
      <c r="E180" s="6">
        <v>37560</v>
      </c>
      <c r="F180" s="6" t="s">
        <v>225</v>
      </c>
      <c r="G180" s="6">
        <v>37611</v>
      </c>
      <c r="H180" s="6">
        <v>37618</v>
      </c>
      <c r="I180" s="6" t="s">
        <v>4805</v>
      </c>
      <c r="J180" s="6">
        <v>37621</v>
      </c>
      <c r="K180" s="6" t="s">
        <v>4766</v>
      </c>
      <c r="L180" s="6" t="s">
        <v>4766</v>
      </c>
      <c r="M180" s="6" t="s">
        <v>4766</v>
      </c>
      <c r="N180" s="6" t="s">
        <v>4766</v>
      </c>
      <c r="O180" s="6" t="s">
        <v>4766</v>
      </c>
    </row>
    <row r="181" spans="1:15" ht="16.5" customHeight="1" x14ac:dyDescent="0.25">
      <c r="A181" s="1" t="s">
        <v>226</v>
      </c>
      <c r="B181" s="2" t="s">
        <v>4951</v>
      </c>
      <c r="C181" s="10" t="str">
        <f>HYPERLINK("X:\Private\NTD\Test Report\測試報告-電子版本(1999-2014)\BF\BF-21102","查看文件")</f>
        <v>查看文件</v>
      </c>
      <c r="D181" s="1" t="s">
        <v>227</v>
      </c>
      <c r="E181" s="6">
        <v>37526</v>
      </c>
      <c r="F181" s="6">
        <v>37586</v>
      </c>
      <c r="G181" s="6">
        <v>37618</v>
      </c>
      <c r="H181" s="6">
        <v>37618</v>
      </c>
      <c r="I181" s="6" t="s">
        <v>4792</v>
      </c>
      <c r="J181" s="6">
        <v>37621</v>
      </c>
      <c r="K181" s="6" t="s">
        <v>4824</v>
      </c>
      <c r="L181" s="6" t="s">
        <v>4766</v>
      </c>
      <c r="M181" s="6" t="s">
        <v>4766</v>
      </c>
      <c r="N181" s="6" t="s">
        <v>4766</v>
      </c>
      <c r="O181" s="6" t="s">
        <v>4766</v>
      </c>
    </row>
    <row r="182" spans="1:15" ht="16.5" customHeight="1" x14ac:dyDescent="0.25">
      <c r="A182" s="1" t="s">
        <v>228</v>
      </c>
      <c r="B182" s="2" t="s">
        <v>4952</v>
      </c>
      <c r="C182" s="10" t="str">
        <f>HYPERLINK("X:\Private\NTD\Test Report\測試報告-電子版本(1999-2014)\BF\BF-21103","查看文件")</f>
        <v>查看文件</v>
      </c>
      <c r="D182" s="1" t="s">
        <v>227</v>
      </c>
      <c r="E182" s="6">
        <v>37526</v>
      </c>
      <c r="F182" s="6">
        <v>37586</v>
      </c>
      <c r="G182" s="6">
        <v>37618</v>
      </c>
      <c r="H182" s="6">
        <v>37618</v>
      </c>
      <c r="I182" s="6" t="s">
        <v>4792</v>
      </c>
      <c r="J182" s="6">
        <v>37621</v>
      </c>
      <c r="K182" s="6" t="s">
        <v>4824</v>
      </c>
      <c r="L182" s="6" t="s">
        <v>4766</v>
      </c>
      <c r="M182" s="6" t="s">
        <v>4766</v>
      </c>
      <c r="N182" s="6" t="s">
        <v>4766</v>
      </c>
      <c r="O182" s="6" t="s">
        <v>4766</v>
      </c>
    </row>
    <row r="183" spans="1:15" ht="16.5" customHeight="1" x14ac:dyDescent="0.25">
      <c r="A183" s="1" t="s">
        <v>229</v>
      </c>
      <c r="B183" s="2" t="s">
        <v>4953</v>
      </c>
      <c r="C183" s="10" t="str">
        <f>HYPERLINK("X:\Private\NTD\Test Report\測試報告-電子版本(1999-2014)\BF\BF-21104","查看文件")</f>
        <v>查看文件</v>
      </c>
      <c r="D183" s="1" t="s">
        <v>227</v>
      </c>
      <c r="E183" s="6">
        <v>37526</v>
      </c>
      <c r="F183" s="6">
        <v>37586</v>
      </c>
      <c r="G183" s="6">
        <v>37618</v>
      </c>
      <c r="H183" s="6">
        <v>37618</v>
      </c>
      <c r="I183" s="6" t="s">
        <v>4792</v>
      </c>
      <c r="J183" s="6">
        <v>37621</v>
      </c>
      <c r="K183" s="6" t="s">
        <v>4824</v>
      </c>
      <c r="L183" s="6" t="s">
        <v>4766</v>
      </c>
      <c r="M183" s="6" t="s">
        <v>4766</v>
      </c>
      <c r="N183" s="6" t="s">
        <v>4766</v>
      </c>
      <c r="O183" s="6" t="s">
        <v>4766</v>
      </c>
    </row>
    <row r="184" spans="1:15" ht="16.5" customHeight="1" x14ac:dyDescent="0.25">
      <c r="A184" s="1" t="s">
        <v>230</v>
      </c>
      <c r="B184" s="2" t="s">
        <v>4954</v>
      </c>
      <c r="C184" s="10" t="str">
        <f>HYPERLINK("X:\Private\NTD\Test Report\測試報告-電子版本(1999-2014)\BF\BF-21105","查看文件")</f>
        <v>查看文件</v>
      </c>
      <c r="D184" s="1" t="s">
        <v>227</v>
      </c>
      <c r="E184" s="6">
        <v>37526</v>
      </c>
      <c r="F184" s="6">
        <v>37586</v>
      </c>
      <c r="G184" s="6">
        <v>37618</v>
      </c>
      <c r="H184" s="6">
        <v>37618</v>
      </c>
      <c r="I184" s="6" t="s">
        <v>4792</v>
      </c>
      <c r="J184" s="6">
        <v>37621</v>
      </c>
      <c r="K184" s="6" t="s">
        <v>4824</v>
      </c>
      <c r="L184" s="6" t="s">
        <v>4766</v>
      </c>
      <c r="M184" s="6" t="s">
        <v>4766</v>
      </c>
      <c r="N184" s="6" t="s">
        <v>4766</v>
      </c>
      <c r="O184" s="6" t="s">
        <v>4766</v>
      </c>
    </row>
    <row r="185" spans="1:15" ht="16.5" customHeight="1" x14ac:dyDescent="0.25">
      <c r="A185" s="1" t="s">
        <v>231</v>
      </c>
      <c r="B185" s="2" t="s">
        <v>4955</v>
      </c>
      <c r="C185" s="10" t="str">
        <f>HYPERLINK("X:\Private\NTD\Test Report\測試報告-電子版本(1999-2014)\BF\BF-21106","查看文件")</f>
        <v>查看文件</v>
      </c>
      <c r="D185" s="1" t="s">
        <v>227</v>
      </c>
      <c r="E185" s="6">
        <v>37526</v>
      </c>
      <c r="F185" s="6">
        <v>37586</v>
      </c>
      <c r="G185" s="6">
        <v>37618</v>
      </c>
      <c r="H185" s="6">
        <v>37618</v>
      </c>
      <c r="I185" s="6" t="s">
        <v>4792</v>
      </c>
      <c r="J185" s="6">
        <v>37621</v>
      </c>
      <c r="K185" s="6" t="s">
        <v>4824</v>
      </c>
      <c r="L185" s="6" t="s">
        <v>4766</v>
      </c>
      <c r="M185" s="6" t="s">
        <v>4766</v>
      </c>
      <c r="N185" s="6" t="s">
        <v>4766</v>
      </c>
      <c r="O185" s="6" t="s">
        <v>4766</v>
      </c>
    </row>
    <row r="186" spans="1:15" ht="16.5" customHeight="1" x14ac:dyDescent="0.25">
      <c r="A186" s="1" t="s">
        <v>232</v>
      </c>
      <c r="B186" s="2" t="s">
        <v>4956</v>
      </c>
      <c r="C186" s="10" t="str">
        <f>HYPERLINK("X:\Private\NTD\Test Report\測試報告-電子版本(1999-2014)\BF\BF-21107","查看文件")</f>
        <v>查看文件</v>
      </c>
      <c r="D186" s="1" t="s">
        <v>227</v>
      </c>
      <c r="E186" s="6">
        <v>37526</v>
      </c>
      <c r="F186" s="6">
        <v>37586</v>
      </c>
      <c r="G186" s="6">
        <v>37618</v>
      </c>
      <c r="H186" s="6">
        <v>37618</v>
      </c>
      <c r="I186" s="6" t="s">
        <v>4792</v>
      </c>
      <c r="J186" s="6">
        <v>37621</v>
      </c>
      <c r="K186" s="6" t="s">
        <v>4824</v>
      </c>
      <c r="L186" s="6" t="s">
        <v>4766</v>
      </c>
      <c r="M186" s="6" t="s">
        <v>4766</v>
      </c>
      <c r="N186" s="6" t="s">
        <v>4766</v>
      </c>
      <c r="O186" s="6" t="s">
        <v>4766</v>
      </c>
    </row>
    <row r="187" spans="1:15" ht="16.5" customHeight="1" x14ac:dyDescent="0.25">
      <c r="A187" s="1" t="s">
        <v>233</v>
      </c>
      <c r="B187" s="2" t="s">
        <v>4957</v>
      </c>
      <c r="C187" s="10" t="str">
        <f t="shared" ref="C187:C203" si="3">HYPERLINK("X:\Private\NTD\Test Report\測試報告-電子版本(1999-2014)\BF","查看目錄")</f>
        <v>查看目錄</v>
      </c>
      <c r="D187" s="1" t="s">
        <v>234</v>
      </c>
      <c r="E187" s="6">
        <v>36248</v>
      </c>
      <c r="F187" s="6">
        <v>36257</v>
      </c>
      <c r="G187" s="6">
        <v>36260</v>
      </c>
      <c r="H187" s="6" t="s">
        <v>4766</v>
      </c>
      <c r="I187" s="6" t="s">
        <v>4766</v>
      </c>
      <c r="J187" s="6" t="s">
        <v>4766</v>
      </c>
      <c r="K187" s="6" t="s">
        <v>4766</v>
      </c>
      <c r="L187" s="6" t="s">
        <v>4766</v>
      </c>
      <c r="M187" s="6" t="s">
        <v>4766</v>
      </c>
      <c r="N187" s="6" t="s">
        <v>4766</v>
      </c>
      <c r="O187" s="6" t="s">
        <v>4766</v>
      </c>
    </row>
    <row r="188" spans="1:15" ht="16.5" customHeight="1" x14ac:dyDescent="0.25">
      <c r="A188" s="1" t="s">
        <v>235</v>
      </c>
      <c r="B188" s="2" t="s">
        <v>4958</v>
      </c>
      <c r="C188" s="10" t="str">
        <f t="shared" si="3"/>
        <v>查看目錄</v>
      </c>
      <c r="D188" s="1" t="s">
        <v>236</v>
      </c>
      <c r="E188" s="6">
        <v>36290</v>
      </c>
      <c r="F188" s="6">
        <v>36298</v>
      </c>
      <c r="G188" s="6">
        <v>36314</v>
      </c>
      <c r="H188" s="6" t="s">
        <v>4766</v>
      </c>
      <c r="I188" s="6" t="s">
        <v>4766</v>
      </c>
      <c r="J188" s="6" t="s">
        <v>4766</v>
      </c>
      <c r="K188" s="6" t="s">
        <v>4766</v>
      </c>
      <c r="L188" s="6" t="s">
        <v>4766</v>
      </c>
      <c r="M188" s="6" t="s">
        <v>4766</v>
      </c>
      <c r="N188" s="6" t="s">
        <v>4766</v>
      </c>
      <c r="O188" s="6" t="s">
        <v>4766</v>
      </c>
    </row>
    <row r="189" spans="1:15" ht="16.5" customHeight="1" x14ac:dyDescent="0.25">
      <c r="A189" s="1" t="s">
        <v>237</v>
      </c>
      <c r="B189" s="2" t="s">
        <v>4959</v>
      </c>
      <c r="C189" s="10" t="str">
        <f t="shared" si="3"/>
        <v>查看目錄</v>
      </c>
      <c r="D189" s="1" t="s">
        <v>236</v>
      </c>
      <c r="E189" s="6">
        <v>36290</v>
      </c>
      <c r="F189" s="6">
        <v>36298</v>
      </c>
      <c r="G189" s="6">
        <v>36316</v>
      </c>
      <c r="H189" s="6" t="s">
        <v>4766</v>
      </c>
      <c r="I189" s="6" t="s">
        <v>4766</v>
      </c>
      <c r="J189" s="6" t="s">
        <v>4766</v>
      </c>
      <c r="K189" s="6" t="s">
        <v>4766</v>
      </c>
      <c r="L189" s="6" t="s">
        <v>4766</v>
      </c>
      <c r="M189" s="6" t="s">
        <v>4766</v>
      </c>
      <c r="N189" s="6" t="s">
        <v>4766</v>
      </c>
      <c r="O189" s="6" t="s">
        <v>4766</v>
      </c>
    </row>
    <row r="190" spans="1:15" ht="16.5" customHeight="1" x14ac:dyDescent="0.25">
      <c r="A190" s="1" t="s">
        <v>238</v>
      </c>
      <c r="B190" s="2" t="s">
        <v>4960</v>
      </c>
      <c r="C190" s="10" t="str">
        <f t="shared" si="3"/>
        <v>查看目錄</v>
      </c>
      <c r="D190" s="1" t="s">
        <v>236</v>
      </c>
      <c r="E190" s="6">
        <v>36290</v>
      </c>
      <c r="F190" s="6">
        <v>36298</v>
      </c>
      <c r="G190" s="6">
        <v>36314</v>
      </c>
      <c r="H190" s="6" t="s">
        <v>4766</v>
      </c>
      <c r="I190" s="6" t="s">
        <v>4766</v>
      </c>
      <c r="J190" s="6" t="s">
        <v>4766</v>
      </c>
      <c r="K190" s="6" t="s">
        <v>4766</v>
      </c>
      <c r="L190" s="6" t="s">
        <v>4766</v>
      </c>
      <c r="M190" s="6" t="s">
        <v>4766</v>
      </c>
      <c r="N190" s="6" t="s">
        <v>4766</v>
      </c>
      <c r="O190" s="6" t="s">
        <v>4766</v>
      </c>
    </row>
    <row r="191" spans="1:15" ht="16.5" customHeight="1" x14ac:dyDescent="0.25">
      <c r="A191" s="1" t="s">
        <v>239</v>
      </c>
      <c r="B191" s="2" t="s">
        <v>4961</v>
      </c>
      <c r="C191" s="10" t="str">
        <f t="shared" si="3"/>
        <v>查看目錄</v>
      </c>
      <c r="D191" s="1" t="s">
        <v>236</v>
      </c>
      <c r="E191" s="6">
        <v>36290</v>
      </c>
      <c r="F191" s="6">
        <v>36298</v>
      </c>
      <c r="G191" s="6">
        <v>36314</v>
      </c>
      <c r="H191" s="6" t="s">
        <v>4766</v>
      </c>
      <c r="I191" s="6" t="s">
        <v>4766</v>
      </c>
      <c r="J191" s="6" t="s">
        <v>4766</v>
      </c>
      <c r="K191" s="6" t="s">
        <v>4766</v>
      </c>
      <c r="L191" s="6" t="s">
        <v>4766</v>
      </c>
      <c r="M191" s="6" t="s">
        <v>4766</v>
      </c>
      <c r="N191" s="6" t="s">
        <v>4766</v>
      </c>
      <c r="O191" s="6" t="s">
        <v>4766</v>
      </c>
    </row>
    <row r="192" spans="1:15" ht="16.5" customHeight="1" x14ac:dyDescent="0.25">
      <c r="A192" s="1" t="s">
        <v>240</v>
      </c>
      <c r="B192" s="2" t="s">
        <v>4962</v>
      </c>
      <c r="C192" s="10" t="str">
        <f t="shared" si="3"/>
        <v>查看目錄</v>
      </c>
      <c r="D192" s="1" t="s">
        <v>236</v>
      </c>
      <c r="E192" s="6">
        <v>36300</v>
      </c>
      <c r="F192" s="6">
        <v>36319</v>
      </c>
      <c r="G192" s="6">
        <v>36307</v>
      </c>
      <c r="H192" s="6" t="s">
        <v>4766</v>
      </c>
      <c r="I192" s="6" t="s">
        <v>4766</v>
      </c>
      <c r="J192" s="6" t="s">
        <v>4766</v>
      </c>
      <c r="K192" s="6" t="s">
        <v>4766</v>
      </c>
      <c r="L192" s="6" t="s">
        <v>4766</v>
      </c>
      <c r="M192" s="6" t="s">
        <v>4766</v>
      </c>
      <c r="N192" s="6" t="s">
        <v>4766</v>
      </c>
      <c r="O192" s="6" t="s">
        <v>4766</v>
      </c>
    </row>
    <row r="193" spans="1:15" ht="16.5" customHeight="1" x14ac:dyDescent="0.25">
      <c r="A193" s="1" t="s">
        <v>241</v>
      </c>
      <c r="B193" s="2" t="s">
        <v>4963</v>
      </c>
      <c r="C193" s="10" t="str">
        <f t="shared" si="3"/>
        <v>查看目錄</v>
      </c>
      <c r="D193" s="1" t="s">
        <v>236</v>
      </c>
      <c r="E193" s="6">
        <v>36300</v>
      </c>
      <c r="F193" s="6">
        <v>36319</v>
      </c>
      <c r="G193" s="6">
        <v>36316</v>
      </c>
      <c r="H193" s="6" t="s">
        <v>4766</v>
      </c>
      <c r="I193" s="6" t="s">
        <v>4766</v>
      </c>
      <c r="J193" s="6" t="s">
        <v>4766</v>
      </c>
      <c r="K193" s="6" t="s">
        <v>4766</v>
      </c>
      <c r="L193" s="6" t="s">
        <v>4766</v>
      </c>
      <c r="M193" s="6" t="s">
        <v>4766</v>
      </c>
      <c r="N193" s="6" t="s">
        <v>4766</v>
      </c>
      <c r="O193" s="6" t="s">
        <v>4766</v>
      </c>
    </row>
    <row r="194" spans="1:15" ht="16.5" customHeight="1" x14ac:dyDescent="0.25">
      <c r="A194" s="1" t="s">
        <v>242</v>
      </c>
      <c r="B194" s="2" t="s">
        <v>4964</v>
      </c>
      <c r="C194" s="10" t="str">
        <f t="shared" si="3"/>
        <v>查看目錄</v>
      </c>
      <c r="D194" s="1" t="s">
        <v>2</v>
      </c>
      <c r="E194" s="6">
        <v>36307</v>
      </c>
      <c r="F194" s="6">
        <v>36315</v>
      </c>
      <c r="G194" s="6">
        <v>36364</v>
      </c>
      <c r="H194" s="6" t="s">
        <v>4766</v>
      </c>
      <c r="I194" s="6" t="s">
        <v>4766</v>
      </c>
      <c r="J194" s="6" t="s">
        <v>4766</v>
      </c>
      <c r="K194" s="6" t="s">
        <v>4766</v>
      </c>
      <c r="L194" s="6" t="s">
        <v>4766</v>
      </c>
      <c r="M194" s="6" t="s">
        <v>4766</v>
      </c>
      <c r="N194" s="6" t="s">
        <v>4766</v>
      </c>
      <c r="O194" s="6" t="s">
        <v>4766</v>
      </c>
    </row>
    <row r="195" spans="1:15" ht="16.5" customHeight="1" x14ac:dyDescent="0.25">
      <c r="A195" s="1" t="s">
        <v>243</v>
      </c>
      <c r="B195" s="2" t="s">
        <v>4965</v>
      </c>
      <c r="C195" s="10" t="str">
        <f t="shared" si="3"/>
        <v>查看目錄</v>
      </c>
      <c r="D195" s="1" t="s">
        <v>236</v>
      </c>
      <c r="E195" s="6">
        <v>36312</v>
      </c>
      <c r="F195" s="6">
        <v>36320</v>
      </c>
      <c r="G195" s="6">
        <v>36320</v>
      </c>
      <c r="H195" s="6" t="s">
        <v>4766</v>
      </c>
      <c r="I195" s="6" t="s">
        <v>4766</v>
      </c>
      <c r="J195" s="6" t="s">
        <v>4766</v>
      </c>
      <c r="K195" s="6" t="s">
        <v>4766</v>
      </c>
      <c r="L195" s="6" t="s">
        <v>4766</v>
      </c>
      <c r="M195" s="6" t="s">
        <v>4766</v>
      </c>
      <c r="N195" s="6" t="s">
        <v>4766</v>
      </c>
      <c r="O195" s="6" t="s">
        <v>4766</v>
      </c>
    </row>
    <row r="196" spans="1:15" ht="16.5" customHeight="1" x14ac:dyDescent="0.25">
      <c r="A196" s="1" t="s">
        <v>244</v>
      </c>
      <c r="B196" s="2" t="s">
        <v>4966</v>
      </c>
      <c r="C196" s="10" t="str">
        <f t="shared" si="3"/>
        <v>查看目錄</v>
      </c>
      <c r="D196" s="1" t="s">
        <v>236</v>
      </c>
      <c r="E196" s="6">
        <v>36312</v>
      </c>
      <c r="F196" s="6">
        <v>36320</v>
      </c>
      <c r="G196" s="6">
        <v>36320</v>
      </c>
      <c r="H196" s="6" t="s">
        <v>4766</v>
      </c>
      <c r="I196" s="6" t="s">
        <v>4766</v>
      </c>
      <c r="J196" s="6" t="s">
        <v>4766</v>
      </c>
      <c r="K196" s="6" t="s">
        <v>4766</v>
      </c>
      <c r="L196" s="6" t="s">
        <v>4766</v>
      </c>
      <c r="M196" s="6" t="s">
        <v>4766</v>
      </c>
      <c r="N196" s="6" t="s">
        <v>4766</v>
      </c>
      <c r="O196" s="6" t="s">
        <v>4766</v>
      </c>
    </row>
    <row r="197" spans="1:15" ht="16.5" customHeight="1" x14ac:dyDescent="0.25">
      <c r="A197" s="1" t="s">
        <v>245</v>
      </c>
      <c r="B197" s="2" t="s">
        <v>4967</v>
      </c>
      <c r="C197" s="10" t="str">
        <f t="shared" si="3"/>
        <v>查看目錄</v>
      </c>
      <c r="D197" s="1" t="s">
        <v>236</v>
      </c>
      <c r="E197" s="6">
        <v>36315</v>
      </c>
      <c r="F197" s="6">
        <v>36329</v>
      </c>
      <c r="G197" s="6">
        <v>36343</v>
      </c>
      <c r="H197" s="6" t="s">
        <v>4766</v>
      </c>
      <c r="I197" s="6" t="s">
        <v>4766</v>
      </c>
      <c r="J197" s="6" t="s">
        <v>4766</v>
      </c>
      <c r="K197" s="6" t="s">
        <v>4766</v>
      </c>
      <c r="L197" s="6" t="s">
        <v>4766</v>
      </c>
      <c r="M197" s="6" t="s">
        <v>4766</v>
      </c>
      <c r="N197" s="6" t="s">
        <v>4766</v>
      </c>
      <c r="O197" s="6" t="s">
        <v>4766</v>
      </c>
    </row>
    <row r="198" spans="1:15" ht="16.5" customHeight="1" x14ac:dyDescent="0.25">
      <c r="A198" s="1" t="s">
        <v>246</v>
      </c>
      <c r="B198" s="2" t="s">
        <v>4968</v>
      </c>
      <c r="C198" s="10" t="str">
        <f t="shared" si="3"/>
        <v>查看目錄</v>
      </c>
      <c r="D198" s="1" t="s">
        <v>2</v>
      </c>
      <c r="E198" s="6">
        <v>36351</v>
      </c>
      <c r="F198" s="6">
        <v>36357</v>
      </c>
      <c r="G198" s="6">
        <v>36375</v>
      </c>
      <c r="H198" s="6" t="s">
        <v>4766</v>
      </c>
      <c r="I198" s="6" t="s">
        <v>4766</v>
      </c>
      <c r="J198" s="6" t="s">
        <v>4766</v>
      </c>
      <c r="K198" s="6" t="s">
        <v>4766</v>
      </c>
      <c r="L198" s="6" t="s">
        <v>4766</v>
      </c>
      <c r="M198" s="6" t="s">
        <v>4766</v>
      </c>
      <c r="N198" s="6" t="s">
        <v>4766</v>
      </c>
      <c r="O198" s="6" t="s">
        <v>4766</v>
      </c>
    </row>
    <row r="199" spans="1:15" ht="16.5" customHeight="1" x14ac:dyDescent="0.25">
      <c r="A199" s="1" t="s">
        <v>247</v>
      </c>
      <c r="B199" s="2" t="s">
        <v>4969</v>
      </c>
      <c r="C199" s="10" t="str">
        <f t="shared" si="3"/>
        <v>查看目錄</v>
      </c>
      <c r="D199" s="1" t="s">
        <v>2</v>
      </c>
      <c r="E199" s="6">
        <v>36351</v>
      </c>
      <c r="F199" s="6">
        <v>36357</v>
      </c>
      <c r="G199" s="6">
        <v>36364</v>
      </c>
      <c r="H199" s="6" t="s">
        <v>4766</v>
      </c>
      <c r="I199" s="6" t="s">
        <v>4766</v>
      </c>
      <c r="J199" s="6" t="s">
        <v>4766</v>
      </c>
      <c r="K199" s="6" t="s">
        <v>4766</v>
      </c>
      <c r="L199" s="6" t="s">
        <v>4766</v>
      </c>
      <c r="M199" s="6" t="s">
        <v>4766</v>
      </c>
      <c r="N199" s="6" t="s">
        <v>4766</v>
      </c>
      <c r="O199" s="6" t="s">
        <v>4766</v>
      </c>
    </row>
    <row r="200" spans="1:15" ht="16.5" customHeight="1" x14ac:dyDescent="0.25">
      <c r="A200" s="1" t="s">
        <v>248</v>
      </c>
      <c r="B200" s="2" t="s">
        <v>4970</v>
      </c>
      <c r="C200" s="10" t="str">
        <f t="shared" si="3"/>
        <v>查看目錄</v>
      </c>
      <c r="D200" s="1" t="s">
        <v>236</v>
      </c>
      <c r="E200" s="6">
        <v>36389</v>
      </c>
      <c r="F200" s="6">
        <v>36393</v>
      </c>
      <c r="G200" s="6">
        <v>36413</v>
      </c>
      <c r="H200" s="6" t="s">
        <v>4766</v>
      </c>
      <c r="I200" s="6" t="s">
        <v>4766</v>
      </c>
      <c r="J200" s="6" t="s">
        <v>4766</v>
      </c>
      <c r="K200" s="6" t="s">
        <v>4766</v>
      </c>
      <c r="L200" s="6" t="s">
        <v>4766</v>
      </c>
      <c r="M200" s="6" t="s">
        <v>4766</v>
      </c>
      <c r="N200" s="6" t="s">
        <v>4766</v>
      </c>
      <c r="O200" s="6" t="s">
        <v>4766</v>
      </c>
    </row>
    <row r="201" spans="1:15" ht="16.5" customHeight="1" x14ac:dyDescent="0.25">
      <c r="A201" s="1" t="s">
        <v>249</v>
      </c>
      <c r="B201" s="2" t="s">
        <v>4971</v>
      </c>
      <c r="C201" s="10" t="str">
        <f t="shared" si="3"/>
        <v>查看目錄</v>
      </c>
      <c r="D201" s="1" t="s">
        <v>236</v>
      </c>
      <c r="E201" s="6">
        <v>36389</v>
      </c>
      <c r="F201" s="6">
        <v>36393</v>
      </c>
      <c r="G201" s="6">
        <v>36413</v>
      </c>
      <c r="H201" s="6" t="s">
        <v>4766</v>
      </c>
      <c r="I201" s="6" t="s">
        <v>4766</v>
      </c>
      <c r="J201" s="6" t="s">
        <v>4766</v>
      </c>
      <c r="K201" s="6" t="s">
        <v>4766</v>
      </c>
      <c r="L201" s="6" t="s">
        <v>4766</v>
      </c>
      <c r="M201" s="6" t="s">
        <v>4766</v>
      </c>
      <c r="N201" s="6" t="s">
        <v>4766</v>
      </c>
      <c r="O201" s="6" t="s">
        <v>4766</v>
      </c>
    </row>
    <row r="202" spans="1:15" ht="16.5" customHeight="1" x14ac:dyDescent="0.25">
      <c r="A202" s="1" t="s">
        <v>250</v>
      </c>
      <c r="B202" s="2" t="s">
        <v>4972</v>
      </c>
      <c r="C202" s="10" t="str">
        <f t="shared" si="3"/>
        <v>查看目錄</v>
      </c>
      <c r="D202" s="1" t="s">
        <v>2</v>
      </c>
      <c r="E202" s="6">
        <v>36390</v>
      </c>
      <c r="F202" s="6">
        <v>36393</v>
      </c>
      <c r="G202" s="6">
        <v>36402</v>
      </c>
      <c r="H202" s="6" t="s">
        <v>4766</v>
      </c>
      <c r="I202" s="6" t="s">
        <v>4766</v>
      </c>
      <c r="J202" s="6" t="s">
        <v>4766</v>
      </c>
      <c r="K202" s="6" t="s">
        <v>4766</v>
      </c>
      <c r="L202" s="6" t="s">
        <v>4766</v>
      </c>
      <c r="M202" s="6" t="s">
        <v>4766</v>
      </c>
      <c r="N202" s="6" t="s">
        <v>4766</v>
      </c>
      <c r="O202" s="6" t="s">
        <v>4766</v>
      </c>
    </row>
    <row r="203" spans="1:15" ht="16.5" customHeight="1" x14ac:dyDescent="0.25">
      <c r="A203" s="1" t="s">
        <v>251</v>
      </c>
      <c r="B203" s="2" t="s">
        <v>4973</v>
      </c>
      <c r="C203" s="10" t="str">
        <f t="shared" si="3"/>
        <v>查看目錄</v>
      </c>
      <c r="D203" s="1" t="s">
        <v>252</v>
      </c>
      <c r="E203" s="6">
        <v>36398</v>
      </c>
      <c r="F203" s="6">
        <v>36413</v>
      </c>
      <c r="G203" s="6">
        <v>36402</v>
      </c>
      <c r="H203" s="6" t="s">
        <v>4766</v>
      </c>
      <c r="I203" s="6" t="s">
        <v>4766</v>
      </c>
      <c r="J203" s="6" t="s">
        <v>4766</v>
      </c>
      <c r="K203" s="6" t="s">
        <v>4766</v>
      </c>
      <c r="L203" s="6" t="s">
        <v>4766</v>
      </c>
      <c r="M203" s="6" t="s">
        <v>4766</v>
      </c>
      <c r="N203" s="6" t="s">
        <v>4766</v>
      </c>
      <c r="O203" s="6" t="s">
        <v>4766</v>
      </c>
    </row>
    <row r="204" spans="1:15" ht="16.5" customHeight="1" x14ac:dyDescent="0.25">
      <c r="A204" s="1" t="s">
        <v>253</v>
      </c>
      <c r="B204" s="2" t="s">
        <v>4974</v>
      </c>
      <c r="C204" s="10" t="str">
        <f>HYPERLINK("X:\Private\NTD\Test Report\測試報告-電子版本(1999-2014)\BF\BF-91001","查看文件")</f>
        <v>查看文件</v>
      </c>
      <c r="D204" s="1" t="s">
        <v>2</v>
      </c>
      <c r="E204" s="6">
        <v>36440</v>
      </c>
      <c r="F204" s="6">
        <v>36448</v>
      </c>
      <c r="G204" s="6">
        <v>36460</v>
      </c>
      <c r="H204" s="6" t="s">
        <v>4766</v>
      </c>
      <c r="I204" s="6" t="s">
        <v>4766</v>
      </c>
      <c r="J204" s="6" t="s">
        <v>4766</v>
      </c>
      <c r="K204" s="6" t="s">
        <v>4766</v>
      </c>
      <c r="L204" s="6" t="s">
        <v>4766</v>
      </c>
      <c r="M204" s="6" t="s">
        <v>4766</v>
      </c>
      <c r="N204" s="6" t="s">
        <v>4766</v>
      </c>
      <c r="O204" s="6" t="s">
        <v>4766</v>
      </c>
    </row>
    <row r="205" spans="1:15" ht="16.5" customHeight="1" x14ac:dyDescent="0.25">
      <c r="A205" s="1" t="s">
        <v>254</v>
      </c>
      <c r="B205" s="2" t="s">
        <v>4975</v>
      </c>
      <c r="C205" s="10" t="str">
        <f>HYPERLINK("X:\Private\NTD\Test Report\測試報告-電子版本(1999-2014)\BF\BF-91002","查看文件")</f>
        <v>查看文件</v>
      </c>
      <c r="D205" s="1" t="s">
        <v>2</v>
      </c>
      <c r="E205" s="6">
        <v>36440</v>
      </c>
      <c r="F205" s="6">
        <v>36448</v>
      </c>
      <c r="G205" s="6">
        <v>36461</v>
      </c>
      <c r="H205" s="6" t="s">
        <v>4766</v>
      </c>
      <c r="I205" s="6" t="s">
        <v>4766</v>
      </c>
      <c r="J205" s="6" t="s">
        <v>4766</v>
      </c>
      <c r="K205" s="6" t="s">
        <v>4766</v>
      </c>
      <c r="L205" s="6" t="s">
        <v>4766</v>
      </c>
      <c r="M205" s="6" t="s">
        <v>4766</v>
      </c>
      <c r="N205" s="6" t="s">
        <v>4766</v>
      </c>
      <c r="O205" s="6" t="s">
        <v>4766</v>
      </c>
    </row>
    <row r="206" spans="1:15" ht="16.5" customHeight="1" x14ac:dyDescent="0.25">
      <c r="A206" s="1" t="s">
        <v>255</v>
      </c>
      <c r="B206" s="2" t="s">
        <v>4976</v>
      </c>
      <c r="C206" s="10" t="str">
        <f>HYPERLINK("X:\Private\NTD\Test Report\測試報告-電子版本(1999-2014)\BF\BF-91003","查看文件")</f>
        <v>查看文件</v>
      </c>
      <c r="D206" s="1" t="s">
        <v>2</v>
      </c>
      <c r="E206" s="6">
        <v>36440</v>
      </c>
      <c r="F206" s="6">
        <v>36448</v>
      </c>
      <c r="G206" s="6">
        <v>36460</v>
      </c>
      <c r="H206" s="6" t="s">
        <v>4766</v>
      </c>
      <c r="I206" s="6" t="s">
        <v>4766</v>
      </c>
      <c r="J206" s="6" t="s">
        <v>4766</v>
      </c>
      <c r="K206" s="6" t="s">
        <v>4766</v>
      </c>
      <c r="L206" s="6" t="s">
        <v>4766</v>
      </c>
      <c r="M206" s="6" t="s">
        <v>4766</v>
      </c>
      <c r="N206" s="6" t="s">
        <v>4766</v>
      </c>
      <c r="O206" s="6" t="s">
        <v>4766</v>
      </c>
    </row>
    <row r="207" spans="1:15" ht="16.5" customHeight="1" x14ac:dyDescent="0.25">
      <c r="A207" s="1" t="s">
        <v>256</v>
      </c>
      <c r="B207" s="2" t="s">
        <v>4977</v>
      </c>
      <c r="C207" s="10" t="str">
        <f>HYPERLINK("X:\Private\NTD\Test Report\測試報告-電子版本(1999-2014)\BF\BF-91004","查看文件")</f>
        <v>查看文件</v>
      </c>
      <c r="D207" s="1" t="s">
        <v>2</v>
      </c>
      <c r="E207" s="6">
        <v>36440</v>
      </c>
      <c r="F207" s="6">
        <v>36448</v>
      </c>
      <c r="G207" s="6">
        <v>36461</v>
      </c>
      <c r="H207" s="6" t="s">
        <v>4766</v>
      </c>
      <c r="I207" s="6" t="s">
        <v>4766</v>
      </c>
      <c r="J207" s="6" t="s">
        <v>4766</v>
      </c>
      <c r="K207" s="6" t="s">
        <v>4766</v>
      </c>
      <c r="L207" s="6" t="s">
        <v>4766</v>
      </c>
      <c r="M207" s="6" t="s">
        <v>4766</v>
      </c>
      <c r="N207" s="6" t="s">
        <v>4766</v>
      </c>
      <c r="O207" s="6" t="s">
        <v>4766</v>
      </c>
    </row>
    <row r="208" spans="1:15" ht="16.5" customHeight="1" x14ac:dyDescent="0.25">
      <c r="A208" s="1" t="s">
        <v>257</v>
      </c>
      <c r="B208" s="2" t="s">
        <v>4978</v>
      </c>
      <c r="C208" s="10" t="str">
        <f>HYPERLINK("X:\Private\NTD\Test Report\測試報告-電子版本(1999-2014)\BF\BF-91005","查看文件")</f>
        <v>查看文件</v>
      </c>
      <c r="D208" s="1" t="s">
        <v>2</v>
      </c>
      <c r="E208" s="6">
        <v>36452</v>
      </c>
      <c r="F208" s="6">
        <v>36460</v>
      </c>
      <c r="G208" s="6">
        <v>36470</v>
      </c>
      <c r="H208" s="6" t="s">
        <v>4766</v>
      </c>
      <c r="I208" s="6" t="s">
        <v>4766</v>
      </c>
      <c r="J208" s="6" t="s">
        <v>4766</v>
      </c>
      <c r="K208" s="6" t="s">
        <v>4766</v>
      </c>
      <c r="L208" s="6" t="s">
        <v>4766</v>
      </c>
      <c r="M208" s="6" t="s">
        <v>4766</v>
      </c>
      <c r="N208" s="6" t="s">
        <v>4766</v>
      </c>
      <c r="O208" s="6" t="s">
        <v>4766</v>
      </c>
    </row>
    <row r="209" spans="1:15" ht="16.5" customHeight="1" x14ac:dyDescent="0.25">
      <c r="A209" s="1" t="s">
        <v>258</v>
      </c>
      <c r="B209" s="2" t="s">
        <v>4979</v>
      </c>
      <c r="C209" s="10" t="str">
        <f>HYPERLINK("X:\Private\NTD\Test Report\測試報告-電子版本(1999-2014)\BF\BF-91006","查看文件")</f>
        <v>查看文件</v>
      </c>
      <c r="D209" s="1" t="s">
        <v>2</v>
      </c>
      <c r="E209" s="6">
        <v>36452</v>
      </c>
      <c r="F209" s="6">
        <v>36460</v>
      </c>
      <c r="G209" s="6">
        <v>36470</v>
      </c>
      <c r="H209" s="6" t="s">
        <v>4766</v>
      </c>
      <c r="I209" s="6" t="s">
        <v>4766</v>
      </c>
      <c r="J209" s="6" t="s">
        <v>4766</v>
      </c>
      <c r="K209" s="6" t="s">
        <v>4766</v>
      </c>
      <c r="L209" s="6" t="s">
        <v>4766</v>
      </c>
      <c r="M209" s="6" t="s">
        <v>4766</v>
      </c>
      <c r="N209" s="6" t="s">
        <v>4766</v>
      </c>
      <c r="O209" s="6" t="s">
        <v>4766</v>
      </c>
    </row>
    <row r="210" spans="1:15" ht="16.5" customHeight="1" x14ac:dyDescent="0.25">
      <c r="A210" s="1" t="s">
        <v>259</v>
      </c>
      <c r="B210" s="2" t="s">
        <v>4980</v>
      </c>
      <c r="C210" s="10" t="str">
        <f>HYPERLINK("X:\Private\NTD\Test Report\測試報告-電子版本(1999-2014)\BF\BF-91007","查看文件")</f>
        <v>查看文件</v>
      </c>
      <c r="D210" s="1" t="s">
        <v>2</v>
      </c>
      <c r="E210" s="6">
        <v>36452</v>
      </c>
      <c r="F210" s="6">
        <v>36460</v>
      </c>
      <c r="G210" s="6">
        <v>36470</v>
      </c>
      <c r="H210" s="6" t="s">
        <v>4766</v>
      </c>
      <c r="I210" s="6" t="s">
        <v>4766</v>
      </c>
      <c r="J210" s="6" t="s">
        <v>4766</v>
      </c>
      <c r="K210" s="6" t="s">
        <v>4766</v>
      </c>
      <c r="L210" s="6" t="s">
        <v>4766</v>
      </c>
      <c r="M210" s="6" t="s">
        <v>4766</v>
      </c>
      <c r="N210" s="6" t="s">
        <v>4766</v>
      </c>
      <c r="O210" s="6" t="s">
        <v>4766</v>
      </c>
    </row>
    <row r="211" spans="1:15" ht="16.5" customHeight="1" x14ac:dyDescent="0.25">
      <c r="A211" s="1" t="s">
        <v>260</v>
      </c>
      <c r="B211" s="2" t="s">
        <v>4981</v>
      </c>
      <c r="C211" s="10" t="str">
        <f>HYPERLINK("X:\Private\NTD\Test Report\測試報告-電子版本(1999-2014)\BF","查看目錄")</f>
        <v>查看目錄</v>
      </c>
      <c r="D211" s="1" t="s">
        <v>2</v>
      </c>
      <c r="E211" s="6">
        <v>36481</v>
      </c>
      <c r="F211" s="6">
        <v>36484</v>
      </c>
      <c r="G211" s="6">
        <v>36486</v>
      </c>
      <c r="H211" s="6" t="s">
        <v>4766</v>
      </c>
      <c r="I211" s="6" t="s">
        <v>4766</v>
      </c>
      <c r="J211" s="6" t="s">
        <v>4766</v>
      </c>
      <c r="K211" s="6" t="s">
        <v>4766</v>
      </c>
      <c r="L211" s="6" t="s">
        <v>4766</v>
      </c>
      <c r="M211" s="6" t="s">
        <v>4766</v>
      </c>
      <c r="N211" s="6" t="s">
        <v>4766</v>
      </c>
      <c r="O211" s="6" t="s">
        <v>4766</v>
      </c>
    </row>
    <row r="212" spans="1:15" ht="16.5" customHeight="1" x14ac:dyDescent="0.25">
      <c r="A212" s="1" t="s">
        <v>261</v>
      </c>
      <c r="B212" s="2" t="s">
        <v>4982</v>
      </c>
      <c r="C212" s="10" t="str">
        <f>HYPERLINK("X:\Private\NTD\Test Report\測試報告-電子版本(1999-2014)\BF","查看目錄")</f>
        <v>查看目錄</v>
      </c>
      <c r="D212" s="1" t="s">
        <v>2</v>
      </c>
      <c r="E212" s="6">
        <v>36481</v>
      </c>
      <c r="F212" s="6">
        <v>36484</v>
      </c>
      <c r="G212" s="6">
        <v>36486</v>
      </c>
      <c r="H212" s="6" t="s">
        <v>4766</v>
      </c>
      <c r="I212" s="6" t="s">
        <v>4766</v>
      </c>
      <c r="J212" s="6" t="s">
        <v>4766</v>
      </c>
      <c r="K212" s="6" t="s">
        <v>4766</v>
      </c>
      <c r="L212" s="6" t="s">
        <v>4766</v>
      </c>
      <c r="M212" s="6" t="s">
        <v>4766</v>
      </c>
      <c r="N212" s="6" t="s">
        <v>4766</v>
      </c>
      <c r="O212" s="6" t="s">
        <v>4766</v>
      </c>
    </row>
    <row r="213" spans="1:15" ht="16.5" customHeight="1" x14ac:dyDescent="0.25">
      <c r="A213" s="1" t="s">
        <v>262</v>
      </c>
      <c r="B213" s="2" t="s">
        <v>4983</v>
      </c>
      <c r="C213" s="10" t="str">
        <f>HYPERLINK("X:\Private\NTD\Test Report\測試報告-電子版本(1999-2014)\BF","查看目錄")</f>
        <v>查看目錄</v>
      </c>
      <c r="D213" s="1" t="s">
        <v>2</v>
      </c>
      <c r="E213" s="6">
        <v>36487</v>
      </c>
      <c r="F213" s="6">
        <v>36489</v>
      </c>
      <c r="G213" s="6">
        <v>36496</v>
      </c>
      <c r="H213" s="6" t="s">
        <v>4766</v>
      </c>
      <c r="I213" s="6" t="s">
        <v>4766</v>
      </c>
      <c r="J213" s="6" t="s">
        <v>4766</v>
      </c>
      <c r="K213" s="6" t="s">
        <v>4766</v>
      </c>
      <c r="L213" s="6" t="s">
        <v>4766</v>
      </c>
      <c r="M213" s="6" t="s">
        <v>4766</v>
      </c>
      <c r="N213" s="6" t="s">
        <v>4766</v>
      </c>
      <c r="O213" s="6" t="s">
        <v>4766</v>
      </c>
    </row>
    <row r="214" spans="1:15" ht="16.5" customHeight="1" x14ac:dyDescent="0.25">
      <c r="A214" s="1" t="s">
        <v>263</v>
      </c>
      <c r="B214" s="2" t="s">
        <v>4984</v>
      </c>
      <c r="C214" s="10" t="str">
        <f>HYPERLINK("X:\Private\NTD\Test Report\測試報告-電子版本(1999-2014)\BF","查看目錄")</f>
        <v>查看目錄</v>
      </c>
      <c r="D214" s="1" t="s">
        <v>2</v>
      </c>
      <c r="E214" s="6">
        <v>36489</v>
      </c>
      <c r="F214" s="6">
        <v>36489</v>
      </c>
      <c r="G214" s="6">
        <v>36496</v>
      </c>
      <c r="H214" s="6" t="s">
        <v>4766</v>
      </c>
      <c r="I214" s="6" t="s">
        <v>4766</v>
      </c>
      <c r="J214" s="6" t="s">
        <v>4766</v>
      </c>
      <c r="K214" s="6" t="s">
        <v>4766</v>
      </c>
      <c r="L214" s="6" t="s">
        <v>4766</v>
      </c>
      <c r="M214" s="6" t="s">
        <v>4766</v>
      </c>
      <c r="N214" s="6" t="s">
        <v>4766</v>
      </c>
      <c r="O214" s="6" t="s">
        <v>4766</v>
      </c>
    </row>
    <row r="215" spans="1:15" ht="16.5" customHeight="1" x14ac:dyDescent="0.25">
      <c r="A215" s="1" t="s">
        <v>264</v>
      </c>
      <c r="B215" s="2" t="s">
        <v>4985</v>
      </c>
      <c r="C215" s="10" t="str">
        <f>HYPERLINK("X:\Private\NTD\Test Report\測試報告-電子版本(1999-2014)\BF","查看目錄")</f>
        <v>查看目錄</v>
      </c>
      <c r="D215" s="1" t="s">
        <v>2</v>
      </c>
      <c r="E215" s="6">
        <v>36504</v>
      </c>
      <c r="F215" s="6">
        <v>36514</v>
      </c>
      <c r="G215" s="6">
        <v>36522</v>
      </c>
      <c r="H215" s="6" t="s">
        <v>4766</v>
      </c>
      <c r="I215" s="6" t="s">
        <v>4766</v>
      </c>
      <c r="J215" s="6" t="s">
        <v>4766</v>
      </c>
      <c r="K215" s="6" t="s">
        <v>4766</v>
      </c>
      <c r="L215" s="6" t="s">
        <v>4766</v>
      </c>
      <c r="M215" s="6" t="s">
        <v>4766</v>
      </c>
      <c r="N215" s="6" t="s">
        <v>4766</v>
      </c>
      <c r="O215" s="6" t="s">
        <v>4766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5"/>
  <dimension ref="A1:O630"/>
  <sheetViews>
    <sheetView workbookViewId="0">
      <pane xSplit="1" ySplit="1" topLeftCell="B318" activePane="bottomRight" state="frozen"/>
      <selection activeCell="A82" sqref="A82"/>
      <selection pane="topRight" activeCell="A82" sqref="A82"/>
      <selection pane="bottomLeft" activeCell="A82" sqref="A82"/>
      <selection pane="bottomRight" activeCell="C335" sqref="C335"/>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4" width="16.125" style="6" bestFit="1" customWidth="1"/>
    <col min="15" max="15" width="9.5"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265</v>
      </c>
      <c r="B2" s="2" t="s">
        <v>8265</v>
      </c>
      <c r="C2" s="11" t="str">
        <f>HYPERLINK("X:\Private\NTD\Test Report\測試報告-電子版本(1999-2014)\CS","查看目錄")</f>
        <v>查看目錄</v>
      </c>
      <c r="D2" s="1" t="s">
        <v>266</v>
      </c>
      <c r="E2" s="6">
        <v>36523</v>
      </c>
      <c r="F2" s="6">
        <v>36533</v>
      </c>
      <c r="G2" s="6">
        <v>36586</v>
      </c>
      <c r="H2" s="6" t="s">
        <v>4766</v>
      </c>
      <c r="I2" s="6" t="s">
        <v>4766</v>
      </c>
      <c r="J2" s="6" t="s">
        <v>4766</v>
      </c>
      <c r="K2" s="6" t="s">
        <v>4766</v>
      </c>
      <c r="L2" s="6" t="s">
        <v>4766</v>
      </c>
      <c r="M2" s="6" t="s">
        <v>4766</v>
      </c>
      <c r="N2" s="6" t="s">
        <v>4766</v>
      </c>
      <c r="O2" s="6" t="s">
        <v>4766</v>
      </c>
    </row>
    <row r="3" spans="1:15" ht="16.5" customHeight="1" x14ac:dyDescent="0.25">
      <c r="A3" s="1" t="s">
        <v>267</v>
      </c>
      <c r="B3" s="2" t="s">
        <v>8266</v>
      </c>
      <c r="C3" s="11" t="str">
        <f>HYPERLINK("X:\Private\NTD\Test Report\測試報告-電子版本(1999-2014)\CS","查看目錄")</f>
        <v>查看目錄</v>
      </c>
      <c r="D3" s="1" t="s">
        <v>2</v>
      </c>
      <c r="E3" s="6">
        <v>36538</v>
      </c>
      <c r="F3" s="6">
        <v>36542</v>
      </c>
      <c r="G3" s="6">
        <v>36544</v>
      </c>
      <c r="H3" s="6" t="s">
        <v>4766</v>
      </c>
      <c r="I3" s="6" t="s">
        <v>4766</v>
      </c>
      <c r="J3" s="6" t="s">
        <v>4766</v>
      </c>
      <c r="K3" s="6" t="s">
        <v>4766</v>
      </c>
      <c r="L3" s="6" t="s">
        <v>4766</v>
      </c>
      <c r="M3" s="6" t="s">
        <v>4766</v>
      </c>
      <c r="N3" s="6" t="s">
        <v>4766</v>
      </c>
      <c r="O3" s="6" t="s">
        <v>4766</v>
      </c>
    </row>
    <row r="4" spans="1:15" ht="16.5" customHeight="1" x14ac:dyDescent="0.25">
      <c r="A4" s="1" t="s">
        <v>268</v>
      </c>
      <c r="B4" s="2" t="s">
        <v>8267</v>
      </c>
      <c r="C4" s="11" t="str">
        <f>HYPERLINK("X:\Private\NTD\Test Report\測試報告-電子版本(1999-2014)\CS","查看目錄")</f>
        <v>查看目錄</v>
      </c>
      <c r="D4" s="1" t="s">
        <v>2</v>
      </c>
      <c r="E4" s="6">
        <v>36571</v>
      </c>
      <c r="F4" s="6">
        <v>36574</v>
      </c>
      <c r="G4" s="6">
        <v>36595</v>
      </c>
      <c r="H4" s="6" t="s">
        <v>4766</v>
      </c>
      <c r="I4" s="6" t="s">
        <v>4766</v>
      </c>
      <c r="J4" s="6" t="s">
        <v>4766</v>
      </c>
      <c r="K4" s="6" t="s">
        <v>4766</v>
      </c>
      <c r="L4" s="6" t="s">
        <v>4766</v>
      </c>
      <c r="M4" s="6" t="s">
        <v>4766</v>
      </c>
      <c r="N4" s="6" t="s">
        <v>4766</v>
      </c>
      <c r="O4" s="6" t="s">
        <v>4766</v>
      </c>
    </row>
    <row r="5" spans="1:15" ht="16.5" customHeight="1" x14ac:dyDescent="0.25">
      <c r="A5" s="1" t="s">
        <v>269</v>
      </c>
      <c r="B5" s="2" t="s">
        <v>8268</v>
      </c>
      <c r="C5" s="11" t="str">
        <f>HYPERLINK("X:\Private\NTD\Test Report\測試報告-電子版本(1999-2014)\CS","查看目錄")</f>
        <v>查看目錄</v>
      </c>
      <c r="D5" s="1" t="s">
        <v>2</v>
      </c>
      <c r="E5" s="6">
        <v>36624</v>
      </c>
      <c r="F5" s="6">
        <v>36626</v>
      </c>
      <c r="G5" s="6">
        <v>36649</v>
      </c>
      <c r="H5" s="6" t="s">
        <v>4766</v>
      </c>
      <c r="I5" s="6" t="s">
        <v>4766</v>
      </c>
      <c r="J5" s="6" t="s">
        <v>4766</v>
      </c>
      <c r="K5" s="6" t="s">
        <v>4766</v>
      </c>
      <c r="L5" s="6" t="s">
        <v>4766</v>
      </c>
      <c r="M5" s="6" t="s">
        <v>4766</v>
      </c>
      <c r="N5" s="6" t="s">
        <v>4766</v>
      </c>
      <c r="O5" s="6" t="s">
        <v>4766</v>
      </c>
    </row>
    <row r="6" spans="1:15" ht="16.5" customHeight="1" x14ac:dyDescent="0.25">
      <c r="A6" s="1" t="s">
        <v>270</v>
      </c>
      <c r="B6" s="2" t="s">
        <v>8269</v>
      </c>
      <c r="C6" s="11" t="str">
        <f>HYPERLINK("X:\Private\NTD\Test Report\測試報告-電子版本(1999-2014)\CS\CS-00402","查看文件")</f>
        <v>查看文件</v>
      </c>
      <c r="D6" s="1" t="s">
        <v>252</v>
      </c>
      <c r="E6" s="6">
        <v>36622</v>
      </c>
      <c r="F6" s="6">
        <v>36633</v>
      </c>
      <c r="G6" s="6" t="s">
        <v>4766</v>
      </c>
      <c r="H6" s="6" t="s">
        <v>4766</v>
      </c>
      <c r="I6" s="6" t="s">
        <v>4766</v>
      </c>
      <c r="J6" s="6" t="s">
        <v>4766</v>
      </c>
      <c r="K6" s="6" t="s">
        <v>4766</v>
      </c>
      <c r="L6" s="6" t="s">
        <v>4766</v>
      </c>
      <c r="M6" s="6" t="s">
        <v>4766</v>
      </c>
      <c r="N6" s="6" t="s">
        <v>4766</v>
      </c>
      <c r="O6" s="6" t="s">
        <v>4766</v>
      </c>
    </row>
    <row r="7" spans="1:15" ht="16.5" customHeight="1" x14ac:dyDescent="0.25">
      <c r="A7" s="1" t="s">
        <v>271</v>
      </c>
      <c r="B7" s="2" t="s">
        <v>8270</v>
      </c>
      <c r="C7" s="11" t="str">
        <f>HYPERLINK("X:\Private\NTD\Test Report\測試報告-電子版本(1999-2014)\CS\CS-00403","查看文件")</f>
        <v>查看文件</v>
      </c>
      <c r="D7" s="1" t="s">
        <v>11</v>
      </c>
      <c r="E7" s="6">
        <v>36636</v>
      </c>
      <c r="F7" s="6">
        <v>36646</v>
      </c>
      <c r="G7" s="6" t="s">
        <v>4766</v>
      </c>
      <c r="H7" s="6" t="s">
        <v>4766</v>
      </c>
      <c r="I7" s="6" t="s">
        <v>4766</v>
      </c>
      <c r="J7" s="6" t="s">
        <v>4766</v>
      </c>
      <c r="K7" s="6" t="s">
        <v>4766</v>
      </c>
      <c r="L7" s="6" t="s">
        <v>4766</v>
      </c>
      <c r="M7" s="6" t="s">
        <v>4766</v>
      </c>
      <c r="N7" s="6" t="s">
        <v>4766</v>
      </c>
      <c r="O7" s="6" t="s">
        <v>4766</v>
      </c>
    </row>
    <row r="8" spans="1:15" ht="16.5" customHeight="1" x14ac:dyDescent="0.25">
      <c r="A8" s="1" t="s">
        <v>272</v>
      </c>
      <c r="B8" s="2" t="s">
        <v>8271</v>
      </c>
      <c r="C8" s="11" t="str">
        <f>HYPERLINK("X:\Private\NTD\Test Report\測試報告-電子版本(1999-2014)\CS\CS-00404","查看文件")</f>
        <v>查看文件</v>
      </c>
      <c r="D8" s="1" t="s">
        <v>9</v>
      </c>
      <c r="E8" s="6">
        <v>36636</v>
      </c>
      <c r="F8" s="6">
        <v>36644</v>
      </c>
      <c r="G8" s="6">
        <v>36641</v>
      </c>
      <c r="H8" s="6" t="s">
        <v>4766</v>
      </c>
      <c r="I8" s="6" t="s">
        <v>4766</v>
      </c>
      <c r="J8" s="6" t="s">
        <v>4766</v>
      </c>
      <c r="K8" s="6" t="s">
        <v>4766</v>
      </c>
      <c r="L8" s="6" t="s">
        <v>4766</v>
      </c>
      <c r="M8" s="6" t="s">
        <v>4766</v>
      </c>
      <c r="N8" s="6" t="s">
        <v>4766</v>
      </c>
      <c r="O8" s="6" t="s">
        <v>4766</v>
      </c>
    </row>
    <row r="9" spans="1:15" ht="16.5" customHeight="1" x14ac:dyDescent="0.25">
      <c r="A9" s="1" t="s">
        <v>273</v>
      </c>
      <c r="B9" s="2" t="s">
        <v>8272</v>
      </c>
      <c r="C9" s="11" t="str">
        <f>HYPERLINK("X:\Private\NTD\Test Report\測試報告-電子版本(1999-2014)\CS\CS-00405","查看文件")</f>
        <v>查看文件</v>
      </c>
      <c r="D9" s="1" t="s">
        <v>266</v>
      </c>
      <c r="E9" s="6">
        <v>36643</v>
      </c>
      <c r="F9" s="6">
        <v>36658</v>
      </c>
      <c r="G9" s="6">
        <v>36725</v>
      </c>
      <c r="H9" s="6" t="s">
        <v>4766</v>
      </c>
      <c r="I9" s="6" t="s">
        <v>4766</v>
      </c>
      <c r="J9" s="6" t="s">
        <v>4766</v>
      </c>
      <c r="K9" s="6" t="s">
        <v>4766</v>
      </c>
      <c r="L9" s="6" t="s">
        <v>4766</v>
      </c>
      <c r="M9" s="6" t="s">
        <v>4766</v>
      </c>
      <c r="N9" s="6" t="s">
        <v>4766</v>
      </c>
      <c r="O9" s="6" t="s">
        <v>4766</v>
      </c>
    </row>
    <row r="10" spans="1:15" ht="16.5" customHeight="1" x14ac:dyDescent="0.25">
      <c r="A10" s="1" t="s">
        <v>274</v>
      </c>
      <c r="B10" s="2" t="s">
        <v>8273</v>
      </c>
      <c r="C10" s="11" t="str">
        <f>HYPERLINK("X:\Private\NTD\Test Report\測試報告-電子版本(1999-2014)\CS","查看目錄")</f>
        <v>查看目錄</v>
      </c>
      <c r="D10" s="1" t="s">
        <v>275</v>
      </c>
      <c r="E10" s="6">
        <v>36645</v>
      </c>
      <c r="F10" s="6">
        <v>36650</v>
      </c>
      <c r="G10" s="6">
        <v>36659</v>
      </c>
      <c r="H10" s="6" t="s">
        <v>4766</v>
      </c>
      <c r="I10" s="6" t="s">
        <v>4766</v>
      </c>
      <c r="J10" s="6" t="s">
        <v>4766</v>
      </c>
      <c r="K10" s="6" t="s">
        <v>4766</v>
      </c>
      <c r="L10" s="6" t="s">
        <v>4766</v>
      </c>
      <c r="M10" s="6" t="s">
        <v>4766</v>
      </c>
      <c r="N10" s="6" t="s">
        <v>4766</v>
      </c>
      <c r="O10" s="6" t="s">
        <v>4766</v>
      </c>
    </row>
    <row r="11" spans="1:15" ht="16.5" customHeight="1" x14ac:dyDescent="0.25">
      <c r="A11" s="1" t="s">
        <v>276</v>
      </c>
      <c r="B11" s="2" t="s">
        <v>8274</v>
      </c>
      <c r="C11" s="11" t="str">
        <f>HYPERLINK("X:\Private\NTD\Test Report\測試報告-電子版本(1999-2014)\CS\CS-00501","查看文件")</f>
        <v>查看文件</v>
      </c>
      <c r="D11" s="1" t="s">
        <v>252</v>
      </c>
      <c r="E11" s="6">
        <v>36643</v>
      </c>
      <c r="F11" s="6">
        <v>36656</v>
      </c>
      <c r="G11" s="6" t="s">
        <v>4766</v>
      </c>
      <c r="H11" s="6" t="s">
        <v>4766</v>
      </c>
      <c r="I11" s="6" t="s">
        <v>4766</v>
      </c>
      <c r="J11" s="6" t="s">
        <v>4766</v>
      </c>
      <c r="K11" s="6" t="s">
        <v>4766</v>
      </c>
      <c r="L11" s="6" t="s">
        <v>4766</v>
      </c>
      <c r="M11" s="6" t="s">
        <v>4766</v>
      </c>
      <c r="N11" s="6" t="s">
        <v>4766</v>
      </c>
      <c r="O11" s="6" t="s">
        <v>4766</v>
      </c>
    </row>
    <row r="12" spans="1:15" ht="16.5" customHeight="1" x14ac:dyDescent="0.25">
      <c r="A12" s="1" t="s">
        <v>277</v>
      </c>
      <c r="B12" s="2" t="s">
        <v>8275</v>
      </c>
      <c r="C12" s="11" t="str">
        <f>HYPERLINK("X:\Private\NTD\Test Report\測試報告-電子版本(1999-2014)\CS","查看目錄")</f>
        <v>查看目錄</v>
      </c>
      <c r="D12" s="1" t="s">
        <v>278</v>
      </c>
      <c r="E12" s="6" t="s">
        <v>4766</v>
      </c>
      <c r="F12" s="6" t="s">
        <v>4766</v>
      </c>
      <c r="G12" s="6" t="s">
        <v>4766</v>
      </c>
      <c r="H12" s="6" t="s">
        <v>4766</v>
      </c>
      <c r="I12" s="6" t="s">
        <v>4766</v>
      </c>
      <c r="J12" s="6" t="s">
        <v>4766</v>
      </c>
      <c r="K12" s="6" t="s">
        <v>4766</v>
      </c>
      <c r="L12" s="6" t="s">
        <v>4766</v>
      </c>
      <c r="M12" s="6" t="s">
        <v>4766</v>
      </c>
      <c r="N12" s="6" t="s">
        <v>4766</v>
      </c>
      <c r="O12" s="6" t="s">
        <v>4766</v>
      </c>
    </row>
    <row r="13" spans="1:15" ht="16.5" customHeight="1" x14ac:dyDescent="0.25">
      <c r="A13" s="1" t="s">
        <v>279</v>
      </c>
      <c r="B13" s="2" t="s">
        <v>8276</v>
      </c>
      <c r="C13" s="11" t="str">
        <f>HYPERLINK("X:\Private\NTD\Test Report\測試報告-電子版本(1999-2014)\CS\CS-00503","查看文件")</f>
        <v>查看文件</v>
      </c>
      <c r="D13" s="1" t="s">
        <v>9</v>
      </c>
      <c r="E13" s="6">
        <v>36651</v>
      </c>
      <c r="F13" s="6">
        <v>36661</v>
      </c>
      <c r="G13" s="6" t="s">
        <v>4766</v>
      </c>
      <c r="H13" s="6" t="s">
        <v>4766</v>
      </c>
      <c r="I13" s="6" t="s">
        <v>4766</v>
      </c>
      <c r="J13" s="6" t="s">
        <v>4766</v>
      </c>
      <c r="K13" s="6" t="s">
        <v>4766</v>
      </c>
      <c r="L13" s="6" t="s">
        <v>4766</v>
      </c>
      <c r="M13" s="6" t="s">
        <v>4766</v>
      </c>
      <c r="N13" s="6" t="s">
        <v>4766</v>
      </c>
      <c r="O13" s="6" t="s">
        <v>4766</v>
      </c>
    </row>
    <row r="14" spans="1:15" ht="16.5" customHeight="1" x14ac:dyDescent="0.25">
      <c r="A14" s="1" t="s">
        <v>280</v>
      </c>
      <c r="B14" s="2" t="s">
        <v>8277</v>
      </c>
      <c r="C14" s="11" t="str">
        <f>HYPERLINK("X:\Private\NTD\Test Report\測試報告-電子版本(1999-2014)\CS\CS-00504","查看文件")</f>
        <v>查看文件</v>
      </c>
      <c r="D14" s="1" t="s">
        <v>9</v>
      </c>
      <c r="E14" s="6">
        <v>36651</v>
      </c>
      <c r="F14" s="6">
        <v>36661</v>
      </c>
      <c r="G14" s="6" t="s">
        <v>4766</v>
      </c>
      <c r="H14" s="6" t="s">
        <v>4766</v>
      </c>
      <c r="I14" s="6" t="s">
        <v>4766</v>
      </c>
      <c r="J14" s="6" t="s">
        <v>4766</v>
      </c>
      <c r="K14" s="6" t="s">
        <v>4766</v>
      </c>
      <c r="L14" s="6" t="s">
        <v>4766</v>
      </c>
      <c r="M14" s="6" t="s">
        <v>4766</v>
      </c>
      <c r="N14" s="6" t="s">
        <v>4766</v>
      </c>
      <c r="O14" s="6" t="s">
        <v>4766</v>
      </c>
    </row>
    <row r="15" spans="1:15" ht="16.5" customHeight="1" x14ac:dyDescent="0.25">
      <c r="A15" s="1" t="s">
        <v>281</v>
      </c>
      <c r="B15" s="2" t="s">
        <v>8278</v>
      </c>
      <c r="C15" s="11" t="str">
        <f>HYPERLINK("X:\Private\NTD\Test Report\測試報告-電子版本(1999-2014)\CS\CS-00505","查看文件")</f>
        <v>查看文件</v>
      </c>
      <c r="D15" s="1" t="s">
        <v>9</v>
      </c>
      <c r="E15" s="6">
        <v>36651</v>
      </c>
      <c r="F15" s="6">
        <v>36661</v>
      </c>
      <c r="G15" s="6">
        <v>36663</v>
      </c>
      <c r="H15" s="6" t="s">
        <v>4766</v>
      </c>
      <c r="I15" s="6" t="s">
        <v>4766</v>
      </c>
      <c r="J15" s="6" t="s">
        <v>4766</v>
      </c>
      <c r="K15" s="6" t="s">
        <v>4766</v>
      </c>
      <c r="L15" s="6" t="s">
        <v>4766</v>
      </c>
      <c r="M15" s="6" t="s">
        <v>4766</v>
      </c>
      <c r="N15" s="6" t="s">
        <v>4766</v>
      </c>
      <c r="O15" s="6" t="s">
        <v>4766</v>
      </c>
    </row>
    <row r="16" spans="1:15" ht="16.5" customHeight="1" x14ac:dyDescent="0.25">
      <c r="A16" s="1" t="s">
        <v>282</v>
      </c>
      <c r="B16" s="2" t="s">
        <v>8279</v>
      </c>
      <c r="C16" s="11" t="str">
        <f>HYPERLINK("X:\Private\NTD\Test Report\測試報告-電子版本(1999-2014)\CS\CS-00506","查看文件")</f>
        <v>查看文件</v>
      </c>
      <c r="D16" s="1" t="s">
        <v>9</v>
      </c>
      <c r="E16" s="6">
        <v>36651</v>
      </c>
      <c r="F16" s="6">
        <v>36661</v>
      </c>
      <c r="G16" s="6">
        <v>36674</v>
      </c>
      <c r="H16" s="6" t="s">
        <v>4766</v>
      </c>
      <c r="I16" s="6" t="s">
        <v>4766</v>
      </c>
      <c r="J16" s="6" t="s">
        <v>4766</v>
      </c>
      <c r="K16" s="6" t="s">
        <v>4766</v>
      </c>
      <c r="L16" s="6" t="s">
        <v>4766</v>
      </c>
      <c r="M16" s="6" t="s">
        <v>4766</v>
      </c>
      <c r="N16" s="6" t="s">
        <v>4766</v>
      </c>
      <c r="O16" s="6" t="s">
        <v>4766</v>
      </c>
    </row>
    <row r="17" spans="1:15" ht="16.5" customHeight="1" x14ac:dyDescent="0.25">
      <c r="A17" s="1" t="s">
        <v>283</v>
      </c>
      <c r="B17" s="2" t="s">
        <v>8280</v>
      </c>
      <c r="C17" s="11" t="str">
        <f>HYPERLINK("X:\Private\NTD\Test Report\測試報告-電子版本(1999-2014)\CS","查看目錄")</f>
        <v>查看目錄</v>
      </c>
      <c r="D17" s="1" t="s">
        <v>9</v>
      </c>
      <c r="E17" s="6">
        <v>36651</v>
      </c>
      <c r="F17" s="6">
        <v>36661</v>
      </c>
      <c r="G17" s="6" t="s">
        <v>4766</v>
      </c>
      <c r="H17" s="6" t="s">
        <v>4766</v>
      </c>
      <c r="I17" s="6" t="s">
        <v>4766</v>
      </c>
      <c r="J17" s="6" t="s">
        <v>4766</v>
      </c>
      <c r="K17" s="6" t="s">
        <v>4766</v>
      </c>
      <c r="L17" s="6" t="s">
        <v>4766</v>
      </c>
      <c r="M17" s="6" t="s">
        <v>4766</v>
      </c>
      <c r="N17" s="6" t="s">
        <v>4766</v>
      </c>
      <c r="O17" s="6" t="s">
        <v>4766</v>
      </c>
    </row>
    <row r="18" spans="1:15" ht="16.5" customHeight="1" x14ac:dyDescent="0.25">
      <c r="A18" s="1" t="s">
        <v>284</v>
      </c>
      <c r="B18" s="2" t="s">
        <v>8281</v>
      </c>
      <c r="C18" s="11" t="str">
        <f>HYPERLINK("X:\Private\NTD\Test Report\測試報告-電子版本(1999-2014)\CS","查看目錄")</f>
        <v>查看目錄</v>
      </c>
      <c r="D18" s="1" t="s">
        <v>31</v>
      </c>
      <c r="E18" s="6">
        <v>36656</v>
      </c>
      <c r="F18" s="6">
        <v>36662</v>
      </c>
      <c r="G18" s="6">
        <v>36670</v>
      </c>
      <c r="H18" s="6" t="s">
        <v>4766</v>
      </c>
      <c r="I18" s="6" t="s">
        <v>4766</v>
      </c>
      <c r="J18" s="6" t="s">
        <v>4766</v>
      </c>
      <c r="K18" s="6" t="s">
        <v>4766</v>
      </c>
      <c r="L18" s="6" t="s">
        <v>4766</v>
      </c>
      <c r="M18" s="6" t="s">
        <v>4766</v>
      </c>
      <c r="N18" s="6" t="s">
        <v>4766</v>
      </c>
      <c r="O18" s="6" t="s">
        <v>4766</v>
      </c>
    </row>
    <row r="19" spans="1:15" ht="16.5" customHeight="1" x14ac:dyDescent="0.25">
      <c r="A19" s="1" t="s">
        <v>285</v>
      </c>
      <c r="B19" s="2" t="s">
        <v>8282</v>
      </c>
      <c r="C19" s="11" t="str">
        <f>HYPERLINK("X:\Private\NTD\Test Report\測試報告-電子版本(1999-2014)\CS","查看目錄")</f>
        <v>查看目錄</v>
      </c>
      <c r="D19" s="1" t="s">
        <v>252</v>
      </c>
      <c r="E19" s="6">
        <v>36659</v>
      </c>
      <c r="F19" s="6">
        <v>36673</v>
      </c>
      <c r="G19" s="6">
        <v>36670</v>
      </c>
      <c r="H19" s="6" t="s">
        <v>4766</v>
      </c>
      <c r="I19" s="6" t="s">
        <v>4766</v>
      </c>
      <c r="J19" s="6" t="s">
        <v>4766</v>
      </c>
      <c r="K19" s="6" t="s">
        <v>4766</v>
      </c>
      <c r="L19" s="6" t="s">
        <v>4766</v>
      </c>
      <c r="M19" s="6" t="s">
        <v>4766</v>
      </c>
      <c r="N19" s="6" t="s">
        <v>4766</v>
      </c>
      <c r="O19" s="6" t="s">
        <v>4766</v>
      </c>
    </row>
    <row r="20" spans="1:15" ht="16.5" customHeight="1" x14ac:dyDescent="0.25">
      <c r="A20" s="1" t="s">
        <v>286</v>
      </c>
      <c r="B20" s="2" t="s">
        <v>8283</v>
      </c>
      <c r="C20" s="11" t="str">
        <f>HYPERLINK("X:\Private\NTD\Test Report\測試報告-電子版本(1999-2014)\CS","查看目錄")</f>
        <v>查看目錄</v>
      </c>
      <c r="D20" s="1" t="s">
        <v>11</v>
      </c>
      <c r="E20" s="6">
        <v>36696</v>
      </c>
      <c r="F20" s="6">
        <v>36707</v>
      </c>
      <c r="G20" s="6" t="s">
        <v>4766</v>
      </c>
      <c r="H20" s="6" t="s">
        <v>4766</v>
      </c>
      <c r="I20" s="6" t="s">
        <v>4766</v>
      </c>
      <c r="J20" s="6" t="s">
        <v>4766</v>
      </c>
      <c r="K20" s="6" t="s">
        <v>4766</v>
      </c>
      <c r="L20" s="6" t="s">
        <v>4766</v>
      </c>
      <c r="M20" s="6" t="s">
        <v>4766</v>
      </c>
      <c r="N20" s="6" t="s">
        <v>4766</v>
      </c>
      <c r="O20" s="6" t="s">
        <v>4766</v>
      </c>
    </row>
    <row r="21" spans="1:15" ht="16.5" customHeight="1" x14ac:dyDescent="0.25">
      <c r="A21" s="1" t="s">
        <v>287</v>
      </c>
      <c r="B21" s="2" t="s">
        <v>8284</v>
      </c>
      <c r="C21" s="11" t="str">
        <f>HYPERLINK("X:\Private\NTD\Test Report\測試報告-電子版本(1999-2014)\CS\CS-00701","查看文件")</f>
        <v>查看文件</v>
      </c>
      <c r="D21" s="1" t="s">
        <v>11</v>
      </c>
      <c r="E21" s="6">
        <v>36725</v>
      </c>
      <c r="F21" s="6">
        <v>36735</v>
      </c>
      <c r="G21" s="6">
        <v>36747</v>
      </c>
      <c r="H21" s="6" t="s">
        <v>4766</v>
      </c>
      <c r="I21" s="6" t="s">
        <v>4766</v>
      </c>
      <c r="J21" s="6" t="s">
        <v>4766</v>
      </c>
      <c r="K21" s="6" t="s">
        <v>4766</v>
      </c>
      <c r="L21" s="6" t="s">
        <v>4766</v>
      </c>
      <c r="M21" s="6" t="s">
        <v>4766</v>
      </c>
      <c r="N21" s="6" t="s">
        <v>4766</v>
      </c>
      <c r="O21" s="6" t="s">
        <v>4766</v>
      </c>
    </row>
    <row r="22" spans="1:15" ht="16.5" customHeight="1" x14ac:dyDescent="0.25">
      <c r="A22" s="1" t="s">
        <v>288</v>
      </c>
      <c r="B22" s="2" t="s">
        <v>8285</v>
      </c>
      <c r="C22" s="11" t="str">
        <f>HYPERLINK("X:\Private\NTD\Test Report\測試報告-電子版本(1999-2014)\CS\CS-00702","查看文件")</f>
        <v>查看文件</v>
      </c>
      <c r="D22" s="1" t="s">
        <v>2</v>
      </c>
      <c r="E22" s="6">
        <v>36728</v>
      </c>
      <c r="F22" s="6">
        <v>36740</v>
      </c>
      <c r="G22" s="6" t="s">
        <v>4766</v>
      </c>
      <c r="H22" s="6" t="s">
        <v>4766</v>
      </c>
      <c r="I22" s="6" t="s">
        <v>4766</v>
      </c>
      <c r="J22" s="6" t="s">
        <v>4766</v>
      </c>
      <c r="K22" s="6" t="s">
        <v>4766</v>
      </c>
      <c r="L22" s="6" t="s">
        <v>4766</v>
      </c>
      <c r="M22" s="6" t="s">
        <v>4766</v>
      </c>
      <c r="N22" s="6" t="s">
        <v>4766</v>
      </c>
      <c r="O22" s="6" t="s">
        <v>4766</v>
      </c>
    </row>
    <row r="23" spans="1:15" ht="16.5" customHeight="1" x14ac:dyDescent="0.25">
      <c r="A23" s="1" t="s">
        <v>289</v>
      </c>
      <c r="B23" s="2" t="s">
        <v>8286</v>
      </c>
      <c r="C23" s="11" t="str">
        <f>HYPERLINK("X:\Private\NTD\Test Report\測試報告-電子版本(1999-2014)\CS","查看目錄")</f>
        <v>查看目錄</v>
      </c>
      <c r="D23" s="1" t="s">
        <v>290</v>
      </c>
      <c r="E23" s="6">
        <v>36738</v>
      </c>
      <c r="F23" s="6">
        <v>36742</v>
      </c>
      <c r="G23" s="6" t="s">
        <v>4766</v>
      </c>
      <c r="H23" s="6" t="s">
        <v>4766</v>
      </c>
      <c r="I23" s="6" t="s">
        <v>4766</v>
      </c>
      <c r="J23" s="6" t="s">
        <v>4766</v>
      </c>
      <c r="K23" s="6" t="s">
        <v>4766</v>
      </c>
      <c r="L23" s="6" t="s">
        <v>4766</v>
      </c>
      <c r="M23" s="6" t="s">
        <v>4766</v>
      </c>
      <c r="N23" s="6" t="s">
        <v>4766</v>
      </c>
      <c r="O23" s="6" t="s">
        <v>4766</v>
      </c>
    </row>
    <row r="24" spans="1:15" ht="16.5" customHeight="1" x14ac:dyDescent="0.25">
      <c r="A24" s="1" t="s">
        <v>291</v>
      </c>
      <c r="B24" s="2" t="s">
        <v>8287</v>
      </c>
      <c r="C24" s="11" t="str">
        <f>HYPERLINK("X:\Private\NTD\Test Report\測試報告-電子版本(1999-2014)\CS","查看目錄")</f>
        <v>查看目錄</v>
      </c>
      <c r="D24" s="1" t="s">
        <v>11</v>
      </c>
      <c r="E24" s="6">
        <v>36754</v>
      </c>
      <c r="F24" s="6" t="s">
        <v>4766</v>
      </c>
      <c r="G24" s="6" t="s">
        <v>4766</v>
      </c>
      <c r="H24" s="6" t="s">
        <v>4766</v>
      </c>
      <c r="I24" s="6" t="s">
        <v>4766</v>
      </c>
      <c r="J24" s="6" t="s">
        <v>4766</v>
      </c>
      <c r="K24" s="6" t="s">
        <v>4766</v>
      </c>
      <c r="L24" s="6" t="s">
        <v>4766</v>
      </c>
      <c r="M24" s="6" t="s">
        <v>4766</v>
      </c>
      <c r="N24" s="6" t="s">
        <v>4766</v>
      </c>
      <c r="O24" s="6" t="s">
        <v>4766</v>
      </c>
    </row>
    <row r="25" spans="1:15" ht="16.5" customHeight="1" x14ac:dyDescent="0.25">
      <c r="A25" s="1" t="s">
        <v>292</v>
      </c>
      <c r="B25" s="2" t="s">
        <v>8288</v>
      </c>
      <c r="C25" s="11" t="str">
        <f>HYPERLINK("X:\Private\NTD\Test Report\測試報告-電子版本(1999-2014)\CS\CS-00803","查看文件")</f>
        <v>查看文件</v>
      </c>
      <c r="D25" s="1" t="s">
        <v>293</v>
      </c>
      <c r="E25" s="6">
        <v>36759</v>
      </c>
      <c r="F25" s="6">
        <v>36764</v>
      </c>
      <c r="G25" s="6" t="s">
        <v>4766</v>
      </c>
      <c r="H25" s="6" t="s">
        <v>4766</v>
      </c>
      <c r="I25" s="6" t="s">
        <v>4766</v>
      </c>
      <c r="J25" s="6" t="s">
        <v>4766</v>
      </c>
      <c r="K25" s="6" t="s">
        <v>4766</v>
      </c>
      <c r="L25" s="6" t="s">
        <v>4766</v>
      </c>
      <c r="M25" s="6" t="s">
        <v>4766</v>
      </c>
      <c r="N25" s="6" t="s">
        <v>4766</v>
      </c>
      <c r="O25" s="6" t="s">
        <v>4766</v>
      </c>
    </row>
    <row r="26" spans="1:15" ht="16.5" customHeight="1" x14ac:dyDescent="0.25">
      <c r="A26" s="1" t="s">
        <v>294</v>
      </c>
      <c r="B26" s="2" t="s">
        <v>8289</v>
      </c>
      <c r="C26" s="11" t="str">
        <f>HYPERLINK("X:\Private\NTD\Test Report\測試報告-電子版本(1999-2014)\CS","查看目錄")</f>
        <v>查看目錄</v>
      </c>
      <c r="D26" s="1" t="s">
        <v>290</v>
      </c>
      <c r="E26" s="6">
        <v>36757</v>
      </c>
      <c r="F26" s="6">
        <v>36769</v>
      </c>
      <c r="G26" s="6" t="s">
        <v>4766</v>
      </c>
      <c r="H26" s="6" t="s">
        <v>4766</v>
      </c>
      <c r="I26" s="6" t="s">
        <v>4766</v>
      </c>
      <c r="J26" s="6" t="s">
        <v>4766</v>
      </c>
      <c r="K26" s="6" t="s">
        <v>4766</v>
      </c>
      <c r="L26" s="6" t="s">
        <v>4766</v>
      </c>
      <c r="M26" s="6" t="s">
        <v>4766</v>
      </c>
      <c r="N26" s="6" t="s">
        <v>4766</v>
      </c>
      <c r="O26" s="6" t="s">
        <v>4766</v>
      </c>
    </row>
    <row r="27" spans="1:15" ht="16.5" customHeight="1" x14ac:dyDescent="0.25">
      <c r="A27" s="1" t="s">
        <v>295</v>
      </c>
      <c r="B27" s="2" t="s">
        <v>8290</v>
      </c>
      <c r="C27" s="11" t="str">
        <f>HYPERLINK("X:\Private\NTD\Test Report\測試報告-電子版本(1999-2014)\CS","查看目錄")</f>
        <v>查看目錄</v>
      </c>
      <c r="D27" s="1" t="s">
        <v>290</v>
      </c>
      <c r="E27" s="6">
        <v>36762</v>
      </c>
      <c r="F27" s="6">
        <v>36774</v>
      </c>
      <c r="G27" s="6" t="s">
        <v>4766</v>
      </c>
      <c r="H27" s="6" t="s">
        <v>4766</v>
      </c>
      <c r="I27" s="6" t="s">
        <v>4766</v>
      </c>
      <c r="J27" s="6" t="s">
        <v>4766</v>
      </c>
      <c r="K27" s="6" t="s">
        <v>4766</v>
      </c>
      <c r="L27" s="6" t="s">
        <v>4766</v>
      </c>
      <c r="M27" s="6" t="s">
        <v>4766</v>
      </c>
      <c r="N27" s="6" t="s">
        <v>4766</v>
      </c>
      <c r="O27" s="6" t="s">
        <v>4766</v>
      </c>
    </row>
    <row r="28" spans="1:15" ht="16.5" customHeight="1" x14ac:dyDescent="0.25">
      <c r="A28" s="1" t="s">
        <v>296</v>
      </c>
      <c r="B28" s="2" t="s">
        <v>8291</v>
      </c>
      <c r="C28" s="11" t="str">
        <f>HYPERLINK("X:\Private\NTD\Test Report\測試報告-電子版本(1999-2014)\CS\CS-00806","查看文件")</f>
        <v>查看文件</v>
      </c>
      <c r="D28" s="1" t="s">
        <v>2</v>
      </c>
      <c r="E28" s="6">
        <v>36764</v>
      </c>
      <c r="F28" s="6" t="s">
        <v>4766</v>
      </c>
      <c r="G28" s="6" t="s">
        <v>4766</v>
      </c>
      <c r="H28" s="6" t="s">
        <v>4766</v>
      </c>
      <c r="I28" s="6" t="s">
        <v>4766</v>
      </c>
      <c r="J28" s="6" t="s">
        <v>4766</v>
      </c>
      <c r="K28" s="6" t="s">
        <v>4766</v>
      </c>
      <c r="L28" s="6" t="s">
        <v>4766</v>
      </c>
      <c r="M28" s="6" t="s">
        <v>4766</v>
      </c>
      <c r="N28" s="6" t="s">
        <v>4766</v>
      </c>
      <c r="O28" s="6" t="s">
        <v>4766</v>
      </c>
    </row>
    <row r="29" spans="1:15" ht="16.5" customHeight="1" x14ac:dyDescent="0.25">
      <c r="A29" s="1" t="s">
        <v>297</v>
      </c>
      <c r="B29" s="2" t="s">
        <v>8292</v>
      </c>
      <c r="C29" s="11" t="str">
        <f>HYPERLINK("X:\Private\NTD\Test Report\測試報告-電子版本(1999-2014)\CS","查看目錄")</f>
        <v>查看目錄</v>
      </c>
      <c r="D29" s="1" t="s">
        <v>290</v>
      </c>
      <c r="E29" s="6">
        <v>36789</v>
      </c>
      <c r="F29" s="6">
        <v>36826</v>
      </c>
      <c r="G29" s="6" t="s">
        <v>4766</v>
      </c>
      <c r="H29" s="6" t="s">
        <v>4766</v>
      </c>
      <c r="I29" s="6" t="s">
        <v>4766</v>
      </c>
      <c r="J29" s="6" t="s">
        <v>4766</v>
      </c>
      <c r="K29" s="6" t="s">
        <v>4766</v>
      </c>
      <c r="L29" s="6" t="s">
        <v>4766</v>
      </c>
      <c r="M29" s="6" t="s">
        <v>4766</v>
      </c>
      <c r="N29" s="6" t="s">
        <v>4766</v>
      </c>
      <c r="O29" s="6" t="s">
        <v>4766</v>
      </c>
    </row>
    <row r="30" spans="1:15" ht="16.5" customHeight="1" x14ac:dyDescent="0.25">
      <c r="A30" s="1" t="s">
        <v>298</v>
      </c>
      <c r="B30" s="2" t="s">
        <v>8293</v>
      </c>
      <c r="C30" s="11" t="str">
        <f>HYPERLINK("X:\Private\NTD\Test Report\測試報告-電子版本(1999-2014)\CS\CS-01101","查看文件")</f>
        <v>查看文件</v>
      </c>
      <c r="D30" s="1" t="s">
        <v>9</v>
      </c>
      <c r="E30" s="6">
        <v>36834</v>
      </c>
      <c r="F30" s="6">
        <v>36837</v>
      </c>
      <c r="G30" s="6" t="s">
        <v>4766</v>
      </c>
      <c r="H30" s="6" t="s">
        <v>4766</v>
      </c>
      <c r="I30" s="6" t="s">
        <v>4766</v>
      </c>
      <c r="J30" s="6" t="s">
        <v>4766</v>
      </c>
      <c r="K30" s="6" t="s">
        <v>4766</v>
      </c>
      <c r="L30" s="6" t="s">
        <v>4766</v>
      </c>
      <c r="M30" s="6" t="s">
        <v>4766</v>
      </c>
      <c r="N30" s="6" t="s">
        <v>4766</v>
      </c>
      <c r="O30" s="6" t="s">
        <v>4766</v>
      </c>
    </row>
    <row r="31" spans="1:15" ht="16.5" customHeight="1" x14ac:dyDescent="0.25">
      <c r="A31" s="1" t="s">
        <v>299</v>
      </c>
      <c r="B31" s="2" t="s">
        <v>8294</v>
      </c>
      <c r="C31" s="11" t="str">
        <f>HYPERLINK("X:\Private\NTD\Test Report\測試報告-電子版本(1999-2014)\CS\CS-01201","查看文件")</f>
        <v>查看文件</v>
      </c>
      <c r="D31" s="1" t="s">
        <v>11</v>
      </c>
      <c r="E31" s="6">
        <v>36867</v>
      </c>
      <c r="F31" s="6">
        <v>36871</v>
      </c>
      <c r="G31" s="6">
        <v>36874</v>
      </c>
      <c r="H31" s="6" t="s">
        <v>4766</v>
      </c>
      <c r="I31" s="6" t="s">
        <v>4766</v>
      </c>
      <c r="J31" s="6" t="s">
        <v>4766</v>
      </c>
      <c r="K31" s="6" t="s">
        <v>4766</v>
      </c>
      <c r="L31" s="6" t="s">
        <v>4766</v>
      </c>
      <c r="M31" s="6" t="s">
        <v>4766</v>
      </c>
      <c r="N31" s="6" t="s">
        <v>4766</v>
      </c>
      <c r="O31" s="6" t="s">
        <v>4766</v>
      </c>
    </row>
    <row r="32" spans="1:15" ht="16.5" customHeight="1" x14ac:dyDescent="0.25">
      <c r="A32" s="1" t="s">
        <v>300</v>
      </c>
      <c r="B32" s="2" t="s">
        <v>8295</v>
      </c>
      <c r="C32" s="11" t="str">
        <f>HYPERLINK("X:\Private\NTD\Test Report\測試報告-電子版本(1999-2014)\CS","查看目錄")</f>
        <v>查看目錄</v>
      </c>
      <c r="D32" s="1" t="s">
        <v>11</v>
      </c>
      <c r="E32" s="6">
        <v>36876</v>
      </c>
      <c r="F32" s="6">
        <v>36886</v>
      </c>
      <c r="G32" s="6" t="s">
        <v>4766</v>
      </c>
      <c r="H32" s="6" t="s">
        <v>4766</v>
      </c>
      <c r="I32" s="6" t="s">
        <v>4766</v>
      </c>
      <c r="J32" s="6" t="s">
        <v>4766</v>
      </c>
      <c r="K32" s="6" t="s">
        <v>4766</v>
      </c>
      <c r="L32" s="6" t="s">
        <v>4766</v>
      </c>
      <c r="M32" s="6" t="s">
        <v>4766</v>
      </c>
      <c r="N32" s="6" t="s">
        <v>4766</v>
      </c>
      <c r="O32" s="6" t="s">
        <v>4766</v>
      </c>
    </row>
    <row r="33" spans="1:15" ht="16.5" customHeight="1" x14ac:dyDescent="0.25">
      <c r="A33" s="1" t="s">
        <v>301</v>
      </c>
      <c r="B33" s="2" t="s">
        <v>302</v>
      </c>
      <c r="C33" s="11" t="str">
        <f>HYPERLINK("X:\Private\NTD\Test Report\測試報告-電子版本(1999-2014)\CS\CS-030101","查看文件")</f>
        <v>查看文件</v>
      </c>
      <c r="D33" s="1" t="s">
        <v>303</v>
      </c>
      <c r="E33" s="6">
        <v>37601</v>
      </c>
      <c r="F33" s="6">
        <v>37602</v>
      </c>
      <c r="G33" s="6">
        <v>37669</v>
      </c>
      <c r="H33" s="6">
        <v>37670</v>
      </c>
      <c r="I33" s="6" t="s">
        <v>4792</v>
      </c>
      <c r="J33" s="6">
        <v>37726</v>
      </c>
      <c r="K33" s="6" t="s">
        <v>4794</v>
      </c>
      <c r="L33" s="6" t="s">
        <v>304</v>
      </c>
      <c r="M33" s="6" t="s">
        <v>4766</v>
      </c>
      <c r="N33" s="6">
        <v>37669</v>
      </c>
      <c r="O33" s="6" t="s">
        <v>4766</v>
      </c>
    </row>
    <row r="34" spans="1:15" ht="16.5" customHeight="1" x14ac:dyDescent="0.25">
      <c r="A34" s="1" t="s">
        <v>305</v>
      </c>
      <c r="B34" s="2" t="s">
        <v>8296</v>
      </c>
      <c r="C34" s="11" t="str">
        <f>HYPERLINK("X:\Private\NTD\Test Report\測試報告-電子版本(1999-2014)\CS\CS-030102","查看文件")</f>
        <v>查看文件</v>
      </c>
      <c r="D34" s="1" t="s">
        <v>33</v>
      </c>
      <c r="E34" s="6">
        <v>37629</v>
      </c>
      <c r="F34" s="6">
        <v>37629</v>
      </c>
      <c r="G34" s="6">
        <v>37642</v>
      </c>
      <c r="H34" s="6">
        <v>37770</v>
      </c>
      <c r="I34" s="6" t="s">
        <v>4792</v>
      </c>
      <c r="J34" s="6">
        <v>37771</v>
      </c>
      <c r="K34" s="6" t="s">
        <v>4794</v>
      </c>
      <c r="L34" s="6" t="s">
        <v>306</v>
      </c>
      <c r="M34" s="6" t="s">
        <v>4766</v>
      </c>
      <c r="N34" s="6">
        <v>37642</v>
      </c>
      <c r="O34" s="6" t="s">
        <v>4766</v>
      </c>
    </row>
    <row r="35" spans="1:15" ht="16.5" customHeight="1" x14ac:dyDescent="0.25">
      <c r="A35" s="1" t="s">
        <v>307</v>
      </c>
      <c r="B35" s="2" t="s">
        <v>8297</v>
      </c>
      <c r="C35" s="11" t="str">
        <f>HYPERLINK("X:\Private\NTD\Test Report\測試報告-電子版本(1999-2014)\CS","查看目錄")</f>
        <v>查看目錄</v>
      </c>
      <c r="D35" s="1" t="s">
        <v>308</v>
      </c>
      <c r="E35" s="6">
        <v>37639</v>
      </c>
      <c r="F35" s="6">
        <v>37647</v>
      </c>
      <c r="G35" s="6" t="s">
        <v>4766</v>
      </c>
      <c r="H35" s="6" t="s">
        <v>4766</v>
      </c>
      <c r="I35" s="6" t="s">
        <v>4766</v>
      </c>
      <c r="J35" s="6" t="s">
        <v>4766</v>
      </c>
      <c r="K35" s="6" t="s">
        <v>4766</v>
      </c>
      <c r="L35" s="6" t="s">
        <v>309</v>
      </c>
      <c r="M35" s="6" t="s">
        <v>4766</v>
      </c>
      <c r="N35" s="6" t="s">
        <v>4766</v>
      </c>
      <c r="O35" s="6" t="s">
        <v>4766</v>
      </c>
    </row>
    <row r="36" spans="1:15" ht="16.5" customHeight="1" x14ac:dyDescent="0.25">
      <c r="A36" s="1" t="s">
        <v>310</v>
      </c>
      <c r="B36" s="2" t="s">
        <v>5131</v>
      </c>
      <c r="C36" s="11" t="str">
        <f>HYPERLINK("X:\Private\NTD\Test Report\測試報告-電子版本(1999-2014)\CS\CS-030104","查看文件")</f>
        <v>查看文件</v>
      </c>
      <c r="D36" s="1" t="s">
        <v>9</v>
      </c>
      <c r="E36" s="6">
        <v>37641</v>
      </c>
      <c r="F36" s="6">
        <v>37641</v>
      </c>
      <c r="G36" s="6" t="s">
        <v>4766</v>
      </c>
      <c r="H36" s="6" t="s">
        <v>4766</v>
      </c>
      <c r="I36" s="6" t="s">
        <v>4766</v>
      </c>
      <c r="J36" s="6" t="s">
        <v>4766</v>
      </c>
      <c r="K36" s="6" t="s">
        <v>4766</v>
      </c>
      <c r="L36" s="6" t="s">
        <v>306</v>
      </c>
      <c r="M36" s="6" t="s">
        <v>4766</v>
      </c>
      <c r="N36" s="6" t="s">
        <v>4766</v>
      </c>
      <c r="O36" s="6" t="s">
        <v>4766</v>
      </c>
    </row>
    <row r="37" spans="1:15" ht="16.5" customHeight="1" x14ac:dyDescent="0.25">
      <c r="A37" s="1" t="s">
        <v>311</v>
      </c>
      <c r="B37" s="2" t="s">
        <v>8298</v>
      </c>
      <c r="C37" s="11" t="str">
        <f>HYPERLINK("X:\Private\NTD\Test Report\測試報告-電子版本(1999-2014)\CS","查看目錄")</f>
        <v>查看目錄</v>
      </c>
      <c r="D37" s="1" t="s">
        <v>312</v>
      </c>
      <c r="E37" s="6">
        <v>37641</v>
      </c>
      <c r="F37" s="6">
        <v>37647</v>
      </c>
      <c r="G37" s="6" t="s">
        <v>4766</v>
      </c>
      <c r="H37" s="6" t="s">
        <v>4766</v>
      </c>
      <c r="I37" s="6" t="s">
        <v>4766</v>
      </c>
      <c r="J37" s="6" t="s">
        <v>4766</v>
      </c>
      <c r="K37" s="6" t="s">
        <v>4766</v>
      </c>
      <c r="L37" s="6" t="s">
        <v>309</v>
      </c>
      <c r="M37" s="6" t="s">
        <v>4766</v>
      </c>
      <c r="N37" s="6" t="s">
        <v>4766</v>
      </c>
      <c r="O37" s="6" t="s">
        <v>4766</v>
      </c>
    </row>
    <row r="38" spans="1:15" ht="16.5" customHeight="1" x14ac:dyDescent="0.25">
      <c r="A38" s="1" t="s">
        <v>313</v>
      </c>
      <c r="B38" s="2" t="s">
        <v>8299</v>
      </c>
      <c r="C38" s="11" t="str">
        <f>HYPERLINK("X:\Private\NTD\Test Report\測試報告-電子版本(1999-2014)\CS","查看目錄")</f>
        <v>查看目錄</v>
      </c>
      <c r="D38" s="1" t="s">
        <v>314</v>
      </c>
      <c r="E38" s="6">
        <v>37642</v>
      </c>
      <c r="F38" s="6">
        <v>37647</v>
      </c>
      <c r="G38" s="6" t="s">
        <v>4766</v>
      </c>
      <c r="H38" s="6" t="s">
        <v>4766</v>
      </c>
      <c r="I38" s="6" t="s">
        <v>4766</v>
      </c>
      <c r="J38" s="6" t="s">
        <v>4766</v>
      </c>
      <c r="K38" s="6" t="s">
        <v>4766</v>
      </c>
      <c r="L38" s="6" t="s">
        <v>309</v>
      </c>
      <c r="M38" s="6" t="s">
        <v>4766</v>
      </c>
      <c r="N38" s="6" t="s">
        <v>4766</v>
      </c>
      <c r="O38" s="6" t="s">
        <v>4766</v>
      </c>
    </row>
    <row r="39" spans="1:15" ht="16.5" customHeight="1" x14ac:dyDescent="0.25">
      <c r="A39" s="1" t="s">
        <v>315</v>
      </c>
      <c r="B39" s="2" t="s">
        <v>8300</v>
      </c>
      <c r="C39" s="11" t="str">
        <f>HYPERLINK("X:\Private\NTD\Test Report\測試報告-電子版本(1999-2014)\CS\CS-030107","查看文件")</f>
        <v>查看文件</v>
      </c>
      <c r="D39" s="1" t="s">
        <v>33</v>
      </c>
      <c r="E39" s="6">
        <v>37642</v>
      </c>
      <c r="F39" s="6">
        <v>37647</v>
      </c>
      <c r="G39" s="6">
        <v>37695</v>
      </c>
      <c r="H39" s="6">
        <v>37733</v>
      </c>
      <c r="I39" s="6" t="s">
        <v>4792</v>
      </c>
      <c r="J39" s="6" t="s">
        <v>4766</v>
      </c>
      <c r="K39" s="6" t="s">
        <v>4766</v>
      </c>
      <c r="L39" s="6" t="s">
        <v>316</v>
      </c>
      <c r="M39" s="6" t="s">
        <v>4766</v>
      </c>
      <c r="N39" s="6">
        <v>37695</v>
      </c>
      <c r="O39" s="6" t="s">
        <v>4766</v>
      </c>
    </row>
    <row r="40" spans="1:15" ht="16.5" customHeight="1" x14ac:dyDescent="0.25">
      <c r="A40" s="1" t="s">
        <v>317</v>
      </c>
      <c r="B40" s="2" t="s">
        <v>8301</v>
      </c>
      <c r="C40" s="11" t="str">
        <f>HYPERLINK("X:\Private\NTD\Test Report\測試報告-電子版本(1999-2014)\CS\CS-030108","查看文件")</f>
        <v>查看文件</v>
      </c>
      <c r="D40" s="1" t="s">
        <v>4989</v>
      </c>
      <c r="E40" s="6">
        <v>37644</v>
      </c>
      <c r="F40" s="6" t="s">
        <v>225</v>
      </c>
      <c r="G40" s="6" t="s">
        <v>4766</v>
      </c>
      <c r="H40" s="6" t="s">
        <v>4766</v>
      </c>
      <c r="I40" s="6" t="s">
        <v>4766</v>
      </c>
      <c r="J40" s="6" t="s">
        <v>4766</v>
      </c>
      <c r="K40" s="6" t="s">
        <v>4766</v>
      </c>
      <c r="L40" s="6" t="s">
        <v>4766</v>
      </c>
      <c r="M40" s="6" t="s">
        <v>4766</v>
      </c>
      <c r="N40" s="6" t="s">
        <v>4766</v>
      </c>
      <c r="O40" s="6" t="s">
        <v>4766</v>
      </c>
    </row>
    <row r="41" spans="1:15" ht="16.5" customHeight="1" x14ac:dyDescent="0.25">
      <c r="A41" s="1" t="s">
        <v>318</v>
      </c>
      <c r="B41" s="2" t="s">
        <v>8302</v>
      </c>
      <c r="C41" s="11" t="str">
        <f>HYPERLINK("X:\Private\NTD\Test Report\測試報告-電子版本(1999-2014)\CS\CS-030109","查看文件")</f>
        <v>查看文件</v>
      </c>
      <c r="D41" s="1" t="s">
        <v>33</v>
      </c>
      <c r="E41" s="6">
        <v>37648</v>
      </c>
      <c r="F41" s="6">
        <v>37649</v>
      </c>
      <c r="G41" s="6">
        <v>37798</v>
      </c>
      <c r="H41" s="6">
        <v>37799</v>
      </c>
      <c r="I41" s="6" t="s">
        <v>4792</v>
      </c>
      <c r="J41" s="6">
        <v>37805</v>
      </c>
      <c r="K41" s="6" t="s">
        <v>4794</v>
      </c>
      <c r="L41" s="6" t="s">
        <v>306</v>
      </c>
      <c r="M41" s="6" t="s">
        <v>4766</v>
      </c>
      <c r="N41" s="6">
        <v>37798</v>
      </c>
      <c r="O41" s="6" t="s">
        <v>4766</v>
      </c>
    </row>
    <row r="42" spans="1:15" ht="16.5" customHeight="1" x14ac:dyDescent="0.25">
      <c r="A42" s="1" t="s">
        <v>319</v>
      </c>
      <c r="B42" s="2" t="s">
        <v>8303</v>
      </c>
      <c r="C42" s="11" t="str">
        <f>HYPERLINK("X:\Private\NTD\Test Report\測試報告-電子版本(1999-2014)\CS\CS-030110","查看文件")</f>
        <v>查看文件</v>
      </c>
      <c r="D42" s="1" t="s">
        <v>9</v>
      </c>
      <c r="E42" s="6">
        <v>37631</v>
      </c>
      <c r="F42" s="6">
        <v>37642</v>
      </c>
      <c r="G42" s="6">
        <v>37670</v>
      </c>
      <c r="H42" s="6">
        <v>37670</v>
      </c>
      <c r="I42" s="6" t="s">
        <v>4792</v>
      </c>
      <c r="J42" s="6">
        <v>37636</v>
      </c>
      <c r="K42" s="6" t="s">
        <v>4794</v>
      </c>
      <c r="L42" s="6" t="s">
        <v>192</v>
      </c>
      <c r="M42" s="6" t="s">
        <v>4766</v>
      </c>
      <c r="N42" s="6">
        <v>37670</v>
      </c>
      <c r="O42" s="6" t="s">
        <v>4766</v>
      </c>
    </row>
    <row r="43" spans="1:15" ht="16.5" customHeight="1" x14ac:dyDescent="0.25">
      <c r="A43" s="1" t="s">
        <v>320</v>
      </c>
      <c r="B43" s="2" t="s">
        <v>8304</v>
      </c>
      <c r="C43" s="11" t="str">
        <f>HYPERLINK("X:\Private\NTD\Test Report\測試報告-電子版本(1999-2014)\CS\CS-030111","查看文件")</f>
        <v>查看文件</v>
      </c>
      <c r="D43" s="1" t="s">
        <v>308</v>
      </c>
      <c r="E43" s="6">
        <v>37651</v>
      </c>
      <c r="F43" s="6">
        <v>37673</v>
      </c>
      <c r="G43" s="6">
        <v>37713</v>
      </c>
      <c r="H43" s="6">
        <v>37715</v>
      </c>
      <c r="I43" s="6" t="s">
        <v>4792</v>
      </c>
      <c r="J43" s="6">
        <v>37723</v>
      </c>
      <c r="K43" s="6" t="s">
        <v>4794</v>
      </c>
      <c r="L43" s="6" t="s">
        <v>309</v>
      </c>
      <c r="M43" s="6" t="s">
        <v>4766</v>
      </c>
      <c r="N43" s="6">
        <v>37713</v>
      </c>
      <c r="O43" s="6" t="s">
        <v>4766</v>
      </c>
    </row>
    <row r="44" spans="1:15" ht="16.5" customHeight="1" x14ac:dyDescent="0.25">
      <c r="A44" s="1" t="s">
        <v>321</v>
      </c>
      <c r="B44" s="2" t="s">
        <v>8305</v>
      </c>
      <c r="C44" s="11" t="str">
        <f>HYPERLINK("X:\Private\NTD\Test Report\測試報告-電子版本(1999-2014)\CS\CS-030201","查看文件")</f>
        <v>查看文件</v>
      </c>
      <c r="D44" s="1" t="s">
        <v>9</v>
      </c>
      <c r="E44" s="6">
        <v>37669</v>
      </c>
      <c r="F44" s="6">
        <v>37672</v>
      </c>
      <c r="G44" s="6">
        <v>37785</v>
      </c>
      <c r="H44" s="6">
        <v>37785</v>
      </c>
      <c r="I44" s="6" t="s">
        <v>4792</v>
      </c>
      <c r="J44" s="6">
        <v>37796</v>
      </c>
      <c r="K44" s="6" t="s">
        <v>4794</v>
      </c>
      <c r="L44" s="6" t="s">
        <v>322</v>
      </c>
      <c r="M44" s="6" t="s">
        <v>4766</v>
      </c>
      <c r="N44" s="6">
        <v>37785</v>
      </c>
      <c r="O44" s="6" t="s">
        <v>4766</v>
      </c>
    </row>
    <row r="45" spans="1:15" ht="16.5" customHeight="1" x14ac:dyDescent="0.25">
      <c r="A45" s="1" t="s">
        <v>323</v>
      </c>
      <c r="B45" s="2" t="s">
        <v>8306</v>
      </c>
      <c r="C45" s="11" t="str">
        <f>HYPERLINK("X:\Private\NTD\Test Report\測試報告-電子版本(1999-2014)\CS\CS-030202","查看文件")</f>
        <v>查看文件</v>
      </c>
      <c r="D45" s="1" t="s">
        <v>324</v>
      </c>
      <c r="E45" s="6">
        <v>37644</v>
      </c>
      <c r="F45" s="6">
        <v>37650</v>
      </c>
      <c r="G45" s="6">
        <v>37768</v>
      </c>
      <c r="H45" s="6">
        <v>37768</v>
      </c>
      <c r="I45" s="6" t="s">
        <v>4805</v>
      </c>
      <c r="J45" s="6">
        <v>37769</v>
      </c>
      <c r="K45" s="6" t="s">
        <v>4794</v>
      </c>
      <c r="L45" s="6" t="s">
        <v>192</v>
      </c>
      <c r="M45" s="6">
        <v>37770</v>
      </c>
      <c r="N45" s="6">
        <v>37768</v>
      </c>
      <c r="O45" s="6" t="s">
        <v>4766</v>
      </c>
    </row>
    <row r="46" spans="1:15" ht="16.5" customHeight="1" x14ac:dyDescent="0.25">
      <c r="A46" s="1" t="s">
        <v>325</v>
      </c>
      <c r="B46" s="2" t="s">
        <v>8307</v>
      </c>
      <c r="C46" s="11" t="str">
        <f>HYPERLINK("X:\Private\NTD\Test Report\測試報告-電子版本(1999-2014)\CS\CS-030203","查看文件")</f>
        <v>查看文件</v>
      </c>
      <c r="D46" s="1" t="s">
        <v>326</v>
      </c>
      <c r="E46" s="6">
        <v>37671</v>
      </c>
      <c r="F46" s="6">
        <v>37700</v>
      </c>
      <c r="G46" s="6">
        <v>37951</v>
      </c>
      <c r="H46" s="6">
        <v>37952</v>
      </c>
      <c r="I46" s="6" t="s">
        <v>4792</v>
      </c>
      <c r="J46" s="6">
        <v>37952</v>
      </c>
      <c r="K46" s="6" t="s">
        <v>4794</v>
      </c>
      <c r="L46" s="6" t="s">
        <v>306</v>
      </c>
      <c r="M46" s="6">
        <v>37953</v>
      </c>
      <c r="N46" s="6">
        <v>37951</v>
      </c>
      <c r="O46" s="6" t="s">
        <v>4766</v>
      </c>
    </row>
    <row r="47" spans="1:15" ht="16.5" customHeight="1" x14ac:dyDescent="0.25">
      <c r="A47" s="1" t="s">
        <v>327</v>
      </c>
      <c r="B47" s="2" t="s">
        <v>8308</v>
      </c>
      <c r="C47" s="11" t="str">
        <f>HYPERLINK("X:\Private\NTD\Test Report\測試報告-電子版本(1999-2014)\CS","查看目錄")</f>
        <v>查看目錄</v>
      </c>
      <c r="D47" s="1" t="s">
        <v>8309</v>
      </c>
      <c r="E47" s="6">
        <v>37641</v>
      </c>
      <c r="F47" s="6">
        <v>37649</v>
      </c>
      <c r="G47" s="6" t="s">
        <v>4766</v>
      </c>
      <c r="H47" s="6" t="s">
        <v>4766</v>
      </c>
      <c r="I47" s="6" t="s">
        <v>4766</v>
      </c>
      <c r="J47" s="6" t="s">
        <v>4766</v>
      </c>
      <c r="K47" s="6" t="s">
        <v>4766</v>
      </c>
      <c r="L47" s="6" t="s">
        <v>192</v>
      </c>
      <c r="M47" s="6" t="s">
        <v>5007</v>
      </c>
      <c r="N47" s="6" t="s">
        <v>4766</v>
      </c>
      <c r="O47" s="6" t="s">
        <v>4766</v>
      </c>
    </row>
    <row r="48" spans="1:15" ht="16.5" customHeight="1" x14ac:dyDescent="0.25">
      <c r="A48" s="1" t="s">
        <v>328</v>
      </c>
      <c r="B48" s="2" t="s">
        <v>8310</v>
      </c>
      <c r="C48" s="11" t="str">
        <f>HYPERLINK("X:\Private\NTD\Test Report\測試報告-電子版本(1999-2014)\CS\CS-030205","查看文件")</f>
        <v>查看文件</v>
      </c>
      <c r="D48" s="1" t="s">
        <v>329</v>
      </c>
      <c r="E48" s="6">
        <v>37669</v>
      </c>
      <c r="F48" s="6">
        <v>37673</v>
      </c>
      <c r="G48" s="6">
        <v>37751</v>
      </c>
      <c r="H48" s="6">
        <v>37752</v>
      </c>
      <c r="I48" s="6" t="s">
        <v>4792</v>
      </c>
      <c r="J48" s="6">
        <v>37755</v>
      </c>
      <c r="K48" s="6" t="s">
        <v>4794</v>
      </c>
      <c r="L48" s="6" t="s">
        <v>306</v>
      </c>
      <c r="M48" s="6">
        <v>37760</v>
      </c>
      <c r="N48" s="6">
        <v>37751</v>
      </c>
      <c r="O48" s="6" t="s">
        <v>4766</v>
      </c>
    </row>
    <row r="49" spans="1:15" ht="16.5" customHeight="1" x14ac:dyDescent="0.25">
      <c r="A49" s="1" t="s">
        <v>330</v>
      </c>
      <c r="B49" s="2" t="s">
        <v>8311</v>
      </c>
      <c r="C49" s="11" t="str">
        <f>HYPERLINK("X:\Private\NTD\Test Report\測試報告-電子版本(1999-2014)\CS","查看目錄")</f>
        <v>查看目錄</v>
      </c>
      <c r="D49" s="1" t="s">
        <v>331</v>
      </c>
      <c r="E49" s="6">
        <v>37677</v>
      </c>
      <c r="F49" s="6">
        <v>37681</v>
      </c>
      <c r="G49" s="6" t="s">
        <v>4766</v>
      </c>
      <c r="H49" s="6" t="s">
        <v>4766</v>
      </c>
      <c r="I49" s="6" t="s">
        <v>4766</v>
      </c>
      <c r="J49" s="6" t="s">
        <v>4766</v>
      </c>
      <c r="K49" s="6" t="s">
        <v>4766</v>
      </c>
      <c r="L49" s="6" t="s">
        <v>306</v>
      </c>
      <c r="M49" s="6" t="s">
        <v>4766</v>
      </c>
      <c r="N49" s="6" t="s">
        <v>4766</v>
      </c>
      <c r="O49" s="6" t="s">
        <v>4766</v>
      </c>
    </row>
    <row r="50" spans="1:15" ht="16.5" customHeight="1" x14ac:dyDescent="0.25">
      <c r="A50" s="1" t="s">
        <v>332</v>
      </c>
      <c r="B50" s="2" t="s">
        <v>8312</v>
      </c>
      <c r="C50" s="11" t="str">
        <f>HYPERLINK("X:\Private\NTD\Test Report\測試報告-電子版本(1999-2014)\CS","查看目錄")</f>
        <v>查看目錄</v>
      </c>
      <c r="D50" s="1" t="s">
        <v>326</v>
      </c>
      <c r="E50" s="6">
        <v>37678</v>
      </c>
      <c r="F50" s="6">
        <v>37679</v>
      </c>
      <c r="G50" s="6" t="s">
        <v>4766</v>
      </c>
      <c r="H50" s="6" t="s">
        <v>4766</v>
      </c>
      <c r="I50" s="6" t="s">
        <v>4766</v>
      </c>
      <c r="J50" s="6" t="s">
        <v>4766</v>
      </c>
      <c r="K50" s="6" t="s">
        <v>4766</v>
      </c>
      <c r="L50" s="6" t="s">
        <v>34</v>
      </c>
      <c r="M50" s="6" t="s">
        <v>5007</v>
      </c>
      <c r="N50" s="6" t="s">
        <v>4766</v>
      </c>
      <c r="O50" s="6" t="s">
        <v>4766</v>
      </c>
    </row>
    <row r="51" spans="1:15" ht="16.5" customHeight="1" x14ac:dyDescent="0.25">
      <c r="A51" s="1" t="s">
        <v>333</v>
      </c>
      <c r="B51" s="2" t="s">
        <v>8313</v>
      </c>
      <c r="C51" s="11" t="str">
        <f>HYPERLINK("X:\Private\NTD\Test Report\測試報告-電子版本(1999-2014)\CS\CS-030301","查看文件")</f>
        <v>查看文件</v>
      </c>
      <c r="D51" s="1" t="s">
        <v>9</v>
      </c>
      <c r="E51" s="6">
        <v>37648</v>
      </c>
      <c r="F51" s="6">
        <v>37690</v>
      </c>
      <c r="G51" s="6">
        <v>37779</v>
      </c>
      <c r="H51" s="6">
        <v>37781</v>
      </c>
      <c r="I51" s="6" t="s">
        <v>4792</v>
      </c>
      <c r="J51" s="6">
        <v>37796</v>
      </c>
      <c r="K51" s="6" t="s">
        <v>4794</v>
      </c>
      <c r="L51" s="6" t="s">
        <v>334</v>
      </c>
      <c r="M51" s="6" t="s">
        <v>4766</v>
      </c>
      <c r="N51" s="6">
        <v>37779</v>
      </c>
      <c r="O51" s="6" t="s">
        <v>4766</v>
      </c>
    </row>
    <row r="52" spans="1:15" ht="16.5" customHeight="1" x14ac:dyDescent="0.25">
      <c r="A52" s="1" t="s">
        <v>335</v>
      </c>
      <c r="B52" s="2" t="s">
        <v>8314</v>
      </c>
      <c r="C52" s="11" t="str">
        <f>HYPERLINK("X:\Private\NTD\Test Report\測試報告-電子版本(1999-2014)\CS\CS-030302","查看文件")</f>
        <v>查看文件</v>
      </c>
      <c r="D52" s="1" t="s">
        <v>306</v>
      </c>
      <c r="E52" s="6">
        <v>37686</v>
      </c>
      <c r="F52" s="6">
        <v>37695</v>
      </c>
      <c r="G52" s="6">
        <v>37799</v>
      </c>
      <c r="H52" s="6">
        <v>37799</v>
      </c>
      <c r="I52" s="6" t="s">
        <v>4792</v>
      </c>
      <c r="J52" s="6">
        <v>37805</v>
      </c>
      <c r="K52" s="6" t="s">
        <v>4794</v>
      </c>
      <c r="L52" s="6" t="s">
        <v>306</v>
      </c>
      <c r="M52" s="6" t="s">
        <v>4766</v>
      </c>
      <c r="N52" s="6">
        <v>37799</v>
      </c>
      <c r="O52" s="6" t="s">
        <v>4766</v>
      </c>
    </row>
    <row r="53" spans="1:15" ht="16.5" customHeight="1" x14ac:dyDescent="0.25">
      <c r="A53" s="1" t="s">
        <v>336</v>
      </c>
      <c r="B53" s="2" t="s">
        <v>8315</v>
      </c>
      <c r="C53" s="11" t="str">
        <f>HYPERLINK("X:\Private\NTD\Test Report\測試報告-電子版本(1999-2014)\CS\CS-030303","查看文件")</f>
        <v>查看文件</v>
      </c>
      <c r="D53" s="1" t="s">
        <v>306</v>
      </c>
      <c r="E53" s="6">
        <v>37686</v>
      </c>
      <c r="F53" s="6">
        <v>37695</v>
      </c>
      <c r="G53" s="6" t="s">
        <v>4766</v>
      </c>
      <c r="H53" s="6" t="s">
        <v>4766</v>
      </c>
      <c r="I53" s="6" t="s">
        <v>4766</v>
      </c>
      <c r="J53" s="6" t="s">
        <v>4766</v>
      </c>
      <c r="K53" s="6" t="s">
        <v>4766</v>
      </c>
      <c r="L53" s="6" t="s">
        <v>306</v>
      </c>
      <c r="M53" s="6" t="s">
        <v>4766</v>
      </c>
      <c r="N53" s="6" t="s">
        <v>4766</v>
      </c>
      <c r="O53" s="6" t="s">
        <v>4766</v>
      </c>
    </row>
    <row r="54" spans="1:15" ht="16.5" customHeight="1" x14ac:dyDescent="0.25">
      <c r="A54" s="1" t="s">
        <v>337</v>
      </c>
      <c r="B54" s="2" t="s">
        <v>8316</v>
      </c>
      <c r="C54" s="11" t="str">
        <f>HYPERLINK("X:\Private\NTD\Test Report\測試報告-電子版本(1999-2014)\CS\CS-030304","查看文件")</f>
        <v>查看文件</v>
      </c>
      <c r="D54" s="1" t="s">
        <v>324</v>
      </c>
      <c r="E54" s="6">
        <v>37673</v>
      </c>
      <c r="F54" s="6">
        <v>37683</v>
      </c>
      <c r="G54" s="6">
        <v>37886</v>
      </c>
      <c r="H54" s="6">
        <v>37889</v>
      </c>
      <c r="I54" s="6" t="s">
        <v>4805</v>
      </c>
      <c r="J54" s="6">
        <v>37901</v>
      </c>
      <c r="K54" s="6" t="s">
        <v>4794</v>
      </c>
      <c r="L54" s="6" t="s">
        <v>34</v>
      </c>
      <c r="M54" s="6">
        <v>37904</v>
      </c>
      <c r="N54" s="6">
        <v>37886</v>
      </c>
      <c r="O54" s="6" t="s">
        <v>4766</v>
      </c>
    </row>
    <row r="55" spans="1:15" ht="16.5" customHeight="1" x14ac:dyDescent="0.25">
      <c r="A55" s="1" t="s">
        <v>338</v>
      </c>
      <c r="B55" s="2" t="s">
        <v>8317</v>
      </c>
      <c r="C55" s="11" t="str">
        <f>HYPERLINK("X:\Private\NTD\Test Report\測試報告-電子版本(1999-2014)\CS","查看目錄")</f>
        <v>查看目錄</v>
      </c>
      <c r="D55" s="1" t="s">
        <v>5016</v>
      </c>
      <c r="E55" s="6">
        <v>37691</v>
      </c>
      <c r="F55" s="6">
        <v>37700</v>
      </c>
      <c r="G55" s="6">
        <v>37719</v>
      </c>
      <c r="H55" s="6" t="s">
        <v>4766</v>
      </c>
      <c r="I55" s="6" t="s">
        <v>4766</v>
      </c>
      <c r="J55" s="6" t="s">
        <v>4766</v>
      </c>
      <c r="K55" s="6" t="s">
        <v>4766</v>
      </c>
      <c r="L55" s="6" t="s">
        <v>4766</v>
      </c>
      <c r="M55" s="6" t="s">
        <v>4766</v>
      </c>
      <c r="N55" s="6">
        <v>37719</v>
      </c>
      <c r="O55" s="6" t="s">
        <v>4766</v>
      </c>
    </row>
    <row r="56" spans="1:15" ht="16.5" customHeight="1" x14ac:dyDescent="0.25">
      <c r="A56" s="1" t="s">
        <v>339</v>
      </c>
      <c r="B56" s="2" t="s">
        <v>8318</v>
      </c>
      <c r="C56" s="11" t="str">
        <f>HYPERLINK("X:\Private\NTD\Test Report\測試報告-電子版本(1999-2014)\CS\CS-030401","查看文件")</f>
        <v>查看文件</v>
      </c>
      <c r="D56" s="1" t="s">
        <v>340</v>
      </c>
      <c r="E56" s="6">
        <v>37711</v>
      </c>
      <c r="F56" s="6">
        <v>37726</v>
      </c>
      <c r="G56" s="6">
        <v>37751</v>
      </c>
      <c r="H56" s="6">
        <v>37754</v>
      </c>
      <c r="I56" s="6" t="s">
        <v>4792</v>
      </c>
      <c r="J56" s="6">
        <v>37755</v>
      </c>
      <c r="K56" s="6" t="s">
        <v>4794</v>
      </c>
      <c r="L56" s="6" t="s">
        <v>322</v>
      </c>
      <c r="M56" s="6">
        <v>37760</v>
      </c>
      <c r="N56" s="6">
        <v>37751</v>
      </c>
      <c r="O56" s="6" t="s">
        <v>4766</v>
      </c>
    </row>
    <row r="57" spans="1:15" ht="16.5" customHeight="1" x14ac:dyDescent="0.25">
      <c r="A57" s="1" t="s">
        <v>341</v>
      </c>
      <c r="B57" s="2" t="s">
        <v>8319</v>
      </c>
      <c r="C57" s="11" t="str">
        <f>HYPERLINK("X:\Private\NTD\Test Report\測試報告-電子版本(1999-2014)\CS\CS-030402","查看文件")</f>
        <v>查看文件</v>
      </c>
      <c r="D57" s="1" t="s">
        <v>5013</v>
      </c>
      <c r="E57" s="6">
        <v>37706</v>
      </c>
      <c r="F57" s="6" t="s">
        <v>4766</v>
      </c>
      <c r="G57" s="6" t="s">
        <v>4766</v>
      </c>
      <c r="H57" s="6" t="s">
        <v>4766</v>
      </c>
      <c r="I57" s="6" t="s">
        <v>4766</v>
      </c>
      <c r="J57" s="6" t="s">
        <v>4766</v>
      </c>
      <c r="K57" s="6" t="s">
        <v>4766</v>
      </c>
      <c r="L57" s="6" t="s">
        <v>4766</v>
      </c>
      <c r="M57" s="6" t="s">
        <v>4766</v>
      </c>
      <c r="N57" s="6" t="s">
        <v>4766</v>
      </c>
      <c r="O57" s="6" t="s">
        <v>4766</v>
      </c>
    </row>
    <row r="58" spans="1:15" ht="16.5" customHeight="1" x14ac:dyDescent="0.25">
      <c r="A58" s="1" t="s">
        <v>342</v>
      </c>
      <c r="B58" s="2" t="s">
        <v>8320</v>
      </c>
      <c r="C58" s="11" t="str">
        <f>HYPERLINK("X:\Private\NTD\Test Report\測試報告-電子版本(1999-2014)\CS\CS-030403","查看文件")</f>
        <v>查看文件</v>
      </c>
      <c r="D58" s="1" t="s">
        <v>343</v>
      </c>
      <c r="E58" s="6">
        <v>37709</v>
      </c>
      <c r="F58" s="6">
        <v>37722</v>
      </c>
      <c r="G58" s="6">
        <v>37769</v>
      </c>
      <c r="H58" s="6">
        <v>37770</v>
      </c>
      <c r="I58" s="6" t="s">
        <v>4792</v>
      </c>
      <c r="J58" s="6">
        <v>37771</v>
      </c>
      <c r="K58" s="6" t="s">
        <v>8321</v>
      </c>
      <c r="L58" s="6" t="s">
        <v>306</v>
      </c>
      <c r="M58" s="6">
        <v>37775</v>
      </c>
      <c r="N58" s="6">
        <v>37769</v>
      </c>
      <c r="O58" s="6" t="s">
        <v>4766</v>
      </c>
    </row>
    <row r="59" spans="1:15" ht="16.5" customHeight="1" x14ac:dyDescent="0.25">
      <c r="A59" s="1" t="s">
        <v>344</v>
      </c>
      <c r="B59" s="2" t="s">
        <v>8322</v>
      </c>
      <c r="C59" s="11" t="str">
        <f>HYPERLINK("X:\Private\NTD\Test Report\測試報告-電子版本(1999-2014)\CS\CS-030404","查看文件")</f>
        <v>查看文件</v>
      </c>
      <c r="D59" s="1" t="s">
        <v>9</v>
      </c>
      <c r="E59" s="6">
        <v>37720</v>
      </c>
      <c r="F59" s="6">
        <v>37730</v>
      </c>
      <c r="G59" s="6" t="s">
        <v>4766</v>
      </c>
      <c r="H59" s="6" t="s">
        <v>4766</v>
      </c>
      <c r="I59" s="6" t="s">
        <v>4766</v>
      </c>
      <c r="J59" s="6" t="s">
        <v>4766</v>
      </c>
      <c r="K59" s="6" t="s">
        <v>4766</v>
      </c>
      <c r="L59" s="6" t="s">
        <v>4766</v>
      </c>
      <c r="M59" s="6" t="s">
        <v>4766</v>
      </c>
      <c r="N59" s="6" t="s">
        <v>4766</v>
      </c>
      <c r="O59" s="6" t="s">
        <v>4766</v>
      </c>
    </row>
    <row r="60" spans="1:15" ht="16.5" customHeight="1" x14ac:dyDescent="0.25">
      <c r="A60" s="1" t="s">
        <v>345</v>
      </c>
      <c r="B60" s="2" t="s">
        <v>8323</v>
      </c>
      <c r="C60" s="11" t="str">
        <f>HYPERLINK("X:\Private\NTD\Test Report\測試報告-電子版本(1999-2014)\CS\CS-030405","查看文件")</f>
        <v>查看文件</v>
      </c>
      <c r="D60" s="1" t="s">
        <v>25</v>
      </c>
      <c r="E60" s="6">
        <v>37722</v>
      </c>
      <c r="F60" s="6">
        <v>37732</v>
      </c>
      <c r="G60" s="6">
        <v>37768</v>
      </c>
      <c r="H60" s="6">
        <v>37769</v>
      </c>
      <c r="I60" s="6" t="s">
        <v>4805</v>
      </c>
      <c r="J60" s="6">
        <v>37770</v>
      </c>
      <c r="K60" s="6" t="s">
        <v>4794</v>
      </c>
      <c r="L60" s="6" t="s">
        <v>34</v>
      </c>
      <c r="M60" s="6">
        <v>37775</v>
      </c>
      <c r="N60" s="6">
        <v>37768</v>
      </c>
      <c r="O60" s="6" t="s">
        <v>4766</v>
      </c>
    </row>
    <row r="61" spans="1:15" ht="16.5" customHeight="1" x14ac:dyDescent="0.25">
      <c r="A61" s="1" t="s">
        <v>346</v>
      </c>
      <c r="B61" s="2" t="s">
        <v>8324</v>
      </c>
      <c r="C61" s="11" t="str">
        <f>HYPERLINK("X:\Private\NTD\Test Report\測試報告-電子版本(1999-2014)\CS\CS-030406","查看文件")</f>
        <v>查看文件</v>
      </c>
      <c r="D61" s="1" t="s">
        <v>25</v>
      </c>
      <c r="E61" s="6">
        <v>37722</v>
      </c>
      <c r="F61" s="6">
        <v>37732</v>
      </c>
      <c r="G61" s="6">
        <v>37768</v>
      </c>
      <c r="H61" s="6">
        <v>37769</v>
      </c>
      <c r="I61" s="6" t="s">
        <v>4805</v>
      </c>
      <c r="J61" s="6">
        <v>37770</v>
      </c>
      <c r="K61" s="6" t="s">
        <v>4794</v>
      </c>
      <c r="L61" s="6" t="s">
        <v>34</v>
      </c>
      <c r="M61" s="6">
        <v>37775</v>
      </c>
      <c r="N61" s="6">
        <v>37768</v>
      </c>
      <c r="O61" s="6" t="s">
        <v>4766</v>
      </c>
    </row>
    <row r="62" spans="1:15" ht="16.5" customHeight="1" x14ac:dyDescent="0.25">
      <c r="A62" s="1" t="s">
        <v>347</v>
      </c>
      <c r="B62" s="2" t="s">
        <v>8325</v>
      </c>
      <c r="C62" s="11" t="str">
        <f>HYPERLINK("X:\Private\NTD\Test Report\測試報告-電子版本(1999-2014)\CS\CS-030407","查看文件")</f>
        <v>查看文件</v>
      </c>
      <c r="D62" s="1" t="s">
        <v>25</v>
      </c>
      <c r="E62" s="6">
        <v>37719</v>
      </c>
      <c r="F62" s="6">
        <v>37739</v>
      </c>
      <c r="G62" s="6">
        <v>37816</v>
      </c>
      <c r="H62" s="6">
        <v>37816</v>
      </c>
      <c r="I62" s="6" t="s">
        <v>4792</v>
      </c>
      <c r="J62" s="6">
        <v>37824</v>
      </c>
      <c r="K62" s="6" t="s">
        <v>4794</v>
      </c>
      <c r="L62" s="6" t="s">
        <v>34</v>
      </c>
      <c r="M62" s="6">
        <v>37826</v>
      </c>
      <c r="N62" s="6">
        <v>37816</v>
      </c>
      <c r="O62" s="6" t="s">
        <v>4766</v>
      </c>
    </row>
    <row r="63" spans="1:15" ht="16.5" customHeight="1" x14ac:dyDescent="0.25">
      <c r="A63" s="1" t="s">
        <v>348</v>
      </c>
      <c r="B63" s="2" t="s">
        <v>8326</v>
      </c>
      <c r="C63" s="11" t="str">
        <f>HYPERLINK("X:\Private\NTD\Test Report\測試報告-電子版本(1999-2014)\CS\CS-030408","查看文件")</f>
        <v>查看文件</v>
      </c>
      <c r="D63" s="1" t="s">
        <v>9</v>
      </c>
      <c r="E63" s="6">
        <v>37719</v>
      </c>
      <c r="F63" s="6">
        <v>37739</v>
      </c>
      <c r="G63" s="6">
        <v>37810</v>
      </c>
      <c r="H63" s="6">
        <v>37811</v>
      </c>
      <c r="I63" s="6" t="s">
        <v>4792</v>
      </c>
      <c r="J63" s="6">
        <v>37824</v>
      </c>
      <c r="K63" s="6" t="s">
        <v>5172</v>
      </c>
      <c r="L63" s="6" t="s">
        <v>192</v>
      </c>
      <c r="M63" s="6">
        <v>37826</v>
      </c>
      <c r="N63" s="6">
        <v>37810</v>
      </c>
      <c r="O63" s="6" t="s">
        <v>4766</v>
      </c>
    </row>
    <row r="64" spans="1:15" ht="16.5" customHeight="1" x14ac:dyDescent="0.25">
      <c r="A64" s="1" t="s">
        <v>349</v>
      </c>
      <c r="B64" s="2" t="s">
        <v>8327</v>
      </c>
      <c r="C64" s="11" t="str">
        <f>HYPERLINK("X:\Private\NTD\Test Report\測試報告-電子版本(1999-2014)\CS\CS-030409","查看文件")</f>
        <v>查看文件</v>
      </c>
      <c r="D64" s="1" t="s">
        <v>9</v>
      </c>
      <c r="E64" s="6">
        <v>37714</v>
      </c>
      <c r="F64" s="6">
        <v>37728</v>
      </c>
      <c r="G64" s="6">
        <v>37735</v>
      </c>
      <c r="H64" s="6">
        <v>37735</v>
      </c>
      <c r="I64" s="6" t="s">
        <v>4792</v>
      </c>
      <c r="J64" s="6">
        <v>37736</v>
      </c>
      <c r="K64" s="6" t="s">
        <v>4794</v>
      </c>
      <c r="L64" s="6" t="s">
        <v>350</v>
      </c>
      <c r="M64" s="6" t="s">
        <v>4766</v>
      </c>
      <c r="N64" s="6">
        <v>37735</v>
      </c>
      <c r="O64" s="6" t="s">
        <v>4766</v>
      </c>
    </row>
    <row r="65" spans="1:15" ht="16.5" customHeight="1" x14ac:dyDescent="0.25">
      <c r="A65" s="1" t="s">
        <v>351</v>
      </c>
      <c r="B65" s="2" t="s">
        <v>8328</v>
      </c>
      <c r="C65" s="11" t="str">
        <f>HYPERLINK("X:\Private\NTD\Test Report\測試報告-電子版本(1999-2014)\CS\CS-030410","查看文件")</f>
        <v>查看文件</v>
      </c>
      <c r="D65" s="1" t="s">
        <v>352</v>
      </c>
      <c r="E65" s="6">
        <v>37734</v>
      </c>
      <c r="F65" s="6">
        <v>37741</v>
      </c>
      <c r="G65" s="6">
        <v>37817</v>
      </c>
      <c r="H65" s="6">
        <v>37818</v>
      </c>
      <c r="I65" s="6" t="s">
        <v>4792</v>
      </c>
      <c r="J65" s="6">
        <v>37824</v>
      </c>
      <c r="K65" s="6" t="s">
        <v>4794</v>
      </c>
      <c r="L65" s="6" t="s">
        <v>306</v>
      </c>
      <c r="M65" s="6" t="s">
        <v>4766</v>
      </c>
      <c r="N65" s="6">
        <v>37817</v>
      </c>
      <c r="O65" s="6" t="s">
        <v>4766</v>
      </c>
    </row>
    <row r="66" spans="1:15" ht="16.5" customHeight="1" x14ac:dyDescent="0.25">
      <c r="A66" s="1" t="s">
        <v>353</v>
      </c>
      <c r="B66" s="2" t="s">
        <v>8329</v>
      </c>
      <c r="C66" s="11" t="str">
        <f t="shared" ref="C66:C97" si="0">HYPERLINK("X:\Private\NTD\Test Report\測試報告-電子版本(1999-2014)\CS","查看目錄")</f>
        <v>查看目錄</v>
      </c>
      <c r="D66" s="1" t="s">
        <v>354</v>
      </c>
      <c r="E66" s="6" t="s">
        <v>355</v>
      </c>
      <c r="F66" s="6" t="s">
        <v>356</v>
      </c>
      <c r="G66" s="6" t="s">
        <v>4766</v>
      </c>
      <c r="H66" s="6" t="s">
        <v>4766</v>
      </c>
      <c r="I66" s="6" t="s">
        <v>4766</v>
      </c>
      <c r="J66" s="6" t="s">
        <v>4766</v>
      </c>
      <c r="K66" s="6" t="s">
        <v>4766</v>
      </c>
      <c r="L66" s="6" t="s">
        <v>357</v>
      </c>
      <c r="M66" s="6" t="s">
        <v>4766</v>
      </c>
      <c r="N66" s="6" t="s">
        <v>4766</v>
      </c>
      <c r="O66" s="6" t="s">
        <v>4766</v>
      </c>
    </row>
    <row r="67" spans="1:15" ht="16.5" customHeight="1" x14ac:dyDescent="0.25">
      <c r="A67" s="1" t="s">
        <v>358</v>
      </c>
      <c r="B67" s="2" t="s">
        <v>8330</v>
      </c>
      <c r="C67" s="11" t="str">
        <f t="shared" si="0"/>
        <v>查看目錄</v>
      </c>
      <c r="D67" s="1" t="s">
        <v>352</v>
      </c>
      <c r="E67" s="6">
        <v>37760</v>
      </c>
      <c r="F67" s="6" t="s">
        <v>4766</v>
      </c>
      <c r="G67" s="6">
        <v>37883</v>
      </c>
      <c r="H67" s="6">
        <v>37883</v>
      </c>
      <c r="I67" s="6" t="s">
        <v>4805</v>
      </c>
      <c r="J67" s="6">
        <v>37901</v>
      </c>
      <c r="K67" s="6" t="s">
        <v>4794</v>
      </c>
      <c r="L67" s="6" t="s">
        <v>350</v>
      </c>
      <c r="M67" s="6" t="s">
        <v>4766</v>
      </c>
      <c r="N67" s="6">
        <v>37883</v>
      </c>
      <c r="O67" s="6" t="s">
        <v>4766</v>
      </c>
    </row>
    <row r="68" spans="1:15" ht="16.5" customHeight="1" x14ac:dyDescent="0.25">
      <c r="A68" s="1" t="s">
        <v>359</v>
      </c>
      <c r="B68" s="2" t="s">
        <v>8331</v>
      </c>
      <c r="C68" s="11" t="str">
        <f t="shared" si="0"/>
        <v>查看目錄</v>
      </c>
      <c r="D68" s="1" t="s">
        <v>322</v>
      </c>
      <c r="E68" s="6">
        <v>37761</v>
      </c>
      <c r="F68" s="6">
        <v>37771</v>
      </c>
      <c r="G68" s="6">
        <v>37900</v>
      </c>
      <c r="H68" s="6">
        <v>37900</v>
      </c>
      <c r="I68" s="6" t="s">
        <v>4792</v>
      </c>
      <c r="J68" s="6">
        <v>37902</v>
      </c>
      <c r="K68" s="6" t="s">
        <v>8332</v>
      </c>
      <c r="L68" s="6" t="s">
        <v>322</v>
      </c>
      <c r="M68" s="6">
        <v>37904</v>
      </c>
      <c r="N68" s="6">
        <v>37900</v>
      </c>
      <c r="O68" s="6" t="s">
        <v>4766</v>
      </c>
    </row>
    <row r="69" spans="1:15" ht="16.5" customHeight="1" x14ac:dyDescent="0.25">
      <c r="A69" s="1" t="s">
        <v>360</v>
      </c>
      <c r="B69" s="2" t="s">
        <v>8333</v>
      </c>
      <c r="C69" s="11" t="str">
        <f t="shared" si="0"/>
        <v>查看目錄</v>
      </c>
      <c r="D69" s="1" t="s">
        <v>352</v>
      </c>
      <c r="E69" s="6">
        <v>37765</v>
      </c>
      <c r="F69" s="6">
        <v>37773</v>
      </c>
      <c r="G69" s="6">
        <v>37814</v>
      </c>
      <c r="H69" s="6">
        <v>37814</v>
      </c>
      <c r="I69" s="6" t="s">
        <v>4792</v>
      </c>
      <c r="J69" s="6">
        <v>37824</v>
      </c>
      <c r="K69" s="6" t="s">
        <v>4794</v>
      </c>
      <c r="L69" s="6" t="s">
        <v>322</v>
      </c>
      <c r="M69" s="6" t="s">
        <v>4766</v>
      </c>
      <c r="N69" s="6">
        <v>37814</v>
      </c>
      <c r="O69" s="6" t="s">
        <v>4766</v>
      </c>
    </row>
    <row r="70" spans="1:15" ht="16.5" customHeight="1" x14ac:dyDescent="0.25">
      <c r="A70" s="1" t="s">
        <v>361</v>
      </c>
      <c r="B70" s="2" t="s">
        <v>8334</v>
      </c>
      <c r="C70" s="11" t="str">
        <f t="shared" si="0"/>
        <v>查看目錄</v>
      </c>
      <c r="D70" s="1" t="s">
        <v>352</v>
      </c>
      <c r="E70" s="6">
        <v>37767</v>
      </c>
      <c r="F70" s="6" t="s">
        <v>4766</v>
      </c>
      <c r="G70" s="6">
        <v>37883</v>
      </c>
      <c r="H70" s="6" t="s">
        <v>4766</v>
      </c>
      <c r="I70" s="6" t="s">
        <v>4766</v>
      </c>
      <c r="J70" s="6" t="s">
        <v>4766</v>
      </c>
      <c r="K70" s="6" t="s">
        <v>4766</v>
      </c>
      <c r="L70" s="6" t="s">
        <v>350</v>
      </c>
      <c r="M70" s="6" t="s">
        <v>4766</v>
      </c>
      <c r="N70" s="6">
        <v>37883</v>
      </c>
      <c r="O70" s="6" t="s">
        <v>4766</v>
      </c>
    </row>
    <row r="71" spans="1:15" ht="16.5" customHeight="1" x14ac:dyDescent="0.25">
      <c r="A71" s="1" t="s">
        <v>362</v>
      </c>
      <c r="B71" s="2" t="s">
        <v>8335</v>
      </c>
      <c r="C71" s="11" t="str">
        <f t="shared" si="0"/>
        <v>查看目錄</v>
      </c>
      <c r="D71" s="1" t="s">
        <v>352</v>
      </c>
      <c r="E71" s="6">
        <v>37767</v>
      </c>
      <c r="F71" s="6" t="s">
        <v>4766</v>
      </c>
      <c r="G71" s="6">
        <v>37883</v>
      </c>
      <c r="H71" s="6" t="s">
        <v>4766</v>
      </c>
      <c r="I71" s="6" t="s">
        <v>4766</v>
      </c>
      <c r="J71" s="6" t="s">
        <v>4766</v>
      </c>
      <c r="K71" s="6" t="s">
        <v>4766</v>
      </c>
      <c r="L71" s="6" t="s">
        <v>350</v>
      </c>
      <c r="M71" s="6" t="s">
        <v>4766</v>
      </c>
      <c r="N71" s="6">
        <v>37883</v>
      </c>
      <c r="O71" s="6" t="s">
        <v>4766</v>
      </c>
    </row>
    <row r="72" spans="1:15" ht="16.5" customHeight="1" x14ac:dyDescent="0.25">
      <c r="A72" s="1" t="s">
        <v>363</v>
      </c>
      <c r="B72" s="2" t="s">
        <v>8336</v>
      </c>
      <c r="C72" s="11" t="str">
        <f t="shared" si="0"/>
        <v>查看目錄</v>
      </c>
      <c r="D72" s="1" t="s">
        <v>352</v>
      </c>
      <c r="E72" s="6">
        <v>37767</v>
      </c>
      <c r="F72" s="6" t="s">
        <v>4766</v>
      </c>
      <c r="G72" s="6">
        <v>37816</v>
      </c>
      <c r="H72" s="6">
        <v>37816</v>
      </c>
      <c r="I72" s="6" t="s">
        <v>4792</v>
      </c>
      <c r="J72" s="6">
        <v>37824</v>
      </c>
      <c r="K72" s="6" t="s">
        <v>4794</v>
      </c>
      <c r="L72" s="6" t="s">
        <v>350</v>
      </c>
      <c r="M72" s="6">
        <v>37826</v>
      </c>
      <c r="N72" s="6">
        <v>37816</v>
      </c>
      <c r="O72" s="6" t="s">
        <v>4766</v>
      </c>
    </row>
    <row r="73" spans="1:15" ht="16.5" customHeight="1" x14ac:dyDescent="0.25">
      <c r="A73" s="1" t="s">
        <v>364</v>
      </c>
      <c r="B73" s="2" t="s">
        <v>8337</v>
      </c>
      <c r="C73" s="11" t="str">
        <f t="shared" si="0"/>
        <v>查看目錄</v>
      </c>
      <c r="D73" s="1" t="s">
        <v>365</v>
      </c>
      <c r="E73" s="6">
        <v>37779</v>
      </c>
      <c r="F73" s="6">
        <v>37792</v>
      </c>
      <c r="G73" s="6">
        <v>37862</v>
      </c>
      <c r="H73" s="6">
        <v>37864</v>
      </c>
      <c r="I73" s="6" t="s">
        <v>4805</v>
      </c>
      <c r="J73" s="6">
        <v>37865</v>
      </c>
      <c r="K73" s="6" t="s">
        <v>8332</v>
      </c>
      <c r="L73" s="6" t="s">
        <v>306</v>
      </c>
      <c r="M73" s="6" t="s">
        <v>4766</v>
      </c>
      <c r="N73" s="6">
        <v>37862</v>
      </c>
      <c r="O73" s="6" t="s">
        <v>4766</v>
      </c>
    </row>
    <row r="74" spans="1:15" ht="16.5" customHeight="1" x14ac:dyDescent="0.25">
      <c r="A74" s="1" t="s">
        <v>366</v>
      </c>
      <c r="B74" s="2" t="s">
        <v>8338</v>
      </c>
      <c r="C74" s="11" t="str">
        <f t="shared" si="0"/>
        <v>查看目錄</v>
      </c>
      <c r="D74" s="1" t="s">
        <v>367</v>
      </c>
      <c r="E74" s="6">
        <v>37784</v>
      </c>
      <c r="F74" s="6">
        <v>37729</v>
      </c>
      <c r="G74" s="6">
        <v>37799</v>
      </c>
      <c r="H74" s="6">
        <v>37799</v>
      </c>
      <c r="I74" s="6" t="s">
        <v>4792</v>
      </c>
      <c r="J74" s="6">
        <v>37805</v>
      </c>
      <c r="K74" s="6" t="s">
        <v>4794</v>
      </c>
      <c r="L74" s="6" t="s">
        <v>316</v>
      </c>
      <c r="M74" s="6" t="s">
        <v>4766</v>
      </c>
      <c r="N74" s="6">
        <v>37799</v>
      </c>
      <c r="O74" s="6" t="s">
        <v>4766</v>
      </c>
    </row>
    <row r="75" spans="1:15" ht="16.5" customHeight="1" x14ac:dyDescent="0.25">
      <c r="A75" s="1" t="s">
        <v>368</v>
      </c>
      <c r="B75" s="2" t="s">
        <v>8339</v>
      </c>
      <c r="C75" s="11" t="str">
        <f t="shared" si="0"/>
        <v>查看目錄</v>
      </c>
      <c r="D75" s="1" t="s">
        <v>369</v>
      </c>
      <c r="E75" s="6">
        <v>37809</v>
      </c>
      <c r="F75" s="6">
        <v>37812</v>
      </c>
      <c r="G75" s="6" t="s">
        <v>4766</v>
      </c>
      <c r="H75" s="6" t="s">
        <v>4766</v>
      </c>
      <c r="I75" s="6" t="s">
        <v>4766</v>
      </c>
      <c r="J75" s="6" t="s">
        <v>4766</v>
      </c>
      <c r="K75" s="6" t="s">
        <v>4766</v>
      </c>
      <c r="L75" s="6" t="s">
        <v>192</v>
      </c>
      <c r="M75" s="6" t="s">
        <v>5014</v>
      </c>
      <c r="N75" s="6" t="s">
        <v>4766</v>
      </c>
      <c r="O75" s="6" t="s">
        <v>4766</v>
      </c>
    </row>
    <row r="76" spans="1:15" ht="16.5" customHeight="1" x14ac:dyDescent="0.25">
      <c r="A76" s="1" t="s">
        <v>370</v>
      </c>
      <c r="B76" s="2" t="s">
        <v>8340</v>
      </c>
      <c r="C76" s="11" t="str">
        <f t="shared" si="0"/>
        <v>查看目錄</v>
      </c>
      <c r="D76" s="1" t="s">
        <v>33</v>
      </c>
      <c r="E76" s="6">
        <v>37809</v>
      </c>
      <c r="F76" s="6">
        <v>37649</v>
      </c>
      <c r="G76" s="6">
        <v>37873</v>
      </c>
      <c r="H76" s="6">
        <v>37874</v>
      </c>
      <c r="I76" s="6" t="s">
        <v>4792</v>
      </c>
      <c r="J76" s="6">
        <v>37880</v>
      </c>
      <c r="K76" s="6" t="s">
        <v>5172</v>
      </c>
      <c r="L76" s="6" t="s">
        <v>322</v>
      </c>
      <c r="M76" s="6">
        <v>37882</v>
      </c>
      <c r="N76" s="6">
        <v>37873</v>
      </c>
      <c r="O76" s="6" t="s">
        <v>4766</v>
      </c>
    </row>
    <row r="77" spans="1:15" ht="16.5" customHeight="1" x14ac:dyDescent="0.25">
      <c r="A77" s="1" t="s">
        <v>371</v>
      </c>
      <c r="B77" s="2" t="s">
        <v>8341</v>
      </c>
      <c r="C77" s="11" t="str">
        <f t="shared" si="0"/>
        <v>查看目錄</v>
      </c>
      <c r="D77" s="1" t="s">
        <v>372</v>
      </c>
      <c r="E77" s="6">
        <v>37814</v>
      </c>
      <c r="F77" s="6">
        <v>37832</v>
      </c>
      <c r="G77" s="6" t="s">
        <v>4766</v>
      </c>
      <c r="H77" s="6" t="s">
        <v>4766</v>
      </c>
      <c r="I77" s="6" t="s">
        <v>4766</v>
      </c>
      <c r="J77" s="6" t="s">
        <v>4766</v>
      </c>
      <c r="K77" s="6" t="s">
        <v>4766</v>
      </c>
      <c r="L77" s="6" t="s">
        <v>373</v>
      </c>
      <c r="M77" s="6" t="s">
        <v>4766</v>
      </c>
      <c r="N77" s="6" t="s">
        <v>4766</v>
      </c>
      <c r="O77" s="6" t="s">
        <v>4766</v>
      </c>
    </row>
    <row r="78" spans="1:15" ht="16.5" customHeight="1" x14ac:dyDescent="0.25">
      <c r="A78" s="1" t="s">
        <v>374</v>
      </c>
      <c r="B78" s="2" t="s">
        <v>8342</v>
      </c>
      <c r="C78" s="11" t="str">
        <f t="shared" si="0"/>
        <v>查看目錄</v>
      </c>
      <c r="D78" s="1" t="s">
        <v>375</v>
      </c>
      <c r="E78" s="6">
        <v>37814</v>
      </c>
      <c r="F78" s="6">
        <v>37822</v>
      </c>
      <c r="G78" s="6" t="s">
        <v>4766</v>
      </c>
      <c r="H78" s="6" t="s">
        <v>4766</v>
      </c>
      <c r="I78" s="6" t="s">
        <v>4766</v>
      </c>
      <c r="J78" s="6" t="s">
        <v>4766</v>
      </c>
      <c r="K78" s="6" t="s">
        <v>4766</v>
      </c>
      <c r="L78" s="6" t="s">
        <v>316</v>
      </c>
      <c r="M78" s="6" t="s">
        <v>4766</v>
      </c>
      <c r="N78" s="6" t="s">
        <v>4766</v>
      </c>
      <c r="O78" s="6" t="s">
        <v>4766</v>
      </c>
    </row>
    <row r="79" spans="1:15" ht="16.5" customHeight="1" x14ac:dyDescent="0.25">
      <c r="A79" s="1" t="s">
        <v>376</v>
      </c>
      <c r="B79" s="2" t="s">
        <v>8343</v>
      </c>
      <c r="C79" s="11" t="str">
        <f t="shared" si="0"/>
        <v>查看目錄</v>
      </c>
      <c r="D79" s="1" t="s">
        <v>2</v>
      </c>
      <c r="E79" s="6">
        <v>37819</v>
      </c>
      <c r="F79" s="6">
        <v>37822</v>
      </c>
      <c r="G79" s="6">
        <v>37835</v>
      </c>
      <c r="H79" s="6">
        <v>37835</v>
      </c>
      <c r="I79" s="6" t="s">
        <v>8344</v>
      </c>
      <c r="J79" s="6">
        <v>37839</v>
      </c>
      <c r="K79" s="6" t="s">
        <v>4794</v>
      </c>
      <c r="L79" s="6" t="s">
        <v>316</v>
      </c>
      <c r="M79" s="6" t="s">
        <v>4766</v>
      </c>
      <c r="N79" s="6">
        <v>37835</v>
      </c>
      <c r="O79" s="6" t="s">
        <v>4766</v>
      </c>
    </row>
    <row r="80" spans="1:15" ht="16.5" customHeight="1" x14ac:dyDescent="0.25">
      <c r="A80" s="1" t="s">
        <v>377</v>
      </c>
      <c r="B80" s="2" t="s">
        <v>8345</v>
      </c>
      <c r="C80" s="11" t="str">
        <f t="shared" si="0"/>
        <v>查看目錄</v>
      </c>
      <c r="D80" s="1" t="s">
        <v>33</v>
      </c>
      <c r="E80" s="6">
        <v>37819</v>
      </c>
      <c r="F80" s="6">
        <v>37827</v>
      </c>
      <c r="G80" s="6">
        <v>37921</v>
      </c>
      <c r="H80" s="6">
        <v>37921</v>
      </c>
      <c r="I80" s="6" t="s">
        <v>4792</v>
      </c>
      <c r="J80" s="6">
        <v>37922</v>
      </c>
      <c r="K80" s="6" t="s">
        <v>4794</v>
      </c>
      <c r="L80" s="6" t="s">
        <v>306</v>
      </c>
      <c r="M80" s="6" t="s">
        <v>4766</v>
      </c>
      <c r="N80" s="6">
        <v>37921</v>
      </c>
      <c r="O80" s="6" t="s">
        <v>4766</v>
      </c>
    </row>
    <row r="81" spans="1:15" ht="16.5" customHeight="1" x14ac:dyDescent="0.25">
      <c r="A81" s="1" t="s">
        <v>378</v>
      </c>
      <c r="B81" s="2" t="s">
        <v>8346</v>
      </c>
      <c r="C81" s="11" t="str">
        <f t="shared" si="0"/>
        <v>查看目錄</v>
      </c>
      <c r="D81" s="1" t="s">
        <v>33</v>
      </c>
      <c r="E81" s="6">
        <v>37819</v>
      </c>
      <c r="F81" s="6">
        <v>37827</v>
      </c>
      <c r="G81" s="6">
        <v>37886</v>
      </c>
      <c r="H81" s="6">
        <v>37889</v>
      </c>
      <c r="I81" s="6" t="s">
        <v>4792</v>
      </c>
      <c r="J81" s="6" t="s">
        <v>379</v>
      </c>
      <c r="K81" s="6" t="s">
        <v>4794</v>
      </c>
      <c r="L81" s="6" t="s">
        <v>306</v>
      </c>
      <c r="M81" s="6" t="s">
        <v>4766</v>
      </c>
      <c r="N81" s="6">
        <v>37886</v>
      </c>
      <c r="O81" s="6" t="s">
        <v>4766</v>
      </c>
    </row>
    <row r="82" spans="1:15" ht="16.5" customHeight="1" x14ac:dyDescent="0.25">
      <c r="A82" s="1" t="s">
        <v>380</v>
      </c>
      <c r="B82" s="2" t="s">
        <v>8347</v>
      </c>
      <c r="C82" s="11" t="str">
        <f t="shared" si="0"/>
        <v>查看目錄</v>
      </c>
      <c r="D82" s="1" t="s">
        <v>381</v>
      </c>
      <c r="E82" s="6">
        <v>37825</v>
      </c>
      <c r="F82" s="6">
        <v>37830</v>
      </c>
      <c r="G82" s="6">
        <v>37904</v>
      </c>
      <c r="H82" s="6">
        <v>37904</v>
      </c>
      <c r="I82" s="6" t="s">
        <v>4792</v>
      </c>
      <c r="J82" s="6">
        <v>37917</v>
      </c>
      <c r="K82" s="6" t="s">
        <v>4794</v>
      </c>
      <c r="L82" s="6" t="s">
        <v>382</v>
      </c>
      <c r="M82" s="6">
        <v>37921</v>
      </c>
      <c r="N82" s="6">
        <v>37904</v>
      </c>
      <c r="O82" s="6" t="s">
        <v>4766</v>
      </c>
    </row>
    <row r="83" spans="1:15" ht="16.5" customHeight="1" x14ac:dyDescent="0.25">
      <c r="A83" s="1" t="s">
        <v>383</v>
      </c>
      <c r="B83" s="2" t="s">
        <v>8348</v>
      </c>
      <c r="C83" s="11" t="str">
        <f t="shared" si="0"/>
        <v>查看目錄</v>
      </c>
      <c r="D83" s="1" t="s">
        <v>33</v>
      </c>
      <c r="E83" s="6">
        <v>37825</v>
      </c>
      <c r="F83" s="6">
        <v>37841</v>
      </c>
      <c r="G83" s="6">
        <v>37902</v>
      </c>
      <c r="H83" s="6">
        <v>37902</v>
      </c>
      <c r="I83" s="6" t="s">
        <v>4792</v>
      </c>
      <c r="J83" s="6">
        <v>37903</v>
      </c>
      <c r="K83" s="6" t="s">
        <v>4794</v>
      </c>
      <c r="L83" s="6" t="s">
        <v>322</v>
      </c>
      <c r="M83" s="6">
        <v>37907</v>
      </c>
      <c r="N83" s="6">
        <v>37902</v>
      </c>
      <c r="O83" s="6" t="s">
        <v>4766</v>
      </c>
    </row>
    <row r="84" spans="1:15" ht="16.5" customHeight="1" x14ac:dyDescent="0.25">
      <c r="A84" s="1" t="s">
        <v>384</v>
      </c>
      <c r="B84" s="2" t="s">
        <v>8349</v>
      </c>
      <c r="C84" s="11" t="str">
        <f t="shared" si="0"/>
        <v>查看目錄</v>
      </c>
      <c r="D84" s="1" t="s">
        <v>33</v>
      </c>
      <c r="E84" s="6">
        <v>37825</v>
      </c>
      <c r="F84" s="6">
        <v>37841</v>
      </c>
      <c r="G84" s="6" t="s">
        <v>4766</v>
      </c>
      <c r="H84" s="6" t="s">
        <v>4766</v>
      </c>
      <c r="I84" s="6" t="s">
        <v>4766</v>
      </c>
      <c r="J84" s="6" t="s">
        <v>4766</v>
      </c>
      <c r="K84" s="6" t="s">
        <v>4766</v>
      </c>
      <c r="L84" s="6" t="s">
        <v>322</v>
      </c>
      <c r="M84" s="6" t="s">
        <v>4766</v>
      </c>
      <c r="N84" s="6" t="s">
        <v>4766</v>
      </c>
      <c r="O84" s="6" t="s">
        <v>4766</v>
      </c>
    </row>
    <row r="85" spans="1:15" ht="16.5" customHeight="1" x14ac:dyDescent="0.25">
      <c r="A85" s="1" t="s">
        <v>385</v>
      </c>
      <c r="B85" s="2" t="s">
        <v>8348</v>
      </c>
      <c r="C85" s="11" t="str">
        <f t="shared" si="0"/>
        <v>查看目錄</v>
      </c>
      <c r="D85" s="1" t="s">
        <v>33</v>
      </c>
      <c r="E85" s="6">
        <v>37825</v>
      </c>
      <c r="F85" s="6">
        <v>37841</v>
      </c>
      <c r="G85" s="6" t="s">
        <v>4766</v>
      </c>
      <c r="H85" s="6" t="s">
        <v>4766</v>
      </c>
      <c r="I85" s="6" t="s">
        <v>4766</v>
      </c>
      <c r="J85" s="6" t="s">
        <v>4766</v>
      </c>
      <c r="K85" s="6" t="s">
        <v>4766</v>
      </c>
      <c r="L85" s="6" t="s">
        <v>322</v>
      </c>
      <c r="M85" s="6" t="s">
        <v>4766</v>
      </c>
      <c r="N85" s="6" t="s">
        <v>4766</v>
      </c>
      <c r="O85" s="6" t="s">
        <v>4766</v>
      </c>
    </row>
    <row r="86" spans="1:15" ht="16.5" customHeight="1" x14ac:dyDescent="0.25">
      <c r="A86" s="1" t="s">
        <v>386</v>
      </c>
      <c r="B86" s="2" t="s">
        <v>8348</v>
      </c>
      <c r="C86" s="11" t="str">
        <f t="shared" si="0"/>
        <v>查看目錄</v>
      </c>
      <c r="D86" s="1" t="s">
        <v>33</v>
      </c>
      <c r="E86" s="6">
        <v>37825</v>
      </c>
      <c r="F86" s="6">
        <v>37841</v>
      </c>
      <c r="G86" s="6" t="s">
        <v>4766</v>
      </c>
      <c r="H86" s="6" t="s">
        <v>4766</v>
      </c>
      <c r="I86" s="6" t="s">
        <v>4766</v>
      </c>
      <c r="J86" s="6" t="s">
        <v>4766</v>
      </c>
      <c r="K86" s="6" t="s">
        <v>4766</v>
      </c>
      <c r="L86" s="6" t="s">
        <v>322</v>
      </c>
      <c r="M86" s="6" t="s">
        <v>4766</v>
      </c>
      <c r="N86" s="6" t="s">
        <v>4766</v>
      </c>
      <c r="O86" s="6" t="s">
        <v>4766</v>
      </c>
    </row>
    <row r="87" spans="1:15" ht="16.5" customHeight="1" x14ac:dyDescent="0.25">
      <c r="A87" s="1" t="s">
        <v>387</v>
      </c>
      <c r="B87" s="2" t="s">
        <v>8350</v>
      </c>
      <c r="C87" s="11" t="str">
        <f t="shared" si="0"/>
        <v>查看目錄</v>
      </c>
      <c r="D87" s="1" t="s">
        <v>381</v>
      </c>
      <c r="E87" s="6">
        <v>37825</v>
      </c>
      <c r="F87" s="6">
        <v>37830</v>
      </c>
      <c r="G87" s="6">
        <v>37904</v>
      </c>
      <c r="H87" s="6">
        <v>37904</v>
      </c>
      <c r="I87" s="6" t="s">
        <v>4792</v>
      </c>
      <c r="J87" s="6">
        <v>37917</v>
      </c>
      <c r="K87" s="6" t="s">
        <v>4794</v>
      </c>
      <c r="L87" s="6" t="s">
        <v>382</v>
      </c>
      <c r="M87" s="6">
        <v>37921</v>
      </c>
      <c r="N87" s="6">
        <v>37904</v>
      </c>
      <c r="O87" s="6" t="s">
        <v>4766</v>
      </c>
    </row>
    <row r="88" spans="1:15" ht="16.5" customHeight="1" x14ac:dyDescent="0.25">
      <c r="A88" s="1" t="s">
        <v>388</v>
      </c>
      <c r="B88" s="2" t="s">
        <v>8351</v>
      </c>
      <c r="C88" s="11" t="str">
        <f t="shared" si="0"/>
        <v>查看目錄</v>
      </c>
      <c r="D88" s="1" t="s">
        <v>389</v>
      </c>
      <c r="E88" s="6">
        <v>37841</v>
      </c>
      <c r="F88" s="6">
        <v>37841</v>
      </c>
      <c r="G88" s="6">
        <v>37865</v>
      </c>
      <c r="H88" s="6">
        <v>37865</v>
      </c>
      <c r="I88" s="6" t="s">
        <v>4805</v>
      </c>
      <c r="J88" s="6">
        <v>37869</v>
      </c>
      <c r="K88" s="6" t="s">
        <v>4794</v>
      </c>
      <c r="L88" s="6" t="s">
        <v>192</v>
      </c>
      <c r="M88" s="6" t="s">
        <v>4766</v>
      </c>
      <c r="N88" s="6">
        <v>37865</v>
      </c>
      <c r="O88" s="6" t="s">
        <v>4766</v>
      </c>
    </row>
    <row r="89" spans="1:15" ht="16.5" customHeight="1" x14ac:dyDescent="0.25">
      <c r="A89" s="1" t="s">
        <v>390</v>
      </c>
      <c r="B89" s="2" t="s">
        <v>8352</v>
      </c>
      <c r="C89" s="11" t="str">
        <f t="shared" si="0"/>
        <v>查看目錄</v>
      </c>
      <c r="D89" s="1" t="s">
        <v>33</v>
      </c>
      <c r="E89" s="6">
        <v>37846</v>
      </c>
      <c r="F89" s="6">
        <v>37858</v>
      </c>
      <c r="G89" s="6" t="s">
        <v>4766</v>
      </c>
      <c r="H89" s="6" t="s">
        <v>4766</v>
      </c>
      <c r="I89" s="6" t="s">
        <v>4766</v>
      </c>
      <c r="J89" s="6" t="s">
        <v>4766</v>
      </c>
      <c r="K89" s="6" t="s">
        <v>4766</v>
      </c>
      <c r="L89" s="6" t="s">
        <v>306</v>
      </c>
      <c r="M89" s="6" t="s">
        <v>4766</v>
      </c>
      <c r="N89" s="6" t="s">
        <v>4766</v>
      </c>
      <c r="O89" s="6" t="s">
        <v>4766</v>
      </c>
    </row>
    <row r="90" spans="1:15" ht="16.5" customHeight="1" x14ac:dyDescent="0.25">
      <c r="A90" s="1" t="s">
        <v>391</v>
      </c>
      <c r="B90" s="2" t="s">
        <v>8353</v>
      </c>
      <c r="C90" s="11" t="str">
        <f t="shared" si="0"/>
        <v>查看目錄</v>
      </c>
      <c r="D90" s="1" t="s">
        <v>306</v>
      </c>
      <c r="E90" s="6">
        <v>37846</v>
      </c>
      <c r="F90" s="6">
        <v>37858</v>
      </c>
      <c r="G90" s="6" t="s">
        <v>8354</v>
      </c>
      <c r="H90" s="6" t="s">
        <v>4766</v>
      </c>
      <c r="I90" s="6" t="s">
        <v>4766</v>
      </c>
      <c r="J90" s="6" t="s">
        <v>4766</v>
      </c>
      <c r="K90" s="6" t="s">
        <v>4766</v>
      </c>
      <c r="L90" s="6" t="s">
        <v>306</v>
      </c>
      <c r="M90" s="6" t="s">
        <v>4766</v>
      </c>
      <c r="N90" s="6" t="s">
        <v>8354</v>
      </c>
      <c r="O90" s="6" t="s">
        <v>4766</v>
      </c>
    </row>
    <row r="91" spans="1:15" ht="16.5" customHeight="1" x14ac:dyDescent="0.25">
      <c r="A91" s="1" t="s">
        <v>392</v>
      </c>
      <c r="B91" s="2" t="s">
        <v>8355</v>
      </c>
      <c r="C91" s="11" t="str">
        <f t="shared" si="0"/>
        <v>查看目錄</v>
      </c>
      <c r="D91" s="1" t="s">
        <v>306</v>
      </c>
      <c r="E91" s="6">
        <v>37846</v>
      </c>
      <c r="F91" s="6">
        <v>37858</v>
      </c>
      <c r="G91" s="6">
        <v>37914</v>
      </c>
      <c r="H91" s="6">
        <v>37921</v>
      </c>
      <c r="I91" s="6" t="s">
        <v>4794</v>
      </c>
      <c r="J91" s="6">
        <v>37922</v>
      </c>
      <c r="K91" s="6" t="s">
        <v>4794</v>
      </c>
      <c r="L91" s="6" t="s">
        <v>306</v>
      </c>
      <c r="M91" s="6" t="s">
        <v>4766</v>
      </c>
      <c r="N91" s="6">
        <v>37914</v>
      </c>
      <c r="O91" s="6" t="s">
        <v>4766</v>
      </c>
    </row>
    <row r="92" spans="1:15" ht="16.5" customHeight="1" x14ac:dyDescent="0.25">
      <c r="A92" s="1" t="s">
        <v>393</v>
      </c>
      <c r="B92" s="2" t="s">
        <v>8356</v>
      </c>
      <c r="C92" s="11" t="str">
        <f t="shared" si="0"/>
        <v>查看目錄</v>
      </c>
      <c r="D92" s="1" t="s">
        <v>372</v>
      </c>
      <c r="E92" s="6">
        <v>37846</v>
      </c>
      <c r="F92" s="6">
        <v>37858</v>
      </c>
      <c r="G92" s="6">
        <v>37862</v>
      </c>
      <c r="H92" s="6" t="s">
        <v>4766</v>
      </c>
      <c r="I92" s="6" t="s">
        <v>4766</v>
      </c>
      <c r="J92" s="6" t="s">
        <v>4766</v>
      </c>
      <c r="K92" s="6" t="s">
        <v>4766</v>
      </c>
      <c r="L92" s="6" t="s">
        <v>373</v>
      </c>
      <c r="M92" s="6" t="s">
        <v>4766</v>
      </c>
      <c r="N92" s="6">
        <v>37862</v>
      </c>
      <c r="O92" s="6" t="s">
        <v>4766</v>
      </c>
    </row>
    <row r="93" spans="1:15" ht="16.5" customHeight="1" x14ac:dyDescent="0.25">
      <c r="A93" s="1" t="s">
        <v>394</v>
      </c>
      <c r="B93" s="2" t="s">
        <v>8357</v>
      </c>
      <c r="C93" s="11" t="str">
        <f t="shared" si="0"/>
        <v>查看目錄</v>
      </c>
      <c r="D93" s="1" t="s">
        <v>8309</v>
      </c>
      <c r="E93" s="6">
        <v>37847</v>
      </c>
      <c r="F93" s="6">
        <v>37843</v>
      </c>
      <c r="G93" s="6">
        <v>37876</v>
      </c>
      <c r="H93" s="6">
        <v>37876</v>
      </c>
      <c r="I93" s="6" t="s">
        <v>4792</v>
      </c>
      <c r="J93" s="6">
        <v>37880</v>
      </c>
      <c r="K93" s="6" t="s">
        <v>4794</v>
      </c>
      <c r="L93" s="6" t="s">
        <v>192</v>
      </c>
      <c r="M93" s="6" t="s">
        <v>4766</v>
      </c>
      <c r="N93" s="6">
        <v>37876</v>
      </c>
      <c r="O93" s="6" t="s">
        <v>4766</v>
      </c>
    </row>
    <row r="94" spans="1:15" ht="16.5" customHeight="1" x14ac:dyDescent="0.25">
      <c r="A94" s="1" t="s">
        <v>395</v>
      </c>
      <c r="B94" s="2" t="s">
        <v>8358</v>
      </c>
      <c r="C94" s="11" t="str">
        <f t="shared" si="0"/>
        <v>查看目錄</v>
      </c>
      <c r="D94" s="1" t="s">
        <v>352</v>
      </c>
      <c r="E94" s="6">
        <v>37854</v>
      </c>
      <c r="F94" s="6">
        <v>37869</v>
      </c>
      <c r="G94" s="6" t="s">
        <v>4766</v>
      </c>
      <c r="H94" s="6" t="s">
        <v>4766</v>
      </c>
      <c r="I94" s="6" t="s">
        <v>4766</v>
      </c>
      <c r="J94" s="6" t="s">
        <v>4766</v>
      </c>
      <c r="K94" s="6" t="s">
        <v>4766</v>
      </c>
      <c r="L94" s="6" t="s">
        <v>396</v>
      </c>
      <c r="M94" s="6" t="s">
        <v>4766</v>
      </c>
      <c r="N94" s="6" t="s">
        <v>4766</v>
      </c>
      <c r="O94" s="6" t="s">
        <v>4766</v>
      </c>
    </row>
    <row r="95" spans="1:15" ht="16.5" customHeight="1" x14ac:dyDescent="0.25">
      <c r="A95" s="1" t="s">
        <v>397</v>
      </c>
      <c r="B95" s="2" t="s">
        <v>8359</v>
      </c>
      <c r="C95" s="11" t="str">
        <f t="shared" si="0"/>
        <v>查看目錄</v>
      </c>
      <c r="D95" s="1" t="s">
        <v>398</v>
      </c>
      <c r="E95" s="6">
        <v>37854</v>
      </c>
      <c r="F95" s="6">
        <v>37865</v>
      </c>
      <c r="G95" s="6" t="s">
        <v>4766</v>
      </c>
      <c r="H95" s="6" t="s">
        <v>4766</v>
      </c>
      <c r="I95" s="6" t="s">
        <v>4766</v>
      </c>
      <c r="J95" s="6" t="s">
        <v>4766</v>
      </c>
      <c r="K95" s="6" t="s">
        <v>4766</v>
      </c>
      <c r="L95" s="6" t="s">
        <v>306</v>
      </c>
      <c r="M95" s="6" t="s">
        <v>4766</v>
      </c>
      <c r="N95" s="6" t="s">
        <v>4766</v>
      </c>
      <c r="O95" s="6" t="s">
        <v>4766</v>
      </c>
    </row>
    <row r="96" spans="1:15" ht="16.5" customHeight="1" x14ac:dyDescent="0.25">
      <c r="A96" s="1" t="s">
        <v>399</v>
      </c>
      <c r="B96" s="2" t="s">
        <v>8360</v>
      </c>
      <c r="C96" s="11" t="str">
        <f t="shared" si="0"/>
        <v>查看目錄</v>
      </c>
      <c r="D96" s="1" t="s">
        <v>33</v>
      </c>
      <c r="E96" s="6">
        <v>37855</v>
      </c>
      <c r="F96" s="6">
        <v>37858</v>
      </c>
      <c r="G96" s="6">
        <v>37912</v>
      </c>
      <c r="H96" s="6">
        <v>37912</v>
      </c>
      <c r="I96" s="6" t="s">
        <v>4792</v>
      </c>
      <c r="J96" s="6">
        <v>37917</v>
      </c>
      <c r="K96" s="6" t="s">
        <v>4794</v>
      </c>
      <c r="L96" s="6" t="s">
        <v>316</v>
      </c>
      <c r="M96" s="6">
        <v>37921</v>
      </c>
      <c r="N96" s="6">
        <v>37912</v>
      </c>
      <c r="O96" s="6" t="s">
        <v>4766</v>
      </c>
    </row>
    <row r="97" spans="1:15" ht="16.5" customHeight="1" x14ac:dyDescent="0.25">
      <c r="A97" s="1" t="s">
        <v>400</v>
      </c>
      <c r="B97" s="2" t="s">
        <v>8361</v>
      </c>
      <c r="C97" s="11" t="str">
        <f t="shared" si="0"/>
        <v>查看目錄</v>
      </c>
      <c r="D97" s="1" t="s">
        <v>381</v>
      </c>
      <c r="E97" s="6">
        <v>37856</v>
      </c>
      <c r="F97" s="6">
        <v>37886</v>
      </c>
      <c r="G97" s="6">
        <v>37910</v>
      </c>
      <c r="H97" s="6">
        <v>37912</v>
      </c>
      <c r="I97" s="6" t="s">
        <v>4805</v>
      </c>
      <c r="J97" s="6">
        <v>37917</v>
      </c>
      <c r="K97" s="6" t="s">
        <v>4794</v>
      </c>
      <c r="L97" s="6" t="s">
        <v>382</v>
      </c>
      <c r="M97" s="6" t="s">
        <v>4766</v>
      </c>
      <c r="N97" s="6">
        <v>37910</v>
      </c>
      <c r="O97" s="6" t="s">
        <v>4766</v>
      </c>
    </row>
    <row r="98" spans="1:15" ht="16.5" customHeight="1" x14ac:dyDescent="0.25">
      <c r="A98" s="1" t="s">
        <v>401</v>
      </c>
      <c r="B98" s="2" t="s">
        <v>8362</v>
      </c>
      <c r="C98" s="11" t="str">
        <f t="shared" ref="C98:C123" si="1">HYPERLINK("X:\Private\NTD\Test Report\測試報告-電子版本(1999-2014)\CS","查看目錄")</f>
        <v>查看目錄</v>
      </c>
      <c r="D98" s="1" t="s">
        <v>33</v>
      </c>
      <c r="E98" s="6">
        <v>37856</v>
      </c>
      <c r="F98" s="6">
        <v>37861</v>
      </c>
      <c r="G98" s="6">
        <v>37876</v>
      </c>
      <c r="H98" s="6">
        <v>37876</v>
      </c>
      <c r="I98" s="6" t="s">
        <v>4792</v>
      </c>
      <c r="J98" s="6">
        <v>37880</v>
      </c>
      <c r="K98" s="6" t="s">
        <v>4794</v>
      </c>
      <c r="L98" s="6" t="s">
        <v>396</v>
      </c>
      <c r="M98" s="6">
        <v>37882</v>
      </c>
      <c r="N98" s="6">
        <v>37876</v>
      </c>
      <c r="O98" s="6" t="s">
        <v>4766</v>
      </c>
    </row>
    <row r="99" spans="1:15" ht="16.5" customHeight="1" x14ac:dyDescent="0.25">
      <c r="A99" s="1" t="s">
        <v>402</v>
      </c>
      <c r="B99" s="2" t="s">
        <v>8363</v>
      </c>
      <c r="C99" s="11" t="str">
        <f t="shared" si="1"/>
        <v>查看目錄</v>
      </c>
      <c r="D99" s="1" t="s">
        <v>352</v>
      </c>
      <c r="E99" s="6">
        <v>37860</v>
      </c>
      <c r="F99" s="6">
        <v>37891</v>
      </c>
      <c r="G99" s="6">
        <v>37985</v>
      </c>
      <c r="H99" s="6" t="s">
        <v>4766</v>
      </c>
      <c r="I99" s="6" t="s">
        <v>4766</v>
      </c>
      <c r="J99" s="6" t="s">
        <v>4766</v>
      </c>
      <c r="K99" s="6" t="s">
        <v>4766</v>
      </c>
      <c r="L99" s="6" t="s">
        <v>396</v>
      </c>
      <c r="M99" s="6" t="s">
        <v>403</v>
      </c>
      <c r="N99" s="6">
        <v>37985</v>
      </c>
      <c r="O99" s="6" t="s">
        <v>4766</v>
      </c>
    </row>
    <row r="100" spans="1:15" ht="16.5" customHeight="1" x14ac:dyDescent="0.25">
      <c r="A100" s="1" t="s">
        <v>404</v>
      </c>
      <c r="B100" s="2" t="s">
        <v>8364</v>
      </c>
      <c r="C100" s="11" t="str">
        <f t="shared" si="1"/>
        <v>查看目錄</v>
      </c>
      <c r="D100" s="1" t="s">
        <v>405</v>
      </c>
      <c r="E100" s="6">
        <v>37862</v>
      </c>
      <c r="F100" s="6">
        <v>37873</v>
      </c>
      <c r="G100" s="6">
        <v>37876</v>
      </c>
      <c r="H100" s="6">
        <v>37876</v>
      </c>
      <c r="I100" s="6" t="s">
        <v>4792</v>
      </c>
      <c r="J100" s="6">
        <v>37880</v>
      </c>
      <c r="K100" s="6" t="s">
        <v>4794</v>
      </c>
      <c r="L100" s="6" t="s">
        <v>322</v>
      </c>
      <c r="M100" s="6">
        <v>37882</v>
      </c>
      <c r="N100" s="6">
        <v>37876</v>
      </c>
      <c r="O100" s="6" t="s">
        <v>4766</v>
      </c>
    </row>
    <row r="101" spans="1:15" ht="16.5" customHeight="1" x14ac:dyDescent="0.25">
      <c r="A101" s="1" t="s">
        <v>406</v>
      </c>
      <c r="B101" s="2" t="s">
        <v>8365</v>
      </c>
      <c r="C101" s="11" t="str">
        <f t="shared" si="1"/>
        <v>查看目錄</v>
      </c>
      <c r="D101" s="1" t="s">
        <v>407</v>
      </c>
      <c r="E101" s="6">
        <v>37862</v>
      </c>
      <c r="F101" s="6">
        <v>37865</v>
      </c>
      <c r="G101" s="6">
        <v>37883</v>
      </c>
      <c r="H101" s="6">
        <v>37883</v>
      </c>
      <c r="I101" s="6" t="s">
        <v>4792</v>
      </c>
      <c r="J101" s="6">
        <v>37901</v>
      </c>
      <c r="K101" s="6" t="s">
        <v>4794</v>
      </c>
      <c r="L101" s="6" t="s">
        <v>322</v>
      </c>
      <c r="M101" s="6">
        <v>37904</v>
      </c>
      <c r="N101" s="6">
        <v>37883</v>
      </c>
      <c r="O101" s="6" t="s">
        <v>4766</v>
      </c>
    </row>
    <row r="102" spans="1:15" ht="16.5" customHeight="1" x14ac:dyDescent="0.25">
      <c r="A102" s="1" t="s">
        <v>408</v>
      </c>
      <c r="B102" s="2" t="s">
        <v>8366</v>
      </c>
      <c r="C102" s="11" t="str">
        <f t="shared" si="1"/>
        <v>查看目錄</v>
      </c>
      <c r="D102" s="1" t="s">
        <v>409</v>
      </c>
      <c r="E102" s="6">
        <v>37862</v>
      </c>
      <c r="F102" s="6">
        <v>37679</v>
      </c>
      <c r="G102" s="6" t="s">
        <v>4766</v>
      </c>
      <c r="H102" s="6" t="s">
        <v>4766</v>
      </c>
      <c r="I102" s="6" t="s">
        <v>4766</v>
      </c>
      <c r="J102" s="6" t="s">
        <v>4766</v>
      </c>
      <c r="K102" s="6" t="s">
        <v>4766</v>
      </c>
      <c r="L102" s="6" t="s">
        <v>192</v>
      </c>
      <c r="M102" s="6" t="s">
        <v>4766</v>
      </c>
      <c r="N102" s="6" t="s">
        <v>4766</v>
      </c>
      <c r="O102" s="6" t="s">
        <v>4766</v>
      </c>
    </row>
    <row r="103" spans="1:15" ht="16.5" customHeight="1" x14ac:dyDescent="0.25">
      <c r="A103" s="1" t="s">
        <v>410</v>
      </c>
      <c r="B103" s="2" t="s">
        <v>8367</v>
      </c>
      <c r="C103" s="11" t="str">
        <f t="shared" si="1"/>
        <v>查看目錄</v>
      </c>
      <c r="D103" s="1" t="s">
        <v>352</v>
      </c>
      <c r="E103" s="6">
        <v>37863</v>
      </c>
      <c r="F103" s="6">
        <v>37879</v>
      </c>
      <c r="G103" s="6">
        <v>37949</v>
      </c>
      <c r="H103" s="6">
        <v>37949</v>
      </c>
      <c r="I103" s="6" t="s">
        <v>4805</v>
      </c>
      <c r="J103" s="6">
        <v>37951</v>
      </c>
      <c r="K103" s="6" t="s">
        <v>4794</v>
      </c>
      <c r="L103" s="6" t="s">
        <v>306</v>
      </c>
      <c r="M103" s="6" t="s">
        <v>4766</v>
      </c>
      <c r="N103" s="6">
        <v>37949</v>
      </c>
      <c r="O103" s="6" t="s">
        <v>4766</v>
      </c>
    </row>
    <row r="104" spans="1:15" ht="16.5" customHeight="1" x14ac:dyDescent="0.25">
      <c r="A104" s="1" t="s">
        <v>411</v>
      </c>
      <c r="B104" s="2" t="s">
        <v>8368</v>
      </c>
      <c r="C104" s="11" t="str">
        <f t="shared" si="1"/>
        <v>查看目錄</v>
      </c>
      <c r="D104" s="1" t="s">
        <v>33</v>
      </c>
      <c r="E104" s="6">
        <v>37868</v>
      </c>
      <c r="F104" s="6" t="s">
        <v>4766</v>
      </c>
      <c r="G104" s="6" t="s">
        <v>4766</v>
      </c>
      <c r="H104" s="6" t="s">
        <v>4766</v>
      </c>
      <c r="I104" s="6" t="s">
        <v>4766</v>
      </c>
      <c r="J104" s="6" t="s">
        <v>4766</v>
      </c>
      <c r="K104" s="6" t="s">
        <v>4766</v>
      </c>
      <c r="L104" s="6" t="s">
        <v>373</v>
      </c>
      <c r="M104" s="6" t="s">
        <v>4766</v>
      </c>
      <c r="N104" s="6" t="s">
        <v>4766</v>
      </c>
      <c r="O104" s="6" t="s">
        <v>4766</v>
      </c>
    </row>
    <row r="105" spans="1:15" ht="16.5" customHeight="1" x14ac:dyDescent="0.25">
      <c r="A105" s="1" t="s">
        <v>412</v>
      </c>
      <c r="B105" s="2" t="s">
        <v>8369</v>
      </c>
      <c r="C105" s="11" t="str">
        <f t="shared" si="1"/>
        <v>查看目錄</v>
      </c>
      <c r="D105" s="1" t="s">
        <v>413</v>
      </c>
      <c r="E105" s="6">
        <v>37876</v>
      </c>
      <c r="F105" s="6">
        <v>37904</v>
      </c>
      <c r="G105" s="6">
        <v>37949</v>
      </c>
      <c r="H105" s="6">
        <v>37950</v>
      </c>
      <c r="I105" s="6" t="s">
        <v>4792</v>
      </c>
      <c r="J105" s="6">
        <v>37951</v>
      </c>
      <c r="K105" s="6" t="s">
        <v>4794</v>
      </c>
      <c r="L105" s="6" t="s">
        <v>396</v>
      </c>
      <c r="M105" s="6" t="s">
        <v>4766</v>
      </c>
      <c r="N105" s="6">
        <v>37949</v>
      </c>
      <c r="O105" s="6" t="s">
        <v>4766</v>
      </c>
    </row>
    <row r="106" spans="1:15" ht="16.5" customHeight="1" x14ac:dyDescent="0.25">
      <c r="A106" s="1" t="s">
        <v>414</v>
      </c>
      <c r="B106" s="2" t="s">
        <v>8370</v>
      </c>
      <c r="C106" s="11" t="str">
        <f t="shared" si="1"/>
        <v>查看目錄</v>
      </c>
      <c r="D106" s="1" t="s">
        <v>352</v>
      </c>
      <c r="E106" s="6">
        <v>37882</v>
      </c>
      <c r="F106" s="6">
        <v>37889</v>
      </c>
      <c r="G106" s="6">
        <v>37949</v>
      </c>
      <c r="H106" s="6">
        <v>37950</v>
      </c>
      <c r="I106" s="6" t="s">
        <v>4805</v>
      </c>
      <c r="J106" s="6">
        <v>37951</v>
      </c>
      <c r="K106" s="6" t="s">
        <v>4794</v>
      </c>
      <c r="L106" s="6" t="s">
        <v>306</v>
      </c>
      <c r="M106" s="6" t="s">
        <v>4766</v>
      </c>
      <c r="N106" s="6">
        <v>37949</v>
      </c>
      <c r="O106" s="6" t="s">
        <v>4766</v>
      </c>
    </row>
    <row r="107" spans="1:15" ht="16.5" customHeight="1" x14ac:dyDescent="0.25">
      <c r="A107" s="1" t="s">
        <v>415</v>
      </c>
      <c r="B107" s="2" t="s">
        <v>8370</v>
      </c>
      <c r="C107" s="11" t="str">
        <f t="shared" si="1"/>
        <v>查看目錄</v>
      </c>
      <c r="D107" s="1" t="s">
        <v>382</v>
      </c>
      <c r="E107" s="6">
        <v>37884</v>
      </c>
      <c r="F107" s="6">
        <v>37904</v>
      </c>
      <c r="G107" s="6">
        <v>37912</v>
      </c>
      <c r="H107" s="6">
        <v>37912</v>
      </c>
      <c r="I107" s="6" t="s">
        <v>4805</v>
      </c>
      <c r="J107" s="6">
        <v>37917</v>
      </c>
      <c r="K107" s="6" t="s">
        <v>4794</v>
      </c>
      <c r="L107" s="6" t="s">
        <v>382</v>
      </c>
      <c r="M107" s="6" t="s">
        <v>4766</v>
      </c>
      <c r="N107" s="6">
        <v>37912</v>
      </c>
      <c r="O107" s="6" t="s">
        <v>4766</v>
      </c>
    </row>
    <row r="108" spans="1:15" ht="16.5" customHeight="1" x14ac:dyDescent="0.25">
      <c r="A108" s="1" t="s">
        <v>416</v>
      </c>
      <c r="B108" s="2" t="s">
        <v>8371</v>
      </c>
      <c r="C108" s="11" t="str">
        <f t="shared" si="1"/>
        <v>查看目錄</v>
      </c>
      <c r="D108" s="1" t="s">
        <v>352</v>
      </c>
      <c r="E108" s="6">
        <v>37884</v>
      </c>
      <c r="F108" s="6" t="s">
        <v>4766</v>
      </c>
      <c r="G108" s="6">
        <v>37903</v>
      </c>
      <c r="H108" s="6">
        <v>37903</v>
      </c>
      <c r="I108" s="6" t="s">
        <v>4792</v>
      </c>
      <c r="J108" s="6">
        <v>37917</v>
      </c>
      <c r="K108" s="6" t="s">
        <v>4794</v>
      </c>
      <c r="L108" s="6" t="s">
        <v>350</v>
      </c>
      <c r="M108" s="6">
        <v>37921</v>
      </c>
      <c r="N108" s="6">
        <v>37903</v>
      </c>
      <c r="O108" s="6" t="s">
        <v>4766</v>
      </c>
    </row>
    <row r="109" spans="1:15" ht="16.5" customHeight="1" x14ac:dyDescent="0.25">
      <c r="A109" s="1" t="s">
        <v>417</v>
      </c>
      <c r="B109" s="2" t="s">
        <v>8372</v>
      </c>
      <c r="C109" s="11" t="str">
        <f t="shared" si="1"/>
        <v>查看目錄</v>
      </c>
      <c r="D109" s="1" t="s">
        <v>33</v>
      </c>
      <c r="E109" s="6">
        <v>37886</v>
      </c>
      <c r="F109" s="6">
        <v>37889</v>
      </c>
      <c r="G109" s="6">
        <v>37900</v>
      </c>
      <c r="H109" s="6">
        <v>37900</v>
      </c>
      <c r="I109" s="6" t="s">
        <v>4792</v>
      </c>
      <c r="J109" s="6">
        <v>37902</v>
      </c>
      <c r="K109" s="6" t="s">
        <v>4794</v>
      </c>
      <c r="L109" s="6" t="s">
        <v>322</v>
      </c>
      <c r="M109" s="6">
        <v>37904</v>
      </c>
      <c r="N109" s="6">
        <v>37900</v>
      </c>
      <c r="O109" s="6" t="s">
        <v>4766</v>
      </c>
    </row>
    <row r="110" spans="1:15" ht="16.5" customHeight="1" x14ac:dyDescent="0.25">
      <c r="A110" s="1" t="s">
        <v>418</v>
      </c>
      <c r="B110" s="2" t="s">
        <v>8373</v>
      </c>
      <c r="C110" s="11" t="str">
        <f t="shared" si="1"/>
        <v>查看目錄</v>
      </c>
      <c r="D110" s="1" t="s">
        <v>419</v>
      </c>
      <c r="E110" s="6">
        <v>37898</v>
      </c>
      <c r="F110" s="6">
        <v>37912</v>
      </c>
      <c r="G110" s="6">
        <v>37954</v>
      </c>
      <c r="H110" s="6">
        <v>37955</v>
      </c>
      <c r="I110" s="6" t="s">
        <v>4792</v>
      </c>
      <c r="J110" s="6" t="s">
        <v>4766</v>
      </c>
      <c r="K110" s="6" t="s">
        <v>4766</v>
      </c>
      <c r="L110" s="6" t="s">
        <v>396</v>
      </c>
      <c r="M110" s="6" t="s">
        <v>4766</v>
      </c>
      <c r="N110" s="6">
        <v>37954</v>
      </c>
      <c r="O110" s="6" t="s">
        <v>4766</v>
      </c>
    </row>
    <row r="111" spans="1:15" ht="16.5" customHeight="1" x14ac:dyDescent="0.25">
      <c r="A111" s="1" t="s">
        <v>420</v>
      </c>
      <c r="B111" s="2" t="s">
        <v>8374</v>
      </c>
      <c r="C111" s="11" t="str">
        <f t="shared" si="1"/>
        <v>查看目錄</v>
      </c>
      <c r="D111" s="1" t="s">
        <v>33</v>
      </c>
      <c r="E111" s="6">
        <v>37903</v>
      </c>
      <c r="F111" s="6">
        <v>37924</v>
      </c>
      <c r="G111" s="6">
        <v>37949</v>
      </c>
      <c r="H111" s="6">
        <v>37949</v>
      </c>
      <c r="I111" s="6" t="s">
        <v>4805</v>
      </c>
      <c r="J111" s="6">
        <v>37951</v>
      </c>
      <c r="K111" s="6" t="s">
        <v>4794</v>
      </c>
      <c r="L111" s="6" t="s">
        <v>396</v>
      </c>
      <c r="M111" s="6" t="s">
        <v>4766</v>
      </c>
      <c r="N111" s="6">
        <v>37949</v>
      </c>
      <c r="O111" s="6" t="s">
        <v>4766</v>
      </c>
    </row>
    <row r="112" spans="1:15" ht="16.5" customHeight="1" x14ac:dyDescent="0.25">
      <c r="A112" s="1" t="s">
        <v>421</v>
      </c>
      <c r="B112" s="2" t="s">
        <v>8375</v>
      </c>
      <c r="C112" s="11" t="str">
        <f t="shared" si="1"/>
        <v>查看目錄</v>
      </c>
      <c r="D112" s="1" t="s">
        <v>407</v>
      </c>
      <c r="E112" s="6">
        <v>37904</v>
      </c>
      <c r="F112" s="6">
        <v>37916</v>
      </c>
      <c r="G112" s="6">
        <v>37919</v>
      </c>
      <c r="H112" s="6">
        <v>37921</v>
      </c>
      <c r="I112" s="6" t="s">
        <v>4792</v>
      </c>
      <c r="J112" s="6">
        <v>37922</v>
      </c>
      <c r="K112" s="6" t="s">
        <v>4794</v>
      </c>
      <c r="L112" s="6" t="s">
        <v>322</v>
      </c>
      <c r="M112" s="6">
        <v>37924</v>
      </c>
      <c r="N112" s="6">
        <v>37919</v>
      </c>
      <c r="O112" s="6" t="s">
        <v>4766</v>
      </c>
    </row>
    <row r="113" spans="1:15" ht="16.5" customHeight="1" x14ac:dyDescent="0.25">
      <c r="A113" s="1" t="s">
        <v>422</v>
      </c>
      <c r="B113" s="2" t="s">
        <v>8077</v>
      </c>
      <c r="C113" s="11" t="str">
        <f t="shared" si="1"/>
        <v>查看目錄</v>
      </c>
      <c r="D113" s="1" t="s">
        <v>423</v>
      </c>
      <c r="E113" s="6">
        <v>37910</v>
      </c>
      <c r="F113" s="6">
        <v>37925</v>
      </c>
      <c r="G113" s="6">
        <v>38063</v>
      </c>
      <c r="H113" s="6">
        <v>38063</v>
      </c>
      <c r="I113" s="6" t="s">
        <v>4794</v>
      </c>
      <c r="J113" s="6">
        <v>38076</v>
      </c>
      <c r="K113" s="6" t="s">
        <v>4794</v>
      </c>
      <c r="L113" s="6" t="s">
        <v>382</v>
      </c>
      <c r="M113" s="6" t="s">
        <v>4766</v>
      </c>
      <c r="N113" s="6">
        <v>38063</v>
      </c>
      <c r="O113" s="6" t="s">
        <v>4766</v>
      </c>
    </row>
    <row r="114" spans="1:15" ht="16.5" customHeight="1" x14ac:dyDescent="0.25">
      <c r="A114" s="1" t="s">
        <v>424</v>
      </c>
      <c r="B114" s="2" t="s">
        <v>8376</v>
      </c>
      <c r="C114" s="11" t="str">
        <f t="shared" si="1"/>
        <v>查看目錄</v>
      </c>
      <c r="D114" s="1" t="s">
        <v>423</v>
      </c>
      <c r="E114" s="6">
        <v>37911</v>
      </c>
      <c r="F114" s="6">
        <v>37924</v>
      </c>
      <c r="G114" s="6">
        <v>37953</v>
      </c>
      <c r="H114" s="6">
        <v>37955</v>
      </c>
      <c r="I114" s="6" t="s">
        <v>4805</v>
      </c>
      <c r="J114" s="6">
        <v>37966</v>
      </c>
      <c r="K114" s="6" t="s">
        <v>5002</v>
      </c>
      <c r="L114" s="6" t="s">
        <v>382</v>
      </c>
      <c r="M114" s="6">
        <v>37970</v>
      </c>
      <c r="N114" s="6">
        <v>37953</v>
      </c>
      <c r="O114" s="6" t="s">
        <v>4766</v>
      </c>
    </row>
    <row r="115" spans="1:15" ht="16.5" customHeight="1" x14ac:dyDescent="0.25">
      <c r="A115" s="1" t="s">
        <v>425</v>
      </c>
      <c r="B115" s="2" t="s">
        <v>8377</v>
      </c>
      <c r="C115" s="11" t="str">
        <f t="shared" si="1"/>
        <v>查看目錄</v>
      </c>
      <c r="D115" s="1" t="s">
        <v>33</v>
      </c>
      <c r="E115" s="6">
        <v>37914</v>
      </c>
      <c r="F115" s="6">
        <v>37935</v>
      </c>
      <c r="G115" s="6" t="s">
        <v>4766</v>
      </c>
      <c r="H115" s="6" t="s">
        <v>4766</v>
      </c>
      <c r="I115" s="6" t="s">
        <v>4766</v>
      </c>
      <c r="J115" s="6" t="s">
        <v>4766</v>
      </c>
      <c r="K115" s="6" t="s">
        <v>4766</v>
      </c>
      <c r="L115" s="6" t="s">
        <v>396</v>
      </c>
      <c r="M115" s="6" t="s">
        <v>4766</v>
      </c>
      <c r="N115" s="6" t="s">
        <v>4766</v>
      </c>
      <c r="O115" s="6" t="s">
        <v>4766</v>
      </c>
    </row>
    <row r="116" spans="1:15" ht="16.5" customHeight="1" x14ac:dyDescent="0.25">
      <c r="A116" s="1" t="s">
        <v>426</v>
      </c>
      <c r="B116" s="2" t="s">
        <v>8378</v>
      </c>
      <c r="C116" s="11" t="str">
        <f t="shared" si="1"/>
        <v>查看目錄</v>
      </c>
      <c r="D116" s="1" t="s">
        <v>419</v>
      </c>
      <c r="E116" s="6">
        <v>37922</v>
      </c>
      <c r="F116" s="6">
        <v>37932</v>
      </c>
      <c r="G116" s="6" t="s">
        <v>4766</v>
      </c>
      <c r="H116" s="6" t="s">
        <v>4766</v>
      </c>
      <c r="I116" s="6" t="s">
        <v>4766</v>
      </c>
      <c r="J116" s="6" t="s">
        <v>4766</v>
      </c>
      <c r="K116" s="6" t="s">
        <v>4766</v>
      </c>
      <c r="L116" s="6" t="s">
        <v>316</v>
      </c>
      <c r="M116" s="6" t="s">
        <v>4766</v>
      </c>
      <c r="N116" s="6" t="s">
        <v>4766</v>
      </c>
      <c r="O116" s="6" t="s">
        <v>4766</v>
      </c>
    </row>
    <row r="117" spans="1:15" ht="16.5" customHeight="1" x14ac:dyDescent="0.25">
      <c r="A117" s="1" t="s">
        <v>427</v>
      </c>
      <c r="B117" s="2" t="s">
        <v>8379</v>
      </c>
      <c r="C117" s="11" t="str">
        <f t="shared" si="1"/>
        <v>查看目錄</v>
      </c>
      <c r="D117" s="1" t="s">
        <v>405</v>
      </c>
      <c r="E117" s="6">
        <v>37923</v>
      </c>
      <c r="F117" s="6">
        <v>37894</v>
      </c>
      <c r="G117" s="6">
        <v>37946</v>
      </c>
      <c r="H117" s="6">
        <v>37949</v>
      </c>
      <c r="I117" s="6" t="s">
        <v>4792</v>
      </c>
      <c r="J117" s="6">
        <v>37951</v>
      </c>
      <c r="K117" s="6" t="s">
        <v>4794</v>
      </c>
      <c r="L117" s="6" t="s">
        <v>316</v>
      </c>
      <c r="M117" s="6">
        <v>37953</v>
      </c>
      <c r="N117" s="6">
        <v>37946</v>
      </c>
      <c r="O117" s="6" t="s">
        <v>4766</v>
      </c>
    </row>
    <row r="118" spans="1:15" ht="16.5" customHeight="1" x14ac:dyDescent="0.25">
      <c r="A118" s="1" t="s">
        <v>428</v>
      </c>
      <c r="B118" s="2" t="s">
        <v>8380</v>
      </c>
      <c r="C118" s="11" t="str">
        <f t="shared" si="1"/>
        <v>查看目錄</v>
      </c>
      <c r="D118" s="1" t="s">
        <v>423</v>
      </c>
      <c r="E118" s="6">
        <v>37924</v>
      </c>
      <c r="F118" s="6">
        <v>37945</v>
      </c>
      <c r="G118" s="6">
        <v>38003</v>
      </c>
      <c r="H118" s="6">
        <v>38003</v>
      </c>
      <c r="I118" s="6" t="s">
        <v>4794</v>
      </c>
      <c r="J118" s="6">
        <v>38034</v>
      </c>
      <c r="K118" s="6" t="s">
        <v>4794</v>
      </c>
      <c r="L118" s="6" t="s">
        <v>382</v>
      </c>
      <c r="M118" s="6">
        <v>38036</v>
      </c>
      <c r="N118" s="6">
        <v>38003</v>
      </c>
      <c r="O118" s="6" t="s">
        <v>4766</v>
      </c>
    </row>
    <row r="119" spans="1:15" ht="16.5" customHeight="1" x14ac:dyDescent="0.25">
      <c r="A119" s="1" t="s">
        <v>429</v>
      </c>
      <c r="B119" s="2" t="s">
        <v>8381</v>
      </c>
      <c r="C119" s="11" t="str">
        <f t="shared" si="1"/>
        <v>查看目錄</v>
      </c>
      <c r="D119" s="1" t="s">
        <v>430</v>
      </c>
      <c r="E119" s="6">
        <v>37931</v>
      </c>
      <c r="F119" s="6">
        <v>37941</v>
      </c>
      <c r="G119" s="6">
        <v>37943</v>
      </c>
      <c r="H119" s="6">
        <v>37944</v>
      </c>
      <c r="I119" s="6" t="s">
        <v>4792</v>
      </c>
      <c r="J119" s="6">
        <v>37946</v>
      </c>
      <c r="K119" s="6" t="s">
        <v>4794</v>
      </c>
      <c r="L119" s="6" t="s">
        <v>322</v>
      </c>
      <c r="M119" s="6">
        <v>37950</v>
      </c>
      <c r="N119" s="6">
        <v>37943</v>
      </c>
      <c r="O119" s="6" t="s">
        <v>4766</v>
      </c>
    </row>
    <row r="120" spans="1:15" ht="16.5" customHeight="1" x14ac:dyDescent="0.25">
      <c r="A120" s="1" t="s">
        <v>431</v>
      </c>
      <c r="B120" s="2" t="s">
        <v>8382</v>
      </c>
      <c r="C120" s="11" t="str">
        <f t="shared" si="1"/>
        <v>查看目錄</v>
      </c>
      <c r="D120" s="1" t="s">
        <v>33</v>
      </c>
      <c r="E120" s="6">
        <v>37956</v>
      </c>
      <c r="F120" s="6">
        <v>37966</v>
      </c>
      <c r="G120" s="6">
        <v>38003</v>
      </c>
      <c r="H120" s="6">
        <v>38003</v>
      </c>
      <c r="I120" s="6" t="s">
        <v>4794</v>
      </c>
      <c r="J120" s="6">
        <v>38034</v>
      </c>
      <c r="K120" s="6" t="s">
        <v>4794</v>
      </c>
      <c r="L120" s="6" t="s">
        <v>396</v>
      </c>
      <c r="M120" s="6">
        <v>38036</v>
      </c>
      <c r="N120" s="6">
        <v>38003</v>
      </c>
      <c r="O120" s="6" t="s">
        <v>4766</v>
      </c>
    </row>
    <row r="121" spans="1:15" ht="16.5" customHeight="1" x14ac:dyDescent="0.25">
      <c r="A121" s="1" t="s">
        <v>432</v>
      </c>
      <c r="B121" s="2" t="s">
        <v>8383</v>
      </c>
      <c r="C121" s="11" t="str">
        <f t="shared" si="1"/>
        <v>查看目錄</v>
      </c>
      <c r="D121" s="1" t="s">
        <v>433</v>
      </c>
      <c r="E121" s="6">
        <v>37956</v>
      </c>
      <c r="F121" s="6">
        <v>37984</v>
      </c>
      <c r="G121" s="6" t="s">
        <v>4766</v>
      </c>
      <c r="H121" s="6" t="s">
        <v>4766</v>
      </c>
      <c r="I121" s="6" t="s">
        <v>4766</v>
      </c>
      <c r="J121" s="6" t="s">
        <v>4766</v>
      </c>
      <c r="K121" s="6" t="s">
        <v>4766</v>
      </c>
      <c r="L121" s="6" t="s">
        <v>316</v>
      </c>
      <c r="M121" s="6" t="s">
        <v>4766</v>
      </c>
      <c r="N121" s="6" t="s">
        <v>4766</v>
      </c>
      <c r="O121" s="6" t="s">
        <v>4766</v>
      </c>
    </row>
    <row r="122" spans="1:15" ht="16.5" customHeight="1" x14ac:dyDescent="0.25">
      <c r="A122" s="1" t="s">
        <v>434</v>
      </c>
      <c r="B122" s="2" t="s">
        <v>8384</v>
      </c>
      <c r="C122" s="11" t="str">
        <f t="shared" si="1"/>
        <v>查看目錄</v>
      </c>
      <c r="D122" s="1" t="s">
        <v>405</v>
      </c>
      <c r="E122" s="6">
        <v>37929</v>
      </c>
      <c r="F122" s="6">
        <v>37975</v>
      </c>
      <c r="G122" s="6">
        <v>38003</v>
      </c>
      <c r="H122" s="6">
        <v>38003</v>
      </c>
      <c r="I122" s="6" t="s">
        <v>4794</v>
      </c>
      <c r="J122" s="6">
        <v>38051</v>
      </c>
      <c r="K122" s="6" t="s">
        <v>4794</v>
      </c>
      <c r="L122" s="6" t="s">
        <v>192</v>
      </c>
      <c r="M122" s="6">
        <v>38054</v>
      </c>
      <c r="N122" s="6">
        <v>38003</v>
      </c>
      <c r="O122" s="6" t="s">
        <v>4766</v>
      </c>
    </row>
    <row r="123" spans="1:15" ht="16.5" customHeight="1" x14ac:dyDescent="0.25">
      <c r="A123" s="1" t="s">
        <v>435</v>
      </c>
      <c r="B123" s="2" t="s">
        <v>8385</v>
      </c>
      <c r="C123" s="11" t="str">
        <f t="shared" si="1"/>
        <v>查看目錄</v>
      </c>
      <c r="D123" s="1" t="s">
        <v>405</v>
      </c>
      <c r="E123" s="6">
        <v>37929</v>
      </c>
      <c r="F123" s="6">
        <v>37975</v>
      </c>
      <c r="G123" s="6">
        <v>38003</v>
      </c>
      <c r="H123" s="6">
        <v>38003</v>
      </c>
      <c r="I123" s="6" t="s">
        <v>4794</v>
      </c>
      <c r="J123" s="6">
        <v>38051</v>
      </c>
      <c r="K123" s="6" t="s">
        <v>4794</v>
      </c>
      <c r="L123" s="6" t="s">
        <v>192</v>
      </c>
      <c r="M123" s="6">
        <v>38054</v>
      </c>
      <c r="N123" s="6">
        <v>38003</v>
      </c>
      <c r="O123" s="6" t="s">
        <v>4766</v>
      </c>
    </row>
    <row r="124" spans="1:15" ht="16.5" customHeight="1" x14ac:dyDescent="0.25">
      <c r="A124" s="1" t="s">
        <v>436</v>
      </c>
      <c r="B124" s="2" t="s">
        <v>8386</v>
      </c>
      <c r="C124" s="11" t="str">
        <f>HYPERLINK("X:\Private\NTD\Test Report\測試報告-電子版本(1999-2014)\CS\CS-031205","查看文件")</f>
        <v>查看文件</v>
      </c>
      <c r="D124" s="1" t="s">
        <v>405</v>
      </c>
      <c r="E124" s="6">
        <v>37929</v>
      </c>
      <c r="F124" s="6">
        <v>37975</v>
      </c>
      <c r="G124" s="6">
        <v>38072</v>
      </c>
      <c r="H124" s="6">
        <v>38074</v>
      </c>
      <c r="I124" s="6" t="s">
        <v>4794</v>
      </c>
      <c r="J124" s="6">
        <v>38076</v>
      </c>
      <c r="K124" s="6" t="s">
        <v>4794</v>
      </c>
      <c r="L124" s="6" t="s">
        <v>192</v>
      </c>
      <c r="M124" s="6">
        <v>38080</v>
      </c>
      <c r="N124" s="6">
        <v>38072</v>
      </c>
      <c r="O124" s="6" t="s">
        <v>4766</v>
      </c>
    </row>
    <row r="125" spans="1:15" ht="16.5" customHeight="1" x14ac:dyDescent="0.25">
      <c r="A125" s="1" t="s">
        <v>437</v>
      </c>
      <c r="B125" s="2" t="s">
        <v>8387</v>
      </c>
      <c r="C125" s="11" t="str">
        <f>HYPERLINK("X:\Private\NTD\Test Report\測試報告-電子版本(1999-2014)\CS","查看目錄")</f>
        <v>查看目錄</v>
      </c>
      <c r="D125" s="1" t="s">
        <v>430</v>
      </c>
      <c r="E125" s="6">
        <v>37928</v>
      </c>
      <c r="F125" s="6">
        <v>37960</v>
      </c>
      <c r="G125" s="6" t="s">
        <v>4766</v>
      </c>
      <c r="H125" s="6" t="s">
        <v>4766</v>
      </c>
      <c r="I125" s="6" t="s">
        <v>4766</v>
      </c>
      <c r="J125" s="6" t="s">
        <v>4766</v>
      </c>
      <c r="K125" s="6" t="s">
        <v>4766</v>
      </c>
      <c r="L125" s="6" t="s">
        <v>192</v>
      </c>
      <c r="M125" s="6" t="s">
        <v>4766</v>
      </c>
      <c r="N125" s="6" t="s">
        <v>4766</v>
      </c>
      <c r="O125" s="6" t="s">
        <v>4766</v>
      </c>
    </row>
    <row r="126" spans="1:15" ht="16.5" customHeight="1" x14ac:dyDescent="0.25">
      <c r="A126" s="1" t="s">
        <v>438</v>
      </c>
      <c r="B126" s="2" t="s">
        <v>8388</v>
      </c>
      <c r="C126" s="11" t="str">
        <f>HYPERLINK("X:\Private\NTD\Test Report\測試報告-電子版本(1999-2014)\CS","查看目錄")</f>
        <v>查看目錄</v>
      </c>
      <c r="D126" s="1" t="s">
        <v>439</v>
      </c>
      <c r="E126" s="6">
        <v>37928</v>
      </c>
      <c r="F126" s="6">
        <v>37960</v>
      </c>
      <c r="G126" s="6">
        <v>38001</v>
      </c>
      <c r="H126" s="6">
        <v>38003</v>
      </c>
      <c r="I126" s="6" t="s">
        <v>4794</v>
      </c>
      <c r="J126" s="6">
        <v>38034</v>
      </c>
      <c r="K126" s="6" t="s">
        <v>4794</v>
      </c>
      <c r="L126" s="6" t="s">
        <v>192</v>
      </c>
      <c r="M126" s="6">
        <v>38036</v>
      </c>
      <c r="N126" s="6">
        <v>38001</v>
      </c>
      <c r="O126" s="6" t="s">
        <v>4766</v>
      </c>
    </row>
    <row r="127" spans="1:15" ht="16.5" customHeight="1" x14ac:dyDescent="0.25">
      <c r="A127" s="1" t="s">
        <v>440</v>
      </c>
      <c r="B127" s="2" t="s">
        <v>8389</v>
      </c>
      <c r="C127" s="11" t="str">
        <f>HYPERLINK("X:\Private\NTD\Test Report\測試報告-電子版本(1999-2014)\CS","查看目錄")</f>
        <v>查看目錄</v>
      </c>
      <c r="D127" s="1" t="s">
        <v>189</v>
      </c>
      <c r="E127" s="6">
        <v>37948</v>
      </c>
      <c r="F127" s="6">
        <v>37975</v>
      </c>
      <c r="G127" s="6" t="s">
        <v>4766</v>
      </c>
      <c r="H127" s="6" t="s">
        <v>4766</v>
      </c>
      <c r="I127" s="6" t="s">
        <v>4766</v>
      </c>
      <c r="J127" s="6" t="s">
        <v>4766</v>
      </c>
      <c r="K127" s="6" t="s">
        <v>4766</v>
      </c>
      <c r="L127" s="6" t="s">
        <v>192</v>
      </c>
      <c r="M127" s="6" t="s">
        <v>4766</v>
      </c>
      <c r="N127" s="6" t="s">
        <v>4766</v>
      </c>
      <c r="O127" s="6" t="s">
        <v>4766</v>
      </c>
    </row>
    <row r="128" spans="1:15" ht="16.5" customHeight="1" x14ac:dyDescent="0.25">
      <c r="A128" s="1" t="s">
        <v>441</v>
      </c>
      <c r="B128" s="2" t="s">
        <v>8390</v>
      </c>
      <c r="C128" s="11" t="str">
        <f>HYPERLINK("X:\Private\NTD\Test Report\測試報告-電子版本(1999-2014)\CS","查看目錄")</f>
        <v>查看目錄</v>
      </c>
      <c r="D128" s="1" t="s">
        <v>322</v>
      </c>
      <c r="E128" s="6">
        <v>37957</v>
      </c>
      <c r="F128" s="6">
        <v>37965</v>
      </c>
      <c r="G128" s="6">
        <v>38164</v>
      </c>
      <c r="H128" s="6">
        <v>38166</v>
      </c>
      <c r="I128" s="6" t="s">
        <v>4794</v>
      </c>
      <c r="J128" s="6">
        <v>38171</v>
      </c>
      <c r="K128" s="6" t="s">
        <v>4794</v>
      </c>
      <c r="L128" s="6" t="s">
        <v>322</v>
      </c>
      <c r="M128" s="6">
        <v>38171</v>
      </c>
      <c r="N128" s="6">
        <v>38164</v>
      </c>
      <c r="O128" s="6" t="s">
        <v>4766</v>
      </c>
    </row>
    <row r="129" spans="1:15" ht="16.5" customHeight="1" x14ac:dyDescent="0.25">
      <c r="A129" s="1" t="s">
        <v>442</v>
      </c>
      <c r="B129" s="2" t="s">
        <v>8391</v>
      </c>
      <c r="C129" s="11" t="str">
        <f>HYPERLINK("X:\Private\NTD\Test Report\測試報告-電子版本(1999-2014)\CS","查看目錄")</f>
        <v>查看目錄</v>
      </c>
      <c r="D129" s="1" t="s">
        <v>365</v>
      </c>
      <c r="E129" s="6">
        <v>37953</v>
      </c>
      <c r="F129" s="6">
        <v>37971</v>
      </c>
      <c r="G129" s="6" t="s">
        <v>4766</v>
      </c>
      <c r="H129" s="6" t="s">
        <v>4766</v>
      </c>
      <c r="I129" s="6" t="s">
        <v>4766</v>
      </c>
      <c r="J129" s="6" t="s">
        <v>4766</v>
      </c>
      <c r="K129" s="6" t="s">
        <v>4766</v>
      </c>
      <c r="L129" s="6" t="s">
        <v>443</v>
      </c>
      <c r="M129" s="6" t="s">
        <v>4766</v>
      </c>
      <c r="N129" s="6" t="s">
        <v>4766</v>
      </c>
      <c r="O129" s="6" t="s">
        <v>4766</v>
      </c>
    </row>
    <row r="130" spans="1:15" ht="16.5" customHeight="1" x14ac:dyDescent="0.25">
      <c r="A130" s="1" t="s">
        <v>444</v>
      </c>
      <c r="B130" s="2" t="s">
        <v>8392</v>
      </c>
      <c r="C130" s="11" t="str">
        <f>HYPERLINK("X:\Private\NTD\Test Report\測試報告-電子版本(1999-2014)\CS\CS-040101","查看文件")</f>
        <v>查看文件</v>
      </c>
      <c r="D130" s="1" t="s">
        <v>304</v>
      </c>
      <c r="E130" s="6">
        <v>38015</v>
      </c>
      <c r="F130" s="6" t="s">
        <v>4766</v>
      </c>
      <c r="G130" s="6">
        <v>38076</v>
      </c>
      <c r="H130" s="6">
        <v>38077</v>
      </c>
      <c r="I130" s="6" t="s">
        <v>4824</v>
      </c>
      <c r="J130" s="6">
        <v>38077</v>
      </c>
      <c r="K130" s="6" t="s">
        <v>4824</v>
      </c>
      <c r="L130" s="6" t="s">
        <v>445</v>
      </c>
      <c r="M130" s="6">
        <v>38060</v>
      </c>
      <c r="N130" s="6" t="s">
        <v>4766</v>
      </c>
      <c r="O130" s="6" t="s">
        <v>4766</v>
      </c>
    </row>
    <row r="131" spans="1:15" ht="16.5" customHeight="1" x14ac:dyDescent="0.25">
      <c r="A131" s="1" t="s">
        <v>446</v>
      </c>
      <c r="B131" s="2" t="s">
        <v>8393</v>
      </c>
      <c r="C131" s="11" t="str">
        <f>HYPERLINK("X:\Private\NTD\Test Report\測試報告-電子版本(1999-2014)\CS\CS-040201","查看文件")</f>
        <v>查看文件</v>
      </c>
      <c r="D131" s="1" t="s">
        <v>447</v>
      </c>
      <c r="E131" s="6">
        <v>38019</v>
      </c>
      <c r="F131" s="6">
        <v>38046</v>
      </c>
      <c r="G131" s="6" t="s">
        <v>4766</v>
      </c>
      <c r="H131" s="6" t="s">
        <v>4766</v>
      </c>
      <c r="I131" s="6" t="s">
        <v>4766</v>
      </c>
      <c r="J131" s="6" t="s">
        <v>4766</v>
      </c>
      <c r="K131" s="6" t="s">
        <v>4766</v>
      </c>
      <c r="L131" s="6" t="s">
        <v>448</v>
      </c>
      <c r="M131" s="6" t="s">
        <v>4766</v>
      </c>
      <c r="N131" s="6" t="s">
        <v>4766</v>
      </c>
      <c r="O131" s="6" t="s">
        <v>4766</v>
      </c>
    </row>
    <row r="132" spans="1:15" ht="16.5" customHeight="1" x14ac:dyDescent="0.25">
      <c r="A132" s="1" t="s">
        <v>449</v>
      </c>
      <c r="B132" s="2" t="s">
        <v>8394</v>
      </c>
      <c r="C132" s="11" t="str">
        <f>HYPERLINK("X:\Private\NTD\Test Report\測試報告-電子版本(1999-2014)\CS\CS-040202","查看文件")</f>
        <v>查看文件</v>
      </c>
      <c r="D132" s="1" t="s">
        <v>290</v>
      </c>
      <c r="E132" s="6">
        <v>38019</v>
      </c>
      <c r="F132" s="6">
        <v>38046</v>
      </c>
      <c r="G132" s="6" t="s">
        <v>4766</v>
      </c>
      <c r="H132" s="6" t="s">
        <v>4766</v>
      </c>
      <c r="I132" s="6" t="s">
        <v>4766</v>
      </c>
      <c r="J132" s="6" t="s">
        <v>4766</v>
      </c>
      <c r="K132" s="6" t="s">
        <v>4766</v>
      </c>
      <c r="L132" s="6" t="s">
        <v>448</v>
      </c>
      <c r="M132" s="6" t="s">
        <v>4766</v>
      </c>
      <c r="N132" s="6" t="s">
        <v>4766</v>
      </c>
      <c r="O132" s="6" t="s">
        <v>4766</v>
      </c>
    </row>
    <row r="133" spans="1:15" ht="16.5" customHeight="1" x14ac:dyDescent="0.25">
      <c r="A133" s="1" t="s">
        <v>450</v>
      </c>
      <c r="B133" s="2" t="s">
        <v>8395</v>
      </c>
      <c r="C133" s="11" t="str">
        <f>HYPERLINK("X:\Private\NTD\Test Report\測試報告-電子版本(1999-2014)\CS\CS-040203","查看文件")</f>
        <v>查看文件</v>
      </c>
      <c r="D133" s="1" t="s">
        <v>290</v>
      </c>
      <c r="E133" s="6">
        <v>38019</v>
      </c>
      <c r="F133" s="6">
        <v>38046</v>
      </c>
      <c r="G133" s="6" t="s">
        <v>4766</v>
      </c>
      <c r="H133" s="6" t="s">
        <v>4766</v>
      </c>
      <c r="I133" s="6" t="s">
        <v>4766</v>
      </c>
      <c r="J133" s="6" t="s">
        <v>4766</v>
      </c>
      <c r="K133" s="6" t="s">
        <v>4766</v>
      </c>
      <c r="L133" s="6" t="s">
        <v>448</v>
      </c>
      <c r="M133" s="6" t="s">
        <v>4766</v>
      </c>
      <c r="N133" s="6" t="s">
        <v>4766</v>
      </c>
      <c r="O133" s="6" t="s">
        <v>4766</v>
      </c>
    </row>
    <row r="134" spans="1:15" ht="16.5" customHeight="1" x14ac:dyDescent="0.25">
      <c r="A134" s="1" t="s">
        <v>451</v>
      </c>
      <c r="B134" s="2" t="s">
        <v>8396</v>
      </c>
      <c r="C134" s="11" t="str">
        <f>HYPERLINK("X:\Private\NTD\Test Report\測試報告-電子版本(1999-2014)\CS\CS-040204","查看文件")</f>
        <v>查看文件</v>
      </c>
      <c r="D134" s="1" t="s">
        <v>290</v>
      </c>
      <c r="E134" s="6">
        <v>38030</v>
      </c>
      <c r="F134" s="6">
        <v>38046</v>
      </c>
      <c r="G134" s="6" t="s">
        <v>4766</v>
      </c>
      <c r="H134" s="6" t="s">
        <v>4766</v>
      </c>
      <c r="I134" s="6" t="s">
        <v>4766</v>
      </c>
      <c r="J134" s="6" t="s">
        <v>4766</v>
      </c>
      <c r="K134" s="6" t="s">
        <v>4766</v>
      </c>
      <c r="L134" s="6" t="s">
        <v>448</v>
      </c>
      <c r="M134" s="6" t="s">
        <v>4766</v>
      </c>
      <c r="N134" s="6" t="s">
        <v>4766</v>
      </c>
      <c r="O134" s="6" t="s">
        <v>4766</v>
      </c>
    </row>
    <row r="135" spans="1:15" ht="16.5" customHeight="1" x14ac:dyDescent="0.25">
      <c r="A135" s="1" t="s">
        <v>452</v>
      </c>
      <c r="B135" s="2" t="s">
        <v>8397</v>
      </c>
      <c r="C135" s="11" t="str">
        <f>HYPERLINK("X:\Private\NTD\Test Report\測試報告-電子版本(1999-2014)\CS\CS-040205","查看文件")</f>
        <v>查看文件</v>
      </c>
      <c r="D135" s="1" t="s">
        <v>304</v>
      </c>
      <c r="E135" s="6">
        <v>38030</v>
      </c>
      <c r="F135" s="6">
        <v>38076</v>
      </c>
      <c r="G135" s="6">
        <v>38051</v>
      </c>
      <c r="H135" s="6">
        <v>38062</v>
      </c>
      <c r="I135" s="6" t="s">
        <v>4794</v>
      </c>
      <c r="J135" s="6">
        <v>38076</v>
      </c>
      <c r="K135" s="6" t="s">
        <v>4794</v>
      </c>
      <c r="L135" s="6" t="s">
        <v>445</v>
      </c>
      <c r="M135" s="6">
        <v>38080</v>
      </c>
      <c r="N135" s="6" t="s">
        <v>4766</v>
      </c>
      <c r="O135" s="6" t="s">
        <v>4766</v>
      </c>
    </row>
    <row r="136" spans="1:15" ht="16.5" customHeight="1" x14ac:dyDescent="0.25">
      <c r="A136" s="1" t="s">
        <v>453</v>
      </c>
      <c r="B136" s="2" t="s">
        <v>8398</v>
      </c>
      <c r="C136" s="11" t="str">
        <f>HYPERLINK("X:\Private\NTD\Test Report\測試報告-電子版本(1999-2014)\CS","查看目錄")</f>
        <v>查看目錄</v>
      </c>
      <c r="D136" s="1" t="s">
        <v>454</v>
      </c>
      <c r="E136" s="6">
        <v>38052</v>
      </c>
      <c r="F136" s="6">
        <v>38083</v>
      </c>
      <c r="G136" s="6" t="s">
        <v>4766</v>
      </c>
      <c r="H136" s="6" t="s">
        <v>4766</v>
      </c>
      <c r="I136" s="6" t="s">
        <v>4766</v>
      </c>
      <c r="J136" s="6" t="s">
        <v>4766</v>
      </c>
      <c r="K136" s="6" t="s">
        <v>4766</v>
      </c>
      <c r="L136" s="6" t="s">
        <v>455</v>
      </c>
      <c r="M136" s="6" t="s">
        <v>4766</v>
      </c>
      <c r="N136" s="6" t="s">
        <v>4766</v>
      </c>
      <c r="O136" s="6" t="s">
        <v>4766</v>
      </c>
    </row>
    <row r="137" spans="1:15" ht="16.5" customHeight="1" x14ac:dyDescent="0.25">
      <c r="A137" s="1" t="s">
        <v>456</v>
      </c>
      <c r="B137" s="2" t="s">
        <v>8399</v>
      </c>
      <c r="C137" s="11" t="str">
        <f>HYPERLINK("X:\Private\NTD\Test Report\測試報告-電子版本(1999-2014)\CS","查看目錄")</f>
        <v>查看目錄</v>
      </c>
      <c r="D137" s="1" t="s">
        <v>454</v>
      </c>
      <c r="E137" s="6">
        <v>38070</v>
      </c>
      <c r="F137" s="6">
        <v>38108</v>
      </c>
      <c r="G137" s="6">
        <v>38142</v>
      </c>
      <c r="H137" s="6">
        <v>38142</v>
      </c>
      <c r="I137" s="6" t="s">
        <v>4824</v>
      </c>
      <c r="J137" s="6">
        <v>38149</v>
      </c>
      <c r="K137" s="6" t="s">
        <v>4824</v>
      </c>
      <c r="L137" s="6" t="s">
        <v>455</v>
      </c>
      <c r="M137" s="6">
        <v>38150</v>
      </c>
      <c r="N137" s="6" t="s">
        <v>4766</v>
      </c>
      <c r="O137" s="6" t="s">
        <v>4766</v>
      </c>
    </row>
    <row r="138" spans="1:15" ht="16.5" customHeight="1" x14ac:dyDescent="0.25">
      <c r="A138" s="1" t="s">
        <v>457</v>
      </c>
      <c r="B138" s="2" t="s">
        <v>8400</v>
      </c>
      <c r="C138" s="11" t="str">
        <f>HYPERLINK("X:\Private\NTD\Test Report\測試報告-電子版本(1999-2014)\CS\CS-040303","查看文件")</f>
        <v>查看文件</v>
      </c>
      <c r="D138" s="1" t="s">
        <v>458</v>
      </c>
      <c r="E138" s="6">
        <v>38072</v>
      </c>
      <c r="F138" s="6">
        <v>38076</v>
      </c>
      <c r="G138" s="6">
        <v>38078</v>
      </c>
      <c r="H138" s="6">
        <v>38083</v>
      </c>
      <c r="I138" s="6" t="s">
        <v>4824</v>
      </c>
      <c r="J138" s="6">
        <v>38090</v>
      </c>
      <c r="K138" s="6" t="s">
        <v>4824</v>
      </c>
      <c r="L138" s="6" t="s">
        <v>306</v>
      </c>
      <c r="M138" s="6">
        <v>38091</v>
      </c>
      <c r="N138" s="6" t="s">
        <v>4766</v>
      </c>
      <c r="O138" s="6" t="s">
        <v>4766</v>
      </c>
    </row>
    <row r="139" spans="1:15" ht="16.5" customHeight="1" x14ac:dyDescent="0.25">
      <c r="A139" s="1" t="s">
        <v>459</v>
      </c>
      <c r="B139" s="2" t="s">
        <v>8401</v>
      </c>
      <c r="C139" s="11" t="str">
        <f>HYPERLINK("X:\Private\NTD\Test Report\測試報告-電子版本(1999-2014)\CS","查看目錄")</f>
        <v>查看目錄</v>
      </c>
      <c r="D139" s="1" t="s">
        <v>447</v>
      </c>
      <c r="E139" s="6">
        <v>38072</v>
      </c>
      <c r="F139" s="6">
        <v>38071</v>
      </c>
      <c r="G139" s="6">
        <v>38253</v>
      </c>
      <c r="H139" s="6">
        <v>38254</v>
      </c>
      <c r="I139" s="6" t="s">
        <v>4824</v>
      </c>
      <c r="J139" s="6">
        <v>38266</v>
      </c>
      <c r="K139" s="6" t="s">
        <v>4824</v>
      </c>
      <c r="L139" s="6" t="s">
        <v>460</v>
      </c>
      <c r="M139" s="6">
        <v>38267</v>
      </c>
      <c r="N139" s="6" t="s">
        <v>4766</v>
      </c>
      <c r="O139" s="6" t="s">
        <v>4766</v>
      </c>
    </row>
    <row r="140" spans="1:15" ht="16.5" customHeight="1" x14ac:dyDescent="0.25">
      <c r="A140" s="1" t="s">
        <v>461</v>
      </c>
      <c r="B140" s="2" t="s">
        <v>5212</v>
      </c>
      <c r="C140" s="11" t="str">
        <f>HYPERLINK("X:\Private\NTD\Test Report\測試報告-電子版本(1999-2014)\CS","查看目錄")</f>
        <v>查看目錄</v>
      </c>
      <c r="D140" s="1" t="s">
        <v>433</v>
      </c>
      <c r="E140" s="6">
        <v>38071</v>
      </c>
      <c r="F140" s="6">
        <v>38076</v>
      </c>
      <c r="G140" s="6" t="s">
        <v>4766</v>
      </c>
      <c r="H140" s="6" t="s">
        <v>4766</v>
      </c>
      <c r="I140" s="6" t="s">
        <v>4766</v>
      </c>
      <c r="J140" s="6" t="s">
        <v>4766</v>
      </c>
      <c r="K140" s="6" t="s">
        <v>4766</v>
      </c>
      <c r="L140" s="6" t="s">
        <v>462</v>
      </c>
      <c r="M140" s="6" t="s">
        <v>4766</v>
      </c>
      <c r="N140" s="6" t="s">
        <v>4766</v>
      </c>
      <c r="O140" s="6" t="s">
        <v>4766</v>
      </c>
    </row>
    <row r="141" spans="1:15" ht="16.5" customHeight="1" x14ac:dyDescent="0.25">
      <c r="A141" s="1" t="s">
        <v>463</v>
      </c>
      <c r="B141" s="2" t="s">
        <v>8402</v>
      </c>
      <c r="C141" s="11" t="str">
        <f>HYPERLINK("X:\Private\NTD\Test Report\測試報告-電子版本(1999-2014)\CS\CS-040401","查看文件")</f>
        <v>查看文件</v>
      </c>
      <c r="D141" s="1" t="s">
        <v>464</v>
      </c>
      <c r="E141" s="6">
        <v>38082</v>
      </c>
      <c r="F141" s="6" t="s">
        <v>4766</v>
      </c>
      <c r="G141" s="6">
        <v>38101</v>
      </c>
      <c r="H141" s="6">
        <v>38103</v>
      </c>
      <c r="I141" s="6" t="s">
        <v>4794</v>
      </c>
      <c r="J141" s="6">
        <v>38104</v>
      </c>
      <c r="K141" s="6" t="s">
        <v>4794</v>
      </c>
      <c r="L141" s="6" t="s">
        <v>465</v>
      </c>
      <c r="M141" s="6">
        <v>38105</v>
      </c>
      <c r="N141" s="6" t="s">
        <v>4766</v>
      </c>
      <c r="O141" s="6" t="s">
        <v>4766</v>
      </c>
    </row>
    <row r="142" spans="1:15" ht="16.5" customHeight="1" x14ac:dyDescent="0.25">
      <c r="A142" s="1" t="s">
        <v>466</v>
      </c>
      <c r="B142" s="2" t="s">
        <v>8083</v>
      </c>
      <c r="C142" s="11" t="str">
        <f>HYPERLINK("X:\Private\NTD\Test Report\測試報告-電子版本(1999-2014)\CS\CS-040402","查看文件")</f>
        <v>查看文件</v>
      </c>
      <c r="D142" s="1" t="s">
        <v>467</v>
      </c>
      <c r="E142" s="6">
        <v>38085</v>
      </c>
      <c r="F142" s="6">
        <v>38087</v>
      </c>
      <c r="G142" s="6">
        <v>38105</v>
      </c>
      <c r="H142" s="6">
        <v>38106</v>
      </c>
      <c r="I142" s="6" t="s">
        <v>4794</v>
      </c>
      <c r="J142" s="6">
        <v>38107</v>
      </c>
      <c r="K142" s="6" t="s">
        <v>4794</v>
      </c>
      <c r="L142" s="6" t="s">
        <v>468</v>
      </c>
      <c r="M142" s="6">
        <v>38112</v>
      </c>
      <c r="N142" s="6" t="s">
        <v>4766</v>
      </c>
      <c r="O142" s="6" t="s">
        <v>4766</v>
      </c>
    </row>
    <row r="143" spans="1:15" ht="16.5" customHeight="1" x14ac:dyDescent="0.25">
      <c r="A143" s="1" t="s">
        <v>469</v>
      </c>
      <c r="B143" s="2" t="s">
        <v>8403</v>
      </c>
      <c r="C143" s="11" t="str">
        <f>HYPERLINK("X:\Private\NTD\Test Report\測試報告-電子版本(1999-2014)\CS\CS-040403","查看文件")</f>
        <v>查看文件</v>
      </c>
      <c r="D143" s="1" t="s">
        <v>8404</v>
      </c>
      <c r="E143" s="6">
        <v>38089</v>
      </c>
      <c r="F143" s="6">
        <v>38061</v>
      </c>
      <c r="G143" s="6">
        <v>38106</v>
      </c>
      <c r="H143" s="6">
        <v>38107</v>
      </c>
      <c r="I143" s="6" t="s">
        <v>4824</v>
      </c>
      <c r="J143" s="6">
        <v>38112</v>
      </c>
      <c r="K143" s="6" t="s">
        <v>4824</v>
      </c>
      <c r="L143" s="6" t="s">
        <v>350</v>
      </c>
      <c r="M143" s="6">
        <v>38113</v>
      </c>
      <c r="N143" s="6" t="s">
        <v>4766</v>
      </c>
      <c r="O143" s="6" t="s">
        <v>4766</v>
      </c>
    </row>
    <row r="144" spans="1:15" ht="16.5" customHeight="1" x14ac:dyDescent="0.25">
      <c r="A144" s="1" t="s">
        <v>470</v>
      </c>
      <c r="B144" s="2" t="s">
        <v>8405</v>
      </c>
      <c r="C144" s="11" t="str">
        <f>HYPERLINK("X:\Private\NTD\Test Report\測試報告-電子版本(1999-2014)\CS","查看目錄")</f>
        <v>查看目錄</v>
      </c>
      <c r="D144" s="1" t="s">
        <v>454</v>
      </c>
      <c r="E144" s="6">
        <v>38093</v>
      </c>
      <c r="F144" s="6">
        <v>38108</v>
      </c>
      <c r="G144" s="6" t="s">
        <v>8406</v>
      </c>
      <c r="H144" s="6" t="s">
        <v>4766</v>
      </c>
      <c r="I144" s="6" t="s">
        <v>4766</v>
      </c>
      <c r="J144" s="6" t="s">
        <v>4766</v>
      </c>
      <c r="K144" s="6" t="s">
        <v>4766</v>
      </c>
      <c r="L144" s="6" t="s">
        <v>455</v>
      </c>
      <c r="M144" s="6" t="s">
        <v>4766</v>
      </c>
      <c r="N144" s="6" t="s">
        <v>4766</v>
      </c>
      <c r="O144" s="6" t="s">
        <v>4766</v>
      </c>
    </row>
    <row r="145" spans="1:15" ht="16.5" customHeight="1" x14ac:dyDescent="0.25">
      <c r="A145" s="1" t="s">
        <v>471</v>
      </c>
      <c r="B145" s="2" t="s">
        <v>8407</v>
      </c>
      <c r="C145" s="11" t="str">
        <f>HYPERLINK("X:\Private\NTD\Test Report\測試報告-電子版本(1999-2014)\CS\CS-040501","查看文件")</f>
        <v>查看文件</v>
      </c>
      <c r="D145" s="1" t="s">
        <v>454</v>
      </c>
      <c r="E145" s="6">
        <v>38124</v>
      </c>
      <c r="F145" s="6">
        <v>38138</v>
      </c>
      <c r="G145" s="6">
        <v>38297</v>
      </c>
      <c r="H145" s="6">
        <v>38297</v>
      </c>
      <c r="I145" s="6" t="s">
        <v>4824</v>
      </c>
      <c r="J145" s="6">
        <v>38301</v>
      </c>
      <c r="K145" s="6" t="s">
        <v>4824</v>
      </c>
      <c r="L145" s="6" t="s">
        <v>455</v>
      </c>
      <c r="M145" s="6">
        <v>38303</v>
      </c>
      <c r="N145" s="6" t="s">
        <v>4766</v>
      </c>
      <c r="O145" s="6" t="s">
        <v>4766</v>
      </c>
    </row>
    <row r="146" spans="1:15" ht="16.5" customHeight="1" x14ac:dyDescent="0.25">
      <c r="A146" s="1" t="s">
        <v>472</v>
      </c>
      <c r="B146" s="2" t="s">
        <v>8408</v>
      </c>
      <c r="C146" s="11" t="str">
        <f>HYPERLINK("X:\Private\NTD\Test Report\測試報告-電子版本(1999-2014)\CS\CS-040502","查看文件")</f>
        <v>查看文件</v>
      </c>
      <c r="D146" s="1" t="s">
        <v>473</v>
      </c>
      <c r="E146" s="6">
        <v>38125</v>
      </c>
      <c r="F146" s="6">
        <v>38127</v>
      </c>
      <c r="G146" s="6">
        <v>38142</v>
      </c>
      <c r="H146" s="6">
        <v>38142</v>
      </c>
      <c r="I146" s="6" t="s">
        <v>4824</v>
      </c>
      <c r="J146" s="6">
        <v>38149</v>
      </c>
      <c r="K146" s="6" t="s">
        <v>4824</v>
      </c>
      <c r="L146" s="6" t="s">
        <v>192</v>
      </c>
      <c r="M146" s="6">
        <v>38150</v>
      </c>
      <c r="N146" s="6" t="s">
        <v>4766</v>
      </c>
      <c r="O146" s="6" t="s">
        <v>4766</v>
      </c>
    </row>
    <row r="147" spans="1:15" ht="16.5" customHeight="1" x14ac:dyDescent="0.25">
      <c r="A147" s="1" t="s">
        <v>474</v>
      </c>
      <c r="B147" s="2" t="s">
        <v>8409</v>
      </c>
      <c r="C147" s="11" t="str">
        <f>HYPERLINK("X:\Private\NTD\Test Report\測試報告-電子版本(1999-2014)\CS\CS-040503","查看文件")</f>
        <v>查看文件</v>
      </c>
      <c r="D147" s="1" t="s">
        <v>475</v>
      </c>
      <c r="E147" s="6">
        <v>38092</v>
      </c>
      <c r="F147" s="6">
        <v>38137</v>
      </c>
      <c r="G147" s="6">
        <v>38184</v>
      </c>
      <c r="H147" s="6">
        <v>38185</v>
      </c>
      <c r="I147" s="6" t="s">
        <v>4824</v>
      </c>
      <c r="J147" s="6">
        <v>38189</v>
      </c>
      <c r="K147" s="6" t="s">
        <v>4794</v>
      </c>
      <c r="L147" s="6" t="s">
        <v>396</v>
      </c>
      <c r="M147" s="6">
        <v>38189</v>
      </c>
      <c r="N147" s="6" t="s">
        <v>4766</v>
      </c>
      <c r="O147" s="6" t="s">
        <v>4766</v>
      </c>
    </row>
    <row r="148" spans="1:15" ht="16.5" customHeight="1" x14ac:dyDescent="0.25">
      <c r="A148" s="1" t="s">
        <v>476</v>
      </c>
      <c r="B148" s="2" t="s">
        <v>8410</v>
      </c>
      <c r="C148" s="11" t="str">
        <f>HYPERLINK("X:\Private\NTD\Test Report\測試報告-電子版本(1999-2014)\CS\CS-040504","查看文件")</f>
        <v>查看文件</v>
      </c>
      <c r="D148" s="1" t="s">
        <v>352</v>
      </c>
      <c r="E148" s="6">
        <v>38131</v>
      </c>
      <c r="F148" s="6">
        <v>38148</v>
      </c>
      <c r="G148" s="6">
        <v>38155</v>
      </c>
      <c r="H148" s="6">
        <v>38155</v>
      </c>
      <c r="I148" s="6" t="s">
        <v>4824</v>
      </c>
      <c r="J148" s="6">
        <v>38162</v>
      </c>
      <c r="K148" s="6" t="s">
        <v>4824</v>
      </c>
      <c r="L148" s="6" t="s">
        <v>373</v>
      </c>
      <c r="M148" s="6">
        <v>38164</v>
      </c>
      <c r="N148" s="6" t="s">
        <v>4766</v>
      </c>
      <c r="O148" s="6" t="s">
        <v>4766</v>
      </c>
    </row>
    <row r="149" spans="1:15" ht="16.5" customHeight="1" x14ac:dyDescent="0.25">
      <c r="A149" s="1" t="s">
        <v>477</v>
      </c>
      <c r="B149" s="2" t="s">
        <v>8411</v>
      </c>
      <c r="C149" s="11" t="str">
        <f>HYPERLINK("X:\Private\NTD\Test Report\測試報告-電子版本(1999-2014)\CS\CS-040505","查看文件")</f>
        <v>查看文件</v>
      </c>
      <c r="D149" s="1" t="s">
        <v>352</v>
      </c>
      <c r="E149" s="6">
        <v>38132</v>
      </c>
      <c r="F149" s="6" t="s">
        <v>4766</v>
      </c>
      <c r="G149" s="6" t="s">
        <v>4766</v>
      </c>
      <c r="H149" s="6" t="s">
        <v>4766</v>
      </c>
      <c r="I149" s="6" t="s">
        <v>4766</v>
      </c>
      <c r="J149" s="6" t="s">
        <v>4766</v>
      </c>
      <c r="K149" s="6" t="s">
        <v>4766</v>
      </c>
      <c r="L149" s="6" t="s">
        <v>445</v>
      </c>
      <c r="M149" s="6" t="s">
        <v>4766</v>
      </c>
      <c r="N149" s="6" t="s">
        <v>4766</v>
      </c>
      <c r="O149" s="6" t="s">
        <v>4766</v>
      </c>
    </row>
    <row r="150" spans="1:15" ht="16.5" customHeight="1" x14ac:dyDescent="0.25">
      <c r="A150" s="1" t="s">
        <v>478</v>
      </c>
      <c r="B150" s="2" t="s">
        <v>8412</v>
      </c>
      <c r="C150" s="11" t="str">
        <f t="shared" ref="C150:C181" si="2">HYPERLINK("X:\Private\NTD\Test Report\測試報告-電子版本(1999-2014)\CS","查看目錄")</f>
        <v>查看目錄</v>
      </c>
      <c r="D150" s="1" t="s">
        <v>4994</v>
      </c>
      <c r="E150" s="6">
        <v>38139</v>
      </c>
      <c r="F150" s="6">
        <v>38144</v>
      </c>
      <c r="G150" s="6">
        <v>38161</v>
      </c>
      <c r="H150" s="6">
        <v>38161</v>
      </c>
      <c r="I150" s="6" t="s">
        <v>4824</v>
      </c>
      <c r="J150" s="6">
        <v>38162</v>
      </c>
      <c r="K150" s="6" t="s">
        <v>4824</v>
      </c>
      <c r="L150" s="6" t="s">
        <v>350</v>
      </c>
      <c r="M150" s="6">
        <v>38164</v>
      </c>
      <c r="N150" s="6" t="s">
        <v>4766</v>
      </c>
      <c r="O150" s="6" t="s">
        <v>4766</v>
      </c>
    </row>
    <row r="151" spans="1:15" ht="16.5" customHeight="1" x14ac:dyDescent="0.25">
      <c r="A151" s="1" t="s">
        <v>479</v>
      </c>
      <c r="B151" s="2" t="s">
        <v>8413</v>
      </c>
      <c r="C151" s="11" t="str">
        <f t="shared" si="2"/>
        <v>查看目錄</v>
      </c>
      <c r="D151" s="1" t="s">
        <v>322</v>
      </c>
      <c r="E151" s="6">
        <v>38147</v>
      </c>
      <c r="F151" s="6">
        <v>38156</v>
      </c>
      <c r="G151" s="6">
        <v>38163</v>
      </c>
      <c r="H151" s="6">
        <v>38164</v>
      </c>
      <c r="I151" s="6" t="s">
        <v>4824</v>
      </c>
      <c r="J151" s="6">
        <v>38171</v>
      </c>
      <c r="K151" s="6" t="s">
        <v>4824</v>
      </c>
      <c r="L151" s="6" t="s">
        <v>373</v>
      </c>
      <c r="M151" s="6">
        <v>38171</v>
      </c>
      <c r="N151" s="6" t="s">
        <v>4766</v>
      </c>
      <c r="O151" s="6" t="s">
        <v>4766</v>
      </c>
    </row>
    <row r="152" spans="1:15" ht="16.5" customHeight="1" x14ac:dyDescent="0.25">
      <c r="A152" s="1" t="s">
        <v>480</v>
      </c>
      <c r="B152" s="2" t="s">
        <v>8414</v>
      </c>
      <c r="C152" s="11" t="str">
        <f t="shared" si="2"/>
        <v>查看目錄</v>
      </c>
      <c r="D152" s="1" t="s">
        <v>5013</v>
      </c>
      <c r="E152" s="6">
        <v>38148</v>
      </c>
      <c r="F152" s="6">
        <v>38154</v>
      </c>
      <c r="G152" s="6">
        <v>38213</v>
      </c>
      <c r="H152" s="6">
        <v>38214</v>
      </c>
      <c r="I152" s="6" t="s">
        <v>4824</v>
      </c>
      <c r="J152" s="6">
        <v>38217</v>
      </c>
      <c r="K152" s="6" t="s">
        <v>4824</v>
      </c>
      <c r="L152" s="6" t="s">
        <v>481</v>
      </c>
      <c r="M152" s="6">
        <v>38217</v>
      </c>
      <c r="N152" s="6" t="s">
        <v>4766</v>
      </c>
      <c r="O152" s="6" t="s">
        <v>4766</v>
      </c>
    </row>
    <row r="153" spans="1:15" ht="16.5" customHeight="1" x14ac:dyDescent="0.25">
      <c r="A153" s="1" t="s">
        <v>482</v>
      </c>
      <c r="B153" s="2" t="s">
        <v>8415</v>
      </c>
      <c r="C153" s="11" t="str">
        <f t="shared" si="2"/>
        <v>查看目錄</v>
      </c>
      <c r="D153" s="1" t="s">
        <v>290</v>
      </c>
      <c r="E153" s="6">
        <v>38156</v>
      </c>
      <c r="F153" s="6">
        <v>38168</v>
      </c>
      <c r="G153" s="6" t="s">
        <v>4766</v>
      </c>
      <c r="H153" s="6" t="s">
        <v>4766</v>
      </c>
      <c r="I153" s="6" t="s">
        <v>4766</v>
      </c>
      <c r="J153" s="6" t="s">
        <v>4766</v>
      </c>
      <c r="K153" s="6" t="s">
        <v>4766</v>
      </c>
      <c r="L153" s="6" t="s">
        <v>316</v>
      </c>
      <c r="M153" s="6" t="s">
        <v>4766</v>
      </c>
      <c r="N153" s="6" t="s">
        <v>4766</v>
      </c>
      <c r="O153" s="6" t="s">
        <v>4766</v>
      </c>
    </row>
    <row r="154" spans="1:15" ht="16.5" customHeight="1" x14ac:dyDescent="0.25">
      <c r="A154" s="1" t="s">
        <v>483</v>
      </c>
      <c r="B154" s="2" t="s">
        <v>8416</v>
      </c>
      <c r="C154" s="11" t="str">
        <f t="shared" si="2"/>
        <v>查看目錄</v>
      </c>
      <c r="D154" s="1" t="s">
        <v>443</v>
      </c>
      <c r="E154" s="6">
        <v>38164</v>
      </c>
      <c r="F154" s="6">
        <v>38192</v>
      </c>
      <c r="G154" s="6">
        <v>38238</v>
      </c>
      <c r="H154" s="6">
        <v>38239</v>
      </c>
      <c r="I154" s="6" t="s">
        <v>4794</v>
      </c>
      <c r="J154" s="6">
        <v>38239</v>
      </c>
      <c r="K154" s="6" t="s">
        <v>4794</v>
      </c>
      <c r="L154" s="6" t="s">
        <v>443</v>
      </c>
      <c r="M154" s="6" t="s">
        <v>8417</v>
      </c>
      <c r="N154" s="6" t="s">
        <v>4766</v>
      </c>
      <c r="O154" s="6" t="s">
        <v>4766</v>
      </c>
    </row>
    <row r="155" spans="1:15" ht="16.5" customHeight="1" x14ac:dyDescent="0.25">
      <c r="A155" s="1" t="s">
        <v>484</v>
      </c>
      <c r="B155" s="2" t="s">
        <v>8418</v>
      </c>
      <c r="C155" s="11" t="str">
        <f t="shared" si="2"/>
        <v>查看目錄</v>
      </c>
      <c r="D155" s="1" t="s">
        <v>443</v>
      </c>
      <c r="E155" s="6">
        <v>38182</v>
      </c>
      <c r="F155" s="6">
        <v>38199</v>
      </c>
      <c r="G155" s="6">
        <v>38227</v>
      </c>
      <c r="H155" s="6">
        <v>38228</v>
      </c>
      <c r="I155" s="6" t="s">
        <v>4821</v>
      </c>
      <c r="J155" s="6">
        <v>38233</v>
      </c>
      <c r="K155" s="6" t="s">
        <v>4821</v>
      </c>
      <c r="L155" s="6" t="s">
        <v>373</v>
      </c>
      <c r="M155" s="6">
        <v>38234</v>
      </c>
      <c r="N155" s="6" t="s">
        <v>4766</v>
      </c>
      <c r="O155" s="6" t="s">
        <v>4766</v>
      </c>
    </row>
    <row r="156" spans="1:15" ht="16.5" customHeight="1" x14ac:dyDescent="0.25">
      <c r="A156" s="1" t="s">
        <v>485</v>
      </c>
      <c r="B156" s="2" t="s">
        <v>8419</v>
      </c>
      <c r="C156" s="11" t="str">
        <f t="shared" si="2"/>
        <v>查看目錄</v>
      </c>
      <c r="D156" s="1" t="s">
        <v>316</v>
      </c>
      <c r="E156" s="6">
        <v>38208</v>
      </c>
      <c r="F156" s="6">
        <v>38208</v>
      </c>
      <c r="G156" s="6" t="s">
        <v>4766</v>
      </c>
      <c r="H156" s="6" t="s">
        <v>4766</v>
      </c>
      <c r="I156" s="6" t="s">
        <v>4766</v>
      </c>
      <c r="J156" s="6" t="s">
        <v>4766</v>
      </c>
      <c r="K156" s="6" t="s">
        <v>4766</v>
      </c>
      <c r="L156" s="6" t="s">
        <v>316</v>
      </c>
      <c r="M156" s="6" t="s">
        <v>4766</v>
      </c>
      <c r="N156" s="6" t="s">
        <v>4766</v>
      </c>
      <c r="O156" s="6" t="s">
        <v>4766</v>
      </c>
    </row>
    <row r="157" spans="1:15" ht="16.5" customHeight="1" x14ac:dyDescent="0.25">
      <c r="A157" s="1" t="s">
        <v>486</v>
      </c>
      <c r="B157" s="2" t="s">
        <v>8420</v>
      </c>
      <c r="C157" s="11" t="str">
        <f t="shared" si="2"/>
        <v>查看目錄</v>
      </c>
      <c r="D157" s="1" t="s">
        <v>192</v>
      </c>
      <c r="E157" s="6">
        <v>38162</v>
      </c>
      <c r="F157" s="6">
        <v>38217</v>
      </c>
      <c r="G157" s="6" t="s">
        <v>4766</v>
      </c>
      <c r="H157" s="6" t="s">
        <v>4766</v>
      </c>
      <c r="I157" s="6" t="s">
        <v>4766</v>
      </c>
      <c r="J157" s="6" t="s">
        <v>4766</v>
      </c>
      <c r="K157" s="6" t="s">
        <v>4766</v>
      </c>
      <c r="L157" s="6" t="s">
        <v>192</v>
      </c>
      <c r="M157" s="6" t="s">
        <v>4766</v>
      </c>
      <c r="N157" s="6" t="s">
        <v>4766</v>
      </c>
      <c r="O157" s="6" t="s">
        <v>4766</v>
      </c>
    </row>
    <row r="158" spans="1:15" ht="16.5" customHeight="1" x14ac:dyDescent="0.25">
      <c r="A158" s="1" t="s">
        <v>487</v>
      </c>
      <c r="B158" s="2" t="s">
        <v>8421</v>
      </c>
      <c r="C158" s="11" t="str">
        <f t="shared" si="2"/>
        <v>查看目錄</v>
      </c>
      <c r="D158" s="1" t="s">
        <v>488</v>
      </c>
      <c r="E158" s="6">
        <v>38222</v>
      </c>
      <c r="F158" s="6">
        <v>38229</v>
      </c>
      <c r="G158" s="6">
        <v>38238</v>
      </c>
      <c r="H158" s="6">
        <v>38239</v>
      </c>
      <c r="I158" s="6" t="s">
        <v>4824</v>
      </c>
      <c r="J158" s="6">
        <v>38239</v>
      </c>
      <c r="K158" s="6" t="s">
        <v>4824</v>
      </c>
      <c r="L158" s="6" t="s">
        <v>373</v>
      </c>
      <c r="M158" s="6">
        <v>38240</v>
      </c>
      <c r="N158" s="6" t="s">
        <v>4766</v>
      </c>
      <c r="O158" s="6" t="s">
        <v>4766</v>
      </c>
    </row>
    <row r="159" spans="1:15" ht="16.5" customHeight="1" x14ac:dyDescent="0.25">
      <c r="A159" s="1" t="s">
        <v>489</v>
      </c>
      <c r="B159" s="2" t="s">
        <v>8422</v>
      </c>
      <c r="C159" s="11" t="str">
        <f t="shared" si="2"/>
        <v>查看目錄</v>
      </c>
      <c r="D159" s="1" t="s">
        <v>488</v>
      </c>
      <c r="E159" s="6">
        <v>38222</v>
      </c>
      <c r="F159" s="6">
        <v>38229</v>
      </c>
      <c r="G159" s="6">
        <v>38297</v>
      </c>
      <c r="H159" s="6">
        <v>38297</v>
      </c>
      <c r="I159" s="6" t="s">
        <v>4824</v>
      </c>
      <c r="J159" s="6">
        <v>38301</v>
      </c>
      <c r="K159" s="6" t="s">
        <v>4824</v>
      </c>
      <c r="L159" s="6" t="s">
        <v>373</v>
      </c>
      <c r="M159" s="6">
        <v>38303</v>
      </c>
      <c r="N159" s="6" t="s">
        <v>4766</v>
      </c>
      <c r="O159" s="6" t="s">
        <v>4766</v>
      </c>
    </row>
    <row r="160" spans="1:15" ht="16.5" customHeight="1" x14ac:dyDescent="0.25">
      <c r="A160" s="1" t="s">
        <v>490</v>
      </c>
      <c r="B160" s="2" t="s">
        <v>8423</v>
      </c>
      <c r="C160" s="11" t="str">
        <f t="shared" si="2"/>
        <v>查看目錄</v>
      </c>
      <c r="D160" s="1" t="s">
        <v>488</v>
      </c>
      <c r="E160" s="6">
        <v>38222</v>
      </c>
      <c r="F160" s="6">
        <v>38229</v>
      </c>
      <c r="G160" s="6" t="s">
        <v>4766</v>
      </c>
      <c r="H160" s="6" t="s">
        <v>4766</v>
      </c>
      <c r="I160" s="6" t="s">
        <v>4766</v>
      </c>
      <c r="J160" s="6" t="s">
        <v>4766</v>
      </c>
      <c r="K160" s="6" t="s">
        <v>4766</v>
      </c>
      <c r="L160" s="6" t="s">
        <v>373</v>
      </c>
      <c r="M160" s="6" t="s">
        <v>4766</v>
      </c>
      <c r="N160" s="6" t="s">
        <v>4766</v>
      </c>
      <c r="O160" s="6" t="s">
        <v>4766</v>
      </c>
    </row>
    <row r="161" spans="1:15" ht="16.5" customHeight="1" x14ac:dyDescent="0.25">
      <c r="A161" s="1" t="s">
        <v>491</v>
      </c>
      <c r="B161" s="2" t="s">
        <v>8424</v>
      </c>
      <c r="C161" s="11" t="str">
        <f t="shared" si="2"/>
        <v>查看目錄</v>
      </c>
      <c r="D161" s="1" t="s">
        <v>443</v>
      </c>
      <c r="E161" s="6">
        <v>38227</v>
      </c>
      <c r="F161" s="6">
        <v>38258</v>
      </c>
      <c r="G161" s="6" t="s">
        <v>4766</v>
      </c>
      <c r="H161" s="6" t="s">
        <v>4766</v>
      </c>
      <c r="I161" s="6" t="s">
        <v>4766</v>
      </c>
      <c r="J161" s="6" t="s">
        <v>4766</v>
      </c>
      <c r="K161" s="6" t="s">
        <v>4766</v>
      </c>
      <c r="L161" s="6" t="s">
        <v>373</v>
      </c>
      <c r="M161" s="6" t="s">
        <v>4766</v>
      </c>
      <c r="N161" s="6" t="s">
        <v>4766</v>
      </c>
      <c r="O161" s="6" t="s">
        <v>4766</v>
      </c>
    </row>
    <row r="162" spans="1:15" ht="16.5" customHeight="1" x14ac:dyDescent="0.25">
      <c r="A162" s="1" t="s">
        <v>492</v>
      </c>
      <c r="B162" s="2" t="s">
        <v>8425</v>
      </c>
      <c r="C162" s="11" t="str">
        <f t="shared" si="2"/>
        <v>查看目錄</v>
      </c>
      <c r="D162" s="1" t="s">
        <v>481</v>
      </c>
      <c r="E162" s="6">
        <v>38231</v>
      </c>
      <c r="F162" s="6">
        <v>38250</v>
      </c>
      <c r="G162" s="6" t="s">
        <v>8426</v>
      </c>
      <c r="H162" s="6" t="s">
        <v>4766</v>
      </c>
      <c r="I162" s="6" t="s">
        <v>4766</v>
      </c>
      <c r="J162" s="6" t="s">
        <v>4766</v>
      </c>
      <c r="K162" s="6" t="s">
        <v>4766</v>
      </c>
      <c r="L162" s="6" t="s">
        <v>481</v>
      </c>
      <c r="M162" s="6" t="s">
        <v>4766</v>
      </c>
      <c r="N162" s="6" t="s">
        <v>4766</v>
      </c>
      <c r="O162" s="6" t="s">
        <v>4766</v>
      </c>
    </row>
    <row r="163" spans="1:15" ht="16.5" customHeight="1" x14ac:dyDescent="0.25">
      <c r="A163" s="1" t="s">
        <v>493</v>
      </c>
      <c r="B163" s="2" t="s">
        <v>8427</v>
      </c>
      <c r="C163" s="11" t="str">
        <f t="shared" si="2"/>
        <v>查看目錄</v>
      </c>
      <c r="D163" s="1" t="s">
        <v>494</v>
      </c>
      <c r="E163" s="6">
        <v>38233</v>
      </c>
      <c r="F163" s="6">
        <v>38246</v>
      </c>
      <c r="G163" s="6">
        <v>38344</v>
      </c>
      <c r="H163" s="6">
        <v>38345</v>
      </c>
      <c r="I163" s="6" t="s">
        <v>4792</v>
      </c>
      <c r="J163" s="6">
        <v>38365</v>
      </c>
      <c r="K163" s="6" t="s">
        <v>4824</v>
      </c>
      <c r="L163" s="6" t="s">
        <v>468</v>
      </c>
      <c r="M163" s="6" t="s">
        <v>8417</v>
      </c>
      <c r="N163" s="6" t="s">
        <v>4766</v>
      </c>
      <c r="O163" s="6" t="s">
        <v>4766</v>
      </c>
    </row>
    <row r="164" spans="1:15" ht="16.5" customHeight="1" x14ac:dyDescent="0.25">
      <c r="A164" s="1" t="s">
        <v>495</v>
      </c>
      <c r="B164" s="2" t="s">
        <v>8428</v>
      </c>
      <c r="C164" s="11" t="str">
        <f t="shared" si="2"/>
        <v>查看目錄</v>
      </c>
      <c r="D164" s="1" t="s">
        <v>494</v>
      </c>
      <c r="E164" s="6">
        <v>38233</v>
      </c>
      <c r="F164" s="6">
        <v>38246</v>
      </c>
      <c r="G164" s="6">
        <v>38344</v>
      </c>
      <c r="H164" s="6">
        <v>38345</v>
      </c>
      <c r="I164" s="6" t="s">
        <v>4792</v>
      </c>
      <c r="J164" s="6">
        <v>38365</v>
      </c>
      <c r="K164" s="6" t="s">
        <v>4824</v>
      </c>
      <c r="L164" s="6" t="s">
        <v>468</v>
      </c>
      <c r="M164" s="6">
        <v>38365</v>
      </c>
      <c r="N164" s="6" t="s">
        <v>4766</v>
      </c>
      <c r="O164" s="6" t="s">
        <v>4766</v>
      </c>
    </row>
    <row r="165" spans="1:15" ht="16.5" customHeight="1" x14ac:dyDescent="0.25">
      <c r="A165" s="1" t="s">
        <v>496</v>
      </c>
      <c r="B165" s="2" t="s">
        <v>8429</v>
      </c>
      <c r="C165" s="11" t="str">
        <f t="shared" si="2"/>
        <v>查看目錄</v>
      </c>
      <c r="D165" s="1" t="s">
        <v>56</v>
      </c>
      <c r="E165" s="6">
        <v>38248</v>
      </c>
      <c r="F165" s="6">
        <v>38290</v>
      </c>
      <c r="G165" s="6" t="s">
        <v>4766</v>
      </c>
      <c r="H165" s="6" t="s">
        <v>4766</v>
      </c>
      <c r="I165" s="6" t="s">
        <v>4766</v>
      </c>
      <c r="J165" s="6" t="s">
        <v>4766</v>
      </c>
      <c r="K165" s="6" t="s">
        <v>4766</v>
      </c>
      <c r="L165" s="6" t="s">
        <v>192</v>
      </c>
      <c r="M165" s="6" t="s">
        <v>4766</v>
      </c>
      <c r="N165" s="6" t="s">
        <v>4766</v>
      </c>
      <c r="O165" s="6" t="s">
        <v>4766</v>
      </c>
    </row>
    <row r="166" spans="1:15" ht="16.5" customHeight="1" x14ac:dyDescent="0.25">
      <c r="A166" s="1" t="s">
        <v>497</v>
      </c>
      <c r="B166" s="2" t="s">
        <v>8430</v>
      </c>
      <c r="C166" s="11" t="str">
        <f t="shared" si="2"/>
        <v>查看目錄</v>
      </c>
      <c r="D166" s="1" t="s">
        <v>498</v>
      </c>
      <c r="E166" s="6">
        <v>38139</v>
      </c>
      <c r="F166" s="6">
        <v>38214</v>
      </c>
      <c r="G166" s="6">
        <v>38310</v>
      </c>
      <c r="H166" s="6">
        <v>38311</v>
      </c>
      <c r="I166" s="6" t="s">
        <v>4824</v>
      </c>
      <c r="J166" s="6">
        <v>38324</v>
      </c>
      <c r="K166" s="6" t="s">
        <v>4824</v>
      </c>
      <c r="L166" s="6" t="s">
        <v>316</v>
      </c>
      <c r="M166" s="6">
        <v>38325</v>
      </c>
      <c r="N166" s="6" t="s">
        <v>4766</v>
      </c>
      <c r="O166" s="6" t="s">
        <v>4766</v>
      </c>
    </row>
    <row r="167" spans="1:15" ht="16.5" customHeight="1" x14ac:dyDescent="0.25">
      <c r="A167" s="1" t="s">
        <v>499</v>
      </c>
      <c r="B167" s="2" t="s">
        <v>8431</v>
      </c>
      <c r="C167" s="11" t="str">
        <f t="shared" si="2"/>
        <v>查看目錄</v>
      </c>
      <c r="D167" s="1" t="s">
        <v>433</v>
      </c>
      <c r="E167" s="6">
        <v>38261</v>
      </c>
      <c r="F167" s="6">
        <v>38285</v>
      </c>
      <c r="G167" s="6" t="s">
        <v>4766</v>
      </c>
      <c r="H167" s="6" t="s">
        <v>4766</v>
      </c>
      <c r="I167" s="6" t="s">
        <v>4766</v>
      </c>
      <c r="J167" s="6" t="s">
        <v>4766</v>
      </c>
      <c r="K167" s="6" t="s">
        <v>4766</v>
      </c>
      <c r="L167" s="6" t="s">
        <v>316</v>
      </c>
      <c r="M167" s="6" t="s">
        <v>4766</v>
      </c>
      <c r="N167" s="6" t="s">
        <v>4766</v>
      </c>
      <c r="O167" s="6" t="s">
        <v>4766</v>
      </c>
    </row>
    <row r="168" spans="1:15" ht="16.5" customHeight="1" x14ac:dyDescent="0.25">
      <c r="A168" s="1" t="s">
        <v>500</v>
      </c>
      <c r="B168" s="2" t="s">
        <v>8432</v>
      </c>
      <c r="C168" s="11" t="str">
        <f t="shared" si="2"/>
        <v>查看目錄</v>
      </c>
      <c r="D168" s="1" t="s">
        <v>501</v>
      </c>
      <c r="E168" s="6">
        <v>38292</v>
      </c>
      <c r="F168" s="6">
        <v>38316</v>
      </c>
      <c r="G168" s="6">
        <v>38317</v>
      </c>
      <c r="H168" s="6">
        <v>38320</v>
      </c>
      <c r="I168" s="6" t="s">
        <v>4824</v>
      </c>
      <c r="J168" s="6">
        <v>38324</v>
      </c>
      <c r="K168" s="6" t="s">
        <v>4824</v>
      </c>
      <c r="L168" s="6" t="s">
        <v>306</v>
      </c>
      <c r="M168" s="6" t="s">
        <v>8417</v>
      </c>
      <c r="N168" s="6" t="s">
        <v>4766</v>
      </c>
      <c r="O168" s="6" t="s">
        <v>4766</v>
      </c>
    </row>
    <row r="169" spans="1:15" ht="16.5" customHeight="1" x14ac:dyDescent="0.25">
      <c r="A169" s="1" t="s">
        <v>502</v>
      </c>
      <c r="B169" s="2" t="s">
        <v>8433</v>
      </c>
      <c r="C169" s="11" t="str">
        <f t="shared" si="2"/>
        <v>查看目錄</v>
      </c>
      <c r="D169" s="1" t="s">
        <v>501</v>
      </c>
      <c r="E169" s="6">
        <v>38292</v>
      </c>
      <c r="F169" s="6">
        <v>38316</v>
      </c>
      <c r="G169" s="6" t="s">
        <v>4766</v>
      </c>
      <c r="H169" s="6" t="s">
        <v>4766</v>
      </c>
      <c r="I169" s="6" t="s">
        <v>4766</v>
      </c>
      <c r="J169" s="6" t="s">
        <v>4766</v>
      </c>
      <c r="K169" s="6" t="s">
        <v>4766</v>
      </c>
      <c r="L169" s="6" t="s">
        <v>306</v>
      </c>
      <c r="M169" s="6" t="s">
        <v>4766</v>
      </c>
      <c r="N169" s="6" t="s">
        <v>4766</v>
      </c>
      <c r="O169" s="6" t="s">
        <v>4766</v>
      </c>
    </row>
    <row r="170" spans="1:15" ht="16.5" customHeight="1" x14ac:dyDescent="0.25">
      <c r="A170" s="1" t="s">
        <v>503</v>
      </c>
      <c r="B170" s="2" t="s">
        <v>8434</v>
      </c>
      <c r="C170" s="11" t="str">
        <f t="shared" si="2"/>
        <v>查看目錄</v>
      </c>
      <c r="D170" s="1" t="s">
        <v>504</v>
      </c>
      <c r="E170" s="6">
        <v>38344</v>
      </c>
      <c r="F170" s="6">
        <v>38382</v>
      </c>
      <c r="G170" s="6" t="s">
        <v>4766</v>
      </c>
      <c r="H170" s="6" t="s">
        <v>4766</v>
      </c>
      <c r="I170" s="6" t="s">
        <v>4766</v>
      </c>
      <c r="J170" s="6" t="s">
        <v>4766</v>
      </c>
      <c r="K170" s="6" t="s">
        <v>4766</v>
      </c>
      <c r="L170" s="6" t="s">
        <v>505</v>
      </c>
      <c r="M170" s="6" t="s">
        <v>4766</v>
      </c>
      <c r="N170" s="6" t="s">
        <v>4766</v>
      </c>
      <c r="O170" s="6" t="s">
        <v>4766</v>
      </c>
    </row>
    <row r="171" spans="1:15" ht="16.5" customHeight="1" x14ac:dyDescent="0.25">
      <c r="A171" s="1" t="s">
        <v>506</v>
      </c>
      <c r="B171" s="2" t="s">
        <v>8435</v>
      </c>
      <c r="C171" s="11" t="str">
        <f t="shared" si="2"/>
        <v>查看目錄</v>
      </c>
      <c r="D171" s="1" t="s">
        <v>507</v>
      </c>
      <c r="E171" s="6">
        <v>38352</v>
      </c>
      <c r="F171" s="6">
        <v>38379</v>
      </c>
      <c r="G171" s="6" t="s">
        <v>4766</v>
      </c>
      <c r="H171" s="6" t="s">
        <v>4766</v>
      </c>
      <c r="I171" s="6" t="s">
        <v>4766</v>
      </c>
      <c r="J171" s="6" t="s">
        <v>4766</v>
      </c>
      <c r="K171" s="6" t="s">
        <v>4766</v>
      </c>
      <c r="L171" s="6" t="s">
        <v>350</v>
      </c>
      <c r="M171" s="6" t="s">
        <v>4766</v>
      </c>
      <c r="N171" s="6" t="s">
        <v>4766</v>
      </c>
      <c r="O171" s="6" t="s">
        <v>4766</v>
      </c>
    </row>
    <row r="172" spans="1:15" ht="16.5" customHeight="1" x14ac:dyDescent="0.25">
      <c r="A172" s="1" t="s">
        <v>508</v>
      </c>
      <c r="B172" s="2" t="s">
        <v>8436</v>
      </c>
      <c r="C172" s="11" t="str">
        <f t="shared" si="2"/>
        <v>查看目錄</v>
      </c>
      <c r="D172" s="1" t="s">
        <v>509</v>
      </c>
      <c r="E172" s="6">
        <v>38385</v>
      </c>
      <c r="F172" s="6">
        <v>38386</v>
      </c>
      <c r="G172" s="6" t="s">
        <v>4766</v>
      </c>
      <c r="H172" s="6" t="s">
        <v>4766</v>
      </c>
      <c r="I172" s="6" t="s">
        <v>4766</v>
      </c>
      <c r="J172" s="6" t="s">
        <v>4766</v>
      </c>
      <c r="K172" s="6" t="s">
        <v>4766</v>
      </c>
      <c r="L172" s="6" t="s">
        <v>481</v>
      </c>
      <c r="M172" s="6" t="s">
        <v>4766</v>
      </c>
      <c r="N172" s="6" t="s">
        <v>4766</v>
      </c>
      <c r="O172" s="6" t="s">
        <v>4766</v>
      </c>
    </row>
    <row r="173" spans="1:15" ht="16.5" customHeight="1" x14ac:dyDescent="0.25">
      <c r="A173" s="1" t="s">
        <v>510</v>
      </c>
      <c r="B173" s="2" t="s">
        <v>8437</v>
      </c>
      <c r="C173" s="11" t="str">
        <f t="shared" si="2"/>
        <v>查看目錄</v>
      </c>
      <c r="D173" s="1" t="s">
        <v>511</v>
      </c>
      <c r="E173" s="6">
        <v>38401</v>
      </c>
      <c r="F173" s="6">
        <v>38441</v>
      </c>
      <c r="G173" s="6" t="s">
        <v>5257</v>
      </c>
      <c r="H173" s="6" t="s">
        <v>4766</v>
      </c>
      <c r="I173" s="6" t="s">
        <v>4766</v>
      </c>
      <c r="J173" s="6" t="s">
        <v>4766</v>
      </c>
      <c r="K173" s="6" t="s">
        <v>4766</v>
      </c>
      <c r="L173" s="6" t="s">
        <v>373</v>
      </c>
      <c r="M173" s="6" t="s">
        <v>4766</v>
      </c>
      <c r="N173" s="6" t="s">
        <v>4766</v>
      </c>
      <c r="O173" s="6" t="s">
        <v>4766</v>
      </c>
    </row>
    <row r="174" spans="1:15" ht="16.5" customHeight="1" x14ac:dyDescent="0.25">
      <c r="A174" s="1" t="s">
        <v>512</v>
      </c>
      <c r="B174" s="2" t="s">
        <v>8438</v>
      </c>
      <c r="C174" s="11" t="str">
        <f t="shared" si="2"/>
        <v>查看目錄</v>
      </c>
      <c r="D174" s="1" t="s">
        <v>513</v>
      </c>
      <c r="E174" s="6">
        <v>38414</v>
      </c>
      <c r="F174" s="6">
        <v>38431</v>
      </c>
      <c r="G174" s="6">
        <v>38454</v>
      </c>
      <c r="H174" s="6">
        <v>38454</v>
      </c>
      <c r="I174" s="6" t="s">
        <v>4995</v>
      </c>
      <c r="J174" s="6">
        <v>38457</v>
      </c>
      <c r="K174" s="6" t="s">
        <v>4824</v>
      </c>
      <c r="L174" s="6" t="s">
        <v>505</v>
      </c>
      <c r="M174" s="6">
        <v>38460</v>
      </c>
      <c r="N174" s="6" t="s">
        <v>4766</v>
      </c>
      <c r="O174" s="6" t="s">
        <v>4766</v>
      </c>
    </row>
    <row r="175" spans="1:15" ht="16.5" customHeight="1" x14ac:dyDescent="0.25">
      <c r="A175" s="1" t="s">
        <v>514</v>
      </c>
      <c r="B175" s="2" t="s">
        <v>8439</v>
      </c>
      <c r="C175" s="11" t="str">
        <f t="shared" si="2"/>
        <v>查看目錄</v>
      </c>
      <c r="D175" s="1" t="s">
        <v>515</v>
      </c>
      <c r="E175" s="6">
        <v>38292</v>
      </c>
      <c r="F175" s="6">
        <v>38398</v>
      </c>
      <c r="G175" s="6">
        <v>38499</v>
      </c>
      <c r="H175" s="6">
        <v>38500</v>
      </c>
      <c r="I175" s="6" t="s">
        <v>4995</v>
      </c>
      <c r="J175" s="6">
        <v>38504</v>
      </c>
      <c r="K175" s="6" t="s">
        <v>4824</v>
      </c>
      <c r="L175" s="6" t="s">
        <v>488</v>
      </c>
      <c r="M175" s="6">
        <v>38510</v>
      </c>
      <c r="N175" s="6" t="s">
        <v>4766</v>
      </c>
      <c r="O175" s="6" t="s">
        <v>4766</v>
      </c>
    </row>
    <row r="176" spans="1:15" ht="16.5" customHeight="1" x14ac:dyDescent="0.25">
      <c r="A176" s="1" t="s">
        <v>516</v>
      </c>
      <c r="B176" s="2" t="s">
        <v>8440</v>
      </c>
      <c r="C176" s="11" t="str">
        <f t="shared" si="2"/>
        <v>查看目錄</v>
      </c>
      <c r="D176" s="1" t="s">
        <v>517</v>
      </c>
      <c r="E176" s="6">
        <v>38351</v>
      </c>
      <c r="F176" s="6">
        <v>38387</v>
      </c>
      <c r="G176" s="6">
        <v>38502</v>
      </c>
      <c r="H176" s="6">
        <v>38502</v>
      </c>
      <c r="I176" s="6" t="s">
        <v>4995</v>
      </c>
      <c r="J176" s="6">
        <v>38504</v>
      </c>
      <c r="K176" s="6" t="s">
        <v>4824</v>
      </c>
      <c r="L176" s="6" t="s">
        <v>350</v>
      </c>
      <c r="M176" s="6">
        <v>38510</v>
      </c>
      <c r="N176" s="6" t="s">
        <v>4766</v>
      </c>
      <c r="O176" s="6" t="s">
        <v>4766</v>
      </c>
    </row>
    <row r="177" spans="1:15" ht="16.5" customHeight="1" x14ac:dyDescent="0.25">
      <c r="A177" s="1" t="s">
        <v>518</v>
      </c>
      <c r="B177" s="2" t="s">
        <v>8441</v>
      </c>
      <c r="C177" s="11" t="str">
        <f t="shared" si="2"/>
        <v>查看目錄</v>
      </c>
      <c r="D177" s="1" t="s">
        <v>519</v>
      </c>
      <c r="E177" s="6">
        <v>38421</v>
      </c>
      <c r="F177" s="6">
        <v>38431</v>
      </c>
      <c r="G177" s="6">
        <v>38428</v>
      </c>
      <c r="H177" s="6">
        <v>38429</v>
      </c>
      <c r="I177" s="6" t="s">
        <v>4995</v>
      </c>
      <c r="J177" s="6">
        <v>38434</v>
      </c>
      <c r="K177" s="6" t="s">
        <v>4824</v>
      </c>
      <c r="L177" s="6" t="s">
        <v>117</v>
      </c>
      <c r="M177" s="6">
        <v>38435</v>
      </c>
      <c r="N177" s="6" t="s">
        <v>4766</v>
      </c>
      <c r="O177" s="6" t="s">
        <v>4766</v>
      </c>
    </row>
    <row r="178" spans="1:15" ht="16.5" customHeight="1" x14ac:dyDescent="0.25">
      <c r="A178" s="1" t="s">
        <v>520</v>
      </c>
      <c r="B178" s="2" t="s">
        <v>8442</v>
      </c>
      <c r="C178" s="11" t="str">
        <f t="shared" si="2"/>
        <v>查看目錄</v>
      </c>
      <c r="D178" s="1" t="s">
        <v>519</v>
      </c>
      <c r="E178" s="6">
        <v>38421</v>
      </c>
      <c r="F178" s="6">
        <v>38431</v>
      </c>
      <c r="G178" s="6">
        <v>38428</v>
      </c>
      <c r="H178" s="6">
        <v>38429</v>
      </c>
      <c r="I178" s="6" t="s">
        <v>4995</v>
      </c>
      <c r="J178" s="6">
        <v>38434</v>
      </c>
      <c r="K178" s="6" t="s">
        <v>4824</v>
      </c>
      <c r="L178" s="6" t="s">
        <v>117</v>
      </c>
      <c r="M178" s="6">
        <v>38435</v>
      </c>
      <c r="N178" s="6" t="s">
        <v>4766</v>
      </c>
      <c r="O178" s="6" t="s">
        <v>4766</v>
      </c>
    </row>
    <row r="179" spans="1:15" ht="16.5" customHeight="1" x14ac:dyDescent="0.25">
      <c r="A179" s="1" t="s">
        <v>521</v>
      </c>
      <c r="B179" s="2" t="s">
        <v>8443</v>
      </c>
      <c r="C179" s="11" t="str">
        <f t="shared" si="2"/>
        <v>查看目錄</v>
      </c>
      <c r="D179" s="1" t="s">
        <v>519</v>
      </c>
      <c r="E179" s="6">
        <v>38421</v>
      </c>
      <c r="F179" s="6">
        <v>38431</v>
      </c>
      <c r="G179" s="6" t="s">
        <v>4766</v>
      </c>
      <c r="H179" s="6" t="s">
        <v>4766</v>
      </c>
      <c r="I179" s="6" t="s">
        <v>4766</v>
      </c>
      <c r="J179" s="6" t="s">
        <v>4766</v>
      </c>
      <c r="K179" s="6" t="s">
        <v>4766</v>
      </c>
      <c r="L179" s="6" t="s">
        <v>117</v>
      </c>
      <c r="M179" s="6" t="s">
        <v>4766</v>
      </c>
      <c r="N179" s="6" t="s">
        <v>4766</v>
      </c>
      <c r="O179" s="6" t="s">
        <v>4766</v>
      </c>
    </row>
    <row r="180" spans="1:15" ht="16.5" customHeight="1" x14ac:dyDescent="0.25">
      <c r="A180" s="1" t="s">
        <v>522</v>
      </c>
      <c r="B180" s="2" t="s">
        <v>8444</v>
      </c>
      <c r="C180" s="11" t="str">
        <f t="shared" si="2"/>
        <v>查看目錄</v>
      </c>
      <c r="D180" s="1" t="s">
        <v>519</v>
      </c>
      <c r="E180" s="6">
        <v>38421</v>
      </c>
      <c r="F180" s="6">
        <v>38431</v>
      </c>
      <c r="G180" s="6" t="s">
        <v>4766</v>
      </c>
      <c r="H180" s="6" t="s">
        <v>4766</v>
      </c>
      <c r="I180" s="6" t="s">
        <v>4766</v>
      </c>
      <c r="J180" s="6" t="s">
        <v>4766</v>
      </c>
      <c r="K180" s="6" t="s">
        <v>4766</v>
      </c>
      <c r="L180" s="6" t="s">
        <v>117</v>
      </c>
      <c r="M180" s="6" t="s">
        <v>4766</v>
      </c>
      <c r="N180" s="6" t="s">
        <v>4766</v>
      </c>
      <c r="O180" s="6" t="s">
        <v>4766</v>
      </c>
    </row>
    <row r="181" spans="1:15" ht="16.5" customHeight="1" x14ac:dyDescent="0.25">
      <c r="A181" s="1" t="s">
        <v>523</v>
      </c>
      <c r="B181" s="2" t="s">
        <v>8445</v>
      </c>
      <c r="C181" s="11" t="str">
        <f t="shared" si="2"/>
        <v>查看目錄</v>
      </c>
      <c r="D181" s="1" t="s">
        <v>511</v>
      </c>
      <c r="E181" s="6">
        <v>38446</v>
      </c>
      <c r="F181" s="6">
        <v>38457</v>
      </c>
      <c r="G181" s="6" t="s">
        <v>4766</v>
      </c>
      <c r="H181" s="6" t="s">
        <v>4766</v>
      </c>
      <c r="I181" s="6" t="s">
        <v>4766</v>
      </c>
      <c r="J181" s="6" t="s">
        <v>4766</v>
      </c>
      <c r="K181" s="6" t="s">
        <v>4766</v>
      </c>
      <c r="L181" s="6" t="s">
        <v>373</v>
      </c>
      <c r="M181" s="6" t="s">
        <v>4766</v>
      </c>
      <c r="N181" s="6" t="s">
        <v>4766</v>
      </c>
      <c r="O181" s="6" t="s">
        <v>4766</v>
      </c>
    </row>
    <row r="182" spans="1:15" ht="16.5" customHeight="1" x14ac:dyDescent="0.25">
      <c r="A182" s="1" t="s">
        <v>524</v>
      </c>
      <c r="B182" s="2" t="s">
        <v>8446</v>
      </c>
      <c r="C182" s="11" t="str">
        <f t="shared" ref="C182:C213" si="3">HYPERLINK("X:\Private\NTD\Test Report\測試報告-電子版本(1999-2014)\CS","查看目錄")</f>
        <v>查看目錄</v>
      </c>
      <c r="D182" s="1" t="s">
        <v>382</v>
      </c>
      <c r="E182" s="6">
        <v>38406</v>
      </c>
      <c r="F182" s="6">
        <v>38473</v>
      </c>
      <c r="G182" s="6">
        <v>38484</v>
      </c>
      <c r="H182" s="6">
        <v>38489</v>
      </c>
      <c r="I182" s="6" t="s">
        <v>4792</v>
      </c>
      <c r="J182" s="6">
        <v>38490</v>
      </c>
      <c r="K182" s="6" t="s">
        <v>4824</v>
      </c>
      <c r="L182" s="6" t="s">
        <v>455</v>
      </c>
      <c r="M182" s="6" t="s">
        <v>8447</v>
      </c>
      <c r="N182" s="6" t="s">
        <v>4766</v>
      </c>
      <c r="O182" s="6" t="s">
        <v>4766</v>
      </c>
    </row>
    <row r="183" spans="1:15" ht="16.5" customHeight="1" x14ac:dyDescent="0.25">
      <c r="A183" s="1" t="s">
        <v>525</v>
      </c>
      <c r="B183" s="2" t="s">
        <v>8448</v>
      </c>
      <c r="C183" s="11" t="str">
        <f t="shared" si="3"/>
        <v>查看目錄</v>
      </c>
      <c r="D183" s="1" t="s">
        <v>192</v>
      </c>
      <c r="E183" s="6">
        <v>38457</v>
      </c>
      <c r="F183" s="6">
        <v>38472</v>
      </c>
      <c r="G183" s="6" t="s">
        <v>4766</v>
      </c>
      <c r="H183" s="6" t="s">
        <v>4766</v>
      </c>
      <c r="I183" s="6" t="s">
        <v>4766</v>
      </c>
      <c r="J183" s="6" t="s">
        <v>4766</v>
      </c>
      <c r="K183" s="6" t="s">
        <v>4766</v>
      </c>
      <c r="L183" s="6" t="s">
        <v>481</v>
      </c>
      <c r="M183" s="6" t="s">
        <v>4766</v>
      </c>
      <c r="N183" s="6" t="s">
        <v>4766</v>
      </c>
      <c r="O183" s="6" t="s">
        <v>4766</v>
      </c>
    </row>
    <row r="184" spans="1:15" ht="16.5" customHeight="1" x14ac:dyDescent="0.25">
      <c r="A184" s="1" t="s">
        <v>526</v>
      </c>
      <c r="B184" s="2" t="s">
        <v>8449</v>
      </c>
      <c r="C184" s="11" t="str">
        <f t="shared" si="3"/>
        <v>查看目錄</v>
      </c>
      <c r="D184" s="1" t="s">
        <v>433</v>
      </c>
      <c r="E184" s="6">
        <v>38412</v>
      </c>
      <c r="F184" s="6">
        <v>38441</v>
      </c>
      <c r="G184" s="6" t="s">
        <v>4766</v>
      </c>
      <c r="H184" s="6" t="s">
        <v>4766</v>
      </c>
      <c r="I184" s="6" t="s">
        <v>4766</v>
      </c>
      <c r="J184" s="6" t="s">
        <v>4766</v>
      </c>
      <c r="K184" s="6" t="s">
        <v>4766</v>
      </c>
      <c r="L184" s="6" t="s">
        <v>527</v>
      </c>
      <c r="M184" s="6" t="s">
        <v>4766</v>
      </c>
      <c r="N184" s="6" t="s">
        <v>4766</v>
      </c>
      <c r="O184" s="6" t="s">
        <v>4766</v>
      </c>
    </row>
    <row r="185" spans="1:15" ht="16.5" customHeight="1" x14ac:dyDescent="0.25">
      <c r="A185" s="1" t="s">
        <v>528</v>
      </c>
      <c r="B185" s="2" t="s">
        <v>8450</v>
      </c>
      <c r="C185" s="11" t="str">
        <f t="shared" si="3"/>
        <v>查看目錄</v>
      </c>
      <c r="D185" s="1" t="s">
        <v>511</v>
      </c>
      <c r="E185" s="6">
        <v>38478</v>
      </c>
      <c r="F185" s="6">
        <v>38492</v>
      </c>
      <c r="G185" s="6" t="s">
        <v>4766</v>
      </c>
      <c r="H185" s="6" t="s">
        <v>4766</v>
      </c>
      <c r="I185" s="6" t="s">
        <v>4766</v>
      </c>
      <c r="J185" s="6" t="s">
        <v>4766</v>
      </c>
      <c r="K185" s="6" t="s">
        <v>4766</v>
      </c>
      <c r="L185" s="6" t="s">
        <v>373</v>
      </c>
      <c r="M185" s="6" t="s">
        <v>4766</v>
      </c>
      <c r="N185" s="6" t="s">
        <v>4766</v>
      </c>
      <c r="O185" s="6" t="s">
        <v>4766</v>
      </c>
    </row>
    <row r="186" spans="1:15" ht="16.5" customHeight="1" x14ac:dyDescent="0.25">
      <c r="A186" s="1" t="s">
        <v>529</v>
      </c>
      <c r="B186" s="2" t="s">
        <v>8451</v>
      </c>
      <c r="C186" s="11" t="str">
        <f t="shared" si="3"/>
        <v>查看目錄</v>
      </c>
      <c r="D186" s="1" t="s">
        <v>530</v>
      </c>
      <c r="E186" s="6">
        <v>38483</v>
      </c>
      <c r="F186" s="6">
        <v>38518</v>
      </c>
      <c r="G186" s="6">
        <v>38558</v>
      </c>
      <c r="H186" s="6">
        <v>38558</v>
      </c>
      <c r="I186" s="6" t="s">
        <v>4792</v>
      </c>
      <c r="J186" s="6">
        <v>38561</v>
      </c>
      <c r="K186" s="6" t="s">
        <v>4824</v>
      </c>
      <c r="L186" s="6" t="s">
        <v>117</v>
      </c>
      <c r="M186" s="6">
        <v>38564</v>
      </c>
      <c r="N186" s="6" t="s">
        <v>4766</v>
      </c>
      <c r="O186" s="6" t="s">
        <v>4766</v>
      </c>
    </row>
    <row r="187" spans="1:15" ht="16.5" customHeight="1" x14ac:dyDescent="0.25">
      <c r="A187" s="1" t="s">
        <v>531</v>
      </c>
      <c r="B187" s="2" t="s">
        <v>8452</v>
      </c>
      <c r="C187" s="11" t="str">
        <f t="shared" si="3"/>
        <v>查看目錄</v>
      </c>
      <c r="D187" s="1" t="s">
        <v>519</v>
      </c>
      <c r="E187" s="6">
        <v>38463</v>
      </c>
      <c r="F187" s="6">
        <v>38504</v>
      </c>
      <c r="G187" s="6">
        <v>38517</v>
      </c>
      <c r="H187" s="6">
        <v>38518</v>
      </c>
      <c r="I187" s="6" t="s">
        <v>4792</v>
      </c>
      <c r="J187" s="6">
        <v>38526</v>
      </c>
      <c r="K187" s="6" t="s">
        <v>4824</v>
      </c>
      <c r="L187" s="6" t="s">
        <v>117</v>
      </c>
      <c r="M187" s="6">
        <v>38527</v>
      </c>
      <c r="N187" s="6" t="s">
        <v>4766</v>
      </c>
      <c r="O187" s="6" t="s">
        <v>4766</v>
      </c>
    </row>
    <row r="188" spans="1:15" ht="16.5" customHeight="1" x14ac:dyDescent="0.25">
      <c r="A188" s="1" t="s">
        <v>532</v>
      </c>
      <c r="B188" s="2" t="s">
        <v>8453</v>
      </c>
      <c r="C188" s="11" t="str">
        <f t="shared" si="3"/>
        <v>查看目錄</v>
      </c>
      <c r="D188" s="1" t="s">
        <v>92</v>
      </c>
      <c r="E188" s="6">
        <v>38504</v>
      </c>
      <c r="F188" s="6" t="s">
        <v>533</v>
      </c>
      <c r="G188" s="6">
        <v>38533</v>
      </c>
      <c r="H188" s="6">
        <v>38533</v>
      </c>
      <c r="I188" s="6" t="s">
        <v>4792</v>
      </c>
      <c r="J188" s="6">
        <v>38538</v>
      </c>
      <c r="K188" s="6" t="s">
        <v>4824</v>
      </c>
      <c r="L188" s="6" t="s">
        <v>84</v>
      </c>
      <c r="M188" s="6">
        <v>38539</v>
      </c>
      <c r="N188" s="6" t="s">
        <v>4766</v>
      </c>
      <c r="O188" s="6" t="s">
        <v>4766</v>
      </c>
    </row>
    <row r="189" spans="1:15" ht="16.5" customHeight="1" x14ac:dyDescent="0.25">
      <c r="A189" s="1" t="s">
        <v>534</v>
      </c>
      <c r="B189" s="2" t="s">
        <v>8454</v>
      </c>
      <c r="C189" s="11" t="str">
        <f t="shared" si="3"/>
        <v>查看目錄</v>
      </c>
      <c r="D189" s="1" t="s">
        <v>494</v>
      </c>
      <c r="E189" s="6">
        <v>38523</v>
      </c>
      <c r="F189" s="6" t="s">
        <v>4766</v>
      </c>
      <c r="G189" s="6" t="s">
        <v>4766</v>
      </c>
      <c r="H189" s="6" t="s">
        <v>4766</v>
      </c>
      <c r="I189" s="6" t="s">
        <v>4766</v>
      </c>
      <c r="J189" s="6" t="s">
        <v>4766</v>
      </c>
      <c r="K189" s="6" t="s">
        <v>4766</v>
      </c>
      <c r="L189" s="6" t="s">
        <v>535</v>
      </c>
      <c r="M189" s="6" t="s">
        <v>4766</v>
      </c>
      <c r="N189" s="6" t="s">
        <v>4766</v>
      </c>
      <c r="O189" s="6" t="s">
        <v>4766</v>
      </c>
    </row>
    <row r="190" spans="1:15" ht="16.5" customHeight="1" x14ac:dyDescent="0.25">
      <c r="A190" s="1" t="s">
        <v>536</v>
      </c>
      <c r="B190" s="2" t="s">
        <v>8455</v>
      </c>
      <c r="C190" s="11" t="str">
        <f t="shared" si="3"/>
        <v>查看目錄</v>
      </c>
      <c r="D190" s="1" t="s">
        <v>537</v>
      </c>
      <c r="E190" s="6">
        <v>38530</v>
      </c>
      <c r="F190" s="6">
        <v>38548</v>
      </c>
      <c r="G190" s="6">
        <v>38554</v>
      </c>
      <c r="H190" s="6">
        <v>38555</v>
      </c>
      <c r="I190" s="6" t="s">
        <v>4792</v>
      </c>
      <c r="J190" s="6">
        <v>38561</v>
      </c>
      <c r="K190" s="6" t="s">
        <v>4824</v>
      </c>
      <c r="L190" s="6" t="s">
        <v>527</v>
      </c>
      <c r="M190" s="6">
        <v>38564</v>
      </c>
      <c r="N190" s="6" t="s">
        <v>4766</v>
      </c>
      <c r="O190" s="6" t="s">
        <v>4766</v>
      </c>
    </row>
    <row r="191" spans="1:15" ht="16.5" customHeight="1" x14ac:dyDescent="0.25">
      <c r="A191" s="1" t="s">
        <v>538</v>
      </c>
      <c r="B191" s="2" t="s">
        <v>8456</v>
      </c>
      <c r="C191" s="11" t="str">
        <f t="shared" si="3"/>
        <v>查看目錄</v>
      </c>
      <c r="D191" s="1" t="s">
        <v>539</v>
      </c>
      <c r="E191" s="6">
        <v>38553</v>
      </c>
      <c r="F191" s="6">
        <v>38574</v>
      </c>
      <c r="G191" s="6" t="s">
        <v>4766</v>
      </c>
      <c r="H191" s="6" t="s">
        <v>4766</v>
      </c>
      <c r="I191" s="6" t="s">
        <v>4766</v>
      </c>
      <c r="J191" s="6" t="s">
        <v>4766</v>
      </c>
      <c r="K191" s="6" t="s">
        <v>4766</v>
      </c>
      <c r="L191" s="6" t="s">
        <v>535</v>
      </c>
      <c r="M191" s="6" t="s">
        <v>4766</v>
      </c>
      <c r="N191" s="6" t="s">
        <v>4766</v>
      </c>
      <c r="O191" s="6" t="s">
        <v>4766</v>
      </c>
    </row>
    <row r="192" spans="1:15" ht="16.5" customHeight="1" x14ac:dyDescent="0.25">
      <c r="A192" s="1" t="s">
        <v>540</v>
      </c>
      <c r="B192" s="2" t="s">
        <v>8457</v>
      </c>
      <c r="C192" s="11" t="str">
        <f t="shared" si="3"/>
        <v>查看目錄</v>
      </c>
      <c r="D192" s="1" t="s">
        <v>541</v>
      </c>
      <c r="E192" s="6">
        <v>38543</v>
      </c>
      <c r="F192" s="6" t="s">
        <v>5397</v>
      </c>
      <c r="G192" s="6" t="s">
        <v>4766</v>
      </c>
      <c r="H192" s="6" t="s">
        <v>4766</v>
      </c>
      <c r="I192" s="6" t="s">
        <v>4766</v>
      </c>
      <c r="J192" s="6" t="s">
        <v>4766</v>
      </c>
      <c r="K192" s="6" t="s">
        <v>4766</v>
      </c>
      <c r="L192" s="6" t="s">
        <v>290</v>
      </c>
      <c r="M192" s="6" t="s">
        <v>4766</v>
      </c>
      <c r="N192" s="6" t="s">
        <v>4766</v>
      </c>
      <c r="O192" s="6" t="s">
        <v>4766</v>
      </c>
    </row>
    <row r="193" spans="1:15" ht="16.5" customHeight="1" x14ac:dyDescent="0.25">
      <c r="A193" s="1" t="s">
        <v>542</v>
      </c>
      <c r="B193" s="2" t="s">
        <v>8458</v>
      </c>
      <c r="C193" s="11" t="str">
        <f t="shared" si="3"/>
        <v>查看目錄</v>
      </c>
      <c r="D193" s="1" t="s">
        <v>501</v>
      </c>
      <c r="E193" s="6">
        <v>38650</v>
      </c>
      <c r="F193" s="6">
        <v>38666</v>
      </c>
      <c r="G193" s="6">
        <v>38723</v>
      </c>
      <c r="H193" s="6">
        <v>38725</v>
      </c>
      <c r="I193" s="6" t="s">
        <v>4792</v>
      </c>
      <c r="J193" s="6">
        <v>38741</v>
      </c>
      <c r="K193" s="6" t="s">
        <v>4824</v>
      </c>
      <c r="L193" s="6" t="s">
        <v>306</v>
      </c>
      <c r="M193" s="6">
        <v>38754</v>
      </c>
      <c r="N193" s="6" t="s">
        <v>4766</v>
      </c>
      <c r="O193" s="6" t="s">
        <v>4766</v>
      </c>
    </row>
    <row r="194" spans="1:15" ht="16.5" customHeight="1" x14ac:dyDescent="0.25">
      <c r="A194" s="1" t="s">
        <v>543</v>
      </c>
      <c r="B194" s="2" t="s">
        <v>8459</v>
      </c>
      <c r="C194" s="11" t="str">
        <f t="shared" si="3"/>
        <v>查看目錄</v>
      </c>
      <c r="D194" s="1" t="s">
        <v>544</v>
      </c>
      <c r="E194" s="6">
        <v>38653</v>
      </c>
      <c r="F194" s="6">
        <v>38684</v>
      </c>
      <c r="G194" s="6" t="s">
        <v>4766</v>
      </c>
      <c r="H194" s="6" t="s">
        <v>4766</v>
      </c>
      <c r="I194" s="6" t="s">
        <v>4766</v>
      </c>
      <c r="J194" s="6" t="s">
        <v>4766</v>
      </c>
      <c r="K194" s="6" t="s">
        <v>4766</v>
      </c>
      <c r="L194" s="6" t="s">
        <v>545</v>
      </c>
      <c r="M194" s="6" t="s">
        <v>4766</v>
      </c>
      <c r="N194" s="6" t="s">
        <v>4766</v>
      </c>
      <c r="O194" s="6" t="s">
        <v>4766</v>
      </c>
    </row>
    <row r="195" spans="1:15" ht="16.5" customHeight="1" x14ac:dyDescent="0.25">
      <c r="A195" s="1" t="s">
        <v>546</v>
      </c>
      <c r="B195" s="2" t="s">
        <v>8460</v>
      </c>
      <c r="C195" s="11" t="str">
        <f t="shared" si="3"/>
        <v>查看目錄</v>
      </c>
      <c r="D195" s="1" t="s">
        <v>515</v>
      </c>
      <c r="E195" s="6">
        <v>38657</v>
      </c>
      <c r="F195" s="6">
        <v>38671</v>
      </c>
      <c r="G195" s="6">
        <v>38677</v>
      </c>
      <c r="H195" s="6">
        <v>38679</v>
      </c>
      <c r="I195" s="6" t="s">
        <v>4792</v>
      </c>
      <c r="J195" s="6">
        <v>38689</v>
      </c>
      <c r="K195" s="6" t="s">
        <v>4824</v>
      </c>
      <c r="L195" s="6" t="s">
        <v>306</v>
      </c>
      <c r="M195" s="6">
        <v>38691</v>
      </c>
      <c r="N195" s="6" t="s">
        <v>4766</v>
      </c>
      <c r="O195" s="6" t="s">
        <v>4766</v>
      </c>
    </row>
    <row r="196" spans="1:15" ht="16.5" customHeight="1" x14ac:dyDescent="0.25">
      <c r="A196" s="1" t="s">
        <v>547</v>
      </c>
      <c r="B196" s="2" t="s">
        <v>8461</v>
      </c>
      <c r="C196" s="11" t="str">
        <f t="shared" si="3"/>
        <v>查看目錄</v>
      </c>
      <c r="D196" s="1" t="s">
        <v>192</v>
      </c>
      <c r="E196" s="6">
        <v>38657</v>
      </c>
      <c r="F196" s="6">
        <v>38666</v>
      </c>
      <c r="G196" s="6">
        <v>38666</v>
      </c>
      <c r="H196" s="6">
        <v>38671</v>
      </c>
      <c r="I196" s="6" t="s">
        <v>4792</v>
      </c>
      <c r="J196" s="6">
        <v>38677</v>
      </c>
      <c r="K196" s="6" t="s">
        <v>4824</v>
      </c>
      <c r="L196" s="6" t="s">
        <v>481</v>
      </c>
      <c r="M196" s="6" t="s">
        <v>8447</v>
      </c>
      <c r="N196" s="6" t="s">
        <v>4766</v>
      </c>
      <c r="O196" s="6" t="s">
        <v>4766</v>
      </c>
    </row>
    <row r="197" spans="1:15" ht="16.5" customHeight="1" x14ac:dyDescent="0.25">
      <c r="A197" s="1" t="s">
        <v>548</v>
      </c>
      <c r="B197" s="2" t="s">
        <v>8462</v>
      </c>
      <c r="C197" s="11" t="str">
        <f t="shared" si="3"/>
        <v>查看目錄</v>
      </c>
      <c r="D197" s="1" t="s">
        <v>501</v>
      </c>
      <c r="E197" s="6">
        <v>38668</v>
      </c>
      <c r="F197" s="6" t="s">
        <v>4766</v>
      </c>
      <c r="G197" s="6" t="s">
        <v>4766</v>
      </c>
      <c r="H197" s="6" t="s">
        <v>4766</v>
      </c>
      <c r="I197" s="6" t="s">
        <v>4766</v>
      </c>
      <c r="J197" s="6" t="s">
        <v>4766</v>
      </c>
      <c r="K197" s="6" t="s">
        <v>4766</v>
      </c>
      <c r="L197" s="6" t="s">
        <v>373</v>
      </c>
      <c r="M197" s="6" t="s">
        <v>4766</v>
      </c>
      <c r="N197" s="6" t="s">
        <v>4766</v>
      </c>
      <c r="O197" s="6" t="s">
        <v>4766</v>
      </c>
    </row>
    <row r="198" spans="1:15" ht="16.5" customHeight="1" x14ac:dyDescent="0.25">
      <c r="A198" s="1" t="s">
        <v>549</v>
      </c>
      <c r="B198" s="2" t="s">
        <v>8463</v>
      </c>
      <c r="C198" s="11" t="str">
        <f t="shared" si="3"/>
        <v>查看目錄</v>
      </c>
      <c r="D198" s="1" t="s">
        <v>550</v>
      </c>
      <c r="E198" s="6">
        <v>38682</v>
      </c>
      <c r="F198" s="6">
        <v>38691</v>
      </c>
      <c r="G198" s="6">
        <v>38687</v>
      </c>
      <c r="H198" s="6">
        <v>38687</v>
      </c>
      <c r="I198" s="6" t="s">
        <v>4792</v>
      </c>
      <c r="J198" s="6">
        <v>38711</v>
      </c>
      <c r="K198" s="6" t="s">
        <v>4824</v>
      </c>
      <c r="L198" s="6" t="s">
        <v>306</v>
      </c>
      <c r="M198" s="6">
        <v>38713</v>
      </c>
      <c r="N198" s="6" t="s">
        <v>4766</v>
      </c>
      <c r="O198" s="6" t="s">
        <v>4766</v>
      </c>
    </row>
    <row r="199" spans="1:15" ht="16.5" customHeight="1" x14ac:dyDescent="0.25">
      <c r="A199" s="1" t="s">
        <v>551</v>
      </c>
      <c r="B199" s="2" t="s">
        <v>8464</v>
      </c>
      <c r="C199" s="11" t="str">
        <f t="shared" si="3"/>
        <v>查看目錄</v>
      </c>
      <c r="D199" s="1" t="s">
        <v>515</v>
      </c>
      <c r="E199" s="6">
        <v>38682</v>
      </c>
      <c r="F199" s="6">
        <v>38691</v>
      </c>
      <c r="G199" s="6">
        <v>38701</v>
      </c>
      <c r="H199" s="6">
        <v>38704</v>
      </c>
      <c r="I199" s="6" t="s">
        <v>4792</v>
      </c>
      <c r="J199" s="6">
        <v>38711</v>
      </c>
      <c r="K199" s="6" t="s">
        <v>4824</v>
      </c>
      <c r="L199" s="6" t="s">
        <v>306</v>
      </c>
      <c r="M199" s="6">
        <v>38713</v>
      </c>
      <c r="N199" s="6" t="s">
        <v>4766</v>
      </c>
      <c r="O199" s="6" t="s">
        <v>4766</v>
      </c>
    </row>
    <row r="200" spans="1:15" ht="16.5" customHeight="1" x14ac:dyDescent="0.25">
      <c r="A200" s="1" t="s">
        <v>552</v>
      </c>
      <c r="B200" s="2" t="s">
        <v>5442</v>
      </c>
      <c r="C200" s="11" t="str">
        <f t="shared" si="3"/>
        <v>查看目錄</v>
      </c>
      <c r="D200" s="1" t="s">
        <v>382</v>
      </c>
      <c r="E200" s="6">
        <v>38658</v>
      </c>
      <c r="F200" s="6">
        <v>38717</v>
      </c>
      <c r="G200" s="6">
        <v>38848</v>
      </c>
      <c r="H200" s="6">
        <v>38862</v>
      </c>
      <c r="I200" s="6" t="s">
        <v>4792</v>
      </c>
      <c r="J200" s="6">
        <v>38867</v>
      </c>
      <c r="K200" s="6" t="s">
        <v>4824</v>
      </c>
      <c r="L200" s="6" t="s">
        <v>455</v>
      </c>
      <c r="M200" s="6">
        <v>38868</v>
      </c>
      <c r="N200" s="6" t="s">
        <v>4766</v>
      </c>
      <c r="O200" s="6" t="s">
        <v>4766</v>
      </c>
    </row>
    <row r="201" spans="1:15" ht="16.5" customHeight="1" x14ac:dyDescent="0.25">
      <c r="A201" s="1" t="s">
        <v>553</v>
      </c>
      <c r="B201" s="2" t="s">
        <v>8465</v>
      </c>
      <c r="C201" s="11" t="str">
        <f t="shared" si="3"/>
        <v>查看目錄</v>
      </c>
      <c r="D201" s="1" t="s">
        <v>372</v>
      </c>
      <c r="E201" s="6">
        <v>38714</v>
      </c>
      <c r="F201" s="6">
        <v>38756</v>
      </c>
      <c r="G201" s="6" t="s">
        <v>4766</v>
      </c>
      <c r="H201" s="6" t="s">
        <v>4766</v>
      </c>
      <c r="I201" s="6" t="s">
        <v>4766</v>
      </c>
      <c r="J201" s="6" t="s">
        <v>4766</v>
      </c>
      <c r="K201" s="6" t="s">
        <v>4766</v>
      </c>
      <c r="L201" s="6" t="s">
        <v>554</v>
      </c>
      <c r="M201" s="6" t="s">
        <v>4766</v>
      </c>
      <c r="N201" s="6" t="s">
        <v>4766</v>
      </c>
      <c r="O201" s="6" t="s">
        <v>4766</v>
      </c>
    </row>
    <row r="202" spans="1:15" ht="16.5" customHeight="1" x14ac:dyDescent="0.25">
      <c r="A202" s="1" t="s">
        <v>555</v>
      </c>
      <c r="B202" s="2" t="s">
        <v>8466</v>
      </c>
      <c r="C202" s="11" t="str">
        <f t="shared" si="3"/>
        <v>查看目錄</v>
      </c>
      <c r="D202" s="1" t="s">
        <v>511</v>
      </c>
      <c r="E202" s="6">
        <v>38681</v>
      </c>
      <c r="F202" s="6">
        <v>38716</v>
      </c>
      <c r="G202" s="6" t="s">
        <v>4766</v>
      </c>
      <c r="H202" s="6" t="s">
        <v>4766</v>
      </c>
      <c r="I202" s="6" t="s">
        <v>4766</v>
      </c>
      <c r="J202" s="6" t="s">
        <v>4766</v>
      </c>
      <c r="K202" s="6" t="s">
        <v>4766</v>
      </c>
      <c r="L202" s="6" t="s">
        <v>373</v>
      </c>
      <c r="M202" s="6" t="s">
        <v>4766</v>
      </c>
      <c r="N202" s="6" t="s">
        <v>4766</v>
      </c>
      <c r="O202" s="6" t="s">
        <v>4766</v>
      </c>
    </row>
    <row r="203" spans="1:15" ht="16.5" customHeight="1" x14ac:dyDescent="0.25">
      <c r="A203" s="1" t="s">
        <v>556</v>
      </c>
      <c r="B203" s="2" t="s">
        <v>8467</v>
      </c>
      <c r="C203" s="11" t="str">
        <f t="shared" si="3"/>
        <v>查看目錄</v>
      </c>
      <c r="D203" s="1" t="s">
        <v>501</v>
      </c>
      <c r="E203" s="6">
        <v>38755</v>
      </c>
      <c r="F203" s="6">
        <v>38776</v>
      </c>
      <c r="G203" s="6">
        <v>38806</v>
      </c>
      <c r="H203" s="6">
        <v>38806</v>
      </c>
      <c r="I203" s="6" t="s">
        <v>4792</v>
      </c>
      <c r="J203" s="6">
        <v>38814</v>
      </c>
      <c r="K203" s="6" t="s">
        <v>4824</v>
      </c>
      <c r="L203" s="6" t="s">
        <v>373</v>
      </c>
      <c r="M203" s="6">
        <v>38818</v>
      </c>
      <c r="N203" s="6">
        <v>39003</v>
      </c>
      <c r="O203" s="6" t="s">
        <v>4766</v>
      </c>
    </row>
    <row r="204" spans="1:15" ht="16.5" customHeight="1" x14ac:dyDescent="0.25">
      <c r="A204" s="1" t="s">
        <v>557</v>
      </c>
      <c r="B204" s="2" t="s">
        <v>8468</v>
      </c>
      <c r="C204" s="11" t="str">
        <f t="shared" si="3"/>
        <v>查看目錄</v>
      </c>
      <c r="D204" s="1" t="s">
        <v>352</v>
      </c>
      <c r="E204" s="6">
        <v>38758</v>
      </c>
      <c r="F204" s="6">
        <v>38776</v>
      </c>
      <c r="G204" s="6">
        <v>38790</v>
      </c>
      <c r="H204" s="6">
        <v>38791</v>
      </c>
      <c r="I204" s="6" t="s">
        <v>4792</v>
      </c>
      <c r="J204" s="6">
        <v>38814</v>
      </c>
      <c r="K204" s="6" t="s">
        <v>4824</v>
      </c>
      <c r="L204" s="6" t="s">
        <v>481</v>
      </c>
      <c r="M204" s="6">
        <v>38816</v>
      </c>
      <c r="N204" s="6" t="s">
        <v>4766</v>
      </c>
      <c r="O204" s="6" t="s">
        <v>4766</v>
      </c>
    </row>
    <row r="205" spans="1:15" ht="16.5" customHeight="1" x14ac:dyDescent="0.25">
      <c r="A205" s="1" t="s">
        <v>558</v>
      </c>
      <c r="B205" s="2" t="s">
        <v>8469</v>
      </c>
      <c r="C205" s="11" t="str">
        <f t="shared" si="3"/>
        <v>查看目錄</v>
      </c>
      <c r="D205" s="1" t="s">
        <v>5010</v>
      </c>
      <c r="E205" s="6">
        <v>38758</v>
      </c>
      <c r="F205" s="6">
        <v>38786</v>
      </c>
      <c r="G205" s="6" t="s">
        <v>4766</v>
      </c>
      <c r="H205" s="6" t="s">
        <v>4766</v>
      </c>
      <c r="I205" s="6" t="s">
        <v>4766</v>
      </c>
      <c r="J205" s="6" t="s">
        <v>4766</v>
      </c>
      <c r="K205" s="6" t="s">
        <v>4766</v>
      </c>
      <c r="L205" s="6" t="s">
        <v>545</v>
      </c>
      <c r="M205" s="6" t="s">
        <v>4766</v>
      </c>
      <c r="N205" s="6" t="s">
        <v>4766</v>
      </c>
      <c r="O205" s="6" t="s">
        <v>4766</v>
      </c>
    </row>
    <row r="206" spans="1:15" ht="16.5" customHeight="1" x14ac:dyDescent="0.25">
      <c r="A206" s="1" t="s">
        <v>559</v>
      </c>
      <c r="B206" s="2" t="s">
        <v>8470</v>
      </c>
      <c r="C206" s="11" t="str">
        <f t="shared" si="3"/>
        <v>查看目錄</v>
      </c>
      <c r="D206" s="1" t="s">
        <v>5010</v>
      </c>
      <c r="E206" s="6">
        <v>38756</v>
      </c>
      <c r="F206" s="6">
        <v>38784</v>
      </c>
      <c r="G206" s="6">
        <v>38902</v>
      </c>
      <c r="H206" s="6">
        <v>38903</v>
      </c>
      <c r="I206" s="6" t="s">
        <v>4792</v>
      </c>
      <c r="J206" s="6">
        <v>38910</v>
      </c>
      <c r="K206" s="6" t="s">
        <v>4824</v>
      </c>
      <c r="L206" s="6" t="s">
        <v>545</v>
      </c>
      <c r="M206" s="6">
        <v>38911</v>
      </c>
      <c r="N206" s="6" t="s">
        <v>4766</v>
      </c>
      <c r="O206" s="6" t="s">
        <v>4766</v>
      </c>
    </row>
    <row r="207" spans="1:15" ht="16.5" customHeight="1" x14ac:dyDescent="0.25">
      <c r="A207" s="1" t="s">
        <v>560</v>
      </c>
      <c r="B207" s="2" t="s">
        <v>8471</v>
      </c>
      <c r="C207" s="11" t="str">
        <f t="shared" si="3"/>
        <v>查看目錄</v>
      </c>
      <c r="D207" s="1" t="s">
        <v>561</v>
      </c>
      <c r="E207" s="6">
        <v>38756</v>
      </c>
      <c r="F207" s="6">
        <v>38784</v>
      </c>
      <c r="G207" s="6">
        <v>38908</v>
      </c>
      <c r="H207" s="6">
        <v>38908</v>
      </c>
      <c r="I207" s="6" t="s">
        <v>4792</v>
      </c>
      <c r="J207" s="6">
        <v>38910</v>
      </c>
      <c r="K207" s="6" t="s">
        <v>4824</v>
      </c>
      <c r="L207" s="6" t="s">
        <v>562</v>
      </c>
      <c r="M207" s="6">
        <v>38911</v>
      </c>
      <c r="N207" s="6" t="s">
        <v>4766</v>
      </c>
      <c r="O207" s="6" t="s">
        <v>4766</v>
      </c>
    </row>
    <row r="208" spans="1:15" ht="16.5" customHeight="1" x14ac:dyDescent="0.25">
      <c r="A208" s="1" t="s">
        <v>563</v>
      </c>
      <c r="B208" s="2" t="s">
        <v>8472</v>
      </c>
      <c r="C208" s="11" t="str">
        <f t="shared" si="3"/>
        <v>查看目錄</v>
      </c>
      <c r="D208" s="1" t="s">
        <v>507</v>
      </c>
      <c r="E208" s="6">
        <v>38846</v>
      </c>
      <c r="F208" s="6">
        <v>38859</v>
      </c>
      <c r="G208" s="6">
        <v>38919</v>
      </c>
      <c r="H208" s="6">
        <v>38919</v>
      </c>
      <c r="I208" s="6" t="s">
        <v>4792</v>
      </c>
      <c r="J208" s="6">
        <v>38925</v>
      </c>
      <c r="K208" s="6" t="s">
        <v>4824</v>
      </c>
      <c r="L208" s="6" t="s">
        <v>545</v>
      </c>
      <c r="M208" s="6">
        <v>38925</v>
      </c>
      <c r="N208" s="6" t="s">
        <v>4766</v>
      </c>
      <c r="O208" s="6" t="s">
        <v>4766</v>
      </c>
    </row>
    <row r="209" spans="1:15" ht="16.5" customHeight="1" x14ac:dyDescent="0.25">
      <c r="A209" s="1" t="s">
        <v>564</v>
      </c>
      <c r="B209" s="2" t="s">
        <v>8473</v>
      </c>
      <c r="C209" s="11" t="str">
        <f t="shared" si="3"/>
        <v>查看目錄</v>
      </c>
      <c r="D209" s="1" t="s">
        <v>565</v>
      </c>
      <c r="E209" s="6">
        <v>38872</v>
      </c>
      <c r="F209" s="6" t="s">
        <v>225</v>
      </c>
      <c r="G209" s="6">
        <v>38881</v>
      </c>
      <c r="H209" s="6">
        <v>38881</v>
      </c>
      <c r="I209" s="6" t="s">
        <v>4792</v>
      </c>
      <c r="J209" s="6">
        <v>38889</v>
      </c>
      <c r="K209" s="6" t="s">
        <v>4824</v>
      </c>
      <c r="L209" s="6" t="s">
        <v>566</v>
      </c>
      <c r="M209" s="6">
        <v>38897</v>
      </c>
      <c r="N209" s="6" t="s">
        <v>4766</v>
      </c>
      <c r="O209" s="6" t="s">
        <v>4766</v>
      </c>
    </row>
    <row r="210" spans="1:15" ht="16.5" customHeight="1" x14ac:dyDescent="0.25">
      <c r="A210" s="1" t="s">
        <v>567</v>
      </c>
      <c r="B210" s="2" t="s">
        <v>8474</v>
      </c>
      <c r="C210" s="11" t="str">
        <f t="shared" si="3"/>
        <v>查看目錄</v>
      </c>
      <c r="D210" s="1" t="s">
        <v>116</v>
      </c>
      <c r="E210" s="6">
        <v>38886</v>
      </c>
      <c r="F210" s="6">
        <v>38908</v>
      </c>
      <c r="G210" s="6">
        <v>38936</v>
      </c>
      <c r="H210" s="6">
        <v>38938</v>
      </c>
      <c r="I210" s="6" t="s">
        <v>4792</v>
      </c>
      <c r="J210" s="6">
        <v>38939</v>
      </c>
      <c r="K210" s="6" t="s">
        <v>4824</v>
      </c>
      <c r="L210" s="6" t="s">
        <v>117</v>
      </c>
      <c r="M210" s="6">
        <v>38940</v>
      </c>
      <c r="N210" s="6" t="s">
        <v>4766</v>
      </c>
      <c r="O210" s="6" t="s">
        <v>4766</v>
      </c>
    </row>
    <row r="211" spans="1:15" ht="16.5" customHeight="1" x14ac:dyDescent="0.25">
      <c r="A211" s="1" t="s">
        <v>568</v>
      </c>
      <c r="B211" s="2" t="s">
        <v>8475</v>
      </c>
      <c r="C211" s="11" t="str">
        <f t="shared" si="3"/>
        <v>查看目錄</v>
      </c>
      <c r="D211" s="1" t="s">
        <v>569</v>
      </c>
      <c r="E211" s="6" t="s">
        <v>4766</v>
      </c>
      <c r="F211" s="6" t="s">
        <v>4766</v>
      </c>
      <c r="G211" s="6" t="s">
        <v>4766</v>
      </c>
      <c r="H211" s="6" t="s">
        <v>4766</v>
      </c>
      <c r="I211" s="6" t="s">
        <v>4766</v>
      </c>
      <c r="J211" s="6" t="s">
        <v>4766</v>
      </c>
      <c r="K211" s="6" t="s">
        <v>4766</v>
      </c>
      <c r="L211" s="6" t="s">
        <v>306</v>
      </c>
      <c r="M211" s="6" t="s">
        <v>4766</v>
      </c>
      <c r="N211" s="6" t="s">
        <v>4766</v>
      </c>
      <c r="O211" s="6" t="s">
        <v>4766</v>
      </c>
    </row>
    <row r="212" spans="1:15" ht="16.5" customHeight="1" x14ac:dyDescent="0.25">
      <c r="A212" s="1" t="s">
        <v>570</v>
      </c>
      <c r="B212" s="2" t="s">
        <v>8476</v>
      </c>
      <c r="C212" s="11" t="str">
        <f t="shared" si="3"/>
        <v>查看目錄</v>
      </c>
      <c r="D212" s="1" t="s">
        <v>565</v>
      </c>
      <c r="E212" s="6">
        <v>38910</v>
      </c>
      <c r="F212" s="6" t="s">
        <v>4766</v>
      </c>
      <c r="G212" s="6">
        <v>38916</v>
      </c>
      <c r="H212" s="6">
        <v>38916</v>
      </c>
      <c r="I212" s="6" t="s">
        <v>4792</v>
      </c>
      <c r="J212" s="6">
        <v>38925</v>
      </c>
      <c r="K212" s="6" t="s">
        <v>4824</v>
      </c>
      <c r="L212" s="6" t="s">
        <v>566</v>
      </c>
      <c r="M212" s="6">
        <v>38925</v>
      </c>
      <c r="N212" s="6" t="s">
        <v>4766</v>
      </c>
      <c r="O212" s="6" t="s">
        <v>4766</v>
      </c>
    </row>
    <row r="213" spans="1:15" ht="16.5" customHeight="1" x14ac:dyDescent="0.25">
      <c r="A213" s="1" t="s">
        <v>571</v>
      </c>
      <c r="B213" s="2" t="s">
        <v>8477</v>
      </c>
      <c r="C213" s="11" t="str">
        <f t="shared" si="3"/>
        <v>查看目錄</v>
      </c>
      <c r="D213" s="1" t="s">
        <v>507</v>
      </c>
      <c r="E213" s="6" t="s">
        <v>379</v>
      </c>
      <c r="F213" s="6">
        <v>38859</v>
      </c>
      <c r="G213" s="6" t="s">
        <v>4766</v>
      </c>
      <c r="H213" s="6" t="s">
        <v>4766</v>
      </c>
      <c r="I213" s="6" t="s">
        <v>4766</v>
      </c>
      <c r="J213" s="6" t="s">
        <v>4766</v>
      </c>
      <c r="K213" s="6" t="s">
        <v>4766</v>
      </c>
      <c r="L213" s="6" t="s">
        <v>566</v>
      </c>
      <c r="M213" s="6" t="s">
        <v>4766</v>
      </c>
      <c r="N213" s="6" t="s">
        <v>4766</v>
      </c>
      <c r="O213" s="6" t="s">
        <v>4766</v>
      </c>
    </row>
    <row r="214" spans="1:15" ht="16.5" customHeight="1" x14ac:dyDescent="0.25">
      <c r="A214" s="1" t="s">
        <v>572</v>
      </c>
      <c r="B214" s="2" t="s">
        <v>8175</v>
      </c>
      <c r="C214" s="11" t="str">
        <f t="shared" ref="C214:C245" si="4">HYPERLINK("X:\Private\NTD\Test Report\測試報告-電子版本(1999-2014)\CS","查看目錄")</f>
        <v>查看目錄</v>
      </c>
      <c r="D214" s="1" t="s">
        <v>573</v>
      </c>
      <c r="E214" s="6">
        <v>38890</v>
      </c>
      <c r="F214" s="6">
        <v>38900</v>
      </c>
      <c r="G214" s="6">
        <v>38918</v>
      </c>
      <c r="H214" s="6">
        <v>38918</v>
      </c>
      <c r="I214" s="6" t="s">
        <v>4805</v>
      </c>
      <c r="J214" s="6">
        <v>38924</v>
      </c>
      <c r="K214" s="6" t="s">
        <v>4824</v>
      </c>
      <c r="L214" s="6" t="s">
        <v>455</v>
      </c>
      <c r="M214" s="6">
        <v>38940</v>
      </c>
      <c r="N214" s="6" t="s">
        <v>4766</v>
      </c>
      <c r="O214" s="6" t="s">
        <v>4766</v>
      </c>
    </row>
    <row r="215" spans="1:15" ht="16.5" customHeight="1" x14ac:dyDescent="0.25">
      <c r="A215" s="1" t="s">
        <v>574</v>
      </c>
      <c r="B215" s="2" t="s">
        <v>8478</v>
      </c>
      <c r="C215" s="11" t="str">
        <f t="shared" si="4"/>
        <v>查看目錄</v>
      </c>
      <c r="D215" s="1" t="s">
        <v>565</v>
      </c>
      <c r="E215" s="6">
        <v>38928</v>
      </c>
      <c r="F215" s="6" t="s">
        <v>5497</v>
      </c>
      <c r="G215" s="6">
        <v>38936</v>
      </c>
      <c r="H215" s="6">
        <v>38938</v>
      </c>
      <c r="I215" s="6" t="s">
        <v>4805</v>
      </c>
      <c r="J215" s="6" t="s">
        <v>4766</v>
      </c>
      <c r="K215" s="6" t="s">
        <v>4766</v>
      </c>
      <c r="L215" s="6" t="s">
        <v>566</v>
      </c>
      <c r="M215" s="6" t="s">
        <v>4766</v>
      </c>
      <c r="N215" s="6" t="s">
        <v>4766</v>
      </c>
      <c r="O215" s="6" t="s">
        <v>4766</v>
      </c>
    </row>
    <row r="216" spans="1:15" ht="16.5" customHeight="1" x14ac:dyDescent="0.25">
      <c r="A216" s="1" t="s">
        <v>575</v>
      </c>
      <c r="B216" s="2" t="s">
        <v>8479</v>
      </c>
      <c r="C216" s="11" t="str">
        <f t="shared" si="4"/>
        <v>查看目錄</v>
      </c>
      <c r="D216" s="1" t="s">
        <v>576</v>
      </c>
      <c r="E216" s="6">
        <v>38932</v>
      </c>
      <c r="F216" s="6" t="s">
        <v>5497</v>
      </c>
      <c r="G216" s="6">
        <v>38939</v>
      </c>
      <c r="H216" s="6">
        <v>38940</v>
      </c>
      <c r="I216" s="6" t="s">
        <v>4792</v>
      </c>
      <c r="J216" s="6">
        <v>38940</v>
      </c>
      <c r="K216" s="6" t="s">
        <v>4824</v>
      </c>
      <c r="L216" s="6" t="s">
        <v>350</v>
      </c>
      <c r="M216" s="6">
        <v>38961</v>
      </c>
      <c r="N216" s="6" t="s">
        <v>4766</v>
      </c>
      <c r="O216" s="6" t="s">
        <v>4766</v>
      </c>
    </row>
    <row r="217" spans="1:15" ht="16.5" customHeight="1" x14ac:dyDescent="0.25">
      <c r="A217" s="1" t="s">
        <v>577</v>
      </c>
      <c r="B217" s="2" t="s">
        <v>8480</v>
      </c>
      <c r="C217" s="11" t="str">
        <f t="shared" si="4"/>
        <v>查看目錄</v>
      </c>
      <c r="D217" s="1" t="s">
        <v>578</v>
      </c>
      <c r="E217" s="6">
        <v>38886</v>
      </c>
      <c r="F217" s="6">
        <v>38926</v>
      </c>
      <c r="G217" s="6">
        <v>38947</v>
      </c>
      <c r="H217" s="6">
        <v>38949</v>
      </c>
      <c r="I217" s="6" t="s">
        <v>4792</v>
      </c>
      <c r="J217" s="6">
        <v>38954</v>
      </c>
      <c r="K217" s="6" t="s">
        <v>4824</v>
      </c>
      <c r="L217" s="6" t="s">
        <v>554</v>
      </c>
      <c r="M217" s="6">
        <v>38961</v>
      </c>
      <c r="N217" s="6" t="s">
        <v>4766</v>
      </c>
      <c r="O217" s="6" t="s">
        <v>4766</v>
      </c>
    </row>
    <row r="218" spans="1:15" ht="16.5" customHeight="1" x14ac:dyDescent="0.25">
      <c r="A218" s="1" t="s">
        <v>579</v>
      </c>
      <c r="B218" s="2" t="s">
        <v>8481</v>
      </c>
      <c r="C218" s="11" t="str">
        <f t="shared" si="4"/>
        <v>查看目錄</v>
      </c>
      <c r="D218" s="1" t="s">
        <v>578</v>
      </c>
      <c r="E218" s="6">
        <v>38862</v>
      </c>
      <c r="F218" s="6">
        <v>38903</v>
      </c>
      <c r="G218" s="6">
        <v>38949</v>
      </c>
      <c r="H218" s="6">
        <v>38949</v>
      </c>
      <c r="I218" s="6" t="s">
        <v>4792</v>
      </c>
      <c r="J218" s="6">
        <v>38954</v>
      </c>
      <c r="K218" s="6" t="s">
        <v>4824</v>
      </c>
      <c r="L218" s="6" t="s">
        <v>554</v>
      </c>
      <c r="M218" s="6">
        <v>38961</v>
      </c>
      <c r="N218" s="6" t="s">
        <v>4766</v>
      </c>
      <c r="O218" s="6" t="s">
        <v>4766</v>
      </c>
    </row>
    <row r="219" spans="1:15" ht="16.5" customHeight="1" x14ac:dyDescent="0.25">
      <c r="A219" s="1" t="s">
        <v>580</v>
      </c>
      <c r="B219" s="2" t="s">
        <v>4986</v>
      </c>
      <c r="C219" s="11" t="str">
        <f t="shared" si="4"/>
        <v>查看目錄</v>
      </c>
      <c r="D219" s="1" t="s">
        <v>454</v>
      </c>
      <c r="E219" s="6">
        <v>38762</v>
      </c>
      <c r="F219" s="6">
        <v>38960</v>
      </c>
      <c r="G219" s="6">
        <v>38959</v>
      </c>
      <c r="H219" s="6">
        <v>38959</v>
      </c>
      <c r="I219" s="6" t="s">
        <v>4792</v>
      </c>
      <c r="J219" s="6">
        <v>38960</v>
      </c>
      <c r="K219" s="6" t="s">
        <v>4824</v>
      </c>
      <c r="L219" s="6" t="s">
        <v>455</v>
      </c>
      <c r="M219" s="6">
        <v>38961</v>
      </c>
      <c r="N219" s="6" t="s">
        <v>4766</v>
      </c>
      <c r="O219" s="6" t="s">
        <v>4766</v>
      </c>
    </row>
    <row r="220" spans="1:15" ht="16.5" customHeight="1" x14ac:dyDescent="0.25">
      <c r="A220" s="1" t="s">
        <v>581</v>
      </c>
      <c r="B220" s="2" t="s">
        <v>8482</v>
      </c>
      <c r="C220" s="11" t="str">
        <f t="shared" si="4"/>
        <v>查看目錄</v>
      </c>
      <c r="D220" s="1" t="s">
        <v>50</v>
      </c>
      <c r="E220" s="6">
        <v>38946</v>
      </c>
      <c r="F220" s="6">
        <v>38977</v>
      </c>
      <c r="G220" s="6">
        <v>38978</v>
      </c>
      <c r="H220" s="6">
        <v>38978</v>
      </c>
      <c r="I220" s="6" t="s">
        <v>4792</v>
      </c>
      <c r="J220" s="6">
        <v>38980</v>
      </c>
      <c r="K220" s="6" t="s">
        <v>4824</v>
      </c>
      <c r="L220" s="6" t="s">
        <v>108</v>
      </c>
      <c r="M220" s="6">
        <v>38981</v>
      </c>
      <c r="N220" s="6" t="s">
        <v>4766</v>
      </c>
      <c r="O220" s="6" t="s">
        <v>4766</v>
      </c>
    </row>
    <row r="221" spans="1:15" ht="16.5" customHeight="1" x14ac:dyDescent="0.25">
      <c r="A221" s="1" t="s">
        <v>582</v>
      </c>
      <c r="B221" s="2" t="s">
        <v>8483</v>
      </c>
      <c r="C221" s="11" t="str">
        <f t="shared" si="4"/>
        <v>查看目錄</v>
      </c>
      <c r="D221" s="1" t="s">
        <v>454</v>
      </c>
      <c r="E221" s="6">
        <v>38967</v>
      </c>
      <c r="F221" s="6">
        <v>38996</v>
      </c>
      <c r="G221" s="6">
        <v>39018</v>
      </c>
      <c r="H221" s="6">
        <v>39020</v>
      </c>
      <c r="I221" s="6" t="s">
        <v>4792</v>
      </c>
      <c r="J221" s="6">
        <v>39022</v>
      </c>
      <c r="K221" s="6" t="s">
        <v>4824</v>
      </c>
      <c r="L221" s="6" t="s">
        <v>455</v>
      </c>
      <c r="M221" s="6">
        <v>39024</v>
      </c>
      <c r="N221" s="6" t="s">
        <v>4766</v>
      </c>
      <c r="O221" s="6" t="s">
        <v>4766</v>
      </c>
    </row>
    <row r="222" spans="1:15" ht="16.5" customHeight="1" x14ac:dyDescent="0.25">
      <c r="A222" s="1" t="s">
        <v>583</v>
      </c>
      <c r="B222" s="2" t="s">
        <v>8484</v>
      </c>
      <c r="C222" s="11" t="str">
        <f t="shared" si="4"/>
        <v>查看目錄</v>
      </c>
      <c r="D222" s="1" t="s">
        <v>454</v>
      </c>
      <c r="E222" s="6">
        <v>38967</v>
      </c>
      <c r="F222" s="6">
        <v>38996</v>
      </c>
      <c r="G222" s="6">
        <v>39018</v>
      </c>
      <c r="H222" s="6">
        <v>39020</v>
      </c>
      <c r="I222" s="6" t="s">
        <v>4792</v>
      </c>
      <c r="J222" s="6">
        <v>39022</v>
      </c>
      <c r="K222" s="6" t="s">
        <v>4824</v>
      </c>
      <c r="L222" s="6" t="s">
        <v>455</v>
      </c>
      <c r="M222" s="6">
        <v>39024</v>
      </c>
      <c r="N222" s="6" t="s">
        <v>4766</v>
      </c>
      <c r="O222" s="6" t="s">
        <v>4766</v>
      </c>
    </row>
    <row r="223" spans="1:15" ht="16.5" customHeight="1" x14ac:dyDescent="0.25">
      <c r="A223" s="1" t="s">
        <v>584</v>
      </c>
      <c r="B223" s="2" t="s">
        <v>8485</v>
      </c>
      <c r="C223" s="11" t="str">
        <f t="shared" si="4"/>
        <v>查看目錄</v>
      </c>
      <c r="D223" s="1" t="s">
        <v>578</v>
      </c>
      <c r="E223" s="6">
        <v>38961</v>
      </c>
      <c r="F223" s="6">
        <v>38981</v>
      </c>
      <c r="G223" s="6">
        <v>38986</v>
      </c>
      <c r="H223" s="6">
        <v>38986</v>
      </c>
      <c r="I223" s="6" t="s">
        <v>4792</v>
      </c>
      <c r="J223" s="6">
        <v>38987</v>
      </c>
      <c r="K223" s="6" t="s">
        <v>4824</v>
      </c>
      <c r="L223" s="6" t="s">
        <v>554</v>
      </c>
      <c r="M223" s="6">
        <v>39024</v>
      </c>
      <c r="N223" s="6" t="s">
        <v>4766</v>
      </c>
      <c r="O223" s="6" t="s">
        <v>4766</v>
      </c>
    </row>
    <row r="224" spans="1:15" ht="16.5" customHeight="1" x14ac:dyDescent="0.25">
      <c r="A224" s="1" t="s">
        <v>585</v>
      </c>
      <c r="B224" s="2" t="s">
        <v>8486</v>
      </c>
      <c r="C224" s="11" t="str">
        <f t="shared" si="4"/>
        <v>查看目錄</v>
      </c>
      <c r="D224" s="1" t="s">
        <v>565</v>
      </c>
      <c r="E224" s="6" t="s">
        <v>4766</v>
      </c>
      <c r="F224" s="6" t="s">
        <v>225</v>
      </c>
      <c r="G224" s="6" t="s">
        <v>4766</v>
      </c>
      <c r="H224" s="6" t="s">
        <v>4766</v>
      </c>
      <c r="I224" s="6" t="s">
        <v>4766</v>
      </c>
      <c r="J224" s="6" t="s">
        <v>4766</v>
      </c>
      <c r="K224" s="6" t="s">
        <v>4766</v>
      </c>
      <c r="L224" s="6" t="s">
        <v>566</v>
      </c>
      <c r="M224" s="6" t="s">
        <v>4766</v>
      </c>
      <c r="N224" s="6" t="s">
        <v>4766</v>
      </c>
      <c r="O224" s="6" t="s">
        <v>4766</v>
      </c>
    </row>
    <row r="225" spans="1:15" ht="16.5" customHeight="1" x14ac:dyDescent="0.25">
      <c r="A225" s="1" t="s">
        <v>586</v>
      </c>
      <c r="B225" s="2" t="s">
        <v>8487</v>
      </c>
      <c r="C225" s="11" t="str">
        <f t="shared" si="4"/>
        <v>查看目錄</v>
      </c>
      <c r="D225" s="1" t="s">
        <v>578</v>
      </c>
      <c r="E225" s="6">
        <v>38982</v>
      </c>
      <c r="F225" s="6">
        <v>39021</v>
      </c>
      <c r="G225" s="6">
        <v>39044</v>
      </c>
      <c r="H225" s="6">
        <v>39044</v>
      </c>
      <c r="I225" s="6" t="s">
        <v>4995</v>
      </c>
      <c r="J225" s="6">
        <v>39073</v>
      </c>
      <c r="K225" s="6" t="s">
        <v>4824</v>
      </c>
      <c r="L225" s="6" t="s">
        <v>587</v>
      </c>
      <c r="M225" s="6">
        <v>39091</v>
      </c>
      <c r="N225" s="6" t="s">
        <v>4766</v>
      </c>
      <c r="O225" s="6" t="s">
        <v>4766</v>
      </c>
    </row>
    <row r="226" spans="1:15" ht="16.5" customHeight="1" x14ac:dyDescent="0.25">
      <c r="A226" s="1" t="s">
        <v>588</v>
      </c>
      <c r="B226" s="2" t="s">
        <v>8488</v>
      </c>
      <c r="C226" s="11" t="str">
        <f t="shared" si="4"/>
        <v>查看目錄</v>
      </c>
      <c r="D226" s="1" t="s">
        <v>589</v>
      </c>
      <c r="E226" s="6">
        <v>38988</v>
      </c>
      <c r="F226" s="6">
        <v>39005</v>
      </c>
      <c r="G226" s="6">
        <v>38995</v>
      </c>
      <c r="H226" s="6">
        <v>38995</v>
      </c>
      <c r="I226" s="6" t="s">
        <v>4995</v>
      </c>
      <c r="J226" s="6">
        <v>39014</v>
      </c>
      <c r="K226" s="6" t="s">
        <v>4824</v>
      </c>
      <c r="L226" s="6" t="s">
        <v>350</v>
      </c>
      <c r="M226" s="6">
        <v>39016</v>
      </c>
      <c r="N226" s="6" t="s">
        <v>4766</v>
      </c>
      <c r="O226" s="6" t="s">
        <v>4766</v>
      </c>
    </row>
    <row r="227" spans="1:15" ht="16.5" customHeight="1" x14ac:dyDescent="0.25">
      <c r="A227" s="1" t="s">
        <v>590</v>
      </c>
      <c r="B227" s="2" t="s">
        <v>8489</v>
      </c>
      <c r="C227" s="11" t="str">
        <f t="shared" si="4"/>
        <v>查看目錄</v>
      </c>
      <c r="D227" s="1" t="s">
        <v>591</v>
      </c>
      <c r="E227" s="6" t="s">
        <v>4766</v>
      </c>
      <c r="F227" s="6" t="s">
        <v>533</v>
      </c>
      <c r="G227" s="6" t="s">
        <v>4766</v>
      </c>
      <c r="H227" s="6" t="s">
        <v>4766</v>
      </c>
      <c r="I227" s="6" t="s">
        <v>4766</v>
      </c>
      <c r="J227" s="6" t="s">
        <v>4766</v>
      </c>
      <c r="K227" s="6" t="s">
        <v>4766</v>
      </c>
      <c r="L227" s="6" t="s">
        <v>545</v>
      </c>
      <c r="M227" s="6" t="s">
        <v>4766</v>
      </c>
      <c r="N227" s="6" t="s">
        <v>4766</v>
      </c>
      <c r="O227" s="6" t="s">
        <v>4766</v>
      </c>
    </row>
    <row r="228" spans="1:15" ht="16.5" customHeight="1" x14ac:dyDescent="0.25">
      <c r="A228" s="1" t="s">
        <v>592</v>
      </c>
      <c r="B228" s="2" t="s">
        <v>8490</v>
      </c>
      <c r="C228" s="11" t="str">
        <f t="shared" si="4"/>
        <v>查看目錄</v>
      </c>
      <c r="D228" s="1" t="s">
        <v>454</v>
      </c>
      <c r="E228" s="6">
        <v>39010</v>
      </c>
      <c r="F228" s="6">
        <v>39051</v>
      </c>
      <c r="G228" s="6">
        <v>39201</v>
      </c>
      <c r="H228" s="6">
        <v>39204</v>
      </c>
      <c r="I228" s="6" t="s">
        <v>4995</v>
      </c>
      <c r="J228" s="6">
        <v>39210</v>
      </c>
      <c r="K228" s="6" t="s">
        <v>4824</v>
      </c>
      <c r="L228" s="6" t="s">
        <v>455</v>
      </c>
      <c r="M228" s="6">
        <v>39213</v>
      </c>
      <c r="N228" s="6">
        <v>39504</v>
      </c>
      <c r="O228" s="6" t="s">
        <v>4766</v>
      </c>
    </row>
    <row r="229" spans="1:15" ht="16.5" customHeight="1" x14ac:dyDescent="0.25">
      <c r="A229" s="1" t="s">
        <v>593</v>
      </c>
      <c r="B229" s="2" t="s">
        <v>8491</v>
      </c>
      <c r="C229" s="11" t="str">
        <f t="shared" si="4"/>
        <v>查看目錄</v>
      </c>
      <c r="D229" s="1" t="s">
        <v>116</v>
      </c>
      <c r="E229" s="6">
        <v>39016</v>
      </c>
      <c r="F229" s="6">
        <v>39047</v>
      </c>
      <c r="G229" s="6">
        <v>39069</v>
      </c>
      <c r="H229" s="6">
        <v>39070</v>
      </c>
      <c r="I229" s="6" t="s">
        <v>4995</v>
      </c>
      <c r="J229" s="6">
        <v>39073</v>
      </c>
      <c r="K229" s="6" t="s">
        <v>4824</v>
      </c>
      <c r="L229" s="6" t="s">
        <v>117</v>
      </c>
      <c r="M229" s="6">
        <v>39099</v>
      </c>
      <c r="N229" s="6" t="s">
        <v>4766</v>
      </c>
      <c r="O229" s="6" t="s">
        <v>4766</v>
      </c>
    </row>
    <row r="230" spans="1:15" ht="16.5" customHeight="1" x14ac:dyDescent="0.25">
      <c r="A230" s="1" t="s">
        <v>594</v>
      </c>
      <c r="B230" s="2" t="s">
        <v>8492</v>
      </c>
      <c r="C230" s="11" t="str">
        <f t="shared" si="4"/>
        <v>查看目錄</v>
      </c>
      <c r="D230" s="1" t="s">
        <v>116</v>
      </c>
      <c r="E230" s="6">
        <v>39016</v>
      </c>
      <c r="F230" s="6">
        <v>39047</v>
      </c>
      <c r="G230" s="6">
        <v>39069</v>
      </c>
      <c r="H230" s="6">
        <v>39070</v>
      </c>
      <c r="I230" s="6" t="s">
        <v>4995</v>
      </c>
      <c r="J230" s="6">
        <v>39073</v>
      </c>
      <c r="K230" s="6" t="s">
        <v>4824</v>
      </c>
      <c r="L230" s="6" t="s">
        <v>117</v>
      </c>
      <c r="M230" s="6">
        <v>39099</v>
      </c>
      <c r="N230" s="6" t="s">
        <v>4766</v>
      </c>
      <c r="O230" s="6" t="s">
        <v>4766</v>
      </c>
    </row>
    <row r="231" spans="1:15" ht="16.5" customHeight="1" x14ac:dyDescent="0.25">
      <c r="A231" s="1" t="s">
        <v>595</v>
      </c>
      <c r="B231" s="2" t="s">
        <v>8493</v>
      </c>
      <c r="C231" s="11" t="str">
        <f t="shared" si="4"/>
        <v>查看目錄</v>
      </c>
      <c r="D231" s="1" t="s">
        <v>372</v>
      </c>
      <c r="E231" s="6">
        <v>39052</v>
      </c>
      <c r="F231" s="6">
        <v>39082</v>
      </c>
      <c r="G231" s="6">
        <v>39081</v>
      </c>
      <c r="H231" s="6">
        <v>39084</v>
      </c>
      <c r="I231" s="6" t="s">
        <v>4995</v>
      </c>
      <c r="J231" s="6">
        <v>39087</v>
      </c>
      <c r="K231" s="6" t="s">
        <v>4824</v>
      </c>
      <c r="L231" s="6" t="s">
        <v>554</v>
      </c>
      <c r="M231" s="6">
        <v>39091</v>
      </c>
      <c r="N231" s="6" t="s">
        <v>4766</v>
      </c>
      <c r="O231" s="6" t="s">
        <v>4766</v>
      </c>
    </row>
    <row r="232" spans="1:15" ht="16.5" customHeight="1" x14ac:dyDescent="0.25">
      <c r="A232" s="1" t="s">
        <v>596</v>
      </c>
      <c r="B232" s="2" t="s">
        <v>8494</v>
      </c>
      <c r="C232" s="11" t="str">
        <f t="shared" si="4"/>
        <v>查看目錄</v>
      </c>
      <c r="D232" s="1" t="s">
        <v>373</v>
      </c>
      <c r="E232" s="6">
        <v>39052</v>
      </c>
      <c r="F232" s="6">
        <v>39082</v>
      </c>
      <c r="G232" s="6">
        <v>39081</v>
      </c>
      <c r="H232" s="6">
        <v>39084</v>
      </c>
      <c r="I232" s="6" t="s">
        <v>4995</v>
      </c>
      <c r="J232" s="6">
        <v>39087</v>
      </c>
      <c r="K232" s="6" t="s">
        <v>4824</v>
      </c>
      <c r="L232" s="6" t="s">
        <v>373</v>
      </c>
      <c r="M232" s="6">
        <v>39091</v>
      </c>
      <c r="N232" s="6">
        <v>39420</v>
      </c>
      <c r="O232" s="6" t="s">
        <v>4766</v>
      </c>
    </row>
    <row r="233" spans="1:15" ht="16.5" customHeight="1" x14ac:dyDescent="0.25">
      <c r="A233" s="1" t="s">
        <v>597</v>
      </c>
      <c r="B233" s="2" t="s">
        <v>8495</v>
      </c>
      <c r="C233" s="11" t="str">
        <f t="shared" si="4"/>
        <v>查看目錄</v>
      </c>
      <c r="D233" s="1" t="s">
        <v>373</v>
      </c>
      <c r="E233" s="6">
        <v>39052</v>
      </c>
      <c r="F233" s="6">
        <v>39082</v>
      </c>
      <c r="G233" s="6">
        <v>39081</v>
      </c>
      <c r="H233" s="6">
        <v>39084</v>
      </c>
      <c r="I233" s="6" t="s">
        <v>4995</v>
      </c>
      <c r="J233" s="6">
        <v>39087</v>
      </c>
      <c r="K233" s="6" t="s">
        <v>4824</v>
      </c>
      <c r="L233" s="6" t="s">
        <v>373</v>
      </c>
      <c r="M233" s="6">
        <v>39091</v>
      </c>
      <c r="N233" s="6" t="s">
        <v>4766</v>
      </c>
      <c r="O233" s="6" t="s">
        <v>4766</v>
      </c>
    </row>
    <row r="234" spans="1:15" ht="16.5" customHeight="1" x14ac:dyDescent="0.25">
      <c r="A234" s="1" t="s">
        <v>598</v>
      </c>
      <c r="B234" s="2" t="s">
        <v>8496</v>
      </c>
      <c r="C234" s="11" t="str">
        <f t="shared" si="4"/>
        <v>查看目錄</v>
      </c>
      <c r="D234" s="1" t="s">
        <v>569</v>
      </c>
      <c r="E234" s="6">
        <v>39063</v>
      </c>
      <c r="F234" s="6">
        <v>39082</v>
      </c>
      <c r="G234" s="6">
        <v>39091</v>
      </c>
      <c r="H234" s="6">
        <v>39091</v>
      </c>
      <c r="I234" s="6" t="s">
        <v>4995</v>
      </c>
      <c r="J234" s="6">
        <v>39093</v>
      </c>
      <c r="K234" s="6" t="s">
        <v>4824</v>
      </c>
      <c r="L234" s="6" t="s">
        <v>306</v>
      </c>
      <c r="M234" s="6">
        <v>39099</v>
      </c>
      <c r="N234" s="6" t="s">
        <v>4766</v>
      </c>
      <c r="O234" s="6" t="s">
        <v>4766</v>
      </c>
    </row>
    <row r="235" spans="1:15" ht="16.5" customHeight="1" x14ac:dyDescent="0.25">
      <c r="A235" s="1" t="s">
        <v>599</v>
      </c>
      <c r="B235" s="2" t="s">
        <v>7259</v>
      </c>
      <c r="C235" s="11" t="str">
        <f t="shared" si="4"/>
        <v>查看目錄</v>
      </c>
      <c r="D235" s="1" t="s">
        <v>507</v>
      </c>
      <c r="E235" s="6">
        <v>39411</v>
      </c>
      <c r="F235" s="6" t="s">
        <v>533</v>
      </c>
      <c r="G235" s="6">
        <v>39122</v>
      </c>
      <c r="H235" s="6">
        <v>39124</v>
      </c>
      <c r="I235" s="6" t="s">
        <v>4792</v>
      </c>
      <c r="J235" s="6">
        <v>39126</v>
      </c>
      <c r="K235" s="6" t="s">
        <v>4824</v>
      </c>
      <c r="L235" s="6" t="s">
        <v>545</v>
      </c>
      <c r="M235" s="6">
        <v>39127</v>
      </c>
      <c r="N235" s="6" t="s">
        <v>4766</v>
      </c>
      <c r="O235" s="6" t="s">
        <v>8497</v>
      </c>
    </row>
    <row r="236" spans="1:15" ht="16.5" customHeight="1" x14ac:dyDescent="0.25">
      <c r="A236" s="1" t="s">
        <v>600</v>
      </c>
      <c r="B236" s="2" t="s">
        <v>8498</v>
      </c>
      <c r="C236" s="11" t="str">
        <f t="shared" si="4"/>
        <v>查看目錄</v>
      </c>
      <c r="D236" s="1" t="s">
        <v>458</v>
      </c>
      <c r="E236" s="6">
        <v>39057</v>
      </c>
      <c r="F236" s="6">
        <v>39113</v>
      </c>
      <c r="G236" s="6">
        <v>39095</v>
      </c>
      <c r="H236" s="6">
        <v>39096</v>
      </c>
      <c r="I236" s="6" t="s">
        <v>4792</v>
      </c>
      <c r="J236" s="6">
        <v>39097</v>
      </c>
      <c r="K236" s="6" t="s">
        <v>4824</v>
      </c>
      <c r="L236" s="6" t="s">
        <v>587</v>
      </c>
      <c r="M236" s="6">
        <v>39099</v>
      </c>
      <c r="N236" s="6" t="s">
        <v>4766</v>
      </c>
      <c r="O236" s="6" t="s">
        <v>8499</v>
      </c>
    </row>
    <row r="237" spans="1:15" ht="16.5" customHeight="1" x14ac:dyDescent="0.25">
      <c r="A237" s="1" t="s">
        <v>601</v>
      </c>
      <c r="B237" s="2" t="s">
        <v>8500</v>
      </c>
      <c r="C237" s="11" t="str">
        <f t="shared" si="4"/>
        <v>查看目錄</v>
      </c>
      <c r="D237" s="1" t="s">
        <v>602</v>
      </c>
      <c r="E237" s="6" t="s">
        <v>4766</v>
      </c>
      <c r="F237" s="6" t="s">
        <v>533</v>
      </c>
      <c r="G237" s="6" t="s">
        <v>4766</v>
      </c>
      <c r="H237" s="6" t="s">
        <v>4766</v>
      </c>
      <c r="I237" s="6" t="s">
        <v>4766</v>
      </c>
      <c r="J237" s="6" t="s">
        <v>4766</v>
      </c>
      <c r="K237" s="6" t="s">
        <v>4766</v>
      </c>
      <c r="L237" s="6" t="s">
        <v>562</v>
      </c>
      <c r="M237" s="6" t="s">
        <v>4766</v>
      </c>
      <c r="N237" s="6" t="s">
        <v>4766</v>
      </c>
      <c r="O237" s="6" t="s">
        <v>8501</v>
      </c>
    </row>
    <row r="238" spans="1:15" ht="16.5" customHeight="1" x14ac:dyDescent="0.25">
      <c r="A238" s="1" t="s">
        <v>603</v>
      </c>
      <c r="B238" s="2" t="s">
        <v>8502</v>
      </c>
      <c r="C238" s="11" t="str">
        <f t="shared" si="4"/>
        <v>查看目錄</v>
      </c>
      <c r="D238" s="1" t="s">
        <v>50</v>
      </c>
      <c r="E238" s="6" t="s">
        <v>4766</v>
      </c>
      <c r="F238" s="6" t="s">
        <v>225</v>
      </c>
      <c r="G238" s="6" t="s">
        <v>4766</v>
      </c>
      <c r="H238" s="6" t="s">
        <v>4766</v>
      </c>
      <c r="I238" s="6" t="s">
        <v>4766</v>
      </c>
      <c r="J238" s="6" t="s">
        <v>4766</v>
      </c>
      <c r="K238" s="6" t="s">
        <v>4766</v>
      </c>
      <c r="L238" s="6" t="s">
        <v>117</v>
      </c>
      <c r="M238" s="6" t="s">
        <v>4766</v>
      </c>
      <c r="N238" s="6" t="s">
        <v>4766</v>
      </c>
      <c r="O238" s="6" t="s">
        <v>8503</v>
      </c>
    </row>
    <row r="239" spans="1:15" ht="16.5" customHeight="1" x14ac:dyDescent="0.25">
      <c r="A239" s="1" t="s">
        <v>604</v>
      </c>
      <c r="B239" s="2" t="s">
        <v>8504</v>
      </c>
      <c r="C239" s="11" t="str">
        <f t="shared" si="4"/>
        <v>查看目錄</v>
      </c>
      <c r="D239" s="1" t="s">
        <v>129</v>
      </c>
      <c r="E239" s="6">
        <v>39128</v>
      </c>
      <c r="F239" s="6">
        <v>39156</v>
      </c>
      <c r="G239" s="6">
        <v>39174</v>
      </c>
      <c r="H239" s="6">
        <v>39174</v>
      </c>
      <c r="I239" s="6" t="s">
        <v>4792</v>
      </c>
      <c r="J239" s="6">
        <v>39177</v>
      </c>
      <c r="K239" s="6" t="s">
        <v>4824</v>
      </c>
      <c r="L239" s="6" t="s">
        <v>108</v>
      </c>
      <c r="M239" s="6">
        <v>39192</v>
      </c>
      <c r="N239" s="6" t="s">
        <v>4766</v>
      </c>
      <c r="O239" s="6" t="s">
        <v>8505</v>
      </c>
    </row>
    <row r="240" spans="1:15" ht="16.5" customHeight="1" x14ac:dyDescent="0.25">
      <c r="A240" s="1" t="s">
        <v>605</v>
      </c>
      <c r="B240" s="2" t="s">
        <v>8506</v>
      </c>
      <c r="C240" s="11" t="str">
        <f t="shared" si="4"/>
        <v>查看目錄</v>
      </c>
      <c r="D240" s="1" t="s">
        <v>606</v>
      </c>
      <c r="E240" s="6">
        <v>39159</v>
      </c>
      <c r="F240" s="6">
        <v>39176</v>
      </c>
      <c r="G240" s="6">
        <v>39185</v>
      </c>
      <c r="H240" s="6">
        <v>39185</v>
      </c>
      <c r="I240" s="6" t="s">
        <v>4792</v>
      </c>
      <c r="J240" s="6">
        <v>39210</v>
      </c>
      <c r="K240" s="6" t="s">
        <v>4824</v>
      </c>
      <c r="L240" s="6" t="s">
        <v>290</v>
      </c>
      <c r="M240" s="6">
        <v>39213</v>
      </c>
      <c r="N240" s="6" t="s">
        <v>4766</v>
      </c>
      <c r="O240" s="6" t="s">
        <v>4867</v>
      </c>
    </row>
    <row r="241" spans="1:15" ht="16.5" customHeight="1" x14ac:dyDescent="0.25">
      <c r="A241" s="1" t="s">
        <v>607</v>
      </c>
      <c r="B241" s="2" t="s">
        <v>8507</v>
      </c>
      <c r="C241" s="11" t="str">
        <f t="shared" si="4"/>
        <v>查看目錄</v>
      </c>
      <c r="D241" s="1" t="s">
        <v>116</v>
      </c>
      <c r="E241" s="6" t="s">
        <v>4766</v>
      </c>
      <c r="F241" s="6">
        <v>39202</v>
      </c>
      <c r="G241" s="6" t="s">
        <v>4766</v>
      </c>
      <c r="H241" s="6" t="s">
        <v>4766</v>
      </c>
      <c r="I241" s="6" t="s">
        <v>4766</v>
      </c>
      <c r="J241" s="6" t="s">
        <v>4766</v>
      </c>
      <c r="K241" s="6" t="s">
        <v>4766</v>
      </c>
      <c r="L241" s="6" t="s">
        <v>117</v>
      </c>
      <c r="M241" s="6" t="s">
        <v>4766</v>
      </c>
      <c r="N241" s="6" t="s">
        <v>4766</v>
      </c>
      <c r="O241" s="6" t="s">
        <v>4867</v>
      </c>
    </row>
    <row r="242" spans="1:15" ht="16.5" customHeight="1" x14ac:dyDescent="0.25">
      <c r="A242" s="1" t="s">
        <v>608</v>
      </c>
      <c r="B242" s="2" t="s">
        <v>8508</v>
      </c>
      <c r="C242" s="11" t="str">
        <f t="shared" si="4"/>
        <v>查看目錄</v>
      </c>
      <c r="D242" s="1" t="s">
        <v>578</v>
      </c>
      <c r="E242" s="6">
        <v>39167</v>
      </c>
      <c r="F242" s="6">
        <v>39202</v>
      </c>
      <c r="G242" s="6">
        <v>39196</v>
      </c>
      <c r="H242" s="6">
        <v>39197</v>
      </c>
      <c r="I242" s="6" t="s">
        <v>4792</v>
      </c>
      <c r="J242" s="6">
        <v>39210</v>
      </c>
      <c r="K242" s="6" t="s">
        <v>4824</v>
      </c>
      <c r="L242" s="6" t="s">
        <v>554</v>
      </c>
      <c r="M242" s="6">
        <v>39213</v>
      </c>
      <c r="N242" s="6" t="s">
        <v>4766</v>
      </c>
      <c r="O242" s="6" t="s">
        <v>8501</v>
      </c>
    </row>
    <row r="243" spans="1:15" ht="16.5" customHeight="1" x14ac:dyDescent="0.25">
      <c r="A243" s="1" t="s">
        <v>609</v>
      </c>
      <c r="B243" s="2" t="s">
        <v>8509</v>
      </c>
      <c r="C243" s="11" t="str">
        <f t="shared" si="4"/>
        <v>查看目錄</v>
      </c>
      <c r="D243" s="1" t="s">
        <v>151</v>
      </c>
      <c r="E243" s="6">
        <v>39189</v>
      </c>
      <c r="F243" s="6">
        <v>39202</v>
      </c>
      <c r="G243" s="6">
        <v>39209</v>
      </c>
      <c r="H243" s="6">
        <v>39210</v>
      </c>
      <c r="I243" s="6" t="s">
        <v>4792</v>
      </c>
      <c r="J243" s="6">
        <v>39211</v>
      </c>
      <c r="K243" s="6" t="s">
        <v>4824</v>
      </c>
      <c r="L243" s="6" t="s">
        <v>108</v>
      </c>
      <c r="M243" s="6">
        <v>39213</v>
      </c>
      <c r="N243" s="6" t="s">
        <v>4766</v>
      </c>
      <c r="O243" s="6" t="s">
        <v>4867</v>
      </c>
    </row>
    <row r="244" spans="1:15" ht="16.5" customHeight="1" x14ac:dyDescent="0.25">
      <c r="A244" s="1" t="s">
        <v>610</v>
      </c>
      <c r="B244" s="2" t="s">
        <v>8510</v>
      </c>
      <c r="C244" s="11" t="str">
        <f t="shared" si="4"/>
        <v>查看目錄</v>
      </c>
      <c r="D244" s="1" t="s">
        <v>151</v>
      </c>
      <c r="E244" s="6">
        <v>39182</v>
      </c>
      <c r="F244" s="6">
        <v>39212</v>
      </c>
      <c r="G244" s="6">
        <v>39218</v>
      </c>
      <c r="H244" s="6">
        <v>39218</v>
      </c>
      <c r="I244" s="6" t="s">
        <v>4792</v>
      </c>
      <c r="J244" s="6">
        <v>39220</v>
      </c>
      <c r="K244" s="6" t="s">
        <v>4824</v>
      </c>
      <c r="L244" s="6" t="s">
        <v>108</v>
      </c>
      <c r="M244" s="6">
        <v>39238</v>
      </c>
      <c r="N244" s="6" t="s">
        <v>4766</v>
      </c>
      <c r="O244" s="6" t="s">
        <v>8503</v>
      </c>
    </row>
    <row r="245" spans="1:15" ht="16.5" customHeight="1" x14ac:dyDescent="0.25">
      <c r="A245" s="1" t="s">
        <v>611</v>
      </c>
      <c r="B245" s="2" t="s">
        <v>8511</v>
      </c>
      <c r="C245" s="11" t="str">
        <f t="shared" si="4"/>
        <v>查看目錄</v>
      </c>
      <c r="D245" s="1" t="s">
        <v>602</v>
      </c>
      <c r="E245" s="6" t="s">
        <v>4766</v>
      </c>
      <c r="F245" s="6" t="s">
        <v>533</v>
      </c>
      <c r="G245" s="6" t="s">
        <v>4766</v>
      </c>
      <c r="H245" s="6" t="s">
        <v>4766</v>
      </c>
      <c r="I245" s="6" t="s">
        <v>4766</v>
      </c>
      <c r="J245" s="6" t="s">
        <v>4766</v>
      </c>
      <c r="K245" s="6" t="s">
        <v>4766</v>
      </c>
      <c r="L245" s="6" t="s">
        <v>562</v>
      </c>
      <c r="M245" s="6" t="s">
        <v>4766</v>
      </c>
      <c r="N245" s="6" t="s">
        <v>4766</v>
      </c>
      <c r="O245" s="6" t="s">
        <v>4867</v>
      </c>
    </row>
    <row r="246" spans="1:15" ht="16.5" customHeight="1" x14ac:dyDescent="0.25">
      <c r="A246" s="1" t="s">
        <v>612</v>
      </c>
      <c r="B246" s="2" t="s">
        <v>5584</v>
      </c>
      <c r="C246" s="11" t="str">
        <f t="shared" ref="C246:C277" si="5">HYPERLINK("X:\Private\NTD\Test Report\測試報告-電子版本(1999-2014)\CS","查看目錄")</f>
        <v>查看目錄</v>
      </c>
      <c r="D246" s="1" t="s">
        <v>613</v>
      </c>
      <c r="E246" s="6">
        <v>39210</v>
      </c>
      <c r="F246" s="6">
        <v>39250</v>
      </c>
      <c r="G246" s="6">
        <v>39248</v>
      </c>
      <c r="H246" s="6">
        <v>39249</v>
      </c>
      <c r="I246" s="6" t="s">
        <v>4792</v>
      </c>
      <c r="J246" s="6">
        <v>39261</v>
      </c>
      <c r="K246" s="6" t="s">
        <v>4824</v>
      </c>
      <c r="L246" s="6" t="s">
        <v>192</v>
      </c>
      <c r="M246" s="6">
        <v>39265</v>
      </c>
      <c r="N246" s="6" t="s">
        <v>4766</v>
      </c>
      <c r="O246" s="6" t="s">
        <v>8512</v>
      </c>
    </row>
    <row r="247" spans="1:15" ht="16.5" customHeight="1" x14ac:dyDescent="0.25">
      <c r="A247" s="1" t="s">
        <v>614</v>
      </c>
      <c r="B247" s="2" t="s">
        <v>8513</v>
      </c>
      <c r="C247" s="11" t="str">
        <f t="shared" si="5"/>
        <v>查看目錄</v>
      </c>
      <c r="D247" s="1" t="s">
        <v>615</v>
      </c>
      <c r="E247" s="6" t="s">
        <v>4766</v>
      </c>
      <c r="F247" s="6" t="s">
        <v>533</v>
      </c>
      <c r="G247" s="6" t="s">
        <v>4766</v>
      </c>
      <c r="H247" s="6" t="s">
        <v>4766</v>
      </c>
      <c r="I247" s="6" t="s">
        <v>4766</v>
      </c>
      <c r="J247" s="6" t="s">
        <v>4766</v>
      </c>
      <c r="K247" s="6" t="s">
        <v>4766</v>
      </c>
      <c r="L247" s="6" t="s">
        <v>545</v>
      </c>
      <c r="M247" s="6" t="s">
        <v>4766</v>
      </c>
      <c r="N247" s="6" t="s">
        <v>4766</v>
      </c>
      <c r="O247" s="6" t="s">
        <v>4867</v>
      </c>
    </row>
    <row r="248" spans="1:15" ht="16.5" customHeight="1" x14ac:dyDescent="0.25">
      <c r="A248" s="1" t="s">
        <v>616</v>
      </c>
      <c r="B248" s="2" t="s">
        <v>8514</v>
      </c>
      <c r="C248" s="11" t="str">
        <f t="shared" si="5"/>
        <v>查看目錄</v>
      </c>
      <c r="D248" s="1" t="s">
        <v>569</v>
      </c>
      <c r="E248" s="6">
        <v>39215</v>
      </c>
      <c r="F248" s="6">
        <v>39248</v>
      </c>
      <c r="G248" s="6">
        <v>39248</v>
      </c>
      <c r="H248" s="6">
        <v>39249</v>
      </c>
      <c r="I248" s="6" t="s">
        <v>4792</v>
      </c>
      <c r="J248" s="6">
        <v>39261</v>
      </c>
      <c r="K248" s="6" t="s">
        <v>4824</v>
      </c>
      <c r="L248" s="6" t="s">
        <v>306</v>
      </c>
      <c r="M248" s="6">
        <v>39265</v>
      </c>
      <c r="N248" s="6" t="s">
        <v>4766</v>
      </c>
      <c r="O248" s="6" t="s">
        <v>8512</v>
      </c>
    </row>
    <row r="249" spans="1:15" ht="16.5" customHeight="1" x14ac:dyDescent="0.25">
      <c r="A249" s="1" t="s">
        <v>617</v>
      </c>
      <c r="B249" s="2" t="s">
        <v>8515</v>
      </c>
      <c r="C249" s="11" t="str">
        <f t="shared" si="5"/>
        <v>查看目錄</v>
      </c>
      <c r="D249" s="1" t="s">
        <v>569</v>
      </c>
      <c r="E249" s="6">
        <v>39227</v>
      </c>
      <c r="F249" s="6">
        <v>39263</v>
      </c>
      <c r="G249" s="6">
        <v>39264</v>
      </c>
      <c r="H249" s="6">
        <v>39264</v>
      </c>
      <c r="I249" s="6" t="s">
        <v>4792</v>
      </c>
      <c r="J249" s="6">
        <v>39279</v>
      </c>
      <c r="K249" s="6" t="s">
        <v>4824</v>
      </c>
      <c r="L249" s="6" t="s">
        <v>306</v>
      </c>
      <c r="M249" s="6">
        <v>39281</v>
      </c>
      <c r="N249" s="6" t="s">
        <v>4766</v>
      </c>
      <c r="O249" s="6" t="s">
        <v>8512</v>
      </c>
    </row>
    <row r="250" spans="1:15" ht="16.5" customHeight="1" x14ac:dyDescent="0.25">
      <c r="A250" s="1" t="s">
        <v>618</v>
      </c>
      <c r="B250" s="2" t="s">
        <v>8516</v>
      </c>
      <c r="C250" s="11" t="str">
        <f t="shared" si="5"/>
        <v>查看目錄</v>
      </c>
      <c r="D250" s="1" t="s">
        <v>569</v>
      </c>
      <c r="E250" s="6">
        <v>39227</v>
      </c>
      <c r="F250" s="6">
        <v>39263</v>
      </c>
      <c r="G250" s="6">
        <v>39264</v>
      </c>
      <c r="H250" s="6">
        <v>39264</v>
      </c>
      <c r="I250" s="6" t="s">
        <v>4792</v>
      </c>
      <c r="J250" s="6">
        <v>39279</v>
      </c>
      <c r="K250" s="6" t="s">
        <v>4824</v>
      </c>
      <c r="L250" s="6" t="s">
        <v>306</v>
      </c>
      <c r="M250" s="6">
        <v>39281</v>
      </c>
      <c r="N250" s="6" t="s">
        <v>4766</v>
      </c>
      <c r="O250" s="6" t="s">
        <v>8512</v>
      </c>
    </row>
    <row r="251" spans="1:15" ht="16.5" customHeight="1" x14ac:dyDescent="0.25">
      <c r="A251" s="1" t="s">
        <v>619</v>
      </c>
      <c r="B251" s="2" t="s">
        <v>8517</v>
      </c>
      <c r="C251" s="11" t="str">
        <f t="shared" si="5"/>
        <v>查看目錄</v>
      </c>
      <c r="D251" s="1" t="s">
        <v>116</v>
      </c>
      <c r="E251" s="6">
        <v>39222</v>
      </c>
      <c r="F251" s="6">
        <v>39238</v>
      </c>
      <c r="G251" s="6">
        <v>39248</v>
      </c>
      <c r="H251" s="6">
        <v>39249</v>
      </c>
      <c r="I251" s="6" t="s">
        <v>4792</v>
      </c>
      <c r="J251" s="6">
        <v>39261</v>
      </c>
      <c r="K251" s="6" t="s">
        <v>4824</v>
      </c>
      <c r="L251" s="6" t="s">
        <v>117</v>
      </c>
      <c r="M251" s="6">
        <v>39265</v>
      </c>
      <c r="N251" s="6" t="s">
        <v>4766</v>
      </c>
      <c r="O251" s="6" t="s">
        <v>8505</v>
      </c>
    </row>
    <row r="252" spans="1:15" ht="16.5" customHeight="1" x14ac:dyDescent="0.25">
      <c r="A252" s="1" t="s">
        <v>620</v>
      </c>
      <c r="B252" s="2" t="s">
        <v>8518</v>
      </c>
      <c r="C252" s="11" t="str">
        <f t="shared" si="5"/>
        <v>查看目錄</v>
      </c>
      <c r="D252" s="1" t="s">
        <v>621</v>
      </c>
      <c r="E252" s="6">
        <v>39195</v>
      </c>
      <c r="F252" s="6">
        <v>39246</v>
      </c>
      <c r="G252" s="6">
        <v>39245</v>
      </c>
      <c r="H252" s="6">
        <v>39245</v>
      </c>
      <c r="I252" s="6" t="s">
        <v>4792</v>
      </c>
      <c r="J252" s="6">
        <v>39261</v>
      </c>
      <c r="K252" s="6" t="s">
        <v>4824</v>
      </c>
      <c r="L252" s="6" t="s">
        <v>622</v>
      </c>
      <c r="M252" s="6">
        <v>39265</v>
      </c>
      <c r="N252" s="6" t="s">
        <v>4766</v>
      </c>
      <c r="O252" s="6" t="s">
        <v>8497</v>
      </c>
    </row>
    <row r="253" spans="1:15" ht="16.5" customHeight="1" x14ac:dyDescent="0.25">
      <c r="A253" s="1" t="s">
        <v>623</v>
      </c>
      <c r="B253" s="2" t="s">
        <v>8519</v>
      </c>
      <c r="C253" s="11" t="str">
        <f t="shared" si="5"/>
        <v>查看目錄</v>
      </c>
      <c r="D253" s="1" t="s">
        <v>624</v>
      </c>
      <c r="E253" s="6">
        <v>39216</v>
      </c>
      <c r="F253" s="6" t="s">
        <v>533</v>
      </c>
      <c r="G253" s="6">
        <v>39243</v>
      </c>
      <c r="H253" s="6">
        <v>39244</v>
      </c>
      <c r="I253" s="6" t="s">
        <v>4792</v>
      </c>
      <c r="J253" s="6">
        <v>39245</v>
      </c>
      <c r="K253" s="6" t="s">
        <v>4824</v>
      </c>
      <c r="L253" s="6" t="s">
        <v>625</v>
      </c>
      <c r="M253" s="6">
        <v>39248</v>
      </c>
      <c r="N253" s="6" t="s">
        <v>4766</v>
      </c>
      <c r="O253" s="6" t="s">
        <v>8512</v>
      </c>
    </row>
    <row r="254" spans="1:15" ht="16.5" customHeight="1" x14ac:dyDescent="0.25">
      <c r="A254" s="1" t="s">
        <v>626</v>
      </c>
      <c r="B254" s="2" t="s">
        <v>8520</v>
      </c>
      <c r="C254" s="11" t="str">
        <f t="shared" si="5"/>
        <v>查看目錄</v>
      </c>
      <c r="D254" s="1" t="s">
        <v>627</v>
      </c>
      <c r="E254" s="6">
        <v>39183</v>
      </c>
      <c r="F254" s="6" t="s">
        <v>533</v>
      </c>
      <c r="G254" s="6">
        <v>39246</v>
      </c>
      <c r="H254" s="6">
        <v>39249</v>
      </c>
      <c r="I254" s="6" t="s">
        <v>4792</v>
      </c>
      <c r="J254" s="6">
        <v>39261</v>
      </c>
      <c r="K254" s="6" t="s">
        <v>4824</v>
      </c>
      <c r="L254" s="6" t="s">
        <v>290</v>
      </c>
      <c r="M254" s="6">
        <v>39265</v>
      </c>
      <c r="N254" s="6" t="s">
        <v>4766</v>
      </c>
      <c r="O254" s="6" t="s">
        <v>4867</v>
      </c>
    </row>
    <row r="255" spans="1:15" ht="16.5" customHeight="1" x14ac:dyDescent="0.25">
      <c r="A255" s="1" t="s">
        <v>628</v>
      </c>
      <c r="B255" s="2" t="s">
        <v>8521</v>
      </c>
      <c r="C255" s="11" t="str">
        <f t="shared" si="5"/>
        <v>查看目錄</v>
      </c>
      <c r="D255" s="1" t="s">
        <v>624</v>
      </c>
      <c r="E255" s="6">
        <v>39243</v>
      </c>
      <c r="F255" s="6">
        <v>39280</v>
      </c>
      <c r="G255" s="6">
        <v>39289</v>
      </c>
      <c r="H255" s="6">
        <v>39291</v>
      </c>
      <c r="I255" s="6" t="s">
        <v>4792</v>
      </c>
      <c r="J255" s="6">
        <v>39294</v>
      </c>
      <c r="K255" s="6" t="s">
        <v>4824</v>
      </c>
      <c r="L255" s="6" t="s">
        <v>481</v>
      </c>
      <c r="M255" s="6">
        <v>39301</v>
      </c>
      <c r="N255" s="6" t="s">
        <v>4766</v>
      </c>
      <c r="O255" s="6" t="s">
        <v>4867</v>
      </c>
    </row>
    <row r="256" spans="1:15" ht="16.5" customHeight="1" x14ac:dyDescent="0.25">
      <c r="A256" s="1" t="s">
        <v>629</v>
      </c>
      <c r="B256" s="2" t="s">
        <v>8522</v>
      </c>
      <c r="C256" s="11" t="str">
        <f t="shared" si="5"/>
        <v>查看目錄</v>
      </c>
      <c r="D256" s="1" t="s">
        <v>116</v>
      </c>
      <c r="E256" s="6">
        <v>39238</v>
      </c>
      <c r="F256" s="6" t="s">
        <v>533</v>
      </c>
      <c r="G256" s="6">
        <v>39264</v>
      </c>
      <c r="H256" s="6">
        <v>39264</v>
      </c>
      <c r="I256" s="6" t="s">
        <v>4792</v>
      </c>
      <c r="J256" s="6">
        <v>39279</v>
      </c>
      <c r="K256" s="6" t="s">
        <v>4824</v>
      </c>
      <c r="L256" s="6" t="s">
        <v>117</v>
      </c>
      <c r="M256" s="6">
        <v>39281</v>
      </c>
      <c r="N256" s="6" t="s">
        <v>4766</v>
      </c>
      <c r="O256" s="6" t="s">
        <v>8512</v>
      </c>
    </row>
    <row r="257" spans="1:15" ht="16.5" customHeight="1" x14ac:dyDescent="0.25">
      <c r="A257" s="1" t="s">
        <v>630</v>
      </c>
      <c r="B257" s="2" t="s">
        <v>8523</v>
      </c>
      <c r="C257" s="11" t="str">
        <f t="shared" si="5"/>
        <v>查看目錄</v>
      </c>
      <c r="D257" s="1" t="s">
        <v>631</v>
      </c>
      <c r="E257" s="6">
        <v>39238</v>
      </c>
      <c r="F257" s="6">
        <v>39263</v>
      </c>
      <c r="G257" s="6">
        <v>39272</v>
      </c>
      <c r="H257" s="6">
        <v>39273</v>
      </c>
      <c r="I257" s="6" t="s">
        <v>4792</v>
      </c>
      <c r="J257" s="6">
        <v>39279</v>
      </c>
      <c r="K257" s="6" t="s">
        <v>4824</v>
      </c>
      <c r="L257" s="6" t="s">
        <v>632</v>
      </c>
      <c r="M257" s="6">
        <v>39281</v>
      </c>
      <c r="N257" s="6" t="s">
        <v>4766</v>
      </c>
      <c r="O257" s="6" t="s">
        <v>4867</v>
      </c>
    </row>
    <row r="258" spans="1:15" ht="16.5" customHeight="1" x14ac:dyDescent="0.25">
      <c r="A258" s="1" t="s">
        <v>633</v>
      </c>
      <c r="B258" s="2" t="s">
        <v>8524</v>
      </c>
      <c r="C258" s="11" t="str">
        <f t="shared" si="5"/>
        <v>查看目錄</v>
      </c>
      <c r="D258" s="1" t="s">
        <v>116</v>
      </c>
      <c r="E258" s="6">
        <v>39261</v>
      </c>
      <c r="F258" s="6">
        <v>39278</v>
      </c>
      <c r="G258" s="6">
        <v>39283</v>
      </c>
      <c r="H258" s="6">
        <v>39289</v>
      </c>
      <c r="I258" s="6" t="s">
        <v>4792</v>
      </c>
      <c r="J258" s="6">
        <v>39294</v>
      </c>
      <c r="K258" s="6" t="s">
        <v>4824</v>
      </c>
      <c r="L258" s="6" t="s">
        <v>117</v>
      </c>
      <c r="M258" s="6">
        <v>39301</v>
      </c>
      <c r="N258" s="6">
        <v>40658</v>
      </c>
      <c r="O258" s="6" t="s">
        <v>8497</v>
      </c>
    </row>
    <row r="259" spans="1:15" ht="16.5" customHeight="1" x14ac:dyDescent="0.25">
      <c r="A259" s="1" t="s">
        <v>634</v>
      </c>
      <c r="B259" s="2" t="s">
        <v>8525</v>
      </c>
      <c r="C259" s="11" t="str">
        <f t="shared" si="5"/>
        <v>查看目錄</v>
      </c>
      <c r="D259" s="1" t="s">
        <v>635</v>
      </c>
      <c r="E259" s="6" t="s">
        <v>4766</v>
      </c>
      <c r="F259" s="6">
        <v>39293</v>
      </c>
      <c r="G259" s="6" t="s">
        <v>4766</v>
      </c>
      <c r="H259" s="6" t="s">
        <v>4766</v>
      </c>
      <c r="I259" s="6" t="s">
        <v>4766</v>
      </c>
      <c r="J259" s="6" t="s">
        <v>4766</v>
      </c>
      <c r="K259" s="6" t="s">
        <v>4766</v>
      </c>
      <c r="L259" s="6" t="s">
        <v>625</v>
      </c>
      <c r="M259" s="6" t="s">
        <v>4766</v>
      </c>
      <c r="N259" s="6" t="s">
        <v>4766</v>
      </c>
      <c r="O259" s="6" t="s">
        <v>4867</v>
      </c>
    </row>
    <row r="260" spans="1:15" ht="16.5" customHeight="1" x14ac:dyDescent="0.25">
      <c r="A260" s="1" t="s">
        <v>636</v>
      </c>
      <c r="B260" s="2" t="s">
        <v>8526</v>
      </c>
      <c r="C260" s="11" t="str">
        <f t="shared" si="5"/>
        <v>查看目錄</v>
      </c>
      <c r="D260" s="1" t="s">
        <v>454</v>
      </c>
      <c r="E260" s="6">
        <v>39264</v>
      </c>
      <c r="F260" s="6">
        <v>39304</v>
      </c>
      <c r="G260" s="6">
        <v>39303</v>
      </c>
      <c r="H260" s="6">
        <v>39304</v>
      </c>
      <c r="I260" s="6" t="s">
        <v>4792</v>
      </c>
      <c r="J260" s="6">
        <v>39309</v>
      </c>
      <c r="K260" s="6" t="s">
        <v>4824</v>
      </c>
      <c r="L260" s="6" t="s">
        <v>455</v>
      </c>
      <c r="M260" s="6">
        <v>39311</v>
      </c>
      <c r="N260" s="6" t="s">
        <v>4766</v>
      </c>
      <c r="O260" s="6" t="s">
        <v>8527</v>
      </c>
    </row>
    <row r="261" spans="1:15" ht="16.5" customHeight="1" x14ac:dyDescent="0.25">
      <c r="A261" s="1" t="s">
        <v>637</v>
      </c>
      <c r="B261" s="2" t="s">
        <v>8528</v>
      </c>
      <c r="C261" s="11" t="str">
        <f t="shared" si="5"/>
        <v>查看目錄</v>
      </c>
      <c r="D261" s="1" t="s">
        <v>578</v>
      </c>
      <c r="E261" s="6">
        <v>39299</v>
      </c>
      <c r="F261" s="6">
        <v>39341</v>
      </c>
      <c r="G261" s="6">
        <v>39343</v>
      </c>
      <c r="H261" s="6">
        <v>39344</v>
      </c>
      <c r="I261" s="6" t="s">
        <v>4792</v>
      </c>
      <c r="J261" s="6">
        <v>39353</v>
      </c>
      <c r="K261" s="6" t="s">
        <v>4824</v>
      </c>
      <c r="L261" s="6" t="s">
        <v>554</v>
      </c>
      <c r="M261" s="6">
        <v>39385</v>
      </c>
      <c r="N261" s="6" t="s">
        <v>4766</v>
      </c>
      <c r="O261" s="6" t="s">
        <v>4766</v>
      </c>
    </row>
    <row r="262" spans="1:15" ht="16.5" customHeight="1" x14ac:dyDescent="0.25">
      <c r="A262" s="1" t="s">
        <v>638</v>
      </c>
      <c r="B262" s="2" t="s">
        <v>8529</v>
      </c>
      <c r="C262" s="11" t="str">
        <f t="shared" si="5"/>
        <v>查看目錄</v>
      </c>
      <c r="D262" s="1" t="s">
        <v>613</v>
      </c>
      <c r="E262" s="6">
        <v>39304</v>
      </c>
      <c r="F262" s="6">
        <v>39324</v>
      </c>
      <c r="G262" s="6">
        <v>39329</v>
      </c>
      <c r="H262" s="6">
        <v>39331</v>
      </c>
      <c r="I262" s="6" t="s">
        <v>4792</v>
      </c>
      <c r="J262" s="6">
        <v>39353</v>
      </c>
      <c r="K262" s="6" t="s">
        <v>4824</v>
      </c>
      <c r="L262" s="6" t="s">
        <v>632</v>
      </c>
      <c r="M262" s="6">
        <v>39385</v>
      </c>
      <c r="N262" s="6" t="s">
        <v>4766</v>
      </c>
      <c r="O262" s="6" t="s">
        <v>4766</v>
      </c>
    </row>
    <row r="263" spans="1:15" ht="16.5" customHeight="1" x14ac:dyDescent="0.25">
      <c r="A263" s="1" t="s">
        <v>639</v>
      </c>
      <c r="B263" s="2" t="s">
        <v>8530</v>
      </c>
      <c r="C263" s="11" t="str">
        <f t="shared" si="5"/>
        <v>查看目錄</v>
      </c>
      <c r="D263" s="1" t="s">
        <v>627</v>
      </c>
      <c r="E263" s="6">
        <v>39284</v>
      </c>
      <c r="F263" s="6">
        <v>39325</v>
      </c>
      <c r="G263" s="6">
        <v>39344</v>
      </c>
      <c r="H263" s="6">
        <v>39345</v>
      </c>
      <c r="I263" s="6" t="s">
        <v>4792</v>
      </c>
      <c r="J263" s="6">
        <v>39353</v>
      </c>
      <c r="K263" s="6" t="s">
        <v>4824</v>
      </c>
      <c r="L263" s="6" t="s">
        <v>290</v>
      </c>
      <c r="M263" s="6">
        <v>39385</v>
      </c>
      <c r="N263" s="6" t="s">
        <v>4766</v>
      </c>
      <c r="O263" s="6" t="s">
        <v>4766</v>
      </c>
    </row>
    <row r="264" spans="1:15" ht="16.5" customHeight="1" x14ac:dyDescent="0.25">
      <c r="A264" s="1" t="s">
        <v>640</v>
      </c>
      <c r="B264" s="2" t="s">
        <v>8531</v>
      </c>
      <c r="C264" s="11" t="str">
        <f t="shared" si="5"/>
        <v>查看目錄</v>
      </c>
      <c r="D264" s="1" t="s">
        <v>641</v>
      </c>
      <c r="E264" s="6">
        <v>39313</v>
      </c>
      <c r="F264" s="6">
        <v>39356</v>
      </c>
      <c r="G264" s="6">
        <v>39364</v>
      </c>
      <c r="H264" s="6">
        <v>39364</v>
      </c>
      <c r="I264" s="6" t="s">
        <v>4792</v>
      </c>
      <c r="J264" s="6">
        <v>39365</v>
      </c>
      <c r="K264" s="6" t="s">
        <v>4824</v>
      </c>
      <c r="L264" s="6" t="s">
        <v>642</v>
      </c>
      <c r="M264" s="6">
        <v>39385</v>
      </c>
      <c r="N264" s="6" t="s">
        <v>4766</v>
      </c>
      <c r="O264" s="6" t="s">
        <v>4766</v>
      </c>
    </row>
    <row r="265" spans="1:15" ht="16.5" customHeight="1" x14ac:dyDescent="0.25">
      <c r="A265" s="1" t="s">
        <v>643</v>
      </c>
      <c r="B265" s="2" t="s">
        <v>8532</v>
      </c>
      <c r="C265" s="11" t="str">
        <f t="shared" si="5"/>
        <v>查看目錄</v>
      </c>
      <c r="D265" s="1" t="s">
        <v>631</v>
      </c>
      <c r="E265" s="6">
        <v>39374</v>
      </c>
      <c r="F265" s="6">
        <v>39385</v>
      </c>
      <c r="G265" s="6">
        <v>39377</v>
      </c>
      <c r="H265" s="6">
        <v>39377</v>
      </c>
      <c r="I265" s="6" t="s">
        <v>4792</v>
      </c>
      <c r="J265" s="6">
        <v>39379</v>
      </c>
      <c r="K265" s="6" t="s">
        <v>4824</v>
      </c>
      <c r="L265" s="6" t="s">
        <v>481</v>
      </c>
      <c r="M265" s="6">
        <v>39385</v>
      </c>
      <c r="N265" s="6" t="s">
        <v>4766</v>
      </c>
      <c r="O265" s="6" t="s">
        <v>4766</v>
      </c>
    </row>
    <row r="266" spans="1:15" ht="16.5" customHeight="1" x14ac:dyDescent="0.25">
      <c r="A266" s="1" t="s">
        <v>644</v>
      </c>
      <c r="B266" s="2" t="s">
        <v>8533</v>
      </c>
      <c r="C266" s="11" t="str">
        <f t="shared" si="5"/>
        <v>查看目錄</v>
      </c>
      <c r="D266" s="1" t="s">
        <v>631</v>
      </c>
      <c r="E266" s="6">
        <v>39364</v>
      </c>
      <c r="F266" s="6">
        <v>39385</v>
      </c>
      <c r="G266" s="6">
        <v>39450</v>
      </c>
      <c r="H266" s="6">
        <v>39462</v>
      </c>
      <c r="I266" s="6" t="s">
        <v>4792</v>
      </c>
      <c r="J266" s="6">
        <v>39475</v>
      </c>
      <c r="K266" s="6" t="s">
        <v>4824</v>
      </c>
      <c r="L266" s="6" t="s">
        <v>481</v>
      </c>
      <c r="M266" s="6">
        <v>39461</v>
      </c>
      <c r="N266" s="6" t="s">
        <v>4766</v>
      </c>
      <c r="O266" s="6" t="s">
        <v>4766</v>
      </c>
    </row>
    <row r="267" spans="1:15" ht="16.5" customHeight="1" x14ac:dyDescent="0.25">
      <c r="A267" s="1" t="s">
        <v>645</v>
      </c>
      <c r="B267" s="2" t="s">
        <v>8534</v>
      </c>
      <c r="C267" s="11" t="str">
        <f t="shared" si="5"/>
        <v>查看目錄</v>
      </c>
      <c r="D267" s="1" t="s">
        <v>578</v>
      </c>
      <c r="E267" s="6">
        <v>39367</v>
      </c>
      <c r="F267" s="6">
        <v>39417</v>
      </c>
      <c r="G267" s="6">
        <v>39408</v>
      </c>
      <c r="H267" s="6">
        <v>39408</v>
      </c>
      <c r="I267" s="6" t="s">
        <v>4792</v>
      </c>
      <c r="J267" s="6">
        <v>39416</v>
      </c>
      <c r="K267" s="6" t="s">
        <v>4824</v>
      </c>
      <c r="L267" s="6" t="s">
        <v>554</v>
      </c>
      <c r="M267" s="6">
        <v>39420</v>
      </c>
      <c r="N267" s="6">
        <v>39727</v>
      </c>
      <c r="O267" s="6" t="s">
        <v>4766</v>
      </c>
    </row>
    <row r="268" spans="1:15" ht="16.5" customHeight="1" x14ac:dyDescent="0.25">
      <c r="A268" s="1" t="s">
        <v>646</v>
      </c>
      <c r="B268" s="2" t="s">
        <v>8535</v>
      </c>
      <c r="C268" s="11" t="str">
        <f t="shared" si="5"/>
        <v>查看目錄</v>
      </c>
      <c r="D268" s="1" t="s">
        <v>578</v>
      </c>
      <c r="E268" s="6">
        <v>39361</v>
      </c>
      <c r="F268" s="6">
        <v>39417</v>
      </c>
      <c r="G268" s="6">
        <v>39406</v>
      </c>
      <c r="H268" s="6">
        <v>39407</v>
      </c>
      <c r="I268" s="6" t="s">
        <v>4792</v>
      </c>
      <c r="J268" s="6">
        <v>39416</v>
      </c>
      <c r="K268" s="6" t="s">
        <v>4824</v>
      </c>
      <c r="L268" s="6" t="s">
        <v>554</v>
      </c>
      <c r="M268" s="6">
        <v>39420</v>
      </c>
      <c r="N268" s="6" t="s">
        <v>4766</v>
      </c>
      <c r="O268" s="6" t="s">
        <v>4766</v>
      </c>
    </row>
    <row r="269" spans="1:15" ht="16.5" customHeight="1" x14ac:dyDescent="0.25">
      <c r="A269" s="1" t="s">
        <v>647</v>
      </c>
      <c r="B269" s="2" t="s">
        <v>8536</v>
      </c>
      <c r="C269" s="11" t="str">
        <f t="shared" si="5"/>
        <v>查看目錄</v>
      </c>
      <c r="D269" s="1" t="s">
        <v>648</v>
      </c>
      <c r="E269" s="6" t="s">
        <v>4766</v>
      </c>
      <c r="F269" s="6">
        <v>39407</v>
      </c>
      <c r="G269" s="6" t="s">
        <v>4766</v>
      </c>
      <c r="H269" s="6" t="s">
        <v>4766</v>
      </c>
      <c r="I269" s="6" t="s">
        <v>4766</v>
      </c>
      <c r="J269" s="6" t="s">
        <v>4766</v>
      </c>
      <c r="K269" s="6" t="s">
        <v>4766</v>
      </c>
      <c r="L269" s="6" t="s">
        <v>648</v>
      </c>
      <c r="M269" s="6" t="s">
        <v>4766</v>
      </c>
      <c r="N269" s="6" t="s">
        <v>4766</v>
      </c>
      <c r="O269" s="6" t="s">
        <v>4766</v>
      </c>
    </row>
    <row r="270" spans="1:15" ht="16.5" customHeight="1" x14ac:dyDescent="0.25">
      <c r="A270" s="1" t="s">
        <v>649</v>
      </c>
      <c r="B270" s="2" t="s">
        <v>8537</v>
      </c>
      <c r="C270" s="11" t="str">
        <f t="shared" si="5"/>
        <v>查看目錄</v>
      </c>
      <c r="D270" s="1" t="s">
        <v>569</v>
      </c>
      <c r="E270" s="6">
        <v>39405</v>
      </c>
      <c r="F270" s="6">
        <v>39426</v>
      </c>
      <c r="G270" s="6">
        <v>39437</v>
      </c>
      <c r="H270" s="6">
        <v>39442</v>
      </c>
      <c r="I270" s="6" t="s">
        <v>4805</v>
      </c>
      <c r="J270" s="6">
        <v>39444</v>
      </c>
      <c r="K270" s="6" t="s">
        <v>4824</v>
      </c>
      <c r="L270" s="6" t="s">
        <v>306</v>
      </c>
      <c r="M270" s="6">
        <v>39462</v>
      </c>
      <c r="N270" s="6" t="s">
        <v>4766</v>
      </c>
      <c r="O270" s="6" t="s">
        <v>4766</v>
      </c>
    </row>
    <row r="271" spans="1:15" ht="16.5" customHeight="1" x14ac:dyDescent="0.25">
      <c r="A271" s="1" t="s">
        <v>650</v>
      </c>
      <c r="B271" s="2" t="s">
        <v>8538</v>
      </c>
      <c r="C271" s="11" t="str">
        <f t="shared" si="5"/>
        <v>查看目錄</v>
      </c>
      <c r="D271" s="1" t="s">
        <v>613</v>
      </c>
      <c r="E271" s="6">
        <v>39366</v>
      </c>
      <c r="F271" s="6">
        <v>39416</v>
      </c>
      <c r="G271" s="6">
        <v>39414</v>
      </c>
      <c r="H271" s="6">
        <v>39415</v>
      </c>
      <c r="I271" s="6" t="s">
        <v>4792</v>
      </c>
      <c r="J271" s="6">
        <v>39416</v>
      </c>
      <c r="K271" s="6" t="s">
        <v>4824</v>
      </c>
      <c r="L271" s="6" t="s">
        <v>192</v>
      </c>
      <c r="M271" s="6">
        <v>39420</v>
      </c>
      <c r="N271" s="6" t="s">
        <v>4766</v>
      </c>
      <c r="O271" s="6" t="s">
        <v>4766</v>
      </c>
    </row>
    <row r="272" spans="1:15" ht="16.5" customHeight="1" x14ac:dyDescent="0.25">
      <c r="A272" s="1" t="s">
        <v>651</v>
      </c>
      <c r="B272" s="2" t="s">
        <v>8539</v>
      </c>
      <c r="C272" s="11" t="str">
        <f t="shared" si="5"/>
        <v>查看目錄</v>
      </c>
      <c r="D272" s="1" t="s">
        <v>569</v>
      </c>
      <c r="E272" s="6">
        <v>39408</v>
      </c>
      <c r="F272" s="6">
        <v>39431</v>
      </c>
      <c r="G272" s="6">
        <v>39461</v>
      </c>
      <c r="H272" s="6">
        <v>39462</v>
      </c>
      <c r="I272" s="6" t="s">
        <v>4805</v>
      </c>
      <c r="J272" s="6">
        <v>39475</v>
      </c>
      <c r="K272" s="6" t="s">
        <v>4824</v>
      </c>
      <c r="L272" s="6" t="s">
        <v>306</v>
      </c>
      <c r="M272" s="6" t="s">
        <v>225</v>
      </c>
      <c r="N272" s="6" t="s">
        <v>4766</v>
      </c>
      <c r="O272" s="6" t="s">
        <v>4766</v>
      </c>
    </row>
    <row r="273" spans="1:15" ht="16.5" customHeight="1" x14ac:dyDescent="0.25">
      <c r="A273" s="1" t="s">
        <v>652</v>
      </c>
      <c r="B273" s="2" t="s">
        <v>8540</v>
      </c>
      <c r="C273" s="11" t="str">
        <f t="shared" si="5"/>
        <v>查看目錄</v>
      </c>
      <c r="D273" s="1" t="s">
        <v>653</v>
      </c>
      <c r="E273" s="6">
        <v>39401</v>
      </c>
      <c r="F273" s="6">
        <v>39475</v>
      </c>
      <c r="G273" s="6">
        <v>39455</v>
      </c>
      <c r="H273" s="6">
        <v>39462</v>
      </c>
      <c r="I273" s="6" t="s">
        <v>4805</v>
      </c>
      <c r="J273" s="6">
        <v>39475</v>
      </c>
      <c r="K273" s="6" t="s">
        <v>4824</v>
      </c>
      <c r="L273" s="6" t="s">
        <v>654</v>
      </c>
      <c r="M273" s="6" t="s">
        <v>225</v>
      </c>
      <c r="N273" s="6" t="s">
        <v>4766</v>
      </c>
      <c r="O273" s="6" t="s">
        <v>4766</v>
      </c>
    </row>
    <row r="274" spans="1:15" ht="16.5" customHeight="1" x14ac:dyDescent="0.25">
      <c r="A274" s="1" t="s">
        <v>655</v>
      </c>
      <c r="B274" s="2" t="s">
        <v>8541</v>
      </c>
      <c r="C274" s="11" t="str">
        <f t="shared" si="5"/>
        <v>查看目錄</v>
      </c>
      <c r="D274" s="1" t="s">
        <v>653</v>
      </c>
      <c r="E274" s="6">
        <v>39420</v>
      </c>
      <c r="F274" s="6">
        <v>39461</v>
      </c>
      <c r="G274" s="6">
        <v>39461</v>
      </c>
      <c r="H274" s="6">
        <v>39462</v>
      </c>
      <c r="I274" s="6" t="s">
        <v>4792</v>
      </c>
      <c r="J274" s="6">
        <v>39475</v>
      </c>
      <c r="K274" s="6" t="s">
        <v>4824</v>
      </c>
      <c r="L274" s="6" t="s">
        <v>654</v>
      </c>
      <c r="M274" s="6">
        <v>39504</v>
      </c>
      <c r="N274" s="6" t="s">
        <v>4766</v>
      </c>
      <c r="O274" s="6" t="s">
        <v>4766</v>
      </c>
    </row>
    <row r="275" spans="1:15" ht="16.5" customHeight="1" x14ac:dyDescent="0.25">
      <c r="A275" s="1" t="s">
        <v>656</v>
      </c>
      <c r="B275" s="2" t="s">
        <v>8542</v>
      </c>
      <c r="C275" s="11" t="str">
        <f t="shared" si="5"/>
        <v>查看目錄</v>
      </c>
      <c r="D275" s="1" t="s">
        <v>458</v>
      </c>
      <c r="E275" s="6">
        <v>39449</v>
      </c>
      <c r="F275" s="6">
        <v>39476</v>
      </c>
      <c r="G275" s="6">
        <v>39477</v>
      </c>
      <c r="H275" s="6">
        <v>39492</v>
      </c>
      <c r="I275" s="6" t="s">
        <v>4792</v>
      </c>
      <c r="J275" s="6">
        <v>39500</v>
      </c>
      <c r="K275" s="6" t="s">
        <v>4824</v>
      </c>
      <c r="L275" s="6" t="s">
        <v>654</v>
      </c>
      <c r="M275" s="6">
        <v>39504</v>
      </c>
      <c r="N275" s="6" t="s">
        <v>4766</v>
      </c>
      <c r="O275" s="6" t="s">
        <v>4766</v>
      </c>
    </row>
    <row r="276" spans="1:15" ht="16.5" customHeight="1" x14ac:dyDescent="0.25">
      <c r="A276" s="1" t="s">
        <v>657</v>
      </c>
      <c r="B276" s="2" t="s">
        <v>8543</v>
      </c>
      <c r="C276" s="11" t="str">
        <f t="shared" si="5"/>
        <v>查看目錄</v>
      </c>
      <c r="D276" s="1" t="s">
        <v>658</v>
      </c>
      <c r="E276" s="6">
        <v>39315</v>
      </c>
      <c r="F276" s="6">
        <v>39447</v>
      </c>
      <c r="G276" s="6">
        <v>39477</v>
      </c>
      <c r="H276" s="6">
        <v>39492</v>
      </c>
      <c r="I276" s="6" t="s">
        <v>4792</v>
      </c>
      <c r="J276" s="6">
        <v>39500</v>
      </c>
      <c r="K276" s="6" t="s">
        <v>4824</v>
      </c>
      <c r="L276" s="6" t="s">
        <v>554</v>
      </c>
      <c r="M276" s="6">
        <v>39547</v>
      </c>
      <c r="N276" s="6" t="s">
        <v>4766</v>
      </c>
      <c r="O276" s="6" t="s">
        <v>4766</v>
      </c>
    </row>
    <row r="277" spans="1:15" ht="16.5" customHeight="1" x14ac:dyDescent="0.25">
      <c r="A277" s="1" t="s">
        <v>659</v>
      </c>
      <c r="B277" s="2" t="s">
        <v>8544</v>
      </c>
      <c r="C277" s="11" t="str">
        <f t="shared" si="5"/>
        <v>查看目錄</v>
      </c>
      <c r="D277" s="1" t="s">
        <v>658</v>
      </c>
      <c r="E277" s="6">
        <v>39492</v>
      </c>
      <c r="F277" s="6">
        <v>39498</v>
      </c>
      <c r="G277" s="6">
        <v>39545</v>
      </c>
      <c r="H277" s="6">
        <v>39549</v>
      </c>
      <c r="I277" s="6" t="s">
        <v>4792</v>
      </c>
      <c r="J277" s="6">
        <v>39575</v>
      </c>
      <c r="K277" s="6" t="s">
        <v>4824</v>
      </c>
      <c r="L277" s="6" t="s">
        <v>554</v>
      </c>
      <c r="M277" s="6">
        <v>39576</v>
      </c>
      <c r="N277" s="6">
        <v>39735</v>
      </c>
      <c r="O277" s="6" t="s">
        <v>4766</v>
      </c>
    </row>
    <row r="278" spans="1:15" ht="16.5" customHeight="1" x14ac:dyDescent="0.25">
      <c r="A278" s="1" t="s">
        <v>660</v>
      </c>
      <c r="B278" s="2" t="s">
        <v>8545</v>
      </c>
      <c r="C278" s="11" t="str">
        <f t="shared" ref="C278:C309" si="6">HYPERLINK("X:\Private\NTD\Test Report\測試報告-電子版本(1999-2014)\CS","查看目錄")</f>
        <v>查看目錄</v>
      </c>
      <c r="D278" s="1" t="s">
        <v>382</v>
      </c>
      <c r="E278" s="6">
        <v>39492</v>
      </c>
      <c r="F278" s="6">
        <v>39538</v>
      </c>
      <c r="G278" s="6">
        <v>39545</v>
      </c>
      <c r="H278" s="6">
        <v>39549</v>
      </c>
      <c r="I278" s="6" t="s">
        <v>4792</v>
      </c>
      <c r="J278" s="6">
        <v>39575</v>
      </c>
      <c r="K278" s="6" t="s">
        <v>4824</v>
      </c>
      <c r="L278" s="6" t="s">
        <v>661</v>
      </c>
      <c r="M278" s="6">
        <v>39576</v>
      </c>
      <c r="N278" s="6" t="s">
        <v>4766</v>
      </c>
      <c r="O278" s="6" t="s">
        <v>4766</v>
      </c>
    </row>
    <row r="279" spans="1:15" ht="16.5" customHeight="1" x14ac:dyDescent="0.25">
      <c r="A279" s="1" t="s">
        <v>662</v>
      </c>
      <c r="B279" s="2" t="s">
        <v>8546</v>
      </c>
      <c r="C279" s="11" t="str">
        <f t="shared" si="6"/>
        <v>查看目錄</v>
      </c>
      <c r="D279" s="1" t="s">
        <v>663</v>
      </c>
      <c r="E279" s="6">
        <v>39443</v>
      </c>
      <c r="F279" s="6">
        <v>39538</v>
      </c>
      <c r="G279" s="6">
        <v>39531</v>
      </c>
      <c r="H279" s="6">
        <v>39535</v>
      </c>
      <c r="I279" s="6" t="s">
        <v>8547</v>
      </c>
      <c r="J279" s="6">
        <v>39575</v>
      </c>
      <c r="K279" s="6" t="s">
        <v>4824</v>
      </c>
      <c r="L279" s="6" t="s">
        <v>661</v>
      </c>
      <c r="M279" s="6">
        <v>39576</v>
      </c>
      <c r="N279" s="6" t="s">
        <v>4766</v>
      </c>
      <c r="O279" s="6" t="s">
        <v>4766</v>
      </c>
    </row>
    <row r="280" spans="1:15" ht="16.5" customHeight="1" x14ac:dyDescent="0.25">
      <c r="A280" s="1" t="s">
        <v>664</v>
      </c>
      <c r="B280" s="2" t="s">
        <v>8548</v>
      </c>
      <c r="C280" s="11" t="str">
        <f t="shared" si="6"/>
        <v>查看目錄</v>
      </c>
      <c r="D280" s="1" t="s">
        <v>665</v>
      </c>
      <c r="E280" s="6">
        <v>39507</v>
      </c>
      <c r="F280" s="6">
        <v>39535</v>
      </c>
      <c r="G280" s="6">
        <v>39535</v>
      </c>
      <c r="H280" s="6">
        <v>39535</v>
      </c>
      <c r="I280" s="6" t="s">
        <v>4792</v>
      </c>
      <c r="J280" s="6">
        <v>39540</v>
      </c>
      <c r="K280" s="6" t="s">
        <v>4824</v>
      </c>
      <c r="L280" s="6" t="s">
        <v>622</v>
      </c>
      <c r="M280" s="6">
        <v>39547</v>
      </c>
      <c r="N280" s="6" t="s">
        <v>4766</v>
      </c>
      <c r="O280" s="6" t="s">
        <v>4766</v>
      </c>
    </row>
    <row r="281" spans="1:15" ht="16.5" customHeight="1" x14ac:dyDescent="0.25">
      <c r="A281" s="1" t="s">
        <v>666</v>
      </c>
      <c r="B281" s="2" t="s">
        <v>8549</v>
      </c>
      <c r="C281" s="11" t="str">
        <f t="shared" si="6"/>
        <v>查看目錄</v>
      </c>
      <c r="D281" s="1" t="s">
        <v>372</v>
      </c>
      <c r="E281" s="6">
        <v>39539</v>
      </c>
      <c r="F281" s="6" t="s">
        <v>225</v>
      </c>
      <c r="G281" s="6">
        <v>39554</v>
      </c>
      <c r="H281" s="6">
        <v>39555</v>
      </c>
      <c r="I281" s="6" t="s">
        <v>4792</v>
      </c>
      <c r="J281" s="6">
        <v>39575</v>
      </c>
      <c r="K281" s="6" t="s">
        <v>4824</v>
      </c>
      <c r="L281" s="6" t="s">
        <v>654</v>
      </c>
      <c r="M281" s="6" t="s">
        <v>225</v>
      </c>
      <c r="N281" s="6" t="s">
        <v>4766</v>
      </c>
      <c r="O281" s="6" t="s">
        <v>4766</v>
      </c>
    </row>
    <row r="282" spans="1:15" ht="16.5" customHeight="1" x14ac:dyDescent="0.25">
      <c r="A282" s="1" t="s">
        <v>667</v>
      </c>
      <c r="B282" s="2" t="s">
        <v>8550</v>
      </c>
      <c r="C282" s="11" t="str">
        <f t="shared" si="6"/>
        <v>查看目錄</v>
      </c>
      <c r="D282" s="1" t="s">
        <v>615</v>
      </c>
      <c r="E282" s="6">
        <v>39555</v>
      </c>
      <c r="F282" s="6" t="s">
        <v>225</v>
      </c>
      <c r="G282" s="6">
        <v>39590</v>
      </c>
      <c r="H282" s="6">
        <v>39598</v>
      </c>
      <c r="I282" s="6" t="s">
        <v>4792</v>
      </c>
      <c r="J282" s="6">
        <v>39623</v>
      </c>
      <c r="K282" s="6" t="s">
        <v>4824</v>
      </c>
      <c r="L282" s="6" t="s">
        <v>625</v>
      </c>
      <c r="M282" s="6">
        <v>39638</v>
      </c>
      <c r="N282" s="6" t="s">
        <v>4766</v>
      </c>
      <c r="O282" s="6" t="s">
        <v>4766</v>
      </c>
    </row>
    <row r="283" spans="1:15" ht="16.5" customHeight="1" x14ac:dyDescent="0.25">
      <c r="A283" s="1" t="s">
        <v>668</v>
      </c>
      <c r="B283" s="2" t="s">
        <v>8551</v>
      </c>
      <c r="C283" s="11" t="str">
        <f t="shared" si="6"/>
        <v>查看目錄</v>
      </c>
      <c r="D283" s="1" t="s">
        <v>653</v>
      </c>
      <c r="E283" s="6">
        <v>39647</v>
      </c>
      <c r="F283" s="6" t="s">
        <v>225</v>
      </c>
      <c r="G283" s="6">
        <v>39714</v>
      </c>
      <c r="H283" s="6">
        <v>39715</v>
      </c>
      <c r="I283" s="6" t="s">
        <v>4792</v>
      </c>
      <c r="J283" s="6">
        <v>39624</v>
      </c>
      <c r="K283" s="6" t="s">
        <v>4824</v>
      </c>
      <c r="L283" s="6" t="s">
        <v>654</v>
      </c>
      <c r="M283" s="6">
        <v>39720</v>
      </c>
      <c r="N283" s="6" t="s">
        <v>4766</v>
      </c>
      <c r="O283" s="6" t="s">
        <v>4766</v>
      </c>
    </row>
    <row r="284" spans="1:15" ht="16.5" customHeight="1" x14ac:dyDescent="0.25">
      <c r="A284" s="1" t="s">
        <v>669</v>
      </c>
      <c r="B284" s="2" t="s">
        <v>8552</v>
      </c>
      <c r="C284" s="11" t="str">
        <f t="shared" si="6"/>
        <v>查看目錄</v>
      </c>
      <c r="D284" s="1" t="s">
        <v>670</v>
      </c>
      <c r="E284" s="6">
        <v>39720</v>
      </c>
      <c r="F284" s="6" t="s">
        <v>225</v>
      </c>
      <c r="G284" s="6">
        <v>39870</v>
      </c>
      <c r="H284" s="6">
        <v>39881</v>
      </c>
      <c r="I284" s="6" t="s">
        <v>4792</v>
      </c>
      <c r="J284" s="6" t="s">
        <v>4766</v>
      </c>
      <c r="K284" s="6" t="s">
        <v>4766</v>
      </c>
      <c r="L284" s="6" t="s">
        <v>671</v>
      </c>
      <c r="M284" s="6" t="s">
        <v>4766</v>
      </c>
      <c r="N284" s="6" t="s">
        <v>4766</v>
      </c>
      <c r="O284" s="6" t="s">
        <v>4766</v>
      </c>
    </row>
    <row r="285" spans="1:15" ht="16.5" customHeight="1" x14ac:dyDescent="0.25">
      <c r="A285" s="1" t="s">
        <v>672</v>
      </c>
      <c r="B285" s="2" t="s">
        <v>8553</v>
      </c>
      <c r="C285" s="11" t="str">
        <f t="shared" si="6"/>
        <v>查看目錄</v>
      </c>
      <c r="D285" s="1" t="s">
        <v>621</v>
      </c>
      <c r="E285" s="6">
        <v>39713</v>
      </c>
      <c r="F285" s="6">
        <v>39719</v>
      </c>
      <c r="G285" s="6">
        <v>39735</v>
      </c>
      <c r="H285" s="6">
        <v>39738</v>
      </c>
      <c r="I285" s="6" t="s">
        <v>4792</v>
      </c>
      <c r="J285" s="6">
        <v>39777</v>
      </c>
      <c r="K285" s="6" t="s">
        <v>4824</v>
      </c>
      <c r="L285" s="6" t="s">
        <v>622</v>
      </c>
      <c r="M285" s="6">
        <v>39777</v>
      </c>
      <c r="N285" s="6" t="s">
        <v>4766</v>
      </c>
      <c r="O285" s="6" t="s">
        <v>4766</v>
      </c>
    </row>
    <row r="286" spans="1:15" ht="16.5" customHeight="1" x14ac:dyDescent="0.25">
      <c r="A286" s="1" t="s">
        <v>673</v>
      </c>
      <c r="B286" s="2" t="s">
        <v>8554</v>
      </c>
      <c r="C286" s="11" t="str">
        <f t="shared" si="6"/>
        <v>查看目錄</v>
      </c>
      <c r="D286" s="1" t="s">
        <v>670</v>
      </c>
      <c r="E286" s="6">
        <v>39685</v>
      </c>
      <c r="F286" s="6" t="s">
        <v>225</v>
      </c>
      <c r="G286" s="6">
        <v>39757</v>
      </c>
      <c r="H286" s="6">
        <v>39758</v>
      </c>
      <c r="I286" s="6" t="s">
        <v>4792</v>
      </c>
      <c r="J286" s="6">
        <v>39777</v>
      </c>
      <c r="K286" s="6" t="s">
        <v>4824</v>
      </c>
      <c r="L286" s="6" t="s">
        <v>671</v>
      </c>
      <c r="M286" s="6">
        <v>39777</v>
      </c>
      <c r="N286" s="6" t="s">
        <v>4766</v>
      </c>
      <c r="O286" s="6" t="s">
        <v>4766</v>
      </c>
    </row>
    <row r="287" spans="1:15" ht="16.5" customHeight="1" x14ac:dyDescent="0.25">
      <c r="A287" s="1" t="s">
        <v>674</v>
      </c>
      <c r="B287" s="2" t="s">
        <v>8555</v>
      </c>
      <c r="C287" s="11" t="str">
        <f t="shared" si="6"/>
        <v>查看目錄</v>
      </c>
      <c r="D287" s="1" t="s">
        <v>382</v>
      </c>
      <c r="E287" s="6">
        <v>39508</v>
      </c>
      <c r="F287" s="6">
        <v>39752</v>
      </c>
      <c r="G287" s="6">
        <v>39772</v>
      </c>
      <c r="H287" s="6">
        <v>39779</v>
      </c>
      <c r="I287" s="6" t="s">
        <v>4792</v>
      </c>
      <c r="J287" s="6">
        <v>39791</v>
      </c>
      <c r="K287" s="6" t="s">
        <v>4824</v>
      </c>
      <c r="L287" s="6" t="s">
        <v>661</v>
      </c>
      <c r="M287" s="6">
        <v>39793</v>
      </c>
      <c r="N287" s="6" t="s">
        <v>4766</v>
      </c>
      <c r="O287" s="6" t="s">
        <v>4766</v>
      </c>
    </row>
    <row r="288" spans="1:15" ht="16.5" customHeight="1" x14ac:dyDescent="0.25">
      <c r="A288" s="1" t="s">
        <v>675</v>
      </c>
      <c r="B288" s="2" t="s">
        <v>8556</v>
      </c>
      <c r="C288" s="11" t="str">
        <f t="shared" si="6"/>
        <v>查看目錄</v>
      </c>
      <c r="D288" s="1" t="s">
        <v>676</v>
      </c>
      <c r="E288" s="6">
        <v>39719</v>
      </c>
      <c r="F288" s="6">
        <v>39749</v>
      </c>
      <c r="G288" s="6">
        <v>39757</v>
      </c>
      <c r="H288" s="6">
        <v>39758</v>
      </c>
      <c r="I288" s="6" t="s">
        <v>4792</v>
      </c>
      <c r="J288" s="6">
        <v>39777</v>
      </c>
      <c r="K288" s="6" t="s">
        <v>4824</v>
      </c>
      <c r="L288" s="6" t="s">
        <v>677</v>
      </c>
      <c r="M288" s="6">
        <v>39777</v>
      </c>
      <c r="N288" s="6" t="s">
        <v>4766</v>
      </c>
      <c r="O288" s="6" t="s">
        <v>4766</v>
      </c>
    </row>
    <row r="289" spans="1:15" ht="16.5" customHeight="1" x14ac:dyDescent="0.25">
      <c r="A289" s="1" t="s">
        <v>678</v>
      </c>
      <c r="B289" s="2" t="s">
        <v>8557</v>
      </c>
      <c r="C289" s="11" t="str">
        <f t="shared" si="6"/>
        <v>查看目錄</v>
      </c>
      <c r="D289" s="1" t="s">
        <v>676</v>
      </c>
      <c r="E289" s="6">
        <v>39730</v>
      </c>
      <c r="F289" s="6" t="s">
        <v>225</v>
      </c>
      <c r="G289" s="6">
        <v>39783</v>
      </c>
      <c r="H289" s="6">
        <v>39784</v>
      </c>
      <c r="I289" s="6" t="s">
        <v>4792</v>
      </c>
      <c r="J289" s="6">
        <v>39791</v>
      </c>
      <c r="K289" s="6" t="s">
        <v>4824</v>
      </c>
      <c r="L289" s="6" t="s">
        <v>677</v>
      </c>
      <c r="M289" s="6">
        <v>39793</v>
      </c>
      <c r="N289" s="6" t="s">
        <v>4766</v>
      </c>
      <c r="O289" s="6" t="s">
        <v>4766</v>
      </c>
    </row>
    <row r="290" spans="1:15" ht="16.5" customHeight="1" x14ac:dyDescent="0.25">
      <c r="A290" s="1" t="s">
        <v>679</v>
      </c>
      <c r="B290" s="2" t="s">
        <v>8558</v>
      </c>
      <c r="C290" s="11" t="str">
        <f t="shared" si="6"/>
        <v>查看目錄</v>
      </c>
      <c r="D290" s="1" t="s">
        <v>352</v>
      </c>
      <c r="E290" s="6">
        <v>39762</v>
      </c>
      <c r="F290" s="6">
        <v>39803</v>
      </c>
      <c r="G290" s="6">
        <v>39780</v>
      </c>
      <c r="H290" s="6">
        <v>39784</v>
      </c>
      <c r="I290" s="6" t="s">
        <v>4792</v>
      </c>
      <c r="J290" s="6">
        <v>39791</v>
      </c>
      <c r="K290" s="6" t="s">
        <v>4824</v>
      </c>
      <c r="L290" s="6" t="s">
        <v>108</v>
      </c>
      <c r="M290" s="6">
        <v>39793</v>
      </c>
      <c r="N290" s="6" t="s">
        <v>4766</v>
      </c>
      <c r="O290" s="6" t="s">
        <v>4766</v>
      </c>
    </row>
    <row r="291" spans="1:15" ht="16.5" customHeight="1" x14ac:dyDescent="0.25">
      <c r="A291" s="1" t="s">
        <v>680</v>
      </c>
      <c r="B291" s="2" t="s">
        <v>8559</v>
      </c>
      <c r="C291" s="11" t="str">
        <f t="shared" si="6"/>
        <v>查看目錄</v>
      </c>
      <c r="D291" s="1" t="s">
        <v>681</v>
      </c>
      <c r="E291" s="6">
        <v>39862</v>
      </c>
      <c r="F291" s="6" t="s">
        <v>533</v>
      </c>
      <c r="G291" s="6">
        <v>39878</v>
      </c>
      <c r="H291" s="6">
        <v>39881</v>
      </c>
      <c r="I291" s="6" t="s">
        <v>4792</v>
      </c>
      <c r="J291" s="6" t="s">
        <v>4766</v>
      </c>
      <c r="K291" s="6" t="s">
        <v>4766</v>
      </c>
      <c r="L291" s="6" t="s">
        <v>625</v>
      </c>
      <c r="M291" s="6" t="s">
        <v>4766</v>
      </c>
      <c r="N291" s="6" t="s">
        <v>4766</v>
      </c>
      <c r="O291" s="6" t="s">
        <v>4766</v>
      </c>
    </row>
    <row r="292" spans="1:15" ht="16.5" customHeight="1" x14ac:dyDescent="0.25">
      <c r="A292" s="1" t="s">
        <v>682</v>
      </c>
      <c r="B292" s="2" t="s">
        <v>8560</v>
      </c>
      <c r="C292" s="11" t="str">
        <f t="shared" si="6"/>
        <v>查看目錄</v>
      </c>
      <c r="D292" s="1" t="s">
        <v>658</v>
      </c>
      <c r="E292" s="6">
        <v>39933</v>
      </c>
      <c r="F292" s="6" t="s">
        <v>4766</v>
      </c>
      <c r="G292" s="6" t="s">
        <v>4766</v>
      </c>
      <c r="H292" s="6" t="s">
        <v>4766</v>
      </c>
      <c r="I292" s="6" t="s">
        <v>4766</v>
      </c>
      <c r="J292" s="6" t="s">
        <v>4766</v>
      </c>
      <c r="K292" s="6" t="s">
        <v>4766</v>
      </c>
      <c r="L292" s="6" t="s">
        <v>554</v>
      </c>
      <c r="M292" s="6" t="s">
        <v>4766</v>
      </c>
      <c r="N292" s="6" t="s">
        <v>4766</v>
      </c>
      <c r="O292" s="6" t="s">
        <v>4766</v>
      </c>
    </row>
    <row r="293" spans="1:15" ht="16.5" customHeight="1" x14ac:dyDescent="0.25">
      <c r="A293" s="1" t="s">
        <v>683</v>
      </c>
      <c r="B293" s="2" t="s">
        <v>8561</v>
      </c>
      <c r="C293" s="11" t="str">
        <f t="shared" si="6"/>
        <v>查看目錄</v>
      </c>
      <c r="D293" s="1" t="s">
        <v>108</v>
      </c>
      <c r="E293" s="6">
        <v>39996</v>
      </c>
      <c r="F293" s="6">
        <v>40025</v>
      </c>
      <c r="G293" s="6">
        <v>40029</v>
      </c>
      <c r="H293" s="6" t="s">
        <v>4766</v>
      </c>
      <c r="I293" s="6" t="s">
        <v>4766</v>
      </c>
      <c r="J293" s="6" t="s">
        <v>4766</v>
      </c>
      <c r="K293" s="6" t="s">
        <v>4766</v>
      </c>
      <c r="L293" s="6" t="s">
        <v>108</v>
      </c>
      <c r="M293" s="6" t="s">
        <v>4766</v>
      </c>
      <c r="N293" s="6" t="s">
        <v>4766</v>
      </c>
      <c r="O293" s="6" t="s">
        <v>4766</v>
      </c>
    </row>
    <row r="294" spans="1:15" ht="16.5" customHeight="1" x14ac:dyDescent="0.25">
      <c r="A294" s="1" t="s">
        <v>684</v>
      </c>
      <c r="B294" s="2" t="s">
        <v>8562</v>
      </c>
      <c r="C294" s="11" t="str">
        <f t="shared" si="6"/>
        <v>查看目錄</v>
      </c>
      <c r="D294" s="1" t="s">
        <v>671</v>
      </c>
      <c r="E294" s="6">
        <v>40014</v>
      </c>
      <c r="F294" s="6">
        <v>40055</v>
      </c>
      <c r="G294" s="6">
        <v>40065</v>
      </c>
      <c r="H294" s="6" t="s">
        <v>4766</v>
      </c>
      <c r="I294" s="6" t="s">
        <v>4766</v>
      </c>
      <c r="J294" s="6" t="s">
        <v>4766</v>
      </c>
      <c r="K294" s="6" t="s">
        <v>4766</v>
      </c>
      <c r="L294" s="6" t="s">
        <v>671</v>
      </c>
      <c r="M294" s="6" t="s">
        <v>4766</v>
      </c>
      <c r="N294" s="6" t="s">
        <v>4766</v>
      </c>
      <c r="O294" s="6" t="s">
        <v>4766</v>
      </c>
    </row>
    <row r="295" spans="1:15" ht="16.5" customHeight="1" x14ac:dyDescent="0.25">
      <c r="A295" s="1" t="s">
        <v>685</v>
      </c>
      <c r="B295" s="2" t="s">
        <v>8563</v>
      </c>
      <c r="C295" s="11" t="str">
        <f t="shared" si="6"/>
        <v>查看目錄</v>
      </c>
      <c r="D295" s="1" t="s">
        <v>455</v>
      </c>
      <c r="E295" s="6">
        <v>39979</v>
      </c>
      <c r="F295" s="6">
        <v>40031</v>
      </c>
      <c r="G295" s="6">
        <v>40025</v>
      </c>
      <c r="H295" s="6" t="s">
        <v>4766</v>
      </c>
      <c r="I295" s="6" t="s">
        <v>4766</v>
      </c>
      <c r="J295" s="6" t="s">
        <v>4766</v>
      </c>
      <c r="K295" s="6" t="s">
        <v>4766</v>
      </c>
      <c r="L295" s="6" t="s">
        <v>455</v>
      </c>
      <c r="M295" s="6" t="s">
        <v>4766</v>
      </c>
      <c r="N295" s="6" t="s">
        <v>4766</v>
      </c>
      <c r="O295" s="6" t="s">
        <v>4766</v>
      </c>
    </row>
    <row r="296" spans="1:15" ht="16.5" customHeight="1" x14ac:dyDescent="0.25">
      <c r="A296" s="1" t="s">
        <v>686</v>
      </c>
      <c r="B296" s="2" t="s">
        <v>8564</v>
      </c>
      <c r="C296" s="11" t="str">
        <f t="shared" si="6"/>
        <v>查看目錄</v>
      </c>
      <c r="D296" s="1" t="s">
        <v>677</v>
      </c>
      <c r="E296" s="6">
        <v>40007</v>
      </c>
      <c r="F296" s="6">
        <v>40040</v>
      </c>
      <c r="G296" s="6">
        <v>40065</v>
      </c>
      <c r="H296" s="6" t="s">
        <v>4766</v>
      </c>
      <c r="I296" s="6" t="s">
        <v>4766</v>
      </c>
      <c r="J296" s="6" t="s">
        <v>4766</v>
      </c>
      <c r="K296" s="6" t="s">
        <v>4766</v>
      </c>
      <c r="L296" s="6" t="s">
        <v>677</v>
      </c>
      <c r="M296" s="6" t="s">
        <v>4766</v>
      </c>
      <c r="N296" s="6" t="s">
        <v>4766</v>
      </c>
      <c r="O296" s="6" t="s">
        <v>4766</v>
      </c>
    </row>
    <row r="297" spans="1:15" ht="16.5" customHeight="1" x14ac:dyDescent="0.25">
      <c r="A297" s="1" t="s">
        <v>687</v>
      </c>
      <c r="B297" s="2" t="s">
        <v>8565</v>
      </c>
      <c r="C297" s="11" t="str">
        <f t="shared" si="6"/>
        <v>查看目錄</v>
      </c>
      <c r="D297" s="1" t="s">
        <v>578</v>
      </c>
      <c r="E297" s="6">
        <v>40044</v>
      </c>
      <c r="F297" s="6">
        <v>40086</v>
      </c>
      <c r="G297" s="6">
        <v>40086</v>
      </c>
      <c r="H297" s="6" t="s">
        <v>4766</v>
      </c>
      <c r="I297" s="6" t="s">
        <v>4766</v>
      </c>
      <c r="J297" s="6" t="s">
        <v>4766</v>
      </c>
      <c r="K297" s="6" t="s">
        <v>4766</v>
      </c>
      <c r="L297" s="6" t="s">
        <v>554</v>
      </c>
      <c r="M297" s="6" t="s">
        <v>4766</v>
      </c>
      <c r="N297" s="6" t="s">
        <v>4766</v>
      </c>
      <c r="O297" s="6" t="s">
        <v>4766</v>
      </c>
    </row>
    <row r="298" spans="1:15" ht="16.5" customHeight="1" x14ac:dyDescent="0.25">
      <c r="A298" s="1" t="s">
        <v>688</v>
      </c>
      <c r="B298" s="2" t="s">
        <v>8566</v>
      </c>
      <c r="C298" s="11" t="str">
        <f t="shared" si="6"/>
        <v>查看目錄</v>
      </c>
      <c r="D298" s="1" t="s">
        <v>654</v>
      </c>
      <c r="E298" s="6">
        <v>40015</v>
      </c>
      <c r="F298" s="6">
        <v>40070</v>
      </c>
      <c r="G298" s="6">
        <v>40065</v>
      </c>
      <c r="H298" s="6" t="s">
        <v>4766</v>
      </c>
      <c r="I298" s="6" t="s">
        <v>4766</v>
      </c>
      <c r="J298" s="6" t="s">
        <v>4766</v>
      </c>
      <c r="K298" s="6" t="s">
        <v>4766</v>
      </c>
      <c r="L298" s="6" t="s">
        <v>654</v>
      </c>
      <c r="M298" s="6" t="s">
        <v>4766</v>
      </c>
      <c r="N298" s="6" t="s">
        <v>4766</v>
      </c>
      <c r="O298" s="6" t="s">
        <v>4766</v>
      </c>
    </row>
    <row r="299" spans="1:15" ht="16.5" customHeight="1" x14ac:dyDescent="0.25">
      <c r="A299" s="1" t="s">
        <v>689</v>
      </c>
      <c r="B299" s="2" t="s">
        <v>8567</v>
      </c>
      <c r="C299" s="11" t="str">
        <f t="shared" si="6"/>
        <v>查看目錄</v>
      </c>
      <c r="D299" s="1" t="s">
        <v>654</v>
      </c>
      <c r="E299" s="6">
        <v>40065</v>
      </c>
      <c r="F299" s="6">
        <v>40091</v>
      </c>
      <c r="G299" s="6">
        <v>40077</v>
      </c>
      <c r="H299" s="6" t="s">
        <v>4766</v>
      </c>
      <c r="I299" s="6" t="s">
        <v>4766</v>
      </c>
      <c r="J299" s="6" t="s">
        <v>4766</v>
      </c>
      <c r="K299" s="6" t="s">
        <v>4766</v>
      </c>
      <c r="L299" s="6" t="s">
        <v>654</v>
      </c>
      <c r="M299" s="6" t="s">
        <v>4766</v>
      </c>
      <c r="N299" s="6" t="s">
        <v>4766</v>
      </c>
      <c r="O299" s="6" t="s">
        <v>4766</v>
      </c>
    </row>
    <row r="300" spans="1:15" ht="16.5" customHeight="1" x14ac:dyDescent="0.25">
      <c r="A300" s="1" t="s">
        <v>690</v>
      </c>
      <c r="B300" s="2" t="s">
        <v>8568</v>
      </c>
      <c r="C300" s="11" t="str">
        <f t="shared" si="6"/>
        <v>查看目錄</v>
      </c>
      <c r="D300" s="1" t="s">
        <v>670</v>
      </c>
      <c r="E300" s="6">
        <v>40097</v>
      </c>
      <c r="F300" s="6">
        <v>40130</v>
      </c>
      <c r="G300" s="6">
        <v>40130</v>
      </c>
      <c r="H300" s="6" t="s">
        <v>4766</v>
      </c>
      <c r="I300" s="6" t="s">
        <v>4766</v>
      </c>
      <c r="J300" s="6" t="s">
        <v>4766</v>
      </c>
      <c r="K300" s="6" t="s">
        <v>4766</v>
      </c>
      <c r="L300" s="6" t="s">
        <v>671</v>
      </c>
      <c r="M300" s="6" t="s">
        <v>4766</v>
      </c>
      <c r="N300" s="6" t="s">
        <v>4766</v>
      </c>
      <c r="O300" s="6" t="s">
        <v>4766</v>
      </c>
    </row>
    <row r="301" spans="1:15" ht="16.5" customHeight="1" x14ac:dyDescent="0.25">
      <c r="A301" s="1" t="s">
        <v>691</v>
      </c>
      <c r="B301" s="2" t="s">
        <v>8569</v>
      </c>
      <c r="C301" s="11" t="str">
        <f t="shared" si="6"/>
        <v>查看目錄</v>
      </c>
      <c r="D301" s="1" t="s">
        <v>670</v>
      </c>
      <c r="E301" s="6">
        <v>40141</v>
      </c>
      <c r="F301" s="6">
        <v>40171</v>
      </c>
      <c r="G301" s="6">
        <v>40184</v>
      </c>
      <c r="H301" s="6" t="s">
        <v>4766</v>
      </c>
      <c r="I301" s="6" t="s">
        <v>4766</v>
      </c>
      <c r="J301" s="6" t="s">
        <v>4766</v>
      </c>
      <c r="K301" s="6" t="s">
        <v>4766</v>
      </c>
      <c r="L301" s="6" t="s">
        <v>671</v>
      </c>
      <c r="M301" s="6" t="s">
        <v>4766</v>
      </c>
      <c r="N301" s="6" t="s">
        <v>4766</v>
      </c>
      <c r="O301" s="6" t="s">
        <v>4766</v>
      </c>
    </row>
    <row r="302" spans="1:15" ht="16.5" customHeight="1" x14ac:dyDescent="0.25">
      <c r="A302" s="1" t="s">
        <v>692</v>
      </c>
      <c r="B302" s="2" t="s">
        <v>8570</v>
      </c>
      <c r="C302" s="11" t="str">
        <f t="shared" si="6"/>
        <v>查看目錄</v>
      </c>
      <c r="D302" s="1" t="s">
        <v>578</v>
      </c>
      <c r="E302" s="6">
        <v>40127</v>
      </c>
      <c r="F302" s="6">
        <v>40157</v>
      </c>
      <c r="G302" s="6">
        <v>40150</v>
      </c>
      <c r="H302" s="6" t="s">
        <v>4766</v>
      </c>
      <c r="I302" s="6" t="s">
        <v>4766</v>
      </c>
      <c r="J302" s="6" t="s">
        <v>4766</v>
      </c>
      <c r="K302" s="6" t="s">
        <v>4766</v>
      </c>
      <c r="L302" s="6" t="s">
        <v>554</v>
      </c>
      <c r="M302" s="6" t="s">
        <v>4766</v>
      </c>
      <c r="N302" s="6">
        <v>40287</v>
      </c>
      <c r="O302" s="6" t="s">
        <v>4766</v>
      </c>
    </row>
    <row r="303" spans="1:15" ht="16.5" customHeight="1" x14ac:dyDescent="0.25">
      <c r="A303" s="1" t="s">
        <v>693</v>
      </c>
      <c r="B303" s="2" t="s">
        <v>8571</v>
      </c>
      <c r="C303" s="11" t="str">
        <f t="shared" si="6"/>
        <v>查看目錄</v>
      </c>
      <c r="D303" s="1" t="s">
        <v>615</v>
      </c>
      <c r="E303" s="6">
        <v>40119</v>
      </c>
      <c r="F303" s="6">
        <v>40177</v>
      </c>
      <c r="G303" s="6">
        <v>40184</v>
      </c>
      <c r="H303" s="6" t="s">
        <v>4766</v>
      </c>
      <c r="I303" s="6" t="s">
        <v>4766</v>
      </c>
      <c r="J303" s="6" t="s">
        <v>4766</v>
      </c>
      <c r="K303" s="6" t="s">
        <v>4766</v>
      </c>
      <c r="L303" s="6" t="s">
        <v>481</v>
      </c>
      <c r="M303" s="6" t="s">
        <v>4766</v>
      </c>
      <c r="N303" s="6" t="s">
        <v>4766</v>
      </c>
      <c r="O303" s="6" t="s">
        <v>4766</v>
      </c>
    </row>
    <row r="304" spans="1:15" ht="16.5" customHeight="1" x14ac:dyDescent="0.25">
      <c r="A304" s="1" t="s">
        <v>694</v>
      </c>
      <c r="B304" s="2" t="s">
        <v>8572</v>
      </c>
      <c r="C304" s="11" t="str">
        <f t="shared" si="6"/>
        <v>查看目錄</v>
      </c>
      <c r="D304" s="1" t="s">
        <v>8573</v>
      </c>
      <c r="E304" s="6">
        <v>40165</v>
      </c>
      <c r="F304" s="6" t="s">
        <v>533</v>
      </c>
      <c r="G304" s="6">
        <v>40189</v>
      </c>
      <c r="H304" s="6" t="s">
        <v>4766</v>
      </c>
      <c r="I304" s="6" t="s">
        <v>4766</v>
      </c>
      <c r="J304" s="6" t="s">
        <v>4766</v>
      </c>
      <c r="K304" s="6" t="s">
        <v>4766</v>
      </c>
      <c r="L304" s="6" t="s">
        <v>562</v>
      </c>
      <c r="M304" s="6" t="s">
        <v>4766</v>
      </c>
      <c r="N304" s="6" t="s">
        <v>4766</v>
      </c>
      <c r="O304" s="6" t="s">
        <v>4766</v>
      </c>
    </row>
    <row r="305" spans="1:15" ht="16.5" customHeight="1" x14ac:dyDescent="0.25">
      <c r="A305" s="1" t="s">
        <v>695</v>
      </c>
      <c r="B305" s="2" t="s">
        <v>8574</v>
      </c>
      <c r="C305" s="11" t="str">
        <f t="shared" si="6"/>
        <v>查看目錄</v>
      </c>
      <c r="D305" s="1" t="s">
        <v>615</v>
      </c>
      <c r="E305" s="6">
        <v>40246</v>
      </c>
      <c r="F305" s="6">
        <v>40266</v>
      </c>
      <c r="G305" s="6">
        <v>40266</v>
      </c>
      <c r="H305" s="6" t="s">
        <v>4766</v>
      </c>
      <c r="I305" s="6" t="s">
        <v>4766</v>
      </c>
      <c r="J305" s="6" t="s">
        <v>4766</v>
      </c>
      <c r="K305" s="6" t="s">
        <v>4766</v>
      </c>
      <c r="L305" s="6" t="s">
        <v>481</v>
      </c>
      <c r="M305" s="6" t="s">
        <v>4766</v>
      </c>
      <c r="N305" s="6" t="s">
        <v>4766</v>
      </c>
      <c r="O305" s="6" t="s">
        <v>4766</v>
      </c>
    </row>
    <row r="306" spans="1:15" ht="16.5" customHeight="1" x14ac:dyDescent="0.25">
      <c r="A306" s="1" t="s">
        <v>696</v>
      </c>
      <c r="B306" s="2" t="s">
        <v>8575</v>
      </c>
      <c r="C306" s="11" t="str">
        <f t="shared" si="6"/>
        <v>查看目錄</v>
      </c>
      <c r="D306" s="1" t="s">
        <v>676</v>
      </c>
      <c r="E306" s="6">
        <v>40280</v>
      </c>
      <c r="F306" s="6">
        <v>40321</v>
      </c>
      <c r="G306" s="6" t="s">
        <v>4766</v>
      </c>
      <c r="H306" s="6" t="s">
        <v>4766</v>
      </c>
      <c r="I306" s="6" t="s">
        <v>4766</v>
      </c>
      <c r="J306" s="6" t="s">
        <v>4766</v>
      </c>
      <c r="K306" s="6" t="s">
        <v>4766</v>
      </c>
      <c r="L306" s="6" t="s">
        <v>677</v>
      </c>
      <c r="M306" s="6" t="s">
        <v>4766</v>
      </c>
      <c r="N306" s="6" t="s">
        <v>4766</v>
      </c>
      <c r="O306" s="6" t="s">
        <v>4766</v>
      </c>
    </row>
    <row r="307" spans="1:15" ht="16.5" customHeight="1" x14ac:dyDescent="0.25">
      <c r="A307" s="1" t="s">
        <v>697</v>
      </c>
      <c r="B307" s="2" t="s">
        <v>8576</v>
      </c>
      <c r="C307" s="11" t="str">
        <f t="shared" si="6"/>
        <v>查看目錄</v>
      </c>
      <c r="D307" s="1" t="s">
        <v>676</v>
      </c>
      <c r="E307" s="6">
        <v>40269</v>
      </c>
      <c r="F307" s="6">
        <v>40298</v>
      </c>
      <c r="G307" s="6">
        <v>40303</v>
      </c>
      <c r="H307" s="6" t="s">
        <v>4766</v>
      </c>
      <c r="I307" s="6" t="s">
        <v>4766</v>
      </c>
      <c r="J307" s="6" t="s">
        <v>4766</v>
      </c>
      <c r="K307" s="6" t="s">
        <v>4766</v>
      </c>
      <c r="L307" s="6" t="s">
        <v>677</v>
      </c>
      <c r="M307" s="6" t="s">
        <v>4766</v>
      </c>
      <c r="N307" s="6" t="s">
        <v>4766</v>
      </c>
      <c r="O307" s="6" t="s">
        <v>4766</v>
      </c>
    </row>
    <row r="308" spans="1:15" ht="16.5" customHeight="1" x14ac:dyDescent="0.25">
      <c r="A308" s="1" t="s">
        <v>698</v>
      </c>
      <c r="B308" s="2" t="s">
        <v>8577</v>
      </c>
      <c r="C308" s="11" t="str">
        <f t="shared" si="6"/>
        <v>查看目錄</v>
      </c>
      <c r="D308" s="1" t="s">
        <v>578</v>
      </c>
      <c r="E308" s="6">
        <v>40308</v>
      </c>
      <c r="F308" s="6">
        <v>40331</v>
      </c>
      <c r="G308" s="6">
        <v>40330</v>
      </c>
      <c r="H308" s="6" t="s">
        <v>4766</v>
      </c>
      <c r="I308" s="6" t="s">
        <v>4766</v>
      </c>
      <c r="J308" s="6" t="s">
        <v>4766</v>
      </c>
      <c r="K308" s="6" t="s">
        <v>4766</v>
      </c>
      <c r="L308" s="6" t="s">
        <v>554</v>
      </c>
      <c r="M308" s="6" t="s">
        <v>4766</v>
      </c>
      <c r="N308" s="6" t="s">
        <v>4766</v>
      </c>
      <c r="O308" s="6" t="s">
        <v>4766</v>
      </c>
    </row>
    <row r="309" spans="1:15" ht="16.5" customHeight="1" x14ac:dyDescent="0.25">
      <c r="A309" s="1" t="s">
        <v>699</v>
      </c>
      <c r="B309" s="2" t="s">
        <v>8578</v>
      </c>
      <c r="C309" s="11" t="str">
        <f t="shared" si="6"/>
        <v>查看目錄</v>
      </c>
      <c r="D309" s="1" t="s">
        <v>578</v>
      </c>
      <c r="E309" s="6">
        <v>40308</v>
      </c>
      <c r="F309" s="6">
        <v>40331</v>
      </c>
      <c r="G309" s="6">
        <v>40330</v>
      </c>
      <c r="H309" s="6" t="s">
        <v>4766</v>
      </c>
      <c r="I309" s="6" t="s">
        <v>4766</v>
      </c>
      <c r="J309" s="6" t="s">
        <v>4766</v>
      </c>
      <c r="K309" s="6" t="s">
        <v>4766</v>
      </c>
      <c r="L309" s="6" t="s">
        <v>554</v>
      </c>
      <c r="M309" s="6" t="s">
        <v>4766</v>
      </c>
      <c r="N309" s="6" t="s">
        <v>4766</v>
      </c>
      <c r="O309" s="6" t="s">
        <v>4766</v>
      </c>
    </row>
    <row r="310" spans="1:15" ht="16.5" customHeight="1" x14ac:dyDescent="0.25">
      <c r="A310" s="1" t="s">
        <v>700</v>
      </c>
      <c r="B310" s="2" t="s">
        <v>8579</v>
      </c>
      <c r="C310" s="11" t="str">
        <f t="shared" ref="C310:C328" si="7">HYPERLINK("X:\Private\NTD\Test Report\測試報告-電子版本(1999-2014)\CS","查看目錄")</f>
        <v>查看目錄</v>
      </c>
      <c r="D310" s="1" t="s">
        <v>670</v>
      </c>
      <c r="E310" s="6">
        <v>40290</v>
      </c>
      <c r="F310" s="6">
        <v>40328</v>
      </c>
      <c r="G310" s="6">
        <v>40319</v>
      </c>
      <c r="H310" s="6" t="s">
        <v>4766</v>
      </c>
      <c r="I310" s="6" t="s">
        <v>4766</v>
      </c>
      <c r="J310" s="6" t="s">
        <v>4766</v>
      </c>
      <c r="K310" s="6" t="s">
        <v>4766</v>
      </c>
      <c r="L310" s="6" t="s">
        <v>671</v>
      </c>
      <c r="M310" s="6" t="s">
        <v>4766</v>
      </c>
      <c r="N310" s="6" t="s">
        <v>4766</v>
      </c>
      <c r="O310" s="6" t="s">
        <v>4766</v>
      </c>
    </row>
    <row r="311" spans="1:15" ht="16.5" customHeight="1" x14ac:dyDescent="0.25">
      <c r="A311" s="1" t="s">
        <v>701</v>
      </c>
      <c r="B311" s="2" t="s">
        <v>8580</v>
      </c>
      <c r="C311" s="11" t="str">
        <f t="shared" si="7"/>
        <v>查看目錄</v>
      </c>
      <c r="D311" s="1" t="s">
        <v>702</v>
      </c>
      <c r="E311" s="6">
        <v>40291</v>
      </c>
      <c r="F311" s="6" t="s">
        <v>533</v>
      </c>
      <c r="G311" s="6">
        <v>40314</v>
      </c>
      <c r="H311" s="6" t="s">
        <v>4766</v>
      </c>
      <c r="I311" s="6" t="s">
        <v>4766</v>
      </c>
      <c r="J311" s="6" t="s">
        <v>4766</v>
      </c>
      <c r="K311" s="6" t="s">
        <v>4766</v>
      </c>
      <c r="L311" s="6" t="s">
        <v>545</v>
      </c>
      <c r="M311" s="6" t="s">
        <v>4766</v>
      </c>
      <c r="N311" s="6" t="s">
        <v>4766</v>
      </c>
      <c r="O311" s="6" t="s">
        <v>4766</v>
      </c>
    </row>
    <row r="312" spans="1:15" ht="16.5" customHeight="1" x14ac:dyDescent="0.25">
      <c r="A312" s="1" t="s">
        <v>703</v>
      </c>
      <c r="B312" s="2" t="s">
        <v>8581</v>
      </c>
      <c r="C312" s="11" t="str">
        <f t="shared" si="7"/>
        <v>查看目錄</v>
      </c>
      <c r="D312" s="1" t="s">
        <v>670</v>
      </c>
      <c r="E312" s="6">
        <v>40331</v>
      </c>
      <c r="F312" s="6">
        <v>40360</v>
      </c>
      <c r="G312" s="6">
        <v>40360</v>
      </c>
      <c r="H312" s="6" t="s">
        <v>4766</v>
      </c>
      <c r="I312" s="6" t="s">
        <v>4766</v>
      </c>
      <c r="J312" s="6" t="s">
        <v>4766</v>
      </c>
      <c r="K312" s="6" t="s">
        <v>4766</v>
      </c>
      <c r="L312" s="6" t="s">
        <v>671</v>
      </c>
      <c r="M312" s="6" t="s">
        <v>4766</v>
      </c>
      <c r="N312" s="6" t="s">
        <v>4766</v>
      </c>
      <c r="O312" s="6" t="s">
        <v>4766</v>
      </c>
    </row>
    <row r="313" spans="1:15" ht="16.5" customHeight="1" x14ac:dyDescent="0.25">
      <c r="A313" s="1" t="s">
        <v>704</v>
      </c>
      <c r="B313" s="2" t="s">
        <v>8582</v>
      </c>
      <c r="C313" s="11" t="str">
        <f t="shared" si="7"/>
        <v>查看目錄</v>
      </c>
      <c r="D313" s="1" t="s">
        <v>631</v>
      </c>
      <c r="E313" s="6">
        <v>40333</v>
      </c>
      <c r="F313" s="6">
        <v>40359</v>
      </c>
      <c r="G313" s="6">
        <v>40360</v>
      </c>
      <c r="H313" s="6" t="s">
        <v>4766</v>
      </c>
      <c r="I313" s="6" t="s">
        <v>4766</v>
      </c>
      <c r="J313" s="6" t="s">
        <v>4766</v>
      </c>
      <c r="K313" s="6" t="s">
        <v>4766</v>
      </c>
      <c r="L313" s="6" t="s">
        <v>481</v>
      </c>
      <c r="M313" s="6" t="s">
        <v>4766</v>
      </c>
      <c r="N313" s="6" t="s">
        <v>4766</v>
      </c>
      <c r="O313" s="6" t="s">
        <v>4766</v>
      </c>
    </row>
    <row r="314" spans="1:15" ht="16.5" customHeight="1" x14ac:dyDescent="0.25">
      <c r="A314" s="1" t="s">
        <v>705</v>
      </c>
      <c r="B314" s="2" t="s">
        <v>8583</v>
      </c>
      <c r="C314" s="11" t="str">
        <f t="shared" si="7"/>
        <v>查看目錄</v>
      </c>
      <c r="D314" s="1" t="s">
        <v>8584</v>
      </c>
      <c r="E314" s="6">
        <v>39801</v>
      </c>
      <c r="F314" s="6">
        <v>40241</v>
      </c>
      <c r="G314" s="6">
        <v>40368</v>
      </c>
      <c r="H314" s="6" t="s">
        <v>4766</v>
      </c>
      <c r="I314" s="6" t="s">
        <v>4766</v>
      </c>
      <c r="J314" s="6" t="s">
        <v>4766</v>
      </c>
      <c r="K314" s="6" t="s">
        <v>4766</v>
      </c>
      <c r="L314" s="6" t="s">
        <v>566</v>
      </c>
      <c r="M314" s="6" t="s">
        <v>4766</v>
      </c>
      <c r="N314" s="6" t="s">
        <v>4766</v>
      </c>
      <c r="O314" s="6" t="s">
        <v>4766</v>
      </c>
    </row>
    <row r="315" spans="1:15" ht="16.5" customHeight="1" x14ac:dyDescent="0.25">
      <c r="A315" s="1" t="s">
        <v>706</v>
      </c>
      <c r="B315" s="2" t="s">
        <v>8585</v>
      </c>
      <c r="C315" s="11" t="str">
        <f t="shared" si="7"/>
        <v>查看目錄</v>
      </c>
      <c r="D315" s="1" t="s">
        <v>151</v>
      </c>
      <c r="E315" s="6">
        <v>40358</v>
      </c>
      <c r="F315" s="6">
        <v>40386</v>
      </c>
      <c r="G315" s="6">
        <v>40387</v>
      </c>
      <c r="H315" s="6" t="s">
        <v>4766</v>
      </c>
      <c r="I315" s="6" t="s">
        <v>4766</v>
      </c>
      <c r="J315" s="6" t="s">
        <v>4766</v>
      </c>
      <c r="K315" s="6" t="s">
        <v>4766</v>
      </c>
      <c r="L315" s="6" t="s">
        <v>108</v>
      </c>
      <c r="M315" s="6" t="s">
        <v>4766</v>
      </c>
      <c r="N315" s="6" t="s">
        <v>4766</v>
      </c>
      <c r="O315" s="6" t="s">
        <v>4766</v>
      </c>
    </row>
    <row r="316" spans="1:15" ht="16.5" customHeight="1" x14ac:dyDescent="0.25">
      <c r="A316" s="1" t="s">
        <v>707</v>
      </c>
      <c r="B316" s="2" t="s">
        <v>8586</v>
      </c>
      <c r="C316" s="11" t="str">
        <f t="shared" si="7"/>
        <v>查看目錄</v>
      </c>
      <c r="D316" s="1" t="s">
        <v>708</v>
      </c>
      <c r="E316" s="6">
        <v>40368</v>
      </c>
      <c r="F316" s="6">
        <v>40389</v>
      </c>
      <c r="G316" s="6" t="s">
        <v>4766</v>
      </c>
      <c r="H316" s="6" t="s">
        <v>4766</v>
      </c>
      <c r="I316" s="6" t="s">
        <v>4766</v>
      </c>
      <c r="J316" s="6" t="s">
        <v>4766</v>
      </c>
      <c r="K316" s="6" t="s">
        <v>4766</v>
      </c>
      <c r="L316" s="6" t="s">
        <v>648</v>
      </c>
      <c r="M316" s="6" t="s">
        <v>4766</v>
      </c>
      <c r="N316" s="6" t="s">
        <v>4766</v>
      </c>
      <c r="O316" s="6" t="s">
        <v>4766</v>
      </c>
    </row>
    <row r="317" spans="1:15" ht="16.5" customHeight="1" x14ac:dyDescent="0.25">
      <c r="A317" s="1" t="s">
        <v>709</v>
      </c>
      <c r="B317" s="2" t="s">
        <v>8587</v>
      </c>
      <c r="C317" s="11" t="str">
        <f t="shared" si="7"/>
        <v>查看目錄</v>
      </c>
      <c r="D317" s="1" t="s">
        <v>613</v>
      </c>
      <c r="E317" s="6">
        <v>40393</v>
      </c>
      <c r="F317" s="6">
        <v>40415</v>
      </c>
      <c r="G317" s="6">
        <v>40427</v>
      </c>
      <c r="H317" s="6" t="s">
        <v>4766</v>
      </c>
      <c r="I317" s="6" t="s">
        <v>4766</v>
      </c>
      <c r="J317" s="6" t="s">
        <v>4766</v>
      </c>
      <c r="K317" s="6" t="s">
        <v>4766</v>
      </c>
      <c r="L317" s="6" t="s">
        <v>481</v>
      </c>
      <c r="M317" s="6" t="s">
        <v>4766</v>
      </c>
      <c r="N317" s="6" t="s">
        <v>4766</v>
      </c>
      <c r="O317" s="6" t="s">
        <v>4766</v>
      </c>
    </row>
    <row r="318" spans="1:15" ht="16.5" customHeight="1" x14ac:dyDescent="0.25">
      <c r="A318" s="1" t="s">
        <v>710</v>
      </c>
      <c r="B318" s="2" t="s">
        <v>8588</v>
      </c>
      <c r="C318" s="11" t="str">
        <f t="shared" si="7"/>
        <v>查看目錄</v>
      </c>
      <c r="D318" s="1" t="s">
        <v>613</v>
      </c>
      <c r="E318" s="6">
        <v>40396</v>
      </c>
      <c r="F318" s="6">
        <v>40420</v>
      </c>
      <c r="G318" s="6">
        <v>40420</v>
      </c>
      <c r="H318" s="6" t="s">
        <v>4766</v>
      </c>
      <c r="I318" s="6" t="s">
        <v>4766</v>
      </c>
      <c r="J318" s="6" t="s">
        <v>4766</v>
      </c>
      <c r="K318" s="6" t="s">
        <v>4766</v>
      </c>
      <c r="L318" s="6" t="s">
        <v>711</v>
      </c>
      <c r="M318" s="6" t="s">
        <v>4766</v>
      </c>
      <c r="N318" s="6" t="s">
        <v>4766</v>
      </c>
      <c r="O318" s="6" t="s">
        <v>4766</v>
      </c>
    </row>
    <row r="319" spans="1:15" ht="16.5" customHeight="1" x14ac:dyDescent="0.25">
      <c r="A319" s="1" t="s">
        <v>712</v>
      </c>
      <c r="B319" s="2" t="s">
        <v>8589</v>
      </c>
      <c r="C319" s="11" t="str">
        <f t="shared" si="7"/>
        <v>查看目錄</v>
      </c>
      <c r="D319" s="1" t="s">
        <v>613</v>
      </c>
      <c r="E319" s="6">
        <v>40398</v>
      </c>
      <c r="F319" s="6">
        <v>40431</v>
      </c>
      <c r="G319" s="6">
        <v>40430</v>
      </c>
      <c r="H319" s="6" t="s">
        <v>4766</v>
      </c>
      <c r="I319" s="6" t="s">
        <v>4766</v>
      </c>
      <c r="J319" s="6" t="s">
        <v>4766</v>
      </c>
      <c r="K319" s="6" t="s">
        <v>4766</v>
      </c>
      <c r="L319" s="6" t="s">
        <v>711</v>
      </c>
      <c r="M319" s="6" t="s">
        <v>4766</v>
      </c>
      <c r="N319" s="6" t="s">
        <v>4766</v>
      </c>
      <c r="O319" s="6" t="s">
        <v>4766</v>
      </c>
    </row>
    <row r="320" spans="1:15" ht="16.5" customHeight="1" x14ac:dyDescent="0.25">
      <c r="A320" s="1" t="s">
        <v>713</v>
      </c>
      <c r="B320" s="2" t="s">
        <v>8590</v>
      </c>
      <c r="C320" s="11" t="str">
        <f t="shared" si="7"/>
        <v>查看目錄</v>
      </c>
      <c r="D320" s="1" t="s">
        <v>714</v>
      </c>
      <c r="E320" s="6">
        <v>40458</v>
      </c>
      <c r="F320" s="6">
        <v>40478</v>
      </c>
      <c r="G320" s="6">
        <v>40480</v>
      </c>
      <c r="H320" s="6" t="s">
        <v>4766</v>
      </c>
      <c r="I320" s="6" t="s">
        <v>4766</v>
      </c>
      <c r="J320" s="6" t="s">
        <v>4766</v>
      </c>
      <c r="K320" s="6" t="s">
        <v>4766</v>
      </c>
      <c r="L320" s="6" t="s">
        <v>715</v>
      </c>
      <c r="M320" s="6">
        <v>40626</v>
      </c>
      <c r="N320" s="6" t="s">
        <v>4766</v>
      </c>
      <c r="O320" s="6" t="s">
        <v>4766</v>
      </c>
    </row>
    <row r="321" spans="1:15" ht="16.5" customHeight="1" x14ac:dyDescent="0.25">
      <c r="A321" s="1" t="s">
        <v>716</v>
      </c>
      <c r="B321" s="2" t="s">
        <v>8591</v>
      </c>
      <c r="C321" s="11" t="str">
        <f t="shared" si="7"/>
        <v>查看目錄</v>
      </c>
      <c r="D321" s="1" t="s">
        <v>714</v>
      </c>
      <c r="E321" s="6">
        <v>40458</v>
      </c>
      <c r="F321" s="6">
        <v>40478</v>
      </c>
      <c r="G321" s="6">
        <v>40480</v>
      </c>
      <c r="H321" s="6" t="s">
        <v>4766</v>
      </c>
      <c r="I321" s="6" t="s">
        <v>4766</v>
      </c>
      <c r="J321" s="6" t="s">
        <v>4766</v>
      </c>
      <c r="K321" s="6" t="s">
        <v>4766</v>
      </c>
      <c r="L321" s="6" t="s">
        <v>715</v>
      </c>
      <c r="M321" s="6">
        <v>40626</v>
      </c>
      <c r="N321" s="6" t="s">
        <v>4766</v>
      </c>
      <c r="O321" s="6" t="s">
        <v>4766</v>
      </c>
    </row>
    <row r="322" spans="1:15" ht="16.5" customHeight="1" x14ac:dyDescent="0.25">
      <c r="A322" s="1" t="s">
        <v>717</v>
      </c>
      <c r="B322" s="2" t="s">
        <v>8592</v>
      </c>
      <c r="C322" s="11" t="str">
        <f t="shared" si="7"/>
        <v>查看目錄</v>
      </c>
      <c r="D322" s="1" t="s">
        <v>714</v>
      </c>
      <c r="E322" s="6">
        <v>40458</v>
      </c>
      <c r="F322" s="6">
        <v>40478</v>
      </c>
      <c r="G322" s="6">
        <v>40480</v>
      </c>
      <c r="H322" s="6" t="s">
        <v>4766</v>
      </c>
      <c r="I322" s="6" t="s">
        <v>4766</v>
      </c>
      <c r="J322" s="6" t="s">
        <v>4766</v>
      </c>
      <c r="K322" s="6" t="s">
        <v>4766</v>
      </c>
      <c r="L322" s="6" t="s">
        <v>715</v>
      </c>
      <c r="M322" s="6">
        <v>40626</v>
      </c>
      <c r="N322" s="6" t="s">
        <v>4766</v>
      </c>
      <c r="O322" s="6" t="s">
        <v>4766</v>
      </c>
    </row>
    <row r="323" spans="1:15" ht="16.5" customHeight="1" x14ac:dyDescent="0.25">
      <c r="A323" s="1" t="s">
        <v>718</v>
      </c>
      <c r="B323" s="2" t="s">
        <v>8593</v>
      </c>
      <c r="C323" s="11" t="str">
        <f t="shared" si="7"/>
        <v>查看目錄</v>
      </c>
      <c r="D323" s="1" t="s">
        <v>714</v>
      </c>
      <c r="E323" s="6">
        <v>40458</v>
      </c>
      <c r="F323" s="6">
        <v>40478</v>
      </c>
      <c r="G323" s="6">
        <v>40480</v>
      </c>
      <c r="H323" s="6" t="s">
        <v>4766</v>
      </c>
      <c r="I323" s="6" t="s">
        <v>4766</v>
      </c>
      <c r="J323" s="6" t="s">
        <v>4766</v>
      </c>
      <c r="K323" s="6" t="s">
        <v>4766</v>
      </c>
      <c r="L323" s="6" t="s">
        <v>715</v>
      </c>
      <c r="M323" s="6">
        <v>40626</v>
      </c>
      <c r="N323" s="6" t="s">
        <v>4766</v>
      </c>
      <c r="O323" s="6" t="s">
        <v>4766</v>
      </c>
    </row>
    <row r="324" spans="1:15" ht="16.5" customHeight="1" x14ac:dyDescent="0.25">
      <c r="A324" s="1" t="s">
        <v>719</v>
      </c>
      <c r="B324" s="2" t="s">
        <v>8594</v>
      </c>
      <c r="C324" s="11" t="str">
        <f t="shared" si="7"/>
        <v>查看目錄</v>
      </c>
      <c r="D324" s="1" t="s">
        <v>714</v>
      </c>
      <c r="E324" s="6">
        <v>40458</v>
      </c>
      <c r="F324" s="6">
        <v>40478</v>
      </c>
      <c r="G324" s="6">
        <v>40480</v>
      </c>
      <c r="H324" s="6" t="s">
        <v>4766</v>
      </c>
      <c r="I324" s="6" t="s">
        <v>4766</v>
      </c>
      <c r="J324" s="6" t="s">
        <v>4766</v>
      </c>
      <c r="K324" s="6" t="s">
        <v>4766</v>
      </c>
      <c r="L324" s="6" t="s">
        <v>715</v>
      </c>
      <c r="M324" s="6">
        <v>40626</v>
      </c>
      <c r="N324" s="6" t="s">
        <v>4766</v>
      </c>
      <c r="O324" s="6" t="s">
        <v>4766</v>
      </c>
    </row>
    <row r="325" spans="1:15" ht="16.5" customHeight="1" x14ac:dyDescent="0.25">
      <c r="A325" s="1" t="s">
        <v>720</v>
      </c>
      <c r="B325" s="2" t="s">
        <v>8595</v>
      </c>
      <c r="C325" s="11" t="str">
        <f t="shared" si="7"/>
        <v>查看目錄</v>
      </c>
      <c r="D325" s="1" t="s">
        <v>670</v>
      </c>
      <c r="E325" s="6">
        <v>40447</v>
      </c>
      <c r="F325" s="6">
        <v>40479</v>
      </c>
      <c r="G325" s="6">
        <v>40478</v>
      </c>
      <c r="H325" s="6" t="s">
        <v>4766</v>
      </c>
      <c r="I325" s="6" t="s">
        <v>4766</v>
      </c>
      <c r="J325" s="6" t="s">
        <v>4766</v>
      </c>
      <c r="K325" s="6" t="s">
        <v>4766</v>
      </c>
      <c r="L325" s="6" t="s">
        <v>671</v>
      </c>
      <c r="M325" s="6" t="s">
        <v>4766</v>
      </c>
      <c r="N325" s="6" t="s">
        <v>4766</v>
      </c>
      <c r="O325" s="6" t="s">
        <v>4766</v>
      </c>
    </row>
    <row r="326" spans="1:15" ht="16.5" customHeight="1" x14ac:dyDescent="0.25">
      <c r="A326" s="1" t="s">
        <v>721</v>
      </c>
      <c r="B326" s="2" t="s">
        <v>8596</v>
      </c>
      <c r="C326" s="11" t="str">
        <f t="shared" si="7"/>
        <v>查看目錄</v>
      </c>
      <c r="D326" s="1" t="s">
        <v>613</v>
      </c>
      <c r="E326" s="6">
        <v>40464</v>
      </c>
      <c r="F326" s="6">
        <v>40480</v>
      </c>
      <c r="G326" s="6">
        <v>40473</v>
      </c>
      <c r="H326" s="6" t="s">
        <v>4766</v>
      </c>
      <c r="I326" s="6" t="s">
        <v>4766</v>
      </c>
      <c r="J326" s="6" t="s">
        <v>4766</v>
      </c>
      <c r="K326" s="6" t="s">
        <v>4766</v>
      </c>
      <c r="L326" s="6" t="s">
        <v>192</v>
      </c>
      <c r="M326" s="6" t="s">
        <v>4766</v>
      </c>
      <c r="N326" s="6" t="s">
        <v>4766</v>
      </c>
      <c r="O326" s="6" t="s">
        <v>4766</v>
      </c>
    </row>
    <row r="327" spans="1:15" ht="16.5" customHeight="1" x14ac:dyDescent="0.25">
      <c r="A327" s="1" t="s">
        <v>722</v>
      </c>
      <c r="B327" s="2" t="s">
        <v>8597</v>
      </c>
      <c r="C327" s="11" t="str">
        <f t="shared" si="7"/>
        <v>查看目錄</v>
      </c>
      <c r="D327" s="1" t="s">
        <v>723</v>
      </c>
      <c r="E327" s="6">
        <v>40424</v>
      </c>
      <c r="F327" s="6">
        <v>40466</v>
      </c>
      <c r="G327" s="6">
        <v>40486</v>
      </c>
      <c r="H327" s="6" t="s">
        <v>4766</v>
      </c>
      <c r="I327" s="6" t="s">
        <v>4766</v>
      </c>
      <c r="J327" s="6" t="s">
        <v>4766</v>
      </c>
      <c r="K327" s="6" t="s">
        <v>4766</v>
      </c>
      <c r="L327" s="6" t="s">
        <v>724</v>
      </c>
      <c r="M327" s="6" t="s">
        <v>4766</v>
      </c>
      <c r="N327" s="6" t="s">
        <v>4766</v>
      </c>
      <c r="O327" s="6" t="s">
        <v>4766</v>
      </c>
    </row>
    <row r="328" spans="1:15" ht="16.5" customHeight="1" x14ac:dyDescent="0.25">
      <c r="A328" s="1" t="s">
        <v>725</v>
      </c>
      <c r="B328" s="2" t="s">
        <v>8598</v>
      </c>
      <c r="C328" s="11" t="str">
        <f t="shared" si="7"/>
        <v>查看目錄</v>
      </c>
      <c r="D328" s="1" t="s">
        <v>138</v>
      </c>
      <c r="E328" s="6">
        <v>40464</v>
      </c>
      <c r="F328" s="6">
        <v>40481</v>
      </c>
      <c r="G328" s="6">
        <v>40490</v>
      </c>
      <c r="H328" s="6" t="s">
        <v>4766</v>
      </c>
      <c r="I328" s="6" t="s">
        <v>4766</v>
      </c>
      <c r="J328" s="6" t="s">
        <v>4766</v>
      </c>
      <c r="K328" s="6" t="s">
        <v>4766</v>
      </c>
      <c r="L328" s="6" t="s">
        <v>108</v>
      </c>
      <c r="M328" s="6" t="s">
        <v>4766</v>
      </c>
      <c r="N328" s="6" t="s">
        <v>4766</v>
      </c>
      <c r="O328" s="6" t="s">
        <v>4766</v>
      </c>
    </row>
    <row r="329" spans="1:15" ht="16.5" customHeight="1" x14ac:dyDescent="0.25">
      <c r="A329" s="1" t="s">
        <v>726</v>
      </c>
      <c r="B329" s="2" t="s">
        <v>8599</v>
      </c>
      <c r="C329" s="11" t="str">
        <f>HYPERLINK("X:\Private\NTD\Test Report\測試報告-電子版本(1999-2014)\CS\CS-10101","查看文件")</f>
        <v>查看文件</v>
      </c>
      <c r="D329" s="1" t="s">
        <v>11</v>
      </c>
      <c r="E329" s="6">
        <v>36921</v>
      </c>
      <c r="F329" s="6">
        <v>36932</v>
      </c>
      <c r="G329" s="6" t="s">
        <v>4766</v>
      </c>
      <c r="H329" s="6" t="s">
        <v>4766</v>
      </c>
      <c r="I329" s="6" t="s">
        <v>4766</v>
      </c>
      <c r="J329" s="6" t="s">
        <v>4766</v>
      </c>
      <c r="K329" s="6" t="s">
        <v>4766</v>
      </c>
      <c r="L329" s="6" t="s">
        <v>4766</v>
      </c>
      <c r="M329" s="6" t="s">
        <v>4766</v>
      </c>
      <c r="N329" s="6" t="s">
        <v>4766</v>
      </c>
      <c r="O329" s="6" t="s">
        <v>4766</v>
      </c>
    </row>
    <row r="330" spans="1:15" ht="16.5" customHeight="1" x14ac:dyDescent="0.25">
      <c r="A330" s="1" t="s">
        <v>727</v>
      </c>
      <c r="B330" s="2" t="s">
        <v>8600</v>
      </c>
      <c r="C330" s="11" t="str">
        <f t="shared" ref="C330:C335" si="8">HYPERLINK("X:\Private\NTD\Test Report\測試報告-電子版本(1999-2014)\CS","查看目錄")</f>
        <v>查看目錄</v>
      </c>
      <c r="D330" s="1" t="s">
        <v>728</v>
      </c>
      <c r="E330" s="6">
        <v>40461</v>
      </c>
      <c r="F330" s="6">
        <v>40491</v>
      </c>
      <c r="G330" s="6">
        <v>40491</v>
      </c>
      <c r="H330" s="6" t="s">
        <v>4766</v>
      </c>
      <c r="I330" s="6" t="s">
        <v>4766</v>
      </c>
      <c r="J330" s="6" t="s">
        <v>4766</v>
      </c>
      <c r="K330" s="6" t="s">
        <v>4766</v>
      </c>
      <c r="L330" s="6" t="s">
        <v>729</v>
      </c>
      <c r="M330" s="6" t="s">
        <v>4766</v>
      </c>
      <c r="N330" s="6" t="s">
        <v>4766</v>
      </c>
      <c r="O330" s="6" t="s">
        <v>4766</v>
      </c>
    </row>
    <row r="331" spans="1:15" ht="16.5" customHeight="1" x14ac:dyDescent="0.25">
      <c r="A331" s="1" t="s">
        <v>730</v>
      </c>
      <c r="B331" s="2" t="s">
        <v>8601</v>
      </c>
      <c r="C331" s="11" t="str">
        <f t="shared" si="8"/>
        <v>查看目錄</v>
      </c>
      <c r="D331" s="1" t="s">
        <v>578</v>
      </c>
      <c r="E331" s="6">
        <v>40494</v>
      </c>
      <c r="F331" s="6">
        <v>40522</v>
      </c>
      <c r="G331" s="6" t="s">
        <v>4766</v>
      </c>
      <c r="H331" s="6" t="s">
        <v>4766</v>
      </c>
      <c r="I331" s="6" t="s">
        <v>4766</v>
      </c>
      <c r="J331" s="6" t="s">
        <v>4766</v>
      </c>
      <c r="K331" s="6" t="s">
        <v>4766</v>
      </c>
      <c r="L331" s="6" t="s">
        <v>554</v>
      </c>
      <c r="M331" s="6" t="s">
        <v>4766</v>
      </c>
      <c r="N331" s="6" t="s">
        <v>4766</v>
      </c>
      <c r="O331" s="6" t="s">
        <v>4766</v>
      </c>
    </row>
    <row r="332" spans="1:15" ht="16.5" customHeight="1" x14ac:dyDescent="0.25">
      <c r="A332" s="1" t="s">
        <v>731</v>
      </c>
      <c r="B332" s="2" t="s">
        <v>8602</v>
      </c>
      <c r="C332" s="11" t="str">
        <f t="shared" si="8"/>
        <v>查看目錄</v>
      </c>
      <c r="D332" s="1" t="s">
        <v>728</v>
      </c>
      <c r="E332" s="6">
        <v>40479</v>
      </c>
      <c r="F332" s="6">
        <v>40499</v>
      </c>
      <c r="G332" s="6">
        <v>40507</v>
      </c>
      <c r="H332" s="6" t="s">
        <v>4766</v>
      </c>
      <c r="I332" s="6" t="s">
        <v>4766</v>
      </c>
      <c r="J332" s="6" t="s">
        <v>4766</v>
      </c>
      <c r="K332" s="6" t="s">
        <v>4766</v>
      </c>
      <c r="L332" s="6" t="s">
        <v>729</v>
      </c>
      <c r="M332" s="6" t="s">
        <v>4766</v>
      </c>
      <c r="N332" s="6" t="s">
        <v>4766</v>
      </c>
      <c r="O332" s="6" t="s">
        <v>4766</v>
      </c>
    </row>
    <row r="333" spans="1:15" ht="16.5" customHeight="1" x14ac:dyDescent="0.25">
      <c r="A333" s="1" t="s">
        <v>732</v>
      </c>
      <c r="B333" s="2" t="s">
        <v>8603</v>
      </c>
      <c r="C333" s="11" t="str">
        <f t="shared" si="8"/>
        <v>查看目錄</v>
      </c>
      <c r="D333" s="1" t="s">
        <v>621</v>
      </c>
      <c r="E333" s="6">
        <v>40487</v>
      </c>
      <c r="F333" s="6">
        <v>40512</v>
      </c>
      <c r="G333" s="6">
        <v>40525</v>
      </c>
      <c r="H333" s="6" t="s">
        <v>4766</v>
      </c>
      <c r="I333" s="6" t="s">
        <v>4766</v>
      </c>
      <c r="J333" s="6" t="s">
        <v>4766</v>
      </c>
      <c r="K333" s="6" t="s">
        <v>4766</v>
      </c>
      <c r="L333" s="6" t="s">
        <v>622</v>
      </c>
      <c r="M333" s="6" t="s">
        <v>4766</v>
      </c>
      <c r="N333" s="6" t="s">
        <v>4766</v>
      </c>
      <c r="O333" s="6" t="s">
        <v>4766</v>
      </c>
    </row>
    <row r="334" spans="1:15" ht="16.5" customHeight="1" x14ac:dyDescent="0.25">
      <c r="A334" s="1" t="s">
        <v>733</v>
      </c>
      <c r="B334" s="2" t="s">
        <v>4997</v>
      </c>
      <c r="C334" s="11" t="str">
        <f t="shared" si="8"/>
        <v>查看目錄</v>
      </c>
      <c r="D334" s="1" t="s">
        <v>734</v>
      </c>
      <c r="E334" s="6">
        <v>40461</v>
      </c>
      <c r="F334" s="6">
        <v>40508</v>
      </c>
      <c r="G334" s="6">
        <v>40533</v>
      </c>
      <c r="H334" s="6" t="s">
        <v>4766</v>
      </c>
      <c r="I334" s="6" t="s">
        <v>4766</v>
      </c>
      <c r="J334" s="6" t="s">
        <v>4766</v>
      </c>
      <c r="K334" s="6" t="s">
        <v>4766</v>
      </c>
      <c r="L334" s="6" t="s">
        <v>735</v>
      </c>
      <c r="M334" s="6" t="s">
        <v>4766</v>
      </c>
      <c r="N334" s="6" t="s">
        <v>4766</v>
      </c>
      <c r="O334" s="6" t="s">
        <v>4766</v>
      </c>
    </row>
    <row r="335" spans="1:15" ht="16.5" customHeight="1" x14ac:dyDescent="0.25">
      <c r="A335" s="1" t="s">
        <v>736</v>
      </c>
      <c r="B335" s="2" t="s">
        <v>8604</v>
      </c>
      <c r="C335" s="11" t="str">
        <f t="shared" si="8"/>
        <v>查看目錄</v>
      </c>
      <c r="D335" s="1" t="s">
        <v>613</v>
      </c>
      <c r="E335" s="6">
        <v>40512</v>
      </c>
      <c r="F335" s="6">
        <v>40549</v>
      </c>
      <c r="G335" s="6">
        <v>40543</v>
      </c>
      <c r="H335" s="6" t="s">
        <v>4766</v>
      </c>
      <c r="I335" s="6" t="s">
        <v>4766</v>
      </c>
      <c r="J335" s="6" t="s">
        <v>4766</v>
      </c>
      <c r="K335" s="6" t="s">
        <v>4766</v>
      </c>
      <c r="L335" s="6" t="s">
        <v>711</v>
      </c>
      <c r="M335" s="6" t="s">
        <v>4766</v>
      </c>
      <c r="N335" s="6" t="s">
        <v>4766</v>
      </c>
      <c r="O335" s="6" t="s">
        <v>4766</v>
      </c>
    </row>
    <row r="336" spans="1:15" ht="16.5" customHeight="1" x14ac:dyDescent="0.25">
      <c r="A336" s="1" t="s">
        <v>737</v>
      </c>
      <c r="B336" s="2" t="s">
        <v>8605</v>
      </c>
      <c r="C336" s="11" t="str">
        <f>HYPERLINK("X:\Private\NTD\Test Report\測試報告-電子版本(1999-2014)\CS\CS-10201","查看文件")</f>
        <v>查看文件</v>
      </c>
      <c r="D336" s="1" t="s">
        <v>11</v>
      </c>
      <c r="E336" s="6">
        <v>36928</v>
      </c>
      <c r="F336" s="6">
        <v>36934</v>
      </c>
      <c r="G336" s="6" t="s">
        <v>4766</v>
      </c>
      <c r="H336" s="6" t="s">
        <v>4766</v>
      </c>
      <c r="I336" s="6" t="s">
        <v>4766</v>
      </c>
      <c r="J336" s="6" t="s">
        <v>4766</v>
      </c>
      <c r="K336" s="6" t="s">
        <v>4766</v>
      </c>
      <c r="L336" s="6" t="s">
        <v>4766</v>
      </c>
      <c r="M336" s="6" t="s">
        <v>4766</v>
      </c>
      <c r="N336" s="6" t="s">
        <v>4766</v>
      </c>
      <c r="O336" s="6" t="s">
        <v>4766</v>
      </c>
    </row>
    <row r="337" spans="1:15" ht="16.5" customHeight="1" x14ac:dyDescent="0.25">
      <c r="A337" s="1" t="s">
        <v>738</v>
      </c>
      <c r="B337" s="2" t="s">
        <v>8606</v>
      </c>
      <c r="C337" s="11" t="str">
        <f>HYPERLINK("X:\Private\NTD\Test Report\測試報告-電子版本(1999-2014)\CS\CS-10202","查看文件")</f>
        <v>查看文件</v>
      </c>
      <c r="D337" s="1" t="s">
        <v>11</v>
      </c>
      <c r="E337" s="6">
        <v>36935</v>
      </c>
      <c r="F337" s="6" t="s">
        <v>4766</v>
      </c>
      <c r="G337" s="6" t="s">
        <v>4766</v>
      </c>
      <c r="H337" s="6" t="s">
        <v>4766</v>
      </c>
      <c r="I337" s="6" t="s">
        <v>4766</v>
      </c>
      <c r="J337" s="6" t="s">
        <v>4766</v>
      </c>
      <c r="K337" s="6" t="s">
        <v>4766</v>
      </c>
      <c r="L337" s="6" t="s">
        <v>4766</v>
      </c>
      <c r="M337" s="6" t="s">
        <v>4766</v>
      </c>
      <c r="N337" s="6" t="s">
        <v>4766</v>
      </c>
      <c r="O337" s="6" t="s">
        <v>4766</v>
      </c>
    </row>
    <row r="338" spans="1:15" ht="16.5" customHeight="1" x14ac:dyDescent="0.25">
      <c r="A338" s="1" t="s">
        <v>739</v>
      </c>
      <c r="B338" s="2" t="s">
        <v>8607</v>
      </c>
      <c r="C338" s="11" t="str">
        <f>HYPERLINK("X:\Private\NTD\Test Report\測試報告-電子版本(1999-2014)\CS\CS-10203","查看文件")</f>
        <v>查看文件</v>
      </c>
      <c r="D338" s="1" t="s">
        <v>740</v>
      </c>
      <c r="E338" s="6">
        <v>36935</v>
      </c>
      <c r="F338" s="6">
        <v>36941</v>
      </c>
      <c r="G338" s="6" t="s">
        <v>4766</v>
      </c>
      <c r="H338" s="6" t="s">
        <v>4766</v>
      </c>
      <c r="I338" s="6" t="s">
        <v>4766</v>
      </c>
      <c r="J338" s="6" t="s">
        <v>4766</v>
      </c>
      <c r="K338" s="6" t="s">
        <v>4766</v>
      </c>
      <c r="L338" s="6" t="s">
        <v>4766</v>
      </c>
      <c r="M338" s="6" t="s">
        <v>4766</v>
      </c>
      <c r="N338" s="6" t="s">
        <v>4766</v>
      </c>
      <c r="O338" s="6" t="s">
        <v>4766</v>
      </c>
    </row>
    <row r="339" spans="1:15" ht="16.5" customHeight="1" x14ac:dyDescent="0.25">
      <c r="A339" s="1" t="s">
        <v>741</v>
      </c>
      <c r="B339" s="2" t="s">
        <v>8608</v>
      </c>
      <c r="C339" s="11" t="str">
        <f>HYPERLINK("X:\Private\NTD\Test Report\測試報告-電子版本(1999-2014)\CS","查看目錄")</f>
        <v>查看目錄</v>
      </c>
      <c r="D339" s="1" t="s">
        <v>11</v>
      </c>
      <c r="E339" s="6">
        <v>36935</v>
      </c>
      <c r="F339" s="6">
        <v>37000</v>
      </c>
      <c r="G339" s="6" t="s">
        <v>4766</v>
      </c>
      <c r="H339" s="6" t="s">
        <v>4766</v>
      </c>
      <c r="I339" s="6" t="s">
        <v>4766</v>
      </c>
      <c r="J339" s="6" t="s">
        <v>4766</v>
      </c>
      <c r="K339" s="6" t="s">
        <v>4766</v>
      </c>
      <c r="L339" s="6" t="s">
        <v>4766</v>
      </c>
      <c r="M339" s="6" t="s">
        <v>4766</v>
      </c>
      <c r="N339" s="6" t="s">
        <v>4766</v>
      </c>
      <c r="O339" s="6" t="s">
        <v>4766</v>
      </c>
    </row>
    <row r="340" spans="1:15" ht="16.5" customHeight="1" x14ac:dyDescent="0.25">
      <c r="A340" s="1" t="s">
        <v>742</v>
      </c>
      <c r="B340" s="2" t="s">
        <v>8609</v>
      </c>
      <c r="C340" s="11" t="str">
        <f>HYPERLINK("X:\Private\NTD\Test Report\測試報告-電子版本(1999-2014)\CS\CS-10205","查看文件")</f>
        <v>查看文件</v>
      </c>
      <c r="D340" s="1" t="s">
        <v>11</v>
      </c>
      <c r="E340" s="6">
        <v>36939</v>
      </c>
      <c r="F340" s="6">
        <v>36949</v>
      </c>
      <c r="G340" s="6" t="s">
        <v>4766</v>
      </c>
      <c r="H340" s="6" t="s">
        <v>4766</v>
      </c>
      <c r="I340" s="6" t="s">
        <v>4766</v>
      </c>
      <c r="J340" s="6" t="s">
        <v>4766</v>
      </c>
      <c r="K340" s="6" t="s">
        <v>4766</v>
      </c>
      <c r="L340" s="6" t="s">
        <v>4766</v>
      </c>
      <c r="M340" s="6" t="s">
        <v>4766</v>
      </c>
      <c r="N340" s="6" t="s">
        <v>4766</v>
      </c>
      <c r="O340" s="6" t="s">
        <v>4766</v>
      </c>
    </row>
    <row r="341" spans="1:15" ht="16.5" customHeight="1" x14ac:dyDescent="0.25">
      <c r="A341" s="1" t="s">
        <v>743</v>
      </c>
      <c r="B341" s="2" t="s">
        <v>8610</v>
      </c>
      <c r="C341" s="11" t="str">
        <f t="shared" ref="C341:C346" si="9">HYPERLINK("X:\Private\NTD\Test Report\測試報告-電子版本(1999-2014)\CS","查看目錄")</f>
        <v>查看目錄</v>
      </c>
      <c r="D341" s="1" t="s">
        <v>11</v>
      </c>
      <c r="E341" s="6">
        <v>36942</v>
      </c>
      <c r="F341" s="6">
        <v>36960</v>
      </c>
      <c r="G341" s="6" t="s">
        <v>4766</v>
      </c>
      <c r="H341" s="6" t="s">
        <v>4766</v>
      </c>
      <c r="I341" s="6" t="s">
        <v>4766</v>
      </c>
      <c r="J341" s="6" t="s">
        <v>4766</v>
      </c>
      <c r="K341" s="6" t="s">
        <v>4766</v>
      </c>
      <c r="L341" s="6" t="s">
        <v>4766</v>
      </c>
      <c r="M341" s="6" t="s">
        <v>4766</v>
      </c>
      <c r="N341" s="6" t="s">
        <v>4766</v>
      </c>
      <c r="O341" s="6" t="s">
        <v>4766</v>
      </c>
    </row>
    <row r="342" spans="1:15" ht="16.5" customHeight="1" x14ac:dyDescent="0.25">
      <c r="A342" s="1" t="s">
        <v>744</v>
      </c>
      <c r="B342" s="2" t="s">
        <v>8611</v>
      </c>
      <c r="C342" s="11" t="str">
        <f t="shared" si="9"/>
        <v>查看目錄</v>
      </c>
      <c r="D342" s="1" t="s">
        <v>11</v>
      </c>
      <c r="E342" s="6">
        <v>36964</v>
      </c>
      <c r="F342" s="6">
        <v>36966</v>
      </c>
      <c r="G342" s="6" t="s">
        <v>4766</v>
      </c>
      <c r="H342" s="6" t="s">
        <v>4766</v>
      </c>
      <c r="I342" s="6" t="s">
        <v>4766</v>
      </c>
      <c r="J342" s="6" t="s">
        <v>4766</v>
      </c>
      <c r="K342" s="6" t="s">
        <v>4766</v>
      </c>
      <c r="L342" s="6" t="s">
        <v>4766</v>
      </c>
      <c r="M342" s="6" t="s">
        <v>4766</v>
      </c>
      <c r="N342" s="6" t="s">
        <v>4766</v>
      </c>
      <c r="O342" s="6" t="s">
        <v>4766</v>
      </c>
    </row>
    <row r="343" spans="1:15" ht="16.5" customHeight="1" x14ac:dyDescent="0.25">
      <c r="A343" s="1" t="s">
        <v>745</v>
      </c>
      <c r="B343" s="2" t="s">
        <v>8612</v>
      </c>
      <c r="C343" s="11" t="str">
        <f t="shared" si="9"/>
        <v>查看目錄</v>
      </c>
      <c r="D343" s="1" t="s">
        <v>11</v>
      </c>
      <c r="E343" s="6">
        <v>36964</v>
      </c>
      <c r="F343" s="6">
        <v>36973</v>
      </c>
      <c r="G343" s="6" t="s">
        <v>4766</v>
      </c>
      <c r="H343" s="6" t="s">
        <v>4766</v>
      </c>
      <c r="I343" s="6" t="s">
        <v>4766</v>
      </c>
      <c r="J343" s="6" t="s">
        <v>4766</v>
      </c>
      <c r="K343" s="6" t="s">
        <v>4766</v>
      </c>
      <c r="L343" s="6" t="s">
        <v>4766</v>
      </c>
      <c r="M343" s="6" t="s">
        <v>4766</v>
      </c>
      <c r="N343" s="6" t="s">
        <v>4766</v>
      </c>
      <c r="O343" s="6" t="s">
        <v>4766</v>
      </c>
    </row>
    <row r="344" spans="1:15" ht="16.5" customHeight="1" x14ac:dyDescent="0.25">
      <c r="A344" s="1" t="s">
        <v>746</v>
      </c>
      <c r="B344" s="2" t="s">
        <v>8613</v>
      </c>
      <c r="C344" s="11" t="str">
        <f t="shared" si="9"/>
        <v>查看目錄</v>
      </c>
      <c r="D344" s="1" t="s">
        <v>11</v>
      </c>
      <c r="E344" s="6">
        <v>36965</v>
      </c>
      <c r="F344" s="6" t="s">
        <v>4766</v>
      </c>
      <c r="G344" s="6" t="s">
        <v>4766</v>
      </c>
      <c r="H344" s="6" t="s">
        <v>4766</v>
      </c>
      <c r="I344" s="6" t="s">
        <v>4766</v>
      </c>
      <c r="J344" s="6" t="s">
        <v>4766</v>
      </c>
      <c r="K344" s="6" t="s">
        <v>4766</v>
      </c>
      <c r="L344" s="6" t="s">
        <v>4766</v>
      </c>
      <c r="M344" s="6" t="s">
        <v>4766</v>
      </c>
      <c r="N344" s="6" t="s">
        <v>4766</v>
      </c>
      <c r="O344" s="6" t="s">
        <v>4766</v>
      </c>
    </row>
    <row r="345" spans="1:15" ht="16.5" customHeight="1" x14ac:dyDescent="0.25">
      <c r="A345" s="1" t="s">
        <v>747</v>
      </c>
      <c r="B345" s="2" t="s">
        <v>8614</v>
      </c>
      <c r="C345" s="11" t="str">
        <f t="shared" si="9"/>
        <v>查看目錄</v>
      </c>
      <c r="D345" s="1" t="s">
        <v>11</v>
      </c>
      <c r="E345" s="6">
        <v>36965</v>
      </c>
      <c r="F345" s="6">
        <v>36975</v>
      </c>
      <c r="G345" s="6" t="s">
        <v>4766</v>
      </c>
      <c r="H345" s="6" t="s">
        <v>4766</v>
      </c>
      <c r="I345" s="6" t="s">
        <v>4766</v>
      </c>
      <c r="J345" s="6" t="s">
        <v>4766</v>
      </c>
      <c r="K345" s="6" t="s">
        <v>4766</v>
      </c>
      <c r="L345" s="6" t="s">
        <v>4766</v>
      </c>
      <c r="M345" s="6" t="s">
        <v>4766</v>
      </c>
      <c r="N345" s="6" t="s">
        <v>4766</v>
      </c>
      <c r="O345" s="6" t="s">
        <v>4766</v>
      </c>
    </row>
    <row r="346" spans="1:15" ht="16.5" customHeight="1" x14ac:dyDescent="0.25">
      <c r="A346" s="1" t="s">
        <v>748</v>
      </c>
      <c r="B346" s="2" t="s">
        <v>8615</v>
      </c>
      <c r="C346" s="11" t="str">
        <f t="shared" si="9"/>
        <v>查看目錄</v>
      </c>
      <c r="D346" s="1" t="s">
        <v>11</v>
      </c>
      <c r="E346" s="6">
        <v>36970</v>
      </c>
      <c r="F346" s="6">
        <v>36971</v>
      </c>
      <c r="G346" s="6" t="s">
        <v>4766</v>
      </c>
      <c r="H346" s="6" t="s">
        <v>4766</v>
      </c>
      <c r="I346" s="6" t="s">
        <v>4766</v>
      </c>
      <c r="J346" s="6" t="s">
        <v>4766</v>
      </c>
      <c r="K346" s="6" t="s">
        <v>4766</v>
      </c>
      <c r="L346" s="6" t="s">
        <v>4766</v>
      </c>
      <c r="M346" s="6" t="s">
        <v>4766</v>
      </c>
      <c r="N346" s="6" t="s">
        <v>4766</v>
      </c>
      <c r="O346" s="6" t="s">
        <v>4766</v>
      </c>
    </row>
    <row r="347" spans="1:15" ht="16.5" customHeight="1" x14ac:dyDescent="0.25">
      <c r="A347" s="1" t="s">
        <v>749</v>
      </c>
      <c r="B347" s="2" t="s">
        <v>8616</v>
      </c>
      <c r="C347" s="11" t="str">
        <f>HYPERLINK("X:\Private\NTD\Test Report\測試報告-電子版本(1999-2014)\CS\CS-10306","查看文件")</f>
        <v>查看文件</v>
      </c>
      <c r="D347" s="1" t="s">
        <v>11</v>
      </c>
      <c r="E347" s="6">
        <v>36978</v>
      </c>
      <c r="F347" s="6">
        <v>36999</v>
      </c>
      <c r="G347" s="6" t="s">
        <v>4766</v>
      </c>
      <c r="H347" s="6" t="s">
        <v>4766</v>
      </c>
      <c r="I347" s="6" t="s">
        <v>4766</v>
      </c>
      <c r="J347" s="6" t="s">
        <v>4766</v>
      </c>
      <c r="K347" s="6" t="s">
        <v>4766</v>
      </c>
      <c r="L347" s="6" t="s">
        <v>4766</v>
      </c>
      <c r="M347" s="6" t="s">
        <v>4766</v>
      </c>
      <c r="N347" s="6" t="s">
        <v>4766</v>
      </c>
      <c r="O347" s="6" t="s">
        <v>4766</v>
      </c>
    </row>
    <row r="348" spans="1:15" ht="16.5" customHeight="1" x14ac:dyDescent="0.25">
      <c r="A348" s="1" t="s">
        <v>750</v>
      </c>
      <c r="B348" s="2" t="s">
        <v>8617</v>
      </c>
      <c r="C348" s="11" t="str">
        <f>HYPERLINK("X:\Private\NTD\Test Report\測試報告-電子版本(1999-2014)\CS","查看目錄")</f>
        <v>查看目錄</v>
      </c>
      <c r="D348" s="1" t="s">
        <v>11</v>
      </c>
      <c r="E348" s="6">
        <v>36979</v>
      </c>
      <c r="F348" s="6">
        <v>37000</v>
      </c>
      <c r="G348" s="6" t="s">
        <v>4766</v>
      </c>
      <c r="H348" s="6" t="s">
        <v>4766</v>
      </c>
      <c r="I348" s="6" t="s">
        <v>4766</v>
      </c>
      <c r="J348" s="6" t="s">
        <v>4766</v>
      </c>
      <c r="K348" s="6" t="s">
        <v>4766</v>
      </c>
      <c r="L348" s="6" t="s">
        <v>4766</v>
      </c>
      <c r="M348" s="6" t="s">
        <v>4766</v>
      </c>
      <c r="N348" s="6" t="s">
        <v>4766</v>
      </c>
      <c r="O348" s="6" t="s">
        <v>4766</v>
      </c>
    </row>
    <row r="349" spans="1:15" ht="16.5" customHeight="1" x14ac:dyDescent="0.25">
      <c r="A349" s="1" t="s">
        <v>751</v>
      </c>
      <c r="B349" s="2" t="s">
        <v>8618</v>
      </c>
      <c r="C349" s="11" t="str">
        <f>HYPERLINK("X:\Private\NTD\Test Report\測試報告-電子版本(1999-2014)\CS","查看目錄")</f>
        <v>查看目錄</v>
      </c>
      <c r="D349" s="1" t="s">
        <v>11</v>
      </c>
      <c r="E349" s="6">
        <v>36980</v>
      </c>
      <c r="F349" s="6">
        <v>36996</v>
      </c>
      <c r="G349" s="6" t="s">
        <v>4766</v>
      </c>
      <c r="H349" s="6" t="s">
        <v>4766</v>
      </c>
      <c r="I349" s="6" t="s">
        <v>4766</v>
      </c>
      <c r="J349" s="6" t="s">
        <v>4766</v>
      </c>
      <c r="K349" s="6" t="s">
        <v>4766</v>
      </c>
      <c r="L349" s="6" t="s">
        <v>4766</v>
      </c>
      <c r="M349" s="6" t="s">
        <v>4766</v>
      </c>
      <c r="N349" s="6" t="s">
        <v>4766</v>
      </c>
      <c r="O349" s="6" t="s">
        <v>4766</v>
      </c>
    </row>
    <row r="350" spans="1:15" ht="16.5" customHeight="1" x14ac:dyDescent="0.25">
      <c r="A350" s="1" t="s">
        <v>752</v>
      </c>
      <c r="B350" s="2" t="s">
        <v>8619</v>
      </c>
      <c r="C350" s="11" t="str">
        <f>HYPERLINK("X:\Private\NTD\Test Report\測試報告-電子版本(1999-2014)\CS\CS-10309","查看文件")</f>
        <v>查看文件</v>
      </c>
      <c r="D350" s="1" t="s">
        <v>11</v>
      </c>
      <c r="E350" s="6">
        <v>36980</v>
      </c>
      <c r="F350" s="6">
        <v>36996</v>
      </c>
      <c r="G350" s="6" t="s">
        <v>4766</v>
      </c>
      <c r="H350" s="6" t="s">
        <v>4766</v>
      </c>
      <c r="I350" s="6" t="s">
        <v>4766</v>
      </c>
      <c r="J350" s="6" t="s">
        <v>4766</v>
      </c>
      <c r="K350" s="6" t="s">
        <v>4766</v>
      </c>
      <c r="L350" s="6" t="s">
        <v>4766</v>
      </c>
      <c r="M350" s="6" t="s">
        <v>4766</v>
      </c>
      <c r="N350" s="6" t="s">
        <v>4766</v>
      </c>
      <c r="O350" s="6" t="s">
        <v>4766</v>
      </c>
    </row>
    <row r="351" spans="1:15" ht="16.5" customHeight="1" x14ac:dyDescent="0.25">
      <c r="A351" s="1" t="s">
        <v>753</v>
      </c>
      <c r="B351" s="2" t="s">
        <v>8620</v>
      </c>
      <c r="C351" s="11" t="str">
        <f>HYPERLINK("X:\Private\NTD\Test Report\測試報告-電子版本(1999-2014)\CS\CS-10310","查看文件")</f>
        <v>查看文件</v>
      </c>
      <c r="D351" s="1" t="s">
        <v>11</v>
      </c>
      <c r="E351" s="6">
        <v>36980</v>
      </c>
      <c r="F351" s="6">
        <v>36996</v>
      </c>
      <c r="G351" s="6" t="s">
        <v>4766</v>
      </c>
      <c r="H351" s="6" t="s">
        <v>4766</v>
      </c>
      <c r="I351" s="6" t="s">
        <v>4766</v>
      </c>
      <c r="J351" s="6" t="s">
        <v>4766</v>
      </c>
      <c r="K351" s="6" t="s">
        <v>4766</v>
      </c>
      <c r="L351" s="6" t="s">
        <v>4766</v>
      </c>
      <c r="M351" s="6" t="s">
        <v>4766</v>
      </c>
      <c r="N351" s="6" t="s">
        <v>4766</v>
      </c>
      <c r="O351" s="6" t="s">
        <v>4766</v>
      </c>
    </row>
    <row r="352" spans="1:15" ht="16.5" customHeight="1" x14ac:dyDescent="0.25">
      <c r="A352" s="1" t="s">
        <v>754</v>
      </c>
      <c r="B352" s="2" t="s">
        <v>8621</v>
      </c>
      <c r="C352" s="11" t="str">
        <f>HYPERLINK("X:\Private\NTD\Test Report\測試報告-電子版本(1999-2014)\CS\CS-10311","查看文件")</f>
        <v>查看文件</v>
      </c>
      <c r="D352" s="1" t="s">
        <v>9</v>
      </c>
      <c r="E352" s="6">
        <v>36981</v>
      </c>
      <c r="F352" s="6">
        <v>36977</v>
      </c>
      <c r="G352" s="6" t="s">
        <v>4766</v>
      </c>
      <c r="H352" s="6" t="s">
        <v>4766</v>
      </c>
      <c r="I352" s="6" t="s">
        <v>4766</v>
      </c>
      <c r="J352" s="6" t="s">
        <v>4766</v>
      </c>
      <c r="K352" s="6" t="s">
        <v>4766</v>
      </c>
      <c r="L352" s="6" t="s">
        <v>4766</v>
      </c>
      <c r="M352" s="6" t="s">
        <v>4766</v>
      </c>
      <c r="N352" s="6" t="s">
        <v>4766</v>
      </c>
      <c r="O352" s="6" t="s">
        <v>4766</v>
      </c>
    </row>
    <row r="353" spans="1:15" ht="16.5" customHeight="1" x14ac:dyDescent="0.25">
      <c r="A353" s="1" t="s">
        <v>755</v>
      </c>
      <c r="B353" s="2" t="s">
        <v>756</v>
      </c>
      <c r="C353" s="11" t="str">
        <f>HYPERLINK("X:\Private\NTD\Test Report\測試報告-電子版本(1999-2014)\CS\CS-10401","查看文件")</f>
        <v>查看文件</v>
      </c>
      <c r="D353" s="1" t="s">
        <v>2</v>
      </c>
      <c r="E353" s="6">
        <v>36985</v>
      </c>
      <c r="F353" s="6" t="s">
        <v>4766</v>
      </c>
      <c r="G353" s="6" t="s">
        <v>4766</v>
      </c>
      <c r="H353" s="6" t="s">
        <v>4766</v>
      </c>
      <c r="I353" s="6" t="s">
        <v>4766</v>
      </c>
      <c r="J353" s="6" t="s">
        <v>4766</v>
      </c>
      <c r="K353" s="6" t="s">
        <v>4766</v>
      </c>
      <c r="L353" s="6" t="s">
        <v>4766</v>
      </c>
      <c r="M353" s="6" t="s">
        <v>4766</v>
      </c>
      <c r="N353" s="6" t="s">
        <v>4766</v>
      </c>
      <c r="O353" s="6" t="s">
        <v>4766</v>
      </c>
    </row>
    <row r="354" spans="1:15" ht="16.5" customHeight="1" x14ac:dyDescent="0.25">
      <c r="A354" s="1" t="s">
        <v>757</v>
      </c>
      <c r="B354" s="2" t="s">
        <v>8622</v>
      </c>
      <c r="C354" s="11" t="str">
        <f>HYPERLINK("X:\Private\NTD\Test Report\測試報告-電子版本(1999-2014)\CS","查看目錄")</f>
        <v>查看目錄</v>
      </c>
      <c r="D354" s="1" t="s">
        <v>11</v>
      </c>
      <c r="E354" s="6">
        <v>36998</v>
      </c>
      <c r="F354" s="6">
        <v>37005</v>
      </c>
      <c r="G354" s="6" t="s">
        <v>4766</v>
      </c>
      <c r="H354" s="6" t="s">
        <v>4766</v>
      </c>
      <c r="I354" s="6" t="s">
        <v>4766</v>
      </c>
      <c r="J354" s="6" t="s">
        <v>4766</v>
      </c>
      <c r="K354" s="6" t="s">
        <v>4766</v>
      </c>
      <c r="L354" s="6" t="s">
        <v>4766</v>
      </c>
      <c r="M354" s="6" t="s">
        <v>4766</v>
      </c>
      <c r="N354" s="6" t="s">
        <v>4766</v>
      </c>
      <c r="O354" s="6" t="s">
        <v>4766</v>
      </c>
    </row>
    <row r="355" spans="1:15" ht="16.5" customHeight="1" x14ac:dyDescent="0.25">
      <c r="A355" s="1" t="s">
        <v>758</v>
      </c>
      <c r="B355" s="2" t="s">
        <v>8623</v>
      </c>
      <c r="C355" s="11" t="str">
        <f>HYPERLINK("X:\Private\NTD\Test Report\測試報告-電子版本(1999-2014)\CS\CS-10403","查看文件")</f>
        <v>查看文件</v>
      </c>
      <c r="D355" s="1" t="s">
        <v>11</v>
      </c>
      <c r="E355" s="6">
        <v>36998</v>
      </c>
      <c r="F355" s="6">
        <v>37005</v>
      </c>
      <c r="G355" s="6" t="s">
        <v>4766</v>
      </c>
      <c r="H355" s="6" t="s">
        <v>4766</v>
      </c>
      <c r="I355" s="6" t="s">
        <v>4766</v>
      </c>
      <c r="J355" s="6" t="s">
        <v>4766</v>
      </c>
      <c r="K355" s="6" t="s">
        <v>4766</v>
      </c>
      <c r="L355" s="6" t="s">
        <v>4766</v>
      </c>
      <c r="M355" s="6" t="s">
        <v>4766</v>
      </c>
      <c r="N355" s="6" t="s">
        <v>4766</v>
      </c>
      <c r="O355" s="6" t="s">
        <v>4766</v>
      </c>
    </row>
    <row r="356" spans="1:15" ht="16.5" customHeight="1" x14ac:dyDescent="0.25">
      <c r="A356" s="1" t="s">
        <v>759</v>
      </c>
      <c r="B356" s="2" t="s">
        <v>8624</v>
      </c>
      <c r="C356" s="11" t="str">
        <f>HYPERLINK("X:\Private\NTD\Test Report\測試報告-電子版本(1999-2014)\CS","查看目錄")</f>
        <v>查看目錄</v>
      </c>
      <c r="D356" s="1" t="s">
        <v>11</v>
      </c>
      <c r="E356" s="6">
        <v>37000</v>
      </c>
      <c r="F356" s="6">
        <v>37009</v>
      </c>
      <c r="G356" s="6" t="s">
        <v>4766</v>
      </c>
      <c r="H356" s="6" t="s">
        <v>4766</v>
      </c>
      <c r="I356" s="6" t="s">
        <v>4766</v>
      </c>
      <c r="J356" s="6" t="s">
        <v>4766</v>
      </c>
      <c r="K356" s="6" t="s">
        <v>4766</v>
      </c>
      <c r="L356" s="6" t="s">
        <v>4766</v>
      </c>
      <c r="M356" s="6" t="s">
        <v>4766</v>
      </c>
      <c r="N356" s="6" t="s">
        <v>4766</v>
      </c>
      <c r="O356" s="6" t="s">
        <v>4766</v>
      </c>
    </row>
    <row r="357" spans="1:15" ht="16.5" customHeight="1" x14ac:dyDescent="0.25">
      <c r="A357" s="1" t="s">
        <v>760</v>
      </c>
      <c r="B357" s="2" t="s">
        <v>8625</v>
      </c>
      <c r="C357" s="11" t="str">
        <f>HYPERLINK("X:\Private\NTD\Test Report\測試報告-電子版本(1999-2014)\CS","查看目錄")</f>
        <v>查看目錄</v>
      </c>
      <c r="D357" s="1" t="s">
        <v>11</v>
      </c>
      <c r="E357" s="6">
        <v>37001</v>
      </c>
      <c r="F357" s="6">
        <v>37005</v>
      </c>
      <c r="G357" s="6" t="s">
        <v>4766</v>
      </c>
      <c r="H357" s="6" t="s">
        <v>4766</v>
      </c>
      <c r="I357" s="6" t="s">
        <v>4766</v>
      </c>
      <c r="J357" s="6" t="s">
        <v>4766</v>
      </c>
      <c r="K357" s="6" t="s">
        <v>4766</v>
      </c>
      <c r="L357" s="6" t="s">
        <v>4766</v>
      </c>
      <c r="M357" s="6" t="s">
        <v>4766</v>
      </c>
      <c r="N357" s="6" t="s">
        <v>4766</v>
      </c>
      <c r="O357" s="6" t="s">
        <v>4766</v>
      </c>
    </row>
    <row r="358" spans="1:15" ht="16.5" customHeight="1" x14ac:dyDescent="0.25">
      <c r="A358" s="1" t="s">
        <v>761</v>
      </c>
      <c r="B358" s="2" t="s">
        <v>8626</v>
      </c>
      <c r="C358" s="11" t="str">
        <f>HYPERLINK("X:\Private\NTD\Test Report\測試報告-電子版本(1999-2014)\CS\CS-10406","查看文件")</f>
        <v>查看文件</v>
      </c>
      <c r="D358" s="1" t="s">
        <v>11</v>
      </c>
      <c r="E358" s="6">
        <v>37001</v>
      </c>
      <c r="F358" s="6">
        <v>37021</v>
      </c>
      <c r="G358" s="6" t="s">
        <v>4766</v>
      </c>
      <c r="H358" s="6" t="s">
        <v>4766</v>
      </c>
      <c r="I358" s="6" t="s">
        <v>4766</v>
      </c>
      <c r="J358" s="6" t="s">
        <v>4766</v>
      </c>
      <c r="K358" s="6" t="s">
        <v>4766</v>
      </c>
      <c r="L358" s="6" t="s">
        <v>4766</v>
      </c>
      <c r="M358" s="6" t="s">
        <v>4766</v>
      </c>
      <c r="N358" s="6" t="s">
        <v>4766</v>
      </c>
      <c r="O358" s="6" t="s">
        <v>4766</v>
      </c>
    </row>
    <row r="359" spans="1:15" ht="16.5" customHeight="1" x14ac:dyDescent="0.25">
      <c r="A359" s="1" t="s">
        <v>762</v>
      </c>
      <c r="B359" s="2" t="s">
        <v>8627</v>
      </c>
      <c r="C359" s="11" t="str">
        <f>HYPERLINK("X:\Private\NTD\Test Report\測試報告-電子版本(1999-2014)\CS\CS-10407","查看文件")</f>
        <v>查看文件</v>
      </c>
      <c r="D359" s="1" t="s">
        <v>11</v>
      </c>
      <c r="E359" s="6">
        <v>37001</v>
      </c>
      <c r="F359" s="6">
        <v>37004</v>
      </c>
      <c r="G359" s="6" t="s">
        <v>4766</v>
      </c>
      <c r="H359" s="6" t="s">
        <v>4766</v>
      </c>
      <c r="I359" s="6" t="s">
        <v>4766</v>
      </c>
      <c r="J359" s="6" t="s">
        <v>4766</v>
      </c>
      <c r="K359" s="6" t="s">
        <v>4766</v>
      </c>
      <c r="L359" s="6" t="s">
        <v>4766</v>
      </c>
      <c r="M359" s="6" t="s">
        <v>4766</v>
      </c>
      <c r="N359" s="6" t="s">
        <v>4766</v>
      </c>
      <c r="O359" s="6" t="s">
        <v>4766</v>
      </c>
    </row>
    <row r="360" spans="1:15" ht="16.5" customHeight="1" x14ac:dyDescent="0.25">
      <c r="A360" s="1" t="s">
        <v>763</v>
      </c>
      <c r="B360" s="2" t="s">
        <v>8628</v>
      </c>
      <c r="C360" s="11" t="str">
        <f>HYPERLINK("X:\Private\NTD\Test Report\測試報告-電子版本(1999-2014)\CS","查看目錄")</f>
        <v>查看目錄</v>
      </c>
      <c r="D360" s="1" t="s">
        <v>11</v>
      </c>
      <c r="E360" s="6">
        <v>37008</v>
      </c>
      <c r="F360" s="6">
        <v>37021</v>
      </c>
      <c r="G360" s="6" t="s">
        <v>4766</v>
      </c>
      <c r="H360" s="6" t="s">
        <v>4766</v>
      </c>
      <c r="I360" s="6" t="s">
        <v>4766</v>
      </c>
      <c r="J360" s="6" t="s">
        <v>4766</v>
      </c>
      <c r="K360" s="6" t="s">
        <v>4766</v>
      </c>
      <c r="L360" s="6" t="s">
        <v>4766</v>
      </c>
      <c r="M360" s="6" t="s">
        <v>4766</v>
      </c>
      <c r="N360" s="6" t="s">
        <v>4766</v>
      </c>
      <c r="O360" s="6" t="s">
        <v>4766</v>
      </c>
    </row>
    <row r="361" spans="1:15" ht="16.5" customHeight="1" x14ac:dyDescent="0.25">
      <c r="A361" s="1" t="s">
        <v>764</v>
      </c>
      <c r="B361" s="2" t="s">
        <v>8629</v>
      </c>
      <c r="C361" s="11" t="str">
        <f>HYPERLINK("X:\Private\NTD\Test Report\測試報告-電子版本(1999-2014)\CS\CS-10501","查看文件")</f>
        <v>查看文件</v>
      </c>
      <c r="D361" s="1" t="s">
        <v>11</v>
      </c>
      <c r="E361" s="6">
        <v>37014</v>
      </c>
      <c r="F361" s="6">
        <v>37031</v>
      </c>
      <c r="G361" s="6" t="s">
        <v>4766</v>
      </c>
      <c r="H361" s="6" t="s">
        <v>4766</v>
      </c>
      <c r="I361" s="6" t="s">
        <v>4766</v>
      </c>
      <c r="J361" s="6" t="s">
        <v>4766</v>
      </c>
      <c r="K361" s="6" t="s">
        <v>4766</v>
      </c>
      <c r="L361" s="6" t="s">
        <v>4766</v>
      </c>
      <c r="M361" s="6" t="s">
        <v>4766</v>
      </c>
      <c r="N361" s="6" t="s">
        <v>4766</v>
      </c>
      <c r="O361" s="6" t="s">
        <v>4766</v>
      </c>
    </row>
    <row r="362" spans="1:15" ht="16.5" customHeight="1" x14ac:dyDescent="0.25">
      <c r="A362" s="1" t="s">
        <v>765</v>
      </c>
      <c r="B362" s="2" t="s">
        <v>8630</v>
      </c>
      <c r="C362" s="11" t="str">
        <f>HYPERLINK("X:\Private\NTD\Test Report\測試報告-電子版本(1999-2014)\CS","查看目錄")</f>
        <v>查看目錄</v>
      </c>
      <c r="D362" s="1" t="s">
        <v>766</v>
      </c>
      <c r="E362" s="6">
        <v>37018</v>
      </c>
      <c r="F362" s="6">
        <v>37026</v>
      </c>
      <c r="G362" s="6" t="s">
        <v>4766</v>
      </c>
      <c r="H362" s="6" t="s">
        <v>4766</v>
      </c>
      <c r="I362" s="6" t="s">
        <v>4766</v>
      </c>
      <c r="J362" s="6" t="s">
        <v>4766</v>
      </c>
      <c r="K362" s="6" t="s">
        <v>4766</v>
      </c>
      <c r="L362" s="6" t="s">
        <v>4766</v>
      </c>
      <c r="M362" s="6" t="s">
        <v>4766</v>
      </c>
      <c r="N362" s="6" t="s">
        <v>4766</v>
      </c>
      <c r="O362" s="6" t="s">
        <v>4766</v>
      </c>
    </row>
    <row r="363" spans="1:15" ht="16.5" customHeight="1" x14ac:dyDescent="0.25">
      <c r="A363" s="1" t="s">
        <v>767</v>
      </c>
      <c r="B363" s="2" t="s">
        <v>8631</v>
      </c>
      <c r="C363" s="11" t="str">
        <f>HYPERLINK("X:\Private\NTD\Test Report\測試報告-電子版本(1999-2014)\CS","查看目錄")</f>
        <v>查看目錄</v>
      </c>
      <c r="D363" s="1" t="s">
        <v>11</v>
      </c>
      <c r="E363" s="6">
        <v>37022</v>
      </c>
      <c r="F363" s="6">
        <v>37031</v>
      </c>
      <c r="G363" s="6" t="s">
        <v>4766</v>
      </c>
      <c r="H363" s="6" t="s">
        <v>4766</v>
      </c>
      <c r="I363" s="6" t="s">
        <v>4766</v>
      </c>
      <c r="J363" s="6" t="s">
        <v>4766</v>
      </c>
      <c r="K363" s="6" t="s">
        <v>4766</v>
      </c>
      <c r="L363" s="6" t="s">
        <v>4766</v>
      </c>
      <c r="M363" s="6" t="s">
        <v>4766</v>
      </c>
      <c r="N363" s="6" t="s">
        <v>4766</v>
      </c>
      <c r="O363" s="6" t="s">
        <v>4766</v>
      </c>
    </row>
    <row r="364" spans="1:15" ht="16.5" customHeight="1" x14ac:dyDescent="0.25">
      <c r="A364" s="1" t="s">
        <v>768</v>
      </c>
      <c r="B364" s="2" t="s">
        <v>8632</v>
      </c>
      <c r="C364" s="11" t="str">
        <f>HYPERLINK("X:\Private\NTD\Test Report\測試報告-電子版本(1999-2014)\CS","查看目錄")</f>
        <v>查看目錄</v>
      </c>
      <c r="D364" s="1" t="s">
        <v>11</v>
      </c>
      <c r="E364" s="6">
        <v>37022</v>
      </c>
      <c r="F364" s="6">
        <v>37032</v>
      </c>
      <c r="G364" s="6" t="s">
        <v>4766</v>
      </c>
      <c r="H364" s="6" t="s">
        <v>4766</v>
      </c>
      <c r="I364" s="6" t="s">
        <v>4766</v>
      </c>
      <c r="J364" s="6" t="s">
        <v>4766</v>
      </c>
      <c r="K364" s="6" t="s">
        <v>4766</v>
      </c>
      <c r="L364" s="6" t="s">
        <v>4766</v>
      </c>
      <c r="M364" s="6" t="s">
        <v>4766</v>
      </c>
      <c r="N364" s="6" t="s">
        <v>4766</v>
      </c>
      <c r="O364" s="6" t="s">
        <v>4766</v>
      </c>
    </row>
    <row r="365" spans="1:15" ht="16.5" customHeight="1" x14ac:dyDescent="0.25">
      <c r="A365" s="1" t="s">
        <v>769</v>
      </c>
      <c r="B365" s="2" t="s">
        <v>8633</v>
      </c>
      <c r="C365" s="11" t="str">
        <f>HYPERLINK("X:\Private\NTD\Test Report\測試報告-電子版本(1999-2014)\CS\CS-10505","查看文件")</f>
        <v>查看文件</v>
      </c>
      <c r="D365" s="1" t="s">
        <v>11</v>
      </c>
      <c r="E365" s="6">
        <v>37022</v>
      </c>
      <c r="F365" s="6">
        <v>37032</v>
      </c>
      <c r="G365" s="6" t="s">
        <v>4766</v>
      </c>
      <c r="H365" s="6" t="s">
        <v>4766</v>
      </c>
      <c r="I365" s="6" t="s">
        <v>4766</v>
      </c>
      <c r="J365" s="6" t="s">
        <v>4766</v>
      </c>
      <c r="K365" s="6" t="s">
        <v>4766</v>
      </c>
      <c r="L365" s="6" t="s">
        <v>4766</v>
      </c>
      <c r="M365" s="6" t="s">
        <v>4766</v>
      </c>
      <c r="N365" s="6" t="s">
        <v>4766</v>
      </c>
      <c r="O365" s="6" t="s">
        <v>4766</v>
      </c>
    </row>
    <row r="366" spans="1:15" ht="16.5" customHeight="1" x14ac:dyDescent="0.25">
      <c r="A366" s="1" t="s">
        <v>770</v>
      </c>
      <c r="B366" s="2" t="s">
        <v>8634</v>
      </c>
      <c r="C366" s="11" t="str">
        <f>HYPERLINK("X:\Private\NTD\Test Report\測試報告-電子版本(1999-2014)\CS","查看目錄")</f>
        <v>查看目錄</v>
      </c>
      <c r="D366" s="1" t="s">
        <v>11</v>
      </c>
      <c r="E366" s="6">
        <v>37025</v>
      </c>
      <c r="F366" s="6">
        <v>37032</v>
      </c>
      <c r="G366" s="6" t="s">
        <v>4766</v>
      </c>
      <c r="H366" s="6" t="s">
        <v>4766</v>
      </c>
      <c r="I366" s="6" t="s">
        <v>4766</v>
      </c>
      <c r="J366" s="6" t="s">
        <v>4766</v>
      </c>
      <c r="K366" s="6" t="s">
        <v>4766</v>
      </c>
      <c r="L366" s="6" t="s">
        <v>4766</v>
      </c>
      <c r="M366" s="6" t="s">
        <v>4766</v>
      </c>
      <c r="N366" s="6" t="s">
        <v>4766</v>
      </c>
      <c r="O366" s="6" t="s">
        <v>4766</v>
      </c>
    </row>
    <row r="367" spans="1:15" ht="16.5" customHeight="1" x14ac:dyDescent="0.25">
      <c r="A367" s="1" t="s">
        <v>771</v>
      </c>
      <c r="B367" s="2" t="s">
        <v>8635</v>
      </c>
      <c r="C367" s="11" t="str">
        <f>HYPERLINK("X:\Private\NTD\Test Report\測試報告-電子版本(1999-2014)\CS\CS-10507","查看文件")</f>
        <v>查看文件</v>
      </c>
      <c r="D367" s="1" t="s">
        <v>11</v>
      </c>
      <c r="E367" s="6">
        <v>37032</v>
      </c>
      <c r="F367" s="6">
        <v>37053</v>
      </c>
      <c r="G367" s="6" t="s">
        <v>4766</v>
      </c>
      <c r="H367" s="6" t="s">
        <v>4766</v>
      </c>
      <c r="I367" s="6" t="s">
        <v>4766</v>
      </c>
      <c r="J367" s="6" t="s">
        <v>4766</v>
      </c>
      <c r="K367" s="6" t="s">
        <v>4766</v>
      </c>
      <c r="L367" s="6" t="s">
        <v>4766</v>
      </c>
      <c r="M367" s="6" t="s">
        <v>4766</v>
      </c>
      <c r="N367" s="6" t="s">
        <v>4766</v>
      </c>
      <c r="O367" s="6" t="s">
        <v>4766</v>
      </c>
    </row>
    <row r="368" spans="1:15" ht="16.5" customHeight="1" x14ac:dyDescent="0.25">
      <c r="A368" s="1" t="s">
        <v>772</v>
      </c>
      <c r="B368" s="2" t="s">
        <v>8636</v>
      </c>
      <c r="C368" s="11" t="str">
        <f>HYPERLINK("X:\Private\NTD\Test Report\測試報告-電子版本(1999-2014)\CS\CS-10508","查看文件")</f>
        <v>查看文件</v>
      </c>
      <c r="D368" s="1" t="s">
        <v>11</v>
      </c>
      <c r="E368" s="6">
        <v>37034</v>
      </c>
      <c r="F368" s="6">
        <v>37053</v>
      </c>
      <c r="G368" s="6" t="s">
        <v>4766</v>
      </c>
      <c r="H368" s="6" t="s">
        <v>4766</v>
      </c>
      <c r="I368" s="6" t="s">
        <v>4766</v>
      </c>
      <c r="J368" s="6" t="s">
        <v>4766</v>
      </c>
      <c r="K368" s="6" t="s">
        <v>4766</v>
      </c>
      <c r="L368" s="6" t="s">
        <v>4766</v>
      </c>
      <c r="M368" s="6" t="s">
        <v>4766</v>
      </c>
      <c r="N368" s="6" t="s">
        <v>4766</v>
      </c>
      <c r="O368" s="6" t="s">
        <v>4766</v>
      </c>
    </row>
    <row r="369" spans="1:15" ht="16.5" customHeight="1" x14ac:dyDescent="0.25">
      <c r="A369" s="1" t="s">
        <v>773</v>
      </c>
      <c r="B369" s="2" t="s">
        <v>8637</v>
      </c>
      <c r="C369" s="11" t="str">
        <f>HYPERLINK("X:\Private\NTD\Test Report\測試報告-電子版本(1999-2014)\CS","查看目錄")</f>
        <v>查看目錄</v>
      </c>
      <c r="D369" s="1" t="s">
        <v>9</v>
      </c>
      <c r="E369" s="6">
        <v>37085</v>
      </c>
      <c r="F369" s="6">
        <v>37051</v>
      </c>
      <c r="G369" s="6" t="s">
        <v>4766</v>
      </c>
      <c r="H369" s="6" t="s">
        <v>4766</v>
      </c>
      <c r="I369" s="6" t="s">
        <v>4766</v>
      </c>
      <c r="J369" s="6" t="s">
        <v>4766</v>
      </c>
      <c r="K369" s="6" t="s">
        <v>4766</v>
      </c>
      <c r="L369" s="6" t="s">
        <v>4766</v>
      </c>
      <c r="M369" s="6" t="s">
        <v>4766</v>
      </c>
      <c r="N369" s="6" t="s">
        <v>4766</v>
      </c>
      <c r="O369" s="6" t="s">
        <v>4766</v>
      </c>
    </row>
    <row r="370" spans="1:15" ht="16.5" customHeight="1" x14ac:dyDescent="0.25">
      <c r="A370" s="1" t="s">
        <v>774</v>
      </c>
      <c r="B370" s="2" t="s">
        <v>8638</v>
      </c>
      <c r="C370" s="11" t="str">
        <f>HYPERLINK("X:\Private\NTD\Test Report\測試報告-電子版本(1999-2014)\CS\CS-10510","查看文件")</f>
        <v>查看文件</v>
      </c>
      <c r="D370" s="1" t="s">
        <v>11</v>
      </c>
      <c r="E370" s="6">
        <v>37041</v>
      </c>
      <c r="F370" s="6">
        <v>37062</v>
      </c>
      <c r="G370" s="6" t="s">
        <v>4766</v>
      </c>
      <c r="H370" s="6" t="s">
        <v>4766</v>
      </c>
      <c r="I370" s="6" t="s">
        <v>4766</v>
      </c>
      <c r="J370" s="6" t="s">
        <v>4766</v>
      </c>
      <c r="K370" s="6" t="s">
        <v>4766</v>
      </c>
      <c r="L370" s="6" t="s">
        <v>4766</v>
      </c>
      <c r="M370" s="6" t="s">
        <v>4766</v>
      </c>
      <c r="N370" s="6" t="s">
        <v>4766</v>
      </c>
      <c r="O370" s="6" t="s">
        <v>4766</v>
      </c>
    </row>
    <row r="371" spans="1:15" ht="16.5" customHeight="1" x14ac:dyDescent="0.25">
      <c r="A371" s="1" t="s">
        <v>775</v>
      </c>
      <c r="B371" s="2" t="s">
        <v>8639</v>
      </c>
      <c r="C371" s="11" t="str">
        <f>HYPERLINK("X:\Private\NTD\Test Report\測試報告-電子版本(1999-2014)\CS","查看目錄")</f>
        <v>查看目錄</v>
      </c>
      <c r="D371" s="1" t="s">
        <v>9</v>
      </c>
      <c r="E371" s="6">
        <v>37043</v>
      </c>
      <c r="F371" s="6">
        <v>37043</v>
      </c>
      <c r="G371" s="6" t="s">
        <v>4766</v>
      </c>
      <c r="H371" s="6" t="s">
        <v>4766</v>
      </c>
      <c r="I371" s="6" t="s">
        <v>4766</v>
      </c>
      <c r="J371" s="6" t="s">
        <v>4766</v>
      </c>
      <c r="K371" s="6" t="s">
        <v>4766</v>
      </c>
      <c r="L371" s="6" t="s">
        <v>4766</v>
      </c>
      <c r="M371" s="6" t="s">
        <v>4766</v>
      </c>
      <c r="N371" s="6" t="s">
        <v>4766</v>
      </c>
      <c r="O371" s="6" t="s">
        <v>4766</v>
      </c>
    </row>
    <row r="372" spans="1:15" ht="16.5" customHeight="1" x14ac:dyDescent="0.25">
      <c r="A372" s="1" t="s">
        <v>776</v>
      </c>
      <c r="B372" s="2" t="s">
        <v>8640</v>
      </c>
      <c r="C372" s="11" t="str">
        <f>HYPERLINK("X:\Private\NTD\Test Report\測試報告-電子版本(1999-2014)\CS\CS-10602","查看文件")</f>
        <v>查看文件</v>
      </c>
      <c r="D372" s="1" t="s">
        <v>11</v>
      </c>
      <c r="E372" s="6">
        <v>37048</v>
      </c>
      <c r="F372" s="6">
        <v>37062</v>
      </c>
      <c r="G372" s="6" t="s">
        <v>4766</v>
      </c>
      <c r="H372" s="6" t="s">
        <v>4766</v>
      </c>
      <c r="I372" s="6" t="s">
        <v>4766</v>
      </c>
      <c r="J372" s="6" t="s">
        <v>4766</v>
      </c>
      <c r="K372" s="6" t="s">
        <v>4766</v>
      </c>
      <c r="L372" s="6" t="s">
        <v>4766</v>
      </c>
      <c r="M372" s="6" t="s">
        <v>4766</v>
      </c>
      <c r="N372" s="6" t="s">
        <v>4766</v>
      </c>
      <c r="O372" s="6" t="s">
        <v>4766</v>
      </c>
    </row>
    <row r="373" spans="1:15" ht="16.5" customHeight="1" x14ac:dyDescent="0.25">
      <c r="A373" s="1" t="s">
        <v>777</v>
      </c>
      <c r="B373" s="2" t="s">
        <v>8641</v>
      </c>
      <c r="C373" s="11" t="str">
        <f>HYPERLINK("X:\Private\NTD\Test Report\測試報告-電子版本(1999-2014)\CS\CS-10603","查看文件")</f>
        <v>查看文件</v>
      </c>
      <c r="D373" s="1" t="s">
        <v>11</v>
      </c>
      <c r="E373" s="6">
        <v>37056</v>
      </c>
      <c r="F373" s="6">
        <v>37066</v>
      </c>
      <c r="G373" s="6" t="s">
        <v>4766</v>
      </c>
      <c r="H373" s="6" t="s">
        <v>4766</v>
      </c>
      <c r="I373" s="6" t="s">
        <v>4766</v>
      </c>
      <c r="J373" s="6" t="s">
        <v>4766</v>
      </c>
      <c r="K373" s="6" t="s">
        <v>4766</v>
      </c>
      <c r="L373" s="6" t="s">
        <v>4766</v>
      </c>
      <c r="M373" s="6" t="s">
        <v>4766</v>
      </c>
      <c r="N373" s="6" t="s">
        <v>4766</v>
      </c>
      <c r="O373" s="6" t="s">
        <v>4766</v>
      </c>
    </row>
    <row r="374" spans="1:15" ht="16.5" customHeight="1" x14ac:dyDescent="0.25">
      <c r="A374" s="1" t="s">
        <v>778</v>
      </c>
      <c r="B374" s="2" t="s">
        <v>8642</v>
      </c>
      <c r="C374" s="11" t="str">
        <f>HYPERLINK("X:\Private\NTD\Test Report\測試報告-電子版本(1999-2014)\CS\CS-10604","查看文件")</f>
        <v>查看文件</v>
      </c>
      <c r="D374" s="1" t="s">
        <v>11</v>
      </c>
      <c r="E374" s="6">
        <v>37061</v>
      </c>
      <c r="F374" s="6">
        <v>37071</v>
      </c>
      <c r="G374" s="6" t="s">
        <v>4766</v>
      </c>
      <c r="H374" s="6" t="s">
        <v>4766</v>
      </c>
      <c r="I374" s="6" t="s">
        <v>4766</v>
      </c>
      <c r="J374" s="6" t="s">
        <v>4766</v>
      </c>
      <c r="K374" s="6" t="s">
        <v>4766</v>
      </c>
      <c r="L374" s="6" t="s">
        <v>4766</v>
      </c>
      <c r="M374" s="6" t="s">
        <v>4766</v>
      </c>
      <c r="N374" s="6" t="s">
        <v>4766</v>
      </c>
      <c r="O374" s="6" t="s">
        <v>4766</v>
      </c>
    </row>
    <row r="375" spans="1:15" ht="16.5" customHeight="1" x14ac:dyDescent="0.25">
      <c r="A375" s="1" t="s">
        <v>779</v>
      </c>
      <c r="B375" s="2" t="s">
        <v>8643</v>
      </c>
      <c r="C375" s="11" t="str">
        <f>HYPERLINK("X:\Private\NTD\Test Report\測試報告-電子版本(1999-2014)\CS","查看目錄")</f>
        <v>查看目錄</v>
      </c>
      <c r="D375" s="1" t="s">
        <v>11</v>
      </c>
      <c r="E375" s="6">
        <v>37062</v>
      </c>
      <c r="F375" s="6">
        <v>37071</v>
      </c>
      <c r="G375" s="6" t="s">
        <v>4766</v>
      </c>
      <c r="H375" s="6" t="s">
        <v>4766</v>
      </c>
      <c r="I375" s="6" t="s">
        <v>4766</v>
      </c>
      <c r="J375" s="6" t="s">
        <v>4766</v>
      </c>
      <c r="K375" s="6" t="s">
        <v>4766</v>
      </c>
      <c r="L375" s="6" t="s">
        <v>4766</v>
      </c>
      <c r="M375" s="6" t="s">
        <v>4766</v>
      </c>
      <c r="N375" s="6" t="s">
        <v>4766</v>
      </c>
      <c r="O375" s="6" t="s">
        <v>4766</v>
      </c>
    </row>
    <row r="376" spans="1:15" ht="16.5" customHeight="1" x14ac:dyDescent="0.25">
      <c r="A376" s="1" t="s">
        <v>780</v>
      </c>
      <c r="B376" s="2" t="s">
        <v>8644</v>
      </c>
      <c r="C376" s="11" t="str">
        <f>HYPERLINK("X:\Private\NTD\Test Report\測試報告-電子版本(1999-2014)\CS\CS-10606","查看文件")</f>
        <v>查看文件</v>
      </c>
      <c r="D376" s="1" t="s">
        <v>11</v>
      </c>
      <c r="E376" s="6">
        <v>37063</v>
      </c>
      <c r="F376" s="6">
        <v>37071</v>
      </c>
      <c r="G376" s="6" t="s">
        <v>4766</v>
      </c>
      <c r="H376" s="6" t="s">
        <v>4766</v>
      </c>
      <c r="I376" s="6" t="s">
        <v>4766</v>
      </c>
      <c r="J376" s="6" t="s">
        <v>4766</v>
      </c>
      <c r="K376" s="6" t="s">
        <v>4766</v>
      </c>
      <c r="L376" s="6" t="s">
        <v>4766</v>
      </c>
      <c r="M376" s="6" t="s">
        <v>4766</v>
      </c>
      <c r="N376" s="6" t="s">
        <v>4766</v>
      </c>
      <c r="O376" s="6" t="s">
        <v>4766</v>
      </c>
    </row>
    <row r="377" spans="1:15" ht="16.5" customHeight="1" x14ac:dyDescent="0.25">
      <c r="A377" s="1" t="s">
        <v>781</v>
      </c>
      <c r="B377" s="2" t="s">
        <v>8645</v>
      </c>
      <c r="C377" s="11" t="str">
        <f>HYPERLINK("X:\Private\NTD\Test Report\測試報告-電子版本(1999-2014)\CS\CS-10607","查看文件")</f>
        <v>查看文件</v>
      </c>
      <c r="D377" s="1" t="s">
        <v>11</v>
      </c>
      <c r="E377" s="6">
        <v>37063</v>
      </c>
      <c r="F377" s="6">
        <v>37069</v>
      </c>
      <c r="G377" s="6" t="s">
        <v>4766</v>
      </c>
      <c r="H377" s="6" t="s">
        <v>4766</v>
      </c>
      <c r="I377" s="6" t="s">
        <v>4766</v>
      </c>
      <c r="J377" s="6" t="s">
        <v>4766</v>
      </c>
      <c r="K377" s="6" t="s">
        <v>4766</v>
      </c>
      <c r="L377" s="6" t="s">
        <v>4766</v>
      </c>
      <c r="M377" s="6" t="s">
        <v>4766</v>
      </c>
      <c r="N377" s="6" t="s">
        <v>4766</v>
      </c>
      <c r="O377" s="6" t="s">
        <v>4766</v>
      </c>
    </row>
    <row r="378" spans="1:15" ht="16.5" customHeight="1" x14ac:dyDescent="0.25">
      <c r="A378" s="1" t="s">
        <v>782</v>
      </c>
      <c r="B378" s="2" t="s">
        <v>8646</v>
      </c>
      <c r="C378" s="11" t="str">
        <f>HYPERLINK("X:\Private\NTD\Test Report\測試報告-電子版本(1999-2014)\CS\CS-10608","查看文件")</f>
        <v>查看文件</v>
      </c>
      <c r="D378" s="1" t="s">
        <v>11</v>
      </c>
      <c r="E378" s="6">
        <v>37063</v>
      </c>
      <c r="F378" s="6">
        <v>37072</v>
      </c>
      <c r="G378" s="6" t="s">
        <v>4766</v>
      </c>
      <c r="H378" s="6" t="s">
        <v>4766</v>
      </c>
      <c r="I378" s="6" t="s">
        <v>4766</v>
      </c>
      <c r="J378" s="6" t="s">
        <v>4766</v>
      </c>
      <c r="K378" s="6" t="s">
        <v>4766</v>
      </c>
      <c r="L378" s="6" t="s">
        <v>4766</v>
      </c>
      <c r="M378" s="6" t="s">
        <v>4766</v>
      </c>
      <c r="N378" s="6" t="s">
        <v>4766</v>
      </c>
      <c r="O378" s="6" t="s">
        <v>4766</v>
      </c>
    </row>
    <row r="379" spans="1:15" ht="16.5" customHeight="1" x14ac:dyDescent="0.25">
      <c r="A379" s="1" t="s">
        <v>783</v>
      </c>
      <c r="B379" s="2" t="s">
        <v>8647</v>
      </c>
      <c r="C379" s="11" t="str">
        <f>HYPERLINK("X:\Private\NTD\Test Report\測試報告-電子版本(1999-2014)\CS\CS-10609","查看文件")</f>
        <v>查看文件</v>
      </c>
      <c r="D379" s="1" t="s">
        <v>11</v>
      </c>
      <c r="E379" s="6">
        <v>37064</v>
      </c>
      <c r="F379" s="6">
        <v>37074</v>
      </c>
      <c r="G379" s="6" t="s">
        <v>4766</v>
      </c>
      <c r="H379" s="6" t="s">
        <v>4766</v>
      </c>
      <c r="I379" s="6" t="s">
        <v>4766</v>
      </c>
      <c r="J379" s="6" t="s">
        <v>4766</v>
      </c>
      <c r="K379" s="6" t="s">
        <v>4766</v>
      </c>
      <c r="L379" s="6" t="s">
        <v>4766</v>
      </c>
      <c r="M379" s="6" t="s">
        <v>4766</v>
      </c>
      <c r="N379" s="6" t="s">
        <v>4766</v>
      </c>
      <c r="O379" s="6" t="s">
        <v>4766</v>
      </c>
    </row>
    <row r="380" spans="1:15" ht="16.5" customHeight="1" x14ac:dyDescent="0.25">
      <c r="A380" s="1" t="s">
        <v>784</v>
      </c>
      <c r="B380" s="2" t="s">
        <v>8648</v>
      </c>
      <c r="C380" s="11" t="str">
        <f>HYPERLINK("X:\Private\NTD\Test Report\測試報告-電子版本(1999-2014)\CS\CS-10701","查看文件")</f>
        <v>查看文件</v>
      </c>
      <c r="D380" s="1" t="s">
        <v>11</v>
      </c>
      <c r="E380" s="6">
        <v>37075</v>
      </c>
      <c r="F380" s="6" t="s">
        <v>4766</v>
      </c>
      <c r="G380" s="6" t="s">
        <v>4766</v>
      </c>
      <c r="H380" s="6" t="s">
        <v>4766</v>
      </c>
      <c r="I380" s="6" t="s">
        <v>4766</v>
      </c>
      <c r="J380" s="6" t="s">
        <v>4766</v>
      </c>
      <c r="K380" s="6" t="s">
        <v>4766</v>
      </c>
      <c r="L380" s="6" t="s">
        <v>4766</v>
      </c>
      <c r="M380" s="6" t="s">
        <v>4766</v>
      </c>
      <c r="N380" s="6" t="s">
        <v>4766</v>
      </c>
      <c r="O380" s="6" t="s">
        <v>4766</v>
      </c>
    </row>
    <row r="381" spans="1:15" ht="16.5" customHeight="1" x14ac:dyDescent="0.25">
      <c r="A381" s="1" t="s">
        <v>785</v>
      </c>
      <c r="B381" s="2" t="s">
        <v>8649</v>
      </c>
      <c r="C381" s="11" t="str">
        <f>HYPERLINK("X:\Private\NTD\Test Report\測試報告-電子版本(1999-2014)\CS\CS-10702","查看文件")</f>
        <v>查看文件</v>
      </c>
      <c r="D381" s="1" t="s">
        <v>11</v>
      </c>
      <c r="E381" s="6">
        <v>37076</v>
      </c>
      <c r="F381" s="6">
        <v>37083</v>
      </c>
      <c r="G381" s="6" t="s">
        <v>4766</v>
      </c>
      <c r="H381" s="6" t="s">
        <v>4766</v>
      </c>
      <c r="I381" s="6" t="s">
        <v>4766</v>
      </c>
      <c r="J381" s="6" t="s">
        <v>4766</v>
      </c>
      <c r="K381" s="6" t="s">
        <v>4766</v>
      </c>
      <c r="L381" s="6" t="s">
        <v>4766</v>
      </c>
      <c r="M381" s="6" t="s">
        <v>4766</v>
      </c>
      <c r="N381" s="6" t="s">
        <v>4766</v>
      </c>
      <c r="O381" s="6" t="s">
        <v>4766</v>
      </c>
    </row>
    <row r="382" spans="1:15" ht="16.5" customHeight="1" x14ac:dyDescent="0.25">
      <c r="A382" s="1" t="s">
        <v>786</v>
      </c>
      <c r="B382" s="2" t="s">
        <v>8650</v>
      </c>
      <c r="C382" s="11" t="str">
        <f>HYPERLINK("X:\Private\NTD\Test Report\測試報告-電子版本(1999-2014)\CS\CS-10703","查看文件")</f>
        <v>查看文件</v>
      </c>
      <c r="D382" s="1" t="s">
        <v>11</v>
      </c>
      <c r="E382" s="6">
        <v>37079</v>
      </c>
      <c r="F382" s="6" t="s">
        <v>533</v>
      </c>
      <c r="G382" s="6" t="s">
        <v>4766</v>
      </c>
      <c r="H382" s="6" t="s">
        <v>4766</v>
      </c>
      <c r="I382" s="6" t="s">
        <v>4766</v>
      </c>
      <c r="J382" s="6" t="s">
        <v>4766</v>
      </c>
      <c r="K382" s="6" t="s">
        <v>4766</v>
      </c>
      <c r="L382" s="6" t="s">
        <v>4766</v>
      </c>
      <c r="M382" s="6" t="s">
        <v>4766</v>
      </c>
      <c r="N382" s="6" t="s">
        <v>4766</v>
      </c>
      <c r="O382" s="6" t="s">
        <v>4766</v>
      </c>
    </row>
    <row r="383" spans="1:15" ht="16.5" customHeight="1" x14ac:dyDescent="0.25">
      <c r="A383" s="1" t="s">
        <v>787</v>
      </c>
      <c r="B383" s="2" t="s">
        <v>8651</v>
      </c>
      <c r="C383" s="11" t="str">
        <f>HYPERLINK("X:\Private\NTD\Test Report\測試報告-電子版本(1999-2014)\CS\CS-10704","查看文件")</f>
        <v>查看文件</v>
      </c>
      <c r="D383" s="1" t="s">
        <v>11</v>
      </c>
      <c r="E383" s="6">
        <v>37079</v>
      </c>
      <c r="F383" s="6" t="s">
        <v>533</v>
      </c>
      <c r="G383" s="6" t="s">
        <v>4766</v>
      </c>
      <c r="H383" s="6" t="s">
        <v>4766</v>
      </c>
      <c r="I383" s="6" t="s">
        <v>4766</v>
      </c>
      <c r="J383" s="6" t="s">
        <v>4766</v>
      </c>
      <c r="K383" s="6" t="s">
        <v>4766</v>
      </c>
      <c r="L383" s="6" t="s">
        <v>4766</v>
      </c>
      <c r="M383" s="6" t="s">
        <v>4766</v>
      </c>
      <c r="N383" s="6" t="s">
        <v>4766</v>
      </c>
      <c r="O383" s="6" t="s">
        <v>4766</v>
      </c>
    </row>
    <row r="384" spans="1:15" ht="16.5" customHeight="1" x14ac:dyDescent="0.25">
      <c r="A384" s="1" t="s">
        <v>788</v>
      </c>
      <c r="B384" s="2" t="s">
        <v>8652</v>
      </c>
      <c r="C384" s="11" t="str">
        <f>HYPERLINK("X:\Private\NTD\Test Report\測試報告-電子版本(1999-2014)\CS\CS-10705","查看文件")</f>
        <v>查看文件</v>
      </c>
      <c r="D384" s="1" t="s">
        <v>11</v>
      </c>
      <c r="E384" s="6">
        <v>37084</v>
      </c>
      <c r="F384" s="6">
        <v>37098</v>
      </c>
      <c r="G384" s="6" t="s">
        <v>4766</v>
      </c>
      <c r="H384" s="6" t="s">
        <v>4766</v>
      </c>
      <c r="I384" s="6" t="s">
        <v>4766</v>
      </c>
      <c r="J384" s="6" t="s">
        <v>4766</v>
      </c>
      <c r="K384" s="6" t="s">
        <v>4766</v>
      </c>
      <c r="L384" s="6" t="s">
        <v>4766</v>
      </c>
      <c r="M384" s="6" t="s">
        <v>4766</v>
      </c>
      <c r="N384" s="6" t="s">
        <v>4766</v>
      </c>
      <c r="O384" s="6" t="s">
        <v>4766</v>
      </c>
    </row>
    <row r="385" spans="1:15" ht="16.5" customHeight="1" x14ac:dyDescent="0.25">
      <c r="A385" s="1" t="s">
        <v>789</v>
      </c>
      <c r="B385" s="2" t="s">
        <v>8653</v>
      </c>
      <c r="C385" s="11" t="str">
        <f>HYPERLINK("X:\Private\NTD\Test Report\測試報告-電子版本(1999-2014)\CS\CS-10706","查看文件")</f>
        <v>查看文件</v>
      </c>
      <c r="D385" s="1" t="s">
        <v>11</v>
      </c>
      <c r="E385" s="6">
        <v>37084</v>
      </c>
      <c r="F385" s="6">
        <v>37094</v>
      </c>
      <c r="G385" s="6" t="s">
        <v>4766</v>
      </c>
      <c r="H385" s="6" t="s">
        <v>4766</v>
      </c>
      <c r="I385" s="6" t="s">
        <v>4766</v>
      </c>
      <c r="J385" s="6" t="s">
        <v>4766</v>
      </c>
      <c r="K385" s="6" t="s">
        <v>4766</v>
      </c>
      <c r="L385" s="6" t="s">
        <v>4766</v>
      </c>
      <c r="M385" s="6" t="s">
        <v>4766</v>
      </c>
      <c r="N385" s="6" t="s">
        <v>4766</v>
      </c>
      <c r="O385" s="6" t="s">
        <v>4766</v>
      </c>
    </row>
    <row r="386" spans="1:15" ht="16.5" customHeight="1" x14ac:dyDescent="0.25">
      <c r="A386" s="1" t="s">
        <v>790</v>
      </c>
      <c r="B386" s="2" t="s">
        <v>8654</v>
      </c>
      <c r="C386" s="11" t="str">
        <f>HYPERLINK("X:\Private\NTD\Test Report\測試報告-電子版本(1999-2014)\CS\CS-10707","查看文件")</f>
        <v>查看文件</v>
      </c>
      <c r="D386" s="1" t="s">
        <v>791</v>
      </c>
      <c r="E386" s="6" t="s">
        <v>533</v>
      </c>
      <c r="F386" s="6" t="s">
        <v>4766</v>
      </c>
      <c r="G386" s="6" t="s">
        <v>4766</v>
      </c>
      <c r="H386" s="6" t="s">
        <v>4766</v>
      </c>
      <c r="I386" s="6" t="s">
        <v>4766</v>
      </c>
      <c r="J386" s="6" t="s">
        <v>4766</v>
      </c>
      <c r="K386" s="6" t="s">
        <v>4766</v>
      </c>
      <c r="L386" s="6" t="s">
        <v>4766</v>
      </c>
      <c r="M386" s="6" t="s">
        <v>4766</v>
      </c>
      <c r="N386" s="6" t="s">
        <v>4766</v>
      </c>
      <c r="O386" s="6" t="s">
        <v>4766</v>
      </c>
    </row>
    <row r="387" spans="1:15" ht="16.5" customHeight="1" x14ac:dyDescent="0.25">
      <c r="A387" s="1" t="s">
        <v>792</v>
      </c>
      <c r="B387" s="2" t="s">
        <v>8655</v>
      </c>
      <c r="C387" s="11" t="str">
        <f>HYPERLINK("X:\Private\NTD\Test Report\測試報告-電子版本(1999-2014)\CS\CS-10708","查看文件")</f>
        <v>查看文件</v>
      </c>
      <c r="D387" s="1" t="s">
        <v>11</v>
      </c>
      <c r="E387" s="6">
        <v>37086</v>
      </c>
      <c r="F387" s="6">
        <v>37090</v>
      </c>
      <c r="G387" s="6" t="s">
        <v>4766</v>
      </c>
      <c r="H387" s="6" t="s">
        <v>4766</v>
      </c>
      <c r="I387" s="6" t="s">
        <v>4766</v>
      </c>
      <c r="J387" s="6" t="s">
        <v>4766</v>
      </c>
      <c r="K387" s="6" t="s">
        <v>4766</v>
      </c>
      <c r="L387" s="6" t="s">
        <v>4766</v>
      </c>
      <c r="M387" s="6" t="s">
        <v>4766</v>
      </c>
      <c r="N387" s="6" t="s">
        <v>4766</v>
      </c>
      <c r="O387" s="6" t="s">
        <v>4766</v>
      </c>
    </row>
    <row r="388" spans="1:15" ht="16.5" customHeight="1" x14ac:dyDescent="0.25">
      <c r="A388" s="1" t="s">
        <v>793</v>
      </c>
      <c r="B388" s="2" t="s">
        <v>8656</v>
      </c>
      <c r="C388" s="11" t="str">
        <f>HYPERLINK("X:\Private\NTD\Test Report\測試報告-電子版本(1999-2014)\CS\CS-10709","查看文件")</f>
        <v>查看文件</v>
      </c>
      <c r="D388" s="1" t="s">
        <v>11</v>
      </c>
      <c r="E388" s="6">
        <v>37086</v>
      </c>
      <c r="F388" s="6">
        <v>37090</v>
      </c>
      <c r="G388" s="6" t="s">
        <v>4766</v>
      </c>
      <c r="H388" s="6" t="s">
        <v>4766</v>
      </c>
      <c r="I388" s="6" t="s">
        <v>4766</v>
      </c>
      <c r="J388" s="6" t="s">
        <v>4766</v>
      </c>
      <c r="K388" s="6" t="s">
        <v>4766</v>
      </c>
      <c r="L388" s="6" t="s">
        <v>4766</v>
      </c>
      <c r="M388" s="6" t="s">
        <v>4766</v>
      </c>
      <c r="N388" s="6" t="s">
        <v>4766</v>
      </c>
      <c r="O388" s="6" t="s">
        <v>4766</v>
      </c>
    </row>
    <row r="389" spans="1:15" ht="16.5" customHeight="1" x14ac:dyDescent="0.25">
      <c r="A389" s="1" t="s">
        <v>794</v>
      </c>
      <c r="B389" s="2" t="s">
        <v>8657</v>
      </c>
      <c r="C389" s="11" t="str">
        <f>HYPERLINK("X:\Private\NTD\Test Report\測試報告-電子版本(1999-2014)\CS\CS-10710","查看文件")</f>
        <v>查看文件</v>
      </c>
      <c r="D389" s="1" t="s">
        <v>11</v>
      </c>
      <c r="E389" s="6">
        <v>37089</v>
      </c>
      <c r="F389" s="6">
        <v>37092</v>
      </c>
      <c r="G389" s="6" t="s">
        <v>4766</v>
      </c>
      <c r="H389" s="6" t="s">
        <v>4766</v>
      </c>
      <c r="I389" s="6" t="s">
        <v>4766</v>
      </c>
      <c r="J389" s="6" t="s">
        <v>4766</v>
      </c>
      <c r="K389" s="6" t="s">
        <v>4766</v>
      </c>
      <c r="L389" s="6" t="s">
        <v>4766</v>
      </c>
      <c r="M389" s="6" t="s">
        <v>4766</v>
      </c>
      <c r="N389" s="6" t="s">
        <v>4766</v>
      </c>
      <c r="O389" s="6" t="s">
        <v>4766</v>
      </c>
    </row>
    <row r="390" spans="1:15" ht="16.5" customHeight="1" x14ac:dyDescent="0.25">
      <c r="A390" s="1" t="s">
        <v>795</v>
      </c>
      <c r="B390" s="2" t="s">
        <v>8658</v>
      </c>
      <c r="C390" s="11" t="str">
        <f>HYPERLINK("X:\Private\NTD\Test Report\測試報告-電子版本(1999-2014)\CS\CS-10711","查看文件")</f>
        <v>查看文件</v>
      </c>
      <c r="D390" s="1" t="s">
        <v>11</v>
      </c>
      <c r="E390" s="6">
        <v>37090</v>
      </c>
      <c r="F390" s="6">
        <v>37093</v>
      </c>
      <c r="G390" s="6" t="s">
        <v>4766</v>
      </c>
      <c r="H390" s="6" t="s">
        <v>4766</v>
      </c>
      <c r="I390" s="6" t="s">
        <v>4766</v>
      </c>
      <c r="J390" s="6" t="s">
        <v>4766</v>
      </c>
      <c r="K390" s="6" t="s">
        <v>4766</v>
      </c>
      <c r="L390" s="6" t="s">
        <v>4766</v>
      </c>
      <c r="M390" s="6" t="s">
        <v>4766</v>
      </c>
      <c r="N390" s="6" t="s">
        <v>4766</v>
      </c>
      <c r="O390" s="6" t="s">
        <v>4766</v>
      </c>
    </row>
    <row r="391" spans="1:15" ht="16.5" customHeight="1" x14ac:dyDescent="0.25">
      <c r="A391" s="1" t="s">
        <v>796</v>
      </c>
      <c r="B391" s="2" t="s">
        <v>8659</v>
      </c>
      <c r="C391" s="11" t="str">
        <f>HYPERLINK("X:\Private\NTD\Test Report\測試報告-電子版本(1999-2014)\CS\CS-10712","查看文件")</f>
        <v>查看文件</v>
      </c>
      <c r="D391" s="1" t="s">
        <v>11</v>
      </c>
      <c r="E391" s="6">
        <v>37088</v>
      </c>
      <c r="F391" s="6">
        <v>37099</v>
      </c>
      <c r="G391" s="6" t="s">
        <v>4766</v>
      </c>
      <c r="H391" s="6" t="s">
        <v>4766</v>
      </c>
      <c r="I391" s="6" t="s">
        <v>4766</v>
      </c>
      <c r="J391" s="6" t="s">
        <v>4766</v>
      </c>
      <c r="K391" s="6" t="s">
        <v>4766</v>
      </c>
      <c r="L391" s="6" t="s">
        <v>4766</v>
      </c>
      <c r="M391" s="6" t="s">
        <v>4766</v>
      </c>
      <c r="N391" s="6" t="s">
        <v>4766</v>
      </c>
      <c r="O391" s="6" t="s">
        <v>4766</v>
      </c>
    </row>
    <row r="392" spans="1:15" ht="16.5" customHeight="1" x14ac:dyDescent="0.25">
      <c r="A392" s="1" t="s">
        <v>797</v>
      </c>
      <c r="B392" s="2" t="s">
        <v>8660</v>
      </c>
      <c r="C392" s="11" t="str">
        <f>HYPERLINK("X:\Private\NTD\Test Report\測試報告-電子版本(1999-2014)\CS\CS-10713","查看文件")</f>
        <v>查看文件</v>
      </c>
      <c r="D392" s="1" t="s">
        <v>11</v>
      </c>
      <c r="E392" s="6">
        <v>37096</v>
      </c>
      <c r="F392" s="6">
        <v>37102</v>
      </c>
      <c r="G392" s="6" t="s">
        <v>4766</v>
      </c>
      <c r="H392" s="6" t="s">
        <v>4766</v>
      </c>
      <c r="I392" s="6" t="s">
        <v>4766</v>
      </c>
      <c r="J392" s="6" t="s">
        <v>4766</v>
      </c>
      <c r="K392" s="6" t="s">
        <v>4766</v>
      </c>
      <c r="L392" s="6" t="s">
        <v>4766</v>
      </c>
      <c r="M392" s="6" t="s">
        <v>4766</v>
      </c>
      <c r="N392" s="6" t="s">
        <v>4766</v>
      </c>
      <c r="O392" s="6" t="s">
        <v>4766</v>
      </c>
    </row>
    <row r="393" spans="1:15" ht="16.5" customHeight="1" x14ac:dyDescent="0.25">
      <c r="A393" s="1" t="s">
        <v>798</v>
      </c>
      <c r="B393" s="2" t="s">
        <v>8661</v>
      </c>
      <c r="C393" s="11" t="str">
        <f>HYPERLINK("X:\Private\NTD\Test Report\測試報告-電子版本(1999-2014)\CS\CS-10714","查看文件")</f>
        <v>查看文件</v>
      </c>
      <c r="D393" s="1" t="s">
        <v>9</v>
      </c>
      <c r="E393" s="6">
        <v>37105</v>
      </c>
      <c r="F393" s="6">
        <v>37111</v>
      </c>
      <c r="G393" s="6" t="s">
        <v>4766</v>
      </c>
      <c r="H393" s="6" t="s">
        <v>4766</v>
      </c>
      <c r="I393" s="6" t="s">
        <v>4766</v>
      </c>
      <c r="J393" s="6" t="s">
        <v>4766</v>
      </c>
      <c r="K393" s="6" t="s">
        <v>4766</v>
      </c>
      <c r="L393" s="6" t="s">
        <v>4766</v>
      </c>
      <c r="M393" s="6" t="s">
        <v>4766</v>
      </c>
      <c r="N393" s="6" t="s">
        <v>4766</v>
      </c>
      <c r="O393" s="6" t="s">
        <v>4766</v>
      </c>
    </row>
    <row r="394" spans="1:15" ht="16.5" customHeight="1" x14ac:dyDescent="0.25">
      <c r="A394" s="1" t="s">
        <v>8662</v>
      </c>
      <c r="B394" s="2" t="s">
        <v>8663</v>
      </c>
      <c r="C394" s="11" t="str">
        <f>HYPERLINK("X:\Private\NTD\Test Report\測試報告-電子版本(1999-2014)\CS","查看目錄")</f>
        <v>查看目錄</v>
      </c>
      <c r="D394" s="1" t="s">
        <v>799</v>
      </c>
      <c r="E394" s="6">
        <v>37111</v>
      </c>
      <c r="F394" s="6">
        <v>37118</v>
      </c>
      <c r="G394" s="6" t="s">
        <v>4766</v>
      </c>
      <c r="H394" s="6" t="s">
        <v>4766</v>
      </c>
      <c r="I394" s="6" t="s">
        <v>4766</v>
      </c>
      <c r="J394" s="6" t="s">
        <v>4766</v>
      </c>
      <c r="K394" s="6" t="s">
        <v>4766</v>
      </c>
      <c r="L394" s="6" t="s">
        <v>4766</v>
      </c>
      <c r="M394" s="6" t="s">
        <v>4766</v>
      </c>
      <c r="N394" s="6" t="s">
        <v>4766</v>
      </c>
      <c r="O394" s="6" t="s">
        <v>4766</v>
      </c>
    </row>
    <row r="395" spans="1:15" ht="16.5" customHeight="1" x14ac:dyDescent="0.25">
      <c r="A395" s="1" t="s">
        <v>800</v>
      </c>
      <c r="B395" s="2" t="s">
        <v>8664</v>
      </c>
      <c r="C395" s="11" t="str">
        <f>HYPERLINK("X:\Private\NTD\Test Report\測試報告-電子版本(1999-2014)\CS\CS-10802","查看文件")</f>
        <v>查看文件</v>
      </c>
      <c r="D395" s="1" t="s">
        <v>2</v>
      </c>
      <c r="E395" s="6">
        <v>37112</v>
      </c>
      <c r="F395" s="6">
        <v>37117</v>
      </c>
      <c r="G395" s="6" t="s">
        <v>4766</v>
      </c>
      <c r="H395" s="6" t="s">
        <v>4766</v>
      </c>
      <c r="I395" s="6" t="s">
        <v>4766</v>
      </c>
      <c r="J395" s="6" t="s">
        <v>4766</v>
      </c>
      <c r="K395" s="6" t="s">
        <v>4766</v>
      </c>
      <c r="L395" s="6" t="s">
        <v>4766</v>
      </c>
      <c r="M395" s="6" t="s">
        <v>4766</v>
      </c>
      <c r="N395" s="6" t="s">
        <v>4766</v>
      </c>
      <c r="O395" s="6" t="s">
        <v>4766</v>
      </c>
    </row>
    <row r="396" spans="1:15" ht="16.5" customHeight="1" x14ac:dyDescent="0.25">
      <c r="A396" s="1" t="s">
        <v>801</v>
      </c>
      <c r="B396" s="2" t="s">
        <v>8665</v>
      </c>
      <c r="C396" s="11" t="str">
        <f>HYPERLINK("X:\Private\NTD\Test Report\測試報告-電子版本(1999-2014)\CS\CS-10803","查看文件")</f>
        <v>查看文件</v>
      </c>
      <c r="D396" s="1" t="s">
        <v>2</v>
      </c>
      <c r="E396" s="6">
        <v>37113</v>
      </c>
      <c r="F396" s="6" t="s">
        <v>4766</v>
      </c>
      <c r="G396" s="6" t="s">
        <v>4766</v>
      </c>
      <c r="H396" s="6" t="s">
        <v>4766</v>
      </c>
      <c r="I396" s="6" t="s">
        <v>4766</v>
      </c>
      <c r="J396" s="6" t="s">
        <v>4766</v>
      </c>
      <c r="K396" s="6" t="s">
        <v>4766</v>
      </c>
      <c r="L396" s="6" t="s">
        <v>4766</v>
      </c>
      <c r="M396" s="6" t="s">
        <v>4766</v>
      </c>
      <c r="N396" s="6" t="s">
        <v>4766</v>
      </c>
      <c r="O396" s="6" t="s">
        <v>4766</v>
      </c>
    </row>
    <row r="397" spans="1:15" ht="16.5" customHeight="1" x14ac:dyDescent="0.25">
      <c r="A397" s="1" t="s">
        <v>802</v>
      </c>
      <c r="B397" s="2" t="s">
        <v>8666</v>
      </c>
      <c r="C397" s="11" t="str">
        <f>HYPERLINK("X:\Private\NTD\Test Report\測試報告-電子版本(1999-2014)\CS\CS-10804","查看文件")</f>
        <v>查看文件</v>
      </c>
      <c r="D397" s="1" t="s">
        <v>2</v>
      </c>
      <c r="E397" s="6">
        <v>37113</v>
      </c>
      <c r="F397" s="6">
        <v>37117</v>
      </c>
      <c r="G397" s="6" t="s">
        <v>4766</v>
      </c>
      <c r="H397" s="6" t="s">
        <v>4766</v>
      </c>
      <c r="I397" s="6" t="s">
        <v>4766</v>
      </c>
      <c r="J397" s="6" t="s">
        <v>4766</v>
      </c>
      <c r="K397" s="6" t="s">
        <v>4766</v>
      </c>
      <c r="L397" s="6" t="s">
        <v>4766</v>
      </c>
      <c r="M397" s="6" t="s">
        <v>4766</v>
      </c>
      <c r="N397" s="6" t="s">
        <v>4766</v>
      </c>
      <c r="O397" s="6" t="s">
        <v>4766</v>
      </c>
    </row>
    <row r="398" spans="1:15" ht="16.5" customHeight="1" x14ac:dyDescent="0.25">
      <c r="A398" s="1" t="s">
        <v>803</v>
      </c>
      <c r="B398" s="2" t="s">
        <v>8667</v>
      </c>
      <c r="C398" s="11" t="str">
        <f>HYPERLINK("X:\Private\NTD\Test Report\測試報告-電子版本(1999-2014)\CS\CS-10805","查看文件")</f>
        <v>查看文件</v>
      </c>
      <c r="D398" s="1" t="s">
        <v>11</v>
      </c>
      <c r="E398" s="6">
        <v>37118</v>
      </c>
      <c r="F398" s="6">
        <v>37133</v>
      </c>
      <c r="G398" s="6" t="s">
        <v>4766</v>
      </c>
      <c r="H398" s="6" t="s">
        <v>4766</v>
      </c>
      <c r="I398" s="6" t="s">
        <v>4766</v>
      </c>
      <c r="J398" s="6" t="s">
        <v>4766</v>
      </c>
      <c r="K398" s="6" t="s">
        <v>4766</v>
      </c>
      <c r="L398" s="6" t="s">
        <v>4766</v>
      </c>
      <c r="M398" s="6" t="s">
        <v>4766</v>
      </c>
      <c r="N398" s="6" t="s">
        <v>4766</v>
      </c>
      <c r="O398" s="6" t="s">
        <v>4766</v>
      </c>
    </row>
    <row r="399" spans="1:15" ht="16.5" customHeight="1" x14ac:dyDescent="0.25">
      <c r="A399" s="1" t="s">
        <v>804</v>
      </c>
      <c r="B399" s="2" t="s">
        <v>8668</v>
      </c>
      <c r="C399" s="11" t="str">
        <f>HYPERLINK("X:\Private\NTD\Test Report\測試報告-電子版本(1999-2014)\CS\CS-10806","查看文件")</f>
        <v>查看文件</v>
      </c>
      <c r="D399" s="1" t="s">
        <v>11</v>
      </c>
      <c r="E399" s="6">
        <v>37088</v>
      </c>
      <c r="F399" s="6">
        <v>37098</v>
      </c>
      <c r="G399" s="6" t="s">
        <v>4766</v>
      </c>
      <c r="H399" s="6" t="s">
        <v>4766</v>
      </c>
      <c r="I399" s="6" t="s">
        <v>4766</v>
      </c>
      <c r="J399" s="6" t="s">
        <v>4766</v>
      </c>
      <c r="K399" s="6" t="s">
        <v>4766</v>
      </c>
      <c r="L399" s="6" t="s">
        <v>4766</v>
      </c>
      <c r="M399" s="6" t="s">
        <v>4766</v>
      </c>
      <c r="N399" s="6" t="s">
        <v>4766</v>
      </c>
      <c r="O399" s="6" t="s">
        <v>4766</v>
      </c>
    </row>
    <row r="400" spans="1:15" ht="16.5" customHeight="1" x14ac:dyDescent="0.25">
      <c r="A400" s="1" t="s">
        <v>805</v>
      </c>
      <c r="B400" s="2" t="s">
        <v>8669</v>
      </c>
      <c r="C400" s="11" t="str">
        <f>HYPERLINK("X:\Private\NTD\Test Report\測試報告-電子版本(1999-2014)\CS\CS-10807","查看文件")</f>
        <v>查看文件</v>
      </c>
      <c r="D400" s="1" t="s">
        <v>11</v>
      </c>
      <c r="E400" s="6">
        <v>37124</v>
      </c>
      <c r="F400" s="6">
        <v>37130</v>
      </c>
      <c r="G400" s="6" t="s">
        <v>4766</v>
      </c>
      <c r="H400" s="6" t="s">
        <v>4766</v>
      </c>
      <c r="I400" s="6" t="s">
        <v>4766</v>
      </c>
      <c r="J400" s="6" t="s">
        <v>4766</v>
      </c>
      <c r="K400" s="6" t="s">
        <v>4766</v>
      </c>
      <c r="L400" s="6" t="s">
        <v>4766</v>
      </c>
      <c r="M400" s="6" t="s">
        <v>4766</v>
      </c>
      <c r="N400" s="6" t="s">
        <v>4766</v>
      </c>
      <c r="O400" s="6" t="s">
        <v>4766</v>
      </c>
    </row>
    <row r="401" spans="1:15" ht="16.5" customHeight="1" x14ac:dyDescent="0.25">
      <c r="A401" s="1" t="s">
        <v>806</v>
      </c>
      <c r="B401" s="2" t="s">
        <v>8670</v>
      </c>
      <c r="C401" s="11" t="str">
        <f>HYPERLINK("X:\Private\NTD\Test Report\測試報告-電子版本(1999-2014)\CS\CS-10808","查看文件")</f>
        <v>查看文件</v>
      </c>
      <c r="D401" s="1" t="s">
        <v>11</v>
      </c>
      <c r="E401" s="6">
        <v>37125</v>
      </c>
      <c r="F401" s="6">
        <v>37134</v>
      </c>
      <c r="G401" s="6" t="s">
        <v>4766</v>
      </c>
      <c r="H401" s="6" t="s">
        <v>4766</v>
      </c>
      <c r="I401" s="6" t="s">
        <v>4766</v>
      </c>
      <c r="J401" s="6" t="s">
        <v>4766</v>
      </c>
      <c r="K401" s="6" t="s">
        <v>4766</v>
      </c>
      <c r="L401" s="6" t="s">
        <v>4766</v>
      </c>
      <c r="M401" s="6" t="s">
        <v>4766</v>
      </c>
      <c r="N401" s="6" t="s">
        <v>4766</v>
      </c>
      <c r="O401" s="6" t="s">
        <v>4766</v>
      </c>
    </row>
    <row r="402" spans="1:15" ht="16.5" customHeight="1" x14ac:dyDescent="0.25">
      <c r="A402" s="1" t="s">
        <v>807</v>
      </c>
      <c r="B402" s="2" t="s">
        <v>8671</v>
      </c>
      <c r="C402" s="11" t="str">
        <f>HYPERLINK("X:\Private\NTD\Test Report\測試報告-電子版本(1999-2014)\CS\CS-10809","查看文件")</f>
        <v>查看文件</v>
      </c>
      <c r="D402" s="1" t="s">
        <v>11</v>
      </c>
      <c r="E402" s="6">
        <v>37126</v>
      </c>
      <c r="F402" s="6">
        <v>37133</v>
      </c>
      <c r="G402" s="6" t="s">
        <v>4766</v>
      </c>
      <c r="H402" s="6" t="s">
        <v>4766</v>
      </c>
      <c r="I402" s="6" t="s">
        <v>4766</v>
      </c>
      <c r="J402" s="6" t="s">
        <v>4766</v>
      </c>
      <c r="K402" s="6" t="s">
        <v>4766</v>
      </c>
      <c r="L402" s="6" t="s">
        <v>4766</v>
      </c>
      <c r="M402" s="6" t="s">
        <v>4766</v>
      </c>
      <c r="N402" s="6" t="s">
        <v>4766</v>
      </c>
      <c r="O402" s="6" t="s">
        <v>4766</v>
      </c>
    </row>
    <row r="403" spans="1:15" ht="16.5" customHeight="1" x14ac:dyDescent="0.25">
      <c r="A403" s="1" t="s">
        <v>808</v>
      </c>
      <c r="B403" s="2" t="s">
        <v>8672</v>
      </c>
      <c r="C403" s="11" t="str">
        <f>HYPERLINK("X:\Private\NTD\Test Report\測試報告-電子版本(1999-2014)\CS\CS-10810","查看文件")</f>
        <v>查看文件</v>
      </c>
      <c r="D403" s="1" t="s">
        <v>11</v>
      </c>
      <c r="E403" s="6">
        <v>37126</v>
      </c>
      <c r="F403" s="6">
        <v>37133</v>
      </c>
      <c r="G403" s="6" t="s">
        <v>379</v>
      </c>
      <c r="H403" s="6" t="s">
        <v>4766</v>
      </c>
      <c r="I403" s="6" t="s">
        <v>4766</v>
      </c>
      <c r="J403" s="6" t="s">
        <v>4766</v>
      </c>
      <c r="K403" s="6" t="s">
        <v>4766</v>
      </c>
      <c r="L403" s="6" t="s">
        <v>4766</v>
      </c>
      <c r="M403" s="6" t="s">
        <v>4766</v>
      </c>
      <c r="N403" s="6" t="s">
        <v>4766</v>
      </c>
      <c r="O403" s="6" t="s">
        <v>4766</v>
      </c>
    </row>
    <row r="404" spans="1:15" ht="16.5" customHeight="1" x14ac:dyDescent="0.25">
      <c r="A404" s="1" t="s">
        <v>809</v>
      </c>
      <c r="B404" s="2" t="s">
        <v>8673</v>
      </c>
      <c r="C404" s="11" t="str">
        <f>HYPERLINK("X:\Private\NTD\Test Report\測試報告-電子版本(1999-2014)\CS\CS-10811","查看文件")</f>
        <v>查看文件</v>
      </c>
      <c r="D404" s="1" t="s">
        <v>11</v>
      </c>
      <c r="E404" s="6">
        <v>37130</v>
      </c>
      <c r="F404" s="6">
        <v>37134</v>
      </c>
      <c r="G404" s="6" t="s">
        <v>4766</v>
      </c>
      <c r="H404" s="6" t="s">
        <v>4766</v>
      </c>
      <c r="I404" s="6" t="s">
        <v>4766</v>
      </c>
      <c r="J404" s="6" t="s">
        <v>4766</v>
      </c>
      <c r="K404" s="6" t="s">
        <v>4766</v>
      </c>
      <c r="L404" s="6" t="s">
        <v>4766</v>
      </c>
      <c r="M404" s="6" t="s">
        <v>4766</v>
      </c>
      <c r="N404" s="6" t="s">
        <v>4766</v>
      </c>
      <c r="O404" s="6" t="s">
        <v>4766</v>
      </c>
    </row>
    <row r="405" spans="1:15" ht="16.5" customHeight="1" x14ac:dyDescent="0.25">
      <c r="A405" s="1" t="s">
        <v>8674</v>
      </c>
      <c r="B405" s="2" t="s">
        <v>8675</v>
      </c>
      <c r="C405" s="11" t="str">
        <f>HYPERLINK("X:\Private\NTD\Test Report\測試報告-電子版本(1999-2014)\CS","查看目錄")</f>
        <v>查看目錄</v>
      </c>
      <c r="D405" s="1" t="s">
        <v>11</v>
      </c>
      <c r="E405" s="6">
        <v>37132</v>
      </c>
      <c r="F405" s="6">
        <v>37154</v>
      </c>
      <c r="G405" s="6" t="s">
        <v>4766</v>
      </c>
      <c r="H405" s="6" t="s">
        <v>4766</v>
      </c>
      <c r="I405" s="6" t="s">
        <v>4766</v>
      </c>
      <c r="J405" s="6" t="s">
        <v>4766</v>
      </c>
      <c r="K405" s="6" t="s">
        <v>4766</v>
      </c>
      <c r="L405" s="6" t="s">
        <v>4766</v>
      </c>
      <c r="M405" s="6" t="s">
        <v>4766</v>
      </c>
      <c r="N405" s="6" t="s">
        <v>4766</v>
      </c>
      <c r="O405" s="6" t="s">
        <v>4766</v>
      </c>
    </row>
    <row r="406" spans="1:15" ht="16.5" customHeight="1" x14ac:dyDescent="0.25">
      <c r="A406" s="1" t="s">
        <v>810</v>
      </c>
      <c r="B406" s="2" t="s">
        <v>8676</v>
      </c>
      <c r="C406" s="11" t="str">
        <f>HYPERLINK("X:\Private\NTD\Test Report\測試報告-電子版本(1999-2014)\CS\CS-10813","查看文件")</f>
        <v>查看文件</v>
      </c>
      <c r="D406" s="1" t="s">
        <v>25</v>
      </c>
      <c r="E406" s="6">
        <v>37134</v>
      </c>
      <c r="F406" s="6">
        <v>37139</v>
      </c>
      <c r="G406" s="6" t="s">
        <v>4766</v>
      </c>
      <c r="H406" s="6" t="s">
        <v>4766</v>
      </c>
      <c r="I406" s="6" t="s">
        <v>4766</v>
      </c>
      <c r="J406" s="6" t="s">
        <v>4766</v>
      </c>
      <c r="K406" s="6" t="s">
        <v>4766</v>
      </c>
      <c r="L406" s="6" t="s">
        <v>4766</v>
      </c>
      <c r="M406" s="6" t="s">
        <v>4766</v>
      </c>
      <c r="N406" s="6" t="s">
        <v>4766</v>
      </c>
      <c r="O406" s="6" t="s">
        <v>4766</v>
      </c>
    </row>
    <row r="407" spans="1:15" ht="16.5" customHeight="1" x14ac:dyDescent="0.25">
      <c r="A407" s="1" t="s">
        <v>811</v>
      </c>
      <c r="B407" s="2" t="s">
        <v>8677</v>
      </c>
      <c r="C407" s="11" t="str">
        <f>HYPERLINK("X:\Private\NTD\Test Report\測試報告-電子版本(1999-2014)\CS\CS-10901","查看文件")</f>
        <v>查看文件</v>
      </c>
      <c r="D407" s="1" t="s">
        <v>11</v>
      </c>
      <c r="E407" s="6">
        <v>37139</v>
      </c>
      <c r="F407" s="6">
        <v>37154</v>
      </c>
      <c r="G407" s="6" t="s">
        <v>4766</v>
      </c>
      <c r="H407" s="6" t="s">
        <v>4766</v>
      </c>
      <c r="I407" s="6" t="s">
        <v>4766</v>
      </c>
      <c r="J407" s="6" t="s">
        <v>4766</v>
      </c>
      <c r="K407" s="6" t="s">
        <v>4766</v>
      </c>
      <c r="L407" s="6" t="s">
        <v>4766</v>
      </c>
      <c r="M407" s="6" t="s">
        <v>4766</v>
      </c>
      <c r="N407" s="6" t="s">
        <v>4766</v>
      </c>
      <c r="O407" s="6" t="s">
        <v>4766</v>
      </c>
    </row>
    <row r="408" spans="1:15" ht="16.5" customHeight="1" x14ac:dyDescent="0.25">
      <c r="A408" s="1" t="s">
        <v>812</v>
      </c>
      <c r="B408" s="2" t="s">
        <v>8678</v>
      </c>
      <c r="C408" s="11" t="str">
        <f>HYPERLINK("X:\Private\NTD\Test Report\測試報告-電子版本(1999-2014)\CS\CS-10902","查看文件")</f>
        <v>查看文件</v>
      </c>
      <c r="D408" s="1" t="s">
        <v>11</v>
      </c>
      <c r="E408" s="6">
        <v>37142</v>
      </c>
      <c r="F408" s="6" t="s">
        <v>8679</v>
      </c>
      <c r="G408" s="6" t="s">
        <v>4766</v>
      </c>
      <c r="H408" s="6" t="s">
        <v>4766</v>
      </c>
      <c r="I408" s="6" t="s">
        <v>4766</v>
      </c>
      <c r="J408" s="6" t="s">
        <v>4766</v>
      </c>
      <c r="K408" s="6" t="s">
        <v>4766</v>
      </c>
      <c r="L408" s="6" t="s">
        <v>4766</v>
      </c>
      <c r="M408" s="6" t="s">
        <v>4766</v>
      </c>
      <c r="N408" s="6" t="s">
        <v>4766</v>
      </c>
      <c r="O408" s="6" t="s">
        <v>4766</v>
      </c>
    </row>
    <row r="409" spans="1:15" ht="16.5" customHeight="1" x14ac:dyDescent="0.25">
      <c r="A409" s="1" t="s">
        <v>813</v>
      </c>
      <c r="B409" s="2" t="s">
        <v>8680</v>
      </c>
      <c r="C409" s="11" t="str">
        <f>HYPERLINK("X:\Private\NTD\Test Report\測試報告-電子版本(1999-2014)\CS\CS-10903","查看文件")</f>
        <v>查看文件</v>
      </c>
      <c r="D409" s="1" t="s">
        <v>11</v>
      </c>
      <c r="E409" s="6">
        <v>37133</v>
      </c>
      <c r="F409" s="6">
        <v>37149</v>
      </c>
      <c r="G409" s="6" t="s">
        <v>4766</v>
      </c>
      <c r="H409" s="6" t="s">
        <v>4766</v>
      </c>
      <c r="I409" s="6" t="s">
        <v>4766</v>
      </c>
      <c r="J409" s="6" t="s">
        <v>4766</v>
      </c>
      <c r="K409" s="6" t="s">
        <v>4766</v>
      </c>
      <c r="L409" s="6" t="s">
        <v>4766</v>
      </c>
      <c r="M409" s="6" t="s">
        <v>4766</v>
      </c>
      <c r="N409" s="6" t="s">
        <v>4766</v>
      </c>
      <c r="O409" s="6" t="s">
        <v>4766</v>
      </c>
    </row>
    <row r="410" spans="1:15" ht="16.5" customHeight="1" x14ac:dyDescent="0.25">
      <c r="A410" s="1" t="s">
        <v>814</v>
      </c>
      <c r="B410" s="2" t="s">
        <v>8681</v>
      </c>
      <c r="C410" s="11" t="str">
        <f>HYPERLINK("X:\Private\NTD\Test Report\測試報告-電子版本(1999-2014)\CS\CS-10904","查看文件")</f>
        <v>查看文件</v>
      </c>
      <c r="D410" s="1" t="s">
        <v>11</v>
      </c>
      <c r="E410" s="6">
        <v>37152</v>
      </c>
      <c r="F410" s="6" t="s">
        <v>4766</v>
      </c>
      <c r="G410" s="6" t="s">
        <v>4766</v>
      </c>
      <c r="H410" s="6" t="s">
        <v>4766</v>
      </c>
      <c r="I410" s="6" t="s">
        <v>4766</v>
      </c>
      <c r="J410" s="6" t="s">
        <v>4766</v>
      </c>
      <c r="K410" s="6" t="s">
        <v>4766</v>
      </c>
      <c r="L410" s="6" t="s">
        <v>4766</v>
      </c>
      <c r="M410" s="6" t="s">
        <v>4766</v>
      </c>
      <c r="N410" s="6" t="s">
        <v>4766</v>
      </c>
      <c r="O410" s="6" t="s">
        <v>4766</v>
      </c>
    </row>
    <row r="411" spans="1:15" ht="16.5" customHeight="1" x14ac:dyDescent="0.25">
      <c r="A411" s="1" t="s">
        <v>815</v>
      </c>
      <c r="B411" s="2" t="s">
        <v>8682</v>
      </c>
      <c r="C411" s="11" t="str">
        <f>HYPERLINK("X:\Private\NTD\Test Report\測試報告-電子版本(1999-2014)\CS\CS-10905","查看文件")</f>
        <v>查看文件</v>
      </c>
      <c r="D411" s="1" t="s">
        <v>816</v>
      </c>
      <c r="E411" s="6">
        <v>37154</v>
      </c>
      <c r="F411" s="6">
        <v>37154</v>
      </c>
      <c r="G411" s="6" t="s">
        <v>4766</v>
      </c>
      <c r="H411" s="6" t="s">
        <v>4766</v>
      </c>
      <c r="I411" s="6" t="s">
        <v>4766</v>
      </c>
      <c r="J411" s="6" t="s">
        <v>4766</v>
      </c>
      <c r="K411" s="6" t="s">
        <v>4766</v>
      </c>
      <c r="L411" s="6" t="s">
        <v>4766</v>
      </c>
      <c r="M411" s="6" t="s">
        <v>4766</v>
      </c>
      <c r="N411" s="6" t="s">
        <v>4766</v>
      </c>
      <c r="O411" s="6" t="s">
        <v>4766</v>
      </c>
    </row>
    <row r="412" spans="1:15" ht="16.5" customHeight="1" x14ac:dyDescent="0.25">
      <c r="A412" s="1" t="s">
        <v>817</v>
      </c>
      <c r="B412" s="2" t="s">
        <v>8683</v>
      </c>
      <c r="C412" s="11" t="str">
        <f>HYPERLINK("X:\Private\NTD\Test Report\測試報告-電子版本(1999-2014)\CS\CS-10906","查看文件")</f>
        <v>查看文件</v>
      </c>
      <c r="D412" s="1" t="s">
        <v>11</v>
      </c>
      <c r="E412" s="6">
        <v>37154</v>
      </c>
      <c r="F412" s="6">
        <v>37174</v>
      </c>
      <c r="G412" s="6" t="s">
        <v>4766</v>
      </c>
      <c r="H412" s="6" t="s">
        <v>4766</v>
      </c>
      <c r="I412" s="6" t="s">
        <v>4766</v>
      </c>
      <c r="J412" s="6" t="s">
        <v>4766</v>
      </c>
      <c r="K412" s="6" t="s">
        <v>4766</v>
      </c>
      <c r="L412" s="6" t="s">
        <v>4766</v>
      </c>
      <c r="M412" s="6" t="s">
        <v>4766</v>
      </c>
      <c r="N412" s="6" t="s">
        <v>4766</v>
      </c>
      <c r="O412" s="6" t="s">
        <v>4766</v>
      </c>
    </row>
    <row r="413" spans="1:15" ht="16.5" customHeight="1" x14ac:dyDescent="0.25">
      <c r="A413" s="1" t="s">
        <v>818</v>
      </c>
      <c r="B413" s="2" t="s">
        <v>8684</v>
      </c>
      <c r="C413" s="11" t="str">
        <f>HYPERLINK("X:\Private\NTD\Test Report\測試報告-電子版本(1999-2014)\CS\CS-10907","查看文件")</f>
        <v>查看文件</v>
      </c>
      <c r="D413" s="1" t="s">
        <v>11</v>
      </c>
      <c r="E413" s="6">
        <v>37155</v>
      </c>
      <c r="F413" s="6">
        <v>37163</v>
      </c>
      <c r="G413" s="6" t="s">
        <v>4766</v>
      </c>
      <c r="H413" s="6" t="s">
        <v>4766</v>
      </c>
      <c r="I413" s="6" t="s">
        <v>4766</v>
      </c>
      <c r="J413" s="6" t="s">
        <v>4766</v>
      </c>
      <c r="K413" s="6" t="s">
        <v>4766</v>
      </c>
      <c r="L413" s="6" t="s">
        <v>4766</v>
      </c>
      <c r="M413" s="6" t="s">
        <v>4766</v>
      </c>
      <c r="N413" s="6" t="s">
        <v>4766</v>
      </c>
      <c r="O413" s="6" t="s">
        <v>4766</v>
      </c>
    </row>
    <row r="414" spans="1:15" ht="16.5" customHeight="1" x14ac:dyDescent="0.25">
      <c r="A414" s="1" t="s">
        <v>819</v>
      </c>
      <c r="B414" s="2" t="s">
        <v>8685</v>
      </c>
      <c r="C414" s="11" t="str">
        <f>HYPERLINK("X:\Private\NTD\Test Report\測試報告-電子版本(1999-2014)\CS\CS-11001","查看文件")</f>
        <v>查看文件</v>
      </c>
      <c r="D414" s="1" t="s">
        <v>11</v>
      </c>
      <c r="E414" s="6">
        <v>37176</v>
      </c>
      <c r="F414" s="6">
        <v>37186</v>
      </c>
      <c r="G414" s="6" t="s">
        <v>4766</v>
      </c>
      <c r="H414" s="6" t="s">
        <v>4766</v>
      </c>
      <c r="I414" s="6" t="s">
        <v>4766</v>
      </c>
      <c r="J414" s="6" t="s">
        <v>4766</v>
      </c>
      <c r="K414" s="6" t="s">
        <v>4766</v>
      </c>
      <c r="L414" s="6" t="s">
        <v>4766</v>
      </c>
      <c r="M414" s="6" t="s">
        <v>4766</v>
      </c>
      <c r="N414" s="6" t="s">
        <v>4766</v>
      </c>
      <c r="O414" s="6" t="s">
        <v>4766</v>
      </c>
    </row>
    <row r="415" spans="1:15" ht="16.5" customHeight="1" x14ac:dyDescent="0.25">
      <c r="A415" s="1" t="s">
        <v>820</v>
      </c>
      <c r="B415" s="2" t="s">
        <v>8686</v>
      </c>
      <c r="C415" s="11" t="str">
        <f>HYPERLINK("X:\Private\NTD\Test Report\測試報告-電子版本(1999-2014)\CS\CS-11002","查看文件")</f>
        <v>查看文件</v>
      </c>
      <c r="D415" s="1" t="s">
        <v>11</v>
      </c>
      <c r="E415" s="6">
        <v>37177</v>
      </c>
      <c r="F415" s="6" t="s">
        <v>821</v>
      </c>
      <c r="G415" s="6" t="s">
        <v>4766</v>
      </c>
      <c r="H415" s="6" t="s">
        <v>4766</v>
      </c>
      <c r="I415" s="6" t="s">
        <v>4766</v>
      </c>
      <c r="J415" s="6" t="s">
        <v>4766</v>
      </c>
      <c r="K415" s="6" t="s">
        <v>4766</v>
      </c>
      <c r="L415" s="6" t="s">
        <v>4766</v>
      </c>
      <c r="M415" s="6" t="s">
        <v>4766</v>
      </c>
      <c r="N415" s="6" t="s">
        <v>4766</v>
      </c>
      <c r="O415" s="6" t="s">
        <v>4766</v>
      </c>
    </row>
    <row r="416" spans="1:15" ht="16.5" customHeight="1" x14ac:dyDescent="0.25">
      <c r="A416" s="1" t="s">
        <v>822</v>
      </c>
      <c r="B416" s="2" t="s">
        <v>823</v>
      </c>
      <c r="C416" s="11" t="str">
        <f>HYPERLINK("X:\Private\NTD\Test Report\測試報告-電子版本(1999-2014)\CS\CS-11003","查看文件")</f>
        <v>查看文件</v>
      </c>
      <c r="D416" s="1" t="s">
        <v>11</v>
      </c>
      <c r="E416" s="6">
        <v>37193</v>
      </c>
      <c r="F416" s="6">
        <v>37204</v>
      </c>
      <c r="G416" s="6" t="s">
        <v>4766</v>
      </c>
      <c r="H416" s="6" t="s">
        <v>4766</v>
      </c>
      <c r="I416" s="6" t="s">
        <v>4766</v>
      </c>
      <c r="J416" s="6" t="s">
        <v>4766</v>
      </c>
      <c r="K416" s="6" t="s">
        <v>4766</v>
      </c>
      <c r="L416" s="6" t="s">
        <v>4766</v>
      </c>
      <c r="M416" s="6" t="s">
        <v>4766</v>
      </c>
      <c r="N416" s="6" t="s">
        <v>4766</v>
      </c>
      <c r="O416" s="6" t="s">
        <v>4766</v>
      </c>
    </row>
    <row r="417" spans="1:15" ht="16.5" customHeight="1" x14ac:dyDescent="0.25">
      <c r="A417" s="1" t="s">
        <v>824</v>
      </c>
      <c r="B417" s="2" t="s">
        <v>8687</v>
      </c>
      <c r="C417" s="11" t="str">
        <f t="shared" ref="C417:C431" si="10">HYPERLINK("X:\Private\NTD\Test Report\測試報告-電子版本(1999-2014)\CS","查看目錄")</f>
        <v>查看目錄</v>
      </c>
      <c r="D417" s="1" t="s">
        <v>151</v>
      </c>
      <c r="E417" s="6">
        <v>40542</v>
      </c>
      <c r="F417" s="6">
        <v>40563</v>
      </c>
      <c r="G417" s="6">
        <v>40569</v>
      </c>
      <c r="H417" s="6" t="s">
        <v>4766</v>
      </c>
      <c r="I417" s="6" t="s">
        <v>4766</v>
      </c>
      <c r="J417" s="6" t="s">
        <v>4766</v>
      </c>
      <c r="K417" s="6" t="s">
        <v>4766</v>
      </c>
      <c r="L417" s="6" t="s">
        <v>108</v>
      </c>
      <c r="M417" s="6" t="s">
        <v>4766</v>
      </c>
      <c r="N417" s="6" t="s">
        <v>4766</v>
      </c>
      <c r="O417" s="6" t="s">
        <v>4766</v>
      </c>
    </row>
    <row r="418" spans="1:15" ht="16.5" customHeight="1" x14ac:dyDescent="0.25">
      <c r="A418" s="1" t="s">
        <v>825</v>
      </c>
      <c r="B418" s="2" t="s">
        <v>8688</v>
      </c>
      <c r="C418" s="11" t="str">
        <f t="shared" si="10"/>
        <v>查看目錄</v>
      </c>
      <c r="D418" s="1" t="s">
        <v>670</v>
      </c>
      <c r="E418" s="6">
        <v>40589</v>
      </c>
      <c r="F418" s="6">
        <v>40610</v>
      </c>
      <c r="G418" s="6">
        <v>40611</v>
      </c>
      <c r="H418" s="6" t="s">
        <v>4766</v>
      </c>
      <c r="I418" s="6" t="s">
        <v>4766</v>
      </c>
      <c r="J418" s="6" t="s">
        <v>4766</v>
      </c>
      <c r="K418" s="6" t="s">
        <v>4766</v>
      </c>
      <c r="L418" s="6" t="s">
        <v>671</v>
      </c>
      <c r="M418" s="6" t="s">
        <v>4766</v>
      </c>
      <c r="N418" s="6" t="s">
        <v>4766</v>
      </c>
      <c r="O418" s="6" t="s">
        <v>4766</v>
      </c>
    </row>
    <row r="419" spans="1:15" ht="16.5" customHeight="1" x14ac:dyDescent="0.25">
      <c r="A419" s="1" t="s">
        <v>826</v>
      </c>
      <c r="B419" s="2" t="s">
        <v>8689</v>
      </c>
      <c r="C419" s="11" t="str">
        <f t="shared" si="10"/>
        <v>查看目錄</v>
      </c>
      <c r="D419" s="1" t="s">
        <v>676</v>
      </c>
      <c r="E419" s="6">
        <v>40569</v>
      </c>
      <c r="F419" s="6">
        <v>40602</v>
      </c>
      <c r="G419" s="6" t="s">
        <v>4766</v>
      </c>
      <c r="H419" s="6" t="s">
        <v>4766</v>
      </c>
      <c r="I419" s="6" t="s">
        <v>4766</v>
      </c>
      <c r="J419" s="6" t="s">
        <v>4766</v>
      </c>
      <c r="K419" s="6" t="s">
        <v>4766</v>
      </c>
      <c r="L419" s="6" t="s">
        <v>677</v>
      </c>
      <c r="M419" s="6" t="s">
        <v>4766</v>
      </c>
      <c r="N419" s="6" t="s">
        <v>4766</v>
      </c>
      <c r="O419" s="6" t="s">
        <v>4766</v>
      </c>
    </row>
    <row r="420" spans="1:15" ht="16.5" customHeight="1" x14ac:dyDescent="0.25">
      <c r="A420" s="1" t="s">
        <v>827</v>
      </c>
      <c r="B420" s="2" t="s">
        <v>8690</v>
      </c>
      <c r="C420" s="11" t="str">
        <f t="shared" si="10"/>
        <v>查看目錄</v>
      </c>
      <c r="D420" s="1" t="s">
        <v>714</v>
      </c>
      <c r="E420" s="6">
        <v>40592</v>
      </c>
      <c r="F420" s="6">
        <v>40623</v>
      </c>
      <c r="G420" s="6">
        <v>40627</v>
      </c>
      <c r="H420" s="6" t="s">
        <v>4766</v>
      </c>
      <c r="I420" s="6" t="s">
        <v>4766</v>
      </c>
      <c r="J420" s="6" t="s">
        <v>4766</v>
      </c>
      <c r="K420" s="6" t="s">
        <v>4766</v>
      </c>
      <c r="L420" s="6" t="s">
        <v>715</v>
      </c>
      <c r="M420" s="6" t="s">
        <v>4766</v>
      </c>
      <c r="N420" s="6" t="s">
        <v>4766</v>
      </c>
      <c r="O420" s="6" t="s">
        <v>4766</v>
      </c>
    </row>
    <row r="421" spans="1:15" ht="16.5" customHeight="1" x14ac:dyDescent="0.25">
      <c r="A421" s="1" t="s">
        <v>828</v>
      </c>
      <c r="B421" s="2" t="s">
        <v>8691</v>
      </c>
      <c r="C421" s="11" t="str">
        <f t="shared" si="10"/>
        <v>查看目錄</v>
      </c>
      <c r="D421" s="1" t="s">
        <v>714</v>
      </c>
      <c r="E421" s="6">
        <v>40592</v>
      </c>
      <c r="F421" s="6">
        <v>40623</v>
      </c>
      <c r="G421" s="6">
        <v>40627</v>
      </c>
      <c r="H421" s="6" t="s">
        <v>4766</v>
      </c>
      <c r="I421" s="6" t="s">
        <v>4766</v>
      </c>
      <c r="J421" s="6" t="s">
        <v>4766</v>
      </c>
      <c r="K421" s="6" t="s">
        <v>4766</v>
      </c>
      <c r="L421" s="6" t="s">
        <v>715</v>
      </c>
      <c r="M421" s="6" t="s">
        <v>4766</v>
      </c>
      <c r="N421" s="6" t="s">
        <v>4766</v>
      </c>
      <c r="O421" s="6" t="s">
        <v>4766</v>
      </c>
    </row>
    <row r="422" spans="1:15" ht="16.5" customHeight="1" x14ac:dyDescent="0.25">
      <c r="A422" s="1" t="s">
        <v>829</v>
      </c>
      <c r="B422" s="2" t="s">
        <v>8692</v>
      </c>
      <c r="C422" s="11" t="str">
        <f t="shared" si="10"/>
        <v>查看目錄</v>
      </c>
      <c r="D422" s="1" t="s">
        <v>714</v>
      </c>
      <c r="E422" s="6">
        <v>40592</v>
      </c>
      <c r="F422" s="6">
        <v>40623</v>
      </c>
      <c r="G422" s="6">
        <v>40627</v>
      </c>
      <c r="H422" s="6" t="s">
        <v>4766</v>
      </c>
      <c r="I422" s="6" t="s">
        <v>4766</v>
      </c>
      <c r="J422" s="6" t="s">
        <v>4766</v>
      </c>
      <c r="K422" s="6" t="s">
        <v>4766</v>
      </c>
      <c r="L422" s="6" t="s">
        <v>715</v>
      </c>
      <c r="M422" s="6" t="s">
        <v>4766</v>
      </c>
      <c r="N422" s="6" t="s">
        <v>4766</v>
      </c>
      <c r="O422" s="6" t="s">
        <v>4766</v>
      </c>
    </row>
    <row r="423" spans="1:15" ht="16.5" customHeight="1" x14ac:dyDescent="0.25">
      <c r="A423" s="1" t="s">
        <v>830</v>
      </c>
      <c r="B423" s="2" t="s">
        <v>8693</v>
      </c>
      <c r="C423" s="11" t="str">
        <f t="shared" si="10"/>
        <v>查看目錄</v>
      </c>
      <c r="D423" s="1" t="s">
        <v>831</v>
      </c>
      <c r="E423" s="6">
        <v>40610</v>
      </c>
      <c r="F423" s="6">
        <v>40641</v>
      </c>
      <c r="G423" s="6">
        <v>40629</v>
      </c>
      <c r="H423" s="6" t="s">
        <v>4766</v>
      </c>
      <c r="I423" s="6" t="s">
        <v>4766</v>
      </c>
      <c r="J423" s="6" t="s">
        <v>4766</v>
      </c>
      <c r="K423" s="6" t="s">
        <v>4766</v>
      </c>
      <c r="L423" s="6" t="s">
        <v>622</v>
      </c>
      <c r="M423" s="6" t="s">
        <v>4766</v>
      </c>
      <c r="N423" s="6" t="s">
        <v>4766</v>
      </c>
      <c r="O423" s="6" t="s">
        <v>4766</v>
      </c>
    </row>
    <row r="424" spans="1:15" ht="16.5" customHeight="1" x14ac:dyDescent="0.25">
      <c r="A424" s="1" t="s">
        <v>832</v>
      </c>
      <c r="B424" s="2" t="s">
        <v>8694</v>
      </c>
      <c r="C424" s="11" t="str">
        <f t="shared" si="10"/>
        <v>查看目錄</v>
      </c>
      <c r="D424" s="1" t="s">
        <v>373</v>
      </c>
      <c r="E424" s="6">
        <v>40630</v>
      </c>
      <c r="F424" s="6">
        <v>40660</v>
      </c>
      <c r="G424" s="6">
        <v>40658</v>
      </c>
      <c r="H424" s="6" t="s">
        <v>4766</v>
      </c>
      <c r="I424" s="6" t="s">
        <v>4766</v>
      </c>
      <c r="J424" s="6" t="s">
        <v>4766</v>
      </c>
      <c r="K424" s="6" t="s">
        <v>4766</v>
      </c>
      <c r="L424" s="6" t="s">
        <v>554</v>
      </c>
      <c r="M424" s="6" t="s">
        <v>4766</v>
      </c>
      <c r="N424" s="6" t="s">
        <v>4766</v>
      </c>
      <c r="O424" s="6" t="s">
        <v>4766</v>
      </c>
    </row>
    <row r="425" spans="1:15" ht="16.5" customHeight="1" x14ac:dyDescent="0.25">
      <c r="A425" s="1" t="s">
        <v>833</v>
      </c>
      <c r="B425" s="2" t="s">
        <v>8695</v>
      </c>
      <c r="C425" s="11" t="str">
        <f t="shared" si="10"/>
        <v>查看目錄</v>
      </c>
      <c r="D425" s="1" t="s">
        <v>373</v>
      </c>
      <c r="E425" s="6">
        <v>40630</v>
      </c>
      <c r="F425" s="6">
        <v>40660</v>
      </c>
      <c r="G425" s="6">
        <v>40658</v>
      </c>
      <c r="H425" s="6" t="s">
        <v>4766</v>
      </c>
      <c r="I425" s="6" t="s">
        <v>4766</v>
      </c>
      <c r="J425" s="6" t="s">
        <v>4766</v>
      </c>
      <c r="K425" s="6" t="s">
        <v>4766</v>
      </c>
      <c r="L425" s="6" t="s">
        <v>554</v>
      </c>
      <c r="M425" s="6" t="s">
        <v>4766</v>
      </c>
      <c r="N425" s="6" t="s">
        <v>4766</v>
      </c>
      <c r="O425" s="6" t="s">
        <v>4766</v>
      </c>
    </row>
    <row r="426" spans="1:15" ht="16.5" customHeight="1" x14ac:dyDescent="0.25">
      <c r="A426" s="1" t="s">
        <v>834</v>
      </c>
      <c r="B426" s="2" t="s">
        <v>8696</v>
      </c>
      <c r="C426" s="11" t="str">
        <f t="shared" si="10"/>
        <v>查看目錄</v>
      </c>
      <c r="D426" s="1" t="s">
        <v>117</v>
      </c>
      <c r="E426" s="6">
        <v>40650</v>
      </c>
      <c r="F426" s="6">
        <v>40679</v>
      </c>
      <c r="G426" s="6" t="s">
        <v>4766</v>
      </c>
      <c r="H426" s="6" t="s">
        <v>4766</v>
      </c>
      <c r="I426" s="6" t="s">
        <v>4766</v>
      </c>
      <c r="J426" s="6" t="s">
        <v>4766</v>
      </c>
      <c r="K426" s="6" t="s">
        <v>4766</v>
      </c>
      <c r="L426" s="6" t="s">
        <v>117</v>
      </c>
      <c r="M426" s="6" t="s">
        <v>4766</v>
      </c>
      <c r="N426" s="6" t="s">
        <v>4766</v>
      </c>
      <c r="O426" s="6" t="s">
        <v>4766</v>
      </c>
    </row>
    <row r="427" spans="1:15" ht="16.5" customHeight="1" x14ac:dyDescent="0.25">
      <c r="A427" s="1" t="s">
        <v>835</v>
      </c>
      <c r="B427" s="2" t="s">
        <v>8697</v>
      </c>
      <c r="C427" s="11" t="str">
        <f t="shared" si="10"/>
        <v>查看目錄</v>
      </c>
      <c r="D427" s="1" t="s">
        <v>621</v>
      </c>
      <c r="E427" s="6">
        <v>40686</v>
      </c>
      <c r="F427" s="6">
        <v>40715</v>
      </c>
      <c r="G427" s="6">
        <v>40695</v>
      </c>
      <c r="H427" s="6" t="s">
        <v>4766</v>
      </c>
      <c r="I427" s="6" t="s">
        <v>4766</v>
      </c>
      <c r="J427" s="6" t="s">
        <v>4766</v>
      </c>
      <c r="K427" s="6" t="s">
        <v>4766</v>
      </c>
      <c r="L427" s="6" t="s">
        <v>622</v>
      </c>
      <c r="M427" s="6" t="s">
        <v>4766</v>
      </c>
      <c r="N427" s="6" t="s">
        <v>4766</v>
      </c>
      <c r="O427" s="6" t="s">
        <v>4766</v>
      </c>
    </row>
    <row r="428" spans="1:15" ht="16.5" customHeight="1" x14ac:dyDescent="0.25">
      <c r="A428" s="1" t="s">
        <v>836</v>
      </c>
      <c r="B428" s="2" t="s">
        <v>8698</v>
      </c>
      <c r="C428" s="11" t="str">
        <f t="shared" si="10"/>
        <v>查看目錄</v>
      </c>
      <c r="D428" s="1" t="s">
        <v>837</v>
      </c>
      <c r="E428" s="6">
        <v>40680</v>
      </c>
      <c r="F428" s="6">
        <v>40724</v>
      </c>
      <c r="G428" s="6">
        <v>40760</v>
      </c>
      <c r="H428" s="6" t="s">
        <v>4766</v>
      </c>
      <c r="I428" s="6" t="s">
        <v>4766</v>
      </c>
      <c r="J428" s="6" t="s">
        <v>4766</v>
      </c>
      <c r="K428" s="6" t="s">
        <v>4766</v>
      </c>
      <c r="L428" s="6" t="s">
        <v>838</v>
      </c>
      <c r="M428" s="6" t="s">
        <v>4766</v>
      </c>
      <c r="N428" s="6" t="s">
        <v>4766</v>
      </c>
      <c r="O428" s="6" t="s">
        <v>4766</v>
      </c>
    </row>
    <row r="429" spans="1:15" ht="16.5" customHeight="1" x14ac:dyDescent="0.25">
      <c r="A429" s="1" t="s">
        <v>839</v>
      </c>
      <c r="B429" s="2" t="s">
        <v>8699</v>
      </c>
      <c r="C429" s="11" t="str">
        <f t="shared" si="10"/>
        <v>查看目錄</v>
      </c>
      <c r="D429" s="1" t="s">
        <v>578</v>
      </c>
      <c r="E429" s="6">
        <v>40721</v>
      </c>
      <c r="F429" s="6">
        <v>40746</v>
      </c>
      <c r="G429" s="6" t="s">
        <v>4766</v>
      </c>
      <c r="H429" s="6" t="s">
        <v>4766</v>
      </c>
      <c r="I429" s="6" t="s">
        <v>4766</v>
      </c>
      <c r="J429" s="6" t="s">
        <v>4766</v>
      </c>
      <c r="K429" s="6" t="s">
        <v>4766</v>
      </c>
      <c r="L429" s="6" t="s">
        <v>554</v>
      </c>
      <c r="M429" s="6" t="s">
        <v>4766</v>
      </c>
      <c r="N429" s="6" t="s">
        <v>4766</v>
      </c>
      <c r="O429" s="6" t="s">
        <v>4766</v>
      </c>
    </row>
    <row r="430" spans="1:15" ht="16.5" customHeight="1" x14ac:dyDescent="0.25">
      <c r="A430" s="1" t="s">
        <v>840</v>
      </c>
      <c r="B430" s="2" t="s">
        <v>8700</v>
      </c>
      <c r="C430" s="11" t="str">
        <f t="shared" si="10"/>
        <v>查看目錄</v>
      </c>
      <c r="D430" s="1" t="s">
        <v>841</v>
      </c>
      <c r="E430" s="6">
        <v>40726</v>
      </c>
      <c r="F430" s="6">
        <v>40468</v>
      </c>
      <c r="G430" s="6">
        <v>40840</v>
      </c>
      <c r="H430" s="6" t="s">
        <v>4766</v>
      </c>
      <c r="I430" s="6" t="s">
        <v>4766</v>
      </c>
      <c r="J430" s="6" t="s">
        <v>4766</v>
      </c>
      <c r="K430" s="6" t="s">
        <v>4766</v>
      </c>
      <c r="L430" s="6" t="s">
        <v>711</v>
      </c>
      <c r="M430" s="6" t="s">
        <v>4766</v>
      </c>
      <c r="N430" s="6" t="s">
        <v>4766</v>
      </c>
      <c r="O430" s="6" t="s">
        <v>4766</v>
      </c>
    </row>
    <row r="431" spans="1:15" ht="16.5" customHeight="1" x14ac:dyDescent="0.25">
      <c r="A431" s="1" t="s">
        <v>842</v>
      </c>
      <c r="B431" s="2" t="s">
        <v>8701</v>
      </c>
      <c r="C431" s="11" t="str">
        <f t="shared" si="10"/>
        <v>查看目錄</v>
      </c>
      <c r="D431" s="1" t="s">
        <v>117</v>
      </c>
      <c r="E431" s="6">
        <v>40822</v>
      </c>
      <c r="F431" s="6">
        <v>40851</v>
      </c>
      <c r="G431" s="6">
        <v>40856</v>
      </c>
      <c r="H431" s="6" t="s">
        <v>4766</v>
      </c>
      <c r="I431" s="6" t="s">
        <v>4766</v>
      </c>
      <c r="J431" s="6" t="s">
        <v>4766</v>
      </c>
      <c r="K431" s="6" t="s">
        <v>4766</v>
      </c>
      <c r="L431" s="6" t="s">
        <v>117</v>
      </c>
      <c r="M431" s="6" t="s">
        <v>4766</v>
      </c>
      <c r="N431" s="6" t="s">
        <v>4766</v>
      </c>
      <c r="O431" s="6" t="s">
        <v>4766</v>
      </c>
    </row>
    <row r="432" spans="1:15" ht="16.5" customHeight="1" x14ac:dyDescent="0.25">
      <c r="A432" s="1" t="s">
        <v>843</v>
      </c>
      <c r="B432" s="2" t="s">
        <v>8702</v>
      </c>
      <c r="C432" s="11" t="str">
        <f>HYPERLINK("X:\Private\NTD\Test Report\測試報告-電子版本(1999-2014)\CS\CS-11101","查看文件")</f>
        <v>查看文件</v>
      </c>
      <c r="D432" s="1" t="s">
        <v>314</v>
      </c>
      <c r="E432" s="6">
        <v>37197</v>
      </c>
      <c r="F432" s="6">
        <v>37214</v>
      </c>
      <c r="G432" s="6" t="s">
        <v>4766</v>
      </c>
      <c r="H432" s="6" t="s">
        <v>4766</v>
      </c>
      <c r="I432" s="6" t="s">
        <v>4766</v>
      </c>
      <c r="J432" s="6" t="s">
        <v>4766</v>
      </c>
      <c r="K432" s="6" t="s">
        <v>4766</v>
      </c>
      <c r="L432" s="6" t="s">
        <v>4766</v>
      </c>
      <c r="M432" s="6" t="s">
        <v>4766</v>
      </c>
      <c r="N432" s="6" t="s">
        <v>4766</v>
      </c>
      <c r="O432" s="6" t="s">
        <v>4766</v>
      </c>
    </row>
    <row r="433" spans="1:15" ht="16.5" customHeight="1" x14ac:dyDescent="0.25">
      <c r="A433" s="1" t="s">
        <v>844</v>
      </c>
      <c r="B433" s="2" t="s">
        <v>8703</v>
      </c>
      <c r="C433" s="11" t="str">
        <f>HYPERLINK("X:\Private\NTD\Test Report\測試報告-電子版本(1999-2014)\CS\CS-11102","查看文件")</f>
        <v>查看文件</v>
      </c>
      <c r="D433" s="1" t="s">
        <v>11</v>
      </c>
      <c r="E433" s="6">
        <v>37208</v>
      </c>
      <c r="F433" s="6">
        <v>37221</v>
      </c>
      <c r="G433" s="6" t="s">
        <v>4766</v>
      </c>
      <c r="H433" s="6" t="s">
        <v>4766</v>
      </c>
      <c r="I433" s="6" t="s">
        <v>4766</v>
      </c>
      <c r="J433" s="6" t="s">
        <v>4766</v>
      </c>
      <c r="K433" s="6" t="s">
        <v>4766</v>
      </c>
      <c r="L433" s="6" t="s">
        <v>4766</v>
      </c>
      <c r="M433" s="6" t="s">
        <v>4766</v>
      </c>
      <c r="N433" s="6" t="s">
        <v>4766</v>
      </c>
      <c r="O433" s="6" t="s">
        <v>4766</v>
      </c>
    </row>
    <row r="434" spans="1:15" ht="16.5" customHeight="1" x14ac:dyDescent="0.25">
      <c r="A434" s="1" t="s">
        <v>845</v>
      </c>
      <c r="B434" s="2" t="s">
        <v>8704</v>
      </c>
      <c r="C434" s="11" t="str">
        <f>HYPERLINK("X:\Private\NTD\Test Report\測試報告-電子版本(1999-2014)\CS\CS-11103","查看文件")</f>
        <v>查看文件</v>
      </c>
      <c r="D434" s="1" t="s">
        <v>11</v>
      </c>
      <c r="E434" s="6">
        <v>37201</v>
      </c>
      <c r="F434" s="6">
        <v>37213</v>
      </c>
      <c r="G434" s="6" t="s">
        <v>4766</v>
      </c>
      <c r="H434" s="6" t="s">
        <v>4766</v>
      </c>
      <c r="I434" s="6" t="s">
        <v>4766</v>
      </c>
      <c r="J434" s="6" t="s">
        <v>4766</v>
      </c>
      <c r="K434" s="6" t="s">
        <v>4766</v>
      </c>
      <c r="L434" s="6" t="s">
        <v>4766</v>
      </c>
      <c r="M434" s="6" t="s">
        <v>4766</v>
      </c>
      <c r="N434" s="6" t="s">
        <v>4766</v>
      </c>
      <c r="O434" s="6" t="s">
        <v>4766</v>
      </c>
    </row>
    <row r="435" spans="1:15" ht="16.5" customHeight="1" x14ac:dyDescent="0.25">
      <c r="A435" s="1" t="s">
        <v>846</v>
      </c>
      <c r="B435" s="2" t="s">
        <v>8705</v>
      </c>
      <c r="C435" s="11" t="str">
        <f>HYPERLINK("X:\Private\NTD\Test Report\測試報告-電子版本(1999-2014)\CS\CS-11104","查看文件")</f>
        <v>查看文件</v>
      </c>
      <c r="D435" s="1" t="s">
        <v>2</v>
      </c>
      <c r="E435" s="6">
        <v>37225</v>
      </c>
      <c r="F435" s="6" t="s">
        <v>4766</v>
      </c>
      <c r="G435" s="6" t="s">
        <v>4766</v>
      </c>
      <c r="H435" s="6" t="s">
        <v>4766</v>
      </c>
      <c r="I435" s="6" t="s">
        <v>4766</v>
      </c>
      <c r="J435" s="6" t="s">
        <v>4766</v>
      </c>
      <c r="K435" s="6" t="s">
        <v>4766</v>
      </c>
      <c r="L435" s="6" t="s">
        <v>4766</v>
      </c>
      <c r="M435" s="6" t="s">
        <v>4766</v>
      </c>
      <c r="N435" s="6" t="s">
        <v>4766</v>
      </c>
      <c r="O435" s="6" t="s">
        <v>4766</v>
      </c>
    </row>
    <row r="436" spans="1:15" ht="16.5" customHeight="1" x14ac:dyDescent="0.25">
      <c r="A436" s="1" t="s">
        <v>847</v>
      </c>
      <c r="B436" s="2" t="s">
        <v>8706</v>
      </c>
      <c r="C436" s="11" t="str">
        <f>HYPERLINK("X:\Private\NTD\Test Report\測試報告-電子版本(1999-2014)\CS","查看目錄")</f>
        <v>查看目錄</v>
      </c>
      <c r="D436" s="1" t="s">
        <v>631</v>
      </c>
      <c r="E436" s="6">
        <v>40875</v>
      </c>
      <c r="F436" s="6">
        <v>40905</v>
      </c>
      <c r="G436" s="6">
        <v>40897</v>
      </c>
      <c r="H436" s="6" t="s">
        <v>4766</v>
      </c>
      <c r="I436" s="6" t="s">
        <v>4766</v>
      </c>
      <c r="J436" s="6" t="s">
        <v>4766</v>
      </c>
      <c r="K436" s="6" t="s">
        <v>4766</v>
      </c>
      <c r="L436" s="6" t="s">
        <v>481</v>
      </c>
      <c r="M436" s="6" t="s">
        <v>4766</v>
      </c>
      <c r="N436" s="6" t="s">
        <v>4766</v>
      </c>
      <c r="O436" s="6" t="s">
        <v>4766</v>
      </c>
    </row>
    <row r="437" spans="1:15" ht="16.5" customHeight="1" x14ac:dyDescent="0.25">
      <c r="A437" s="1" t="s">
        <v>848</v>
      </c>
      <c r="B437" s="2" t="s">
        <v>5960</v>
      </c>
      <c r="C437" s="11" t="str">
        <f>HYPERLINK("X:\Private\NTD\Test Report\測試報告-電子版本(1999-2014)\CS","查看目錄")</f>
        <v>查看目錄</v>
      </c>
      <c r="D437" s="1" t="s">
        <v>578</v>
      </c>
      <c r="E437" s="6">
        <v>41222</v>
      </c>
      <c r="F437" s="6">
        <v>41262</v>
      </c>
      <c r="G437" s="6">
        <v>40906</v>
      </c>
      <c r="H437" s="6" t="s">
        <v>4766</v>
      </c>
      <c r="I437" s="6" t="s">
        <v>4766</v>
      </c>
      <c r="J437" s="6" t="s">
        <v>4766</v>
      </c>
      <c r="K437" s="6" t="s">
        <v>4766</v>
      </c>
      <c r="L437" s="6" t="s">
        <v>554</v>
      </c>
      <c r="M437" s="6" t="s">
        <v>4766</v>
      </c>
      <c r="N437" s="6" t="s">
        <v>4766</v>
      </c>
      <c r="O437" s="6" t="s">
        <v>4766</v>
      </c>
    </row>
    <row r="438" spans="1:15" ht="16.5" customHeight="1" x14ac:dyDescent="0.25">
      <c r="A438" s="1" t="s">
        <v>849</v>
      </c>
      <c r="B438" s="2" t="s">
        <v>5961</v>
      </c>
      <c r="C438" s="11" t="str">
        <f>HYPERLINK("X:\Private\NTD\Test Report\測試報告-電子版本(1999-2014)\CS","查看目錄")</f>
        <v>查看目錄</v>
      </c>
      <c r="D438" s="1" t="s">
        <v>578</v>
      </c>
      <c r="E438" s="6">
        <v>41222</v>
      </c>
      <c r="F438" s="6">
        <v>41262</v>
      </c>
      <c r="G438" s="6">
        <v>40906</v>
      </c>
      <c r="H438" s="6" t="s">
        <v>4766</v>
      </c>
      <c r="I438" s="6" t="s">
        <v>4766</v>
      </c>
      <c r="J438" s="6" t="s">
        <v>4766</v>
      </c>
      <c r="K438" s="6" t="s">
        <v>4766</v>
      </c>
      <c r="L438" s="6" t="s">
        <v>554</v>
      </c>
      <c r="M438" s="6" t="s">
        <v>4766</v>
      </c>
      <c r="N438" s="6" t="s">
        <v>4766</v>
      </c>
      <c r="O438" s="6" t="s">
        <v>4766</v>
      </c>
    </row>
    <row r="439" spans="1:15" ht="16.5" customHeight="1" x14ac:dyDescent="0.25">
      <c r="A439" s="1" t="s">
        <v>850</v>
      </c>
      <c r="B439" s="2" t="s">
        <v>8707</v>
      </c>
      <c r="C439" s="11" t="str">
        <f>HYPERLINK("X:\Private\NTD\Test Report\測試報告-電子版本(1999-2014)\CS","查看目錄")</f>
        <v>查看目錄</v>
      </c>
      <c r="D439" s="1" t="s">
        <v>117</v>
      </c>
      <c r="E439" s="6">
        <v>40892</v>
      </c>
      <c r="F439" s="6">
        <v>40923</v>
      </c>
      <c r="G439" s="6" t="s">
        <v>4766</v>
      </c>
      <c r="H439" s="6" t="s">
        <v>4766</v>
      </c>
      <c r="I439" s="6" t="s">
        <v>4766</v>
      </c>
      <c r="J439" s="6" t="s">
        <v>4766</v>
      </c>
      <c r="K439" s="6" t="s">
        <v>4766</v>
      </c>
      <c r="L439" s="6" t="s">
        <v>117</v>
      </c>
      <c r="M439" s="6" t="s">
        <v>4766</v>
      </c>
      <c r="N439" s="6" t="s">
        <v>4766</v>
      </c>
      <c r="O439" s="6" t="s">
        <v>4766</v>
      </c>
    </row>
    <row r="440" spans="1:15" ht="16.5" customHeight="1" x14ac:dyDescent="0.25">
      <c r="A440" s="1" t="s">
        <v>851</v>
      </c>
      <c r="B440" s="2" t="s">
        <v>8708</v>
      </c>
      <c r="C440" s="11" t="str">
        <f>HYPERLINK("X:\Private\NTD\Test Report\測試報告-電子版本(1999-2014)\CS\CS-11201","查看文件")</f>
        <v>查看文件</v>
      </c>
      <c r="D440" s="1" t="s">
        <v>2</v>
      </c>
      <c r="E440" s="6">
        <v>37230</v>
      </c>
      <c r="F440" s="6">
        <v>37261</v>
      </c>
      <c r="G440" s="6" t="s">
        <v>4766</v>
      </c>
      <c r="H440" s="6" t="s">
        <v>4766</v>
      </c>
      <c r="I440" s="6" t="s">
        <v>4766</v>
      </c>
      <c r="J440" s="6" t="s">
        <v>4766</v>
      </c>
      <c r="K440" s="6" t="s">
        <v>4766</v>
      </c>
      <c r="L440" s="6" t="s">
        <v>4766</v>
      </c>
      <c r="M440" s="6" t="s">
        <v>4766</v>
      </c>
      <c r="N440" s="6" t="s">
        <v>4766</v>
      </c>
      <c r="O440" s="6" t="s">
        <v>4766</v>
      </c>
    </row>
    <row r="441" spans="1:15" ht="16.5" customHeight="1" x14ac:dyDescent="0.25">
      <c r="A441" s="1" t="s">
        <v>852</v>
      </c>
      <c r="B441" s="2" t="s">
        <v>8709</v>
      </c>
      <c r="C441" s="11" t="str">
        <f>HYPERLINK("X:\Private\NTD\Test Report\測試報告-電子版本(1999-2014)\CS\CS-11202","查看文件")</f>
        <v>查看文件</v>
      </c>
      <c r="D441" s="1" t="s">
        <v>2</v>
      </c>
      <c r="E441" s="6">
        <v>37245</v>
      </c>
      <c r="F441" s="6" t="s">
        <v>4766</v>
      </c>
      <c r="G441" s="6" t="s">
        <v>4766</v>
      </c>
      <c r="H441" s="6" t="s">
        <v>4766</v>
      </c>
      <c r="I441" s="6" t="s">
        <v>4766</v>
      </c>
      <c r="J441" s="6" t="s">
        <v>4766</v>
      </c>
      <c r="K441" s="6" t="s">
        <v>4766</v>
      </c>
      <c r="L441" s="6" t="s">
        <v>4766</v>
      </c>
      <c r="M441" s="6" t="s">
        <v>4766</v>
      </c>
      <c r="N441" s="6" t="s">
        <v>4766</v>
      </c>
      <c r="O441" s="6" t="s">
        <v>4766</v>
      </c>
    </row>
    <row r="442" spans="1:15" ht="16.5" customHeight="1" x14ac:dyDescent="0.25">
      <c r="A442" s="1" t="s">
        <v>853</v>
      </c>
      <c r="B442" s="2" t="s">
        <v>8710</v>
      </c>
      <c r="C442" s="11" t="str">
        <f t="shared" ref="C442:C486" si="11">HYPERLINK("X:\Private\NTD\Test Report\測試報告-電子版本(1999-2014)\CS","查看目錄")</f>
        <v>查看目錄</v>
      </c>
      <c r="D442" s="1" t="s">
        <v>621</v>
      </c>
      <c r="E442" s="6">
        <v>40947</v>
      </c>
      <c r="F442" s="6" t="s">
        <v>4766</v>
      </c>
      <c r="G442" s="6">
        <v>40970</v>
      </c>
      <c r="H442" s="6" t="s">
        <v>4766</v>
      </c>
      <c r="I442" s="6" t="s">
        <v>4766</v>
      </c>
      <c r="J442" s="6" t="s">
        <v>4766</v>
      </c>
      <c r="K442" s="6" t="s">
        <v>4766</v>
      </c>
      <c r="L442" s="6" t="s">
        <v>622</v>
      </c>
      <c r="M442" s="6" t="s">
        <v>4766</v>
      </c>
      <c r="N442" s="6" t="s">
        <v>4766</v>
      </c>
      <c r="O442" s="6" t="s">
        <v>4766</v>
      </c>
    </row>
    <row r="443" spans="1:15" ht="16.5" customHeight="1" x14ac:dyDescent="0.25">
      <c r="A443" s="1" t="s">
        <v>854</v>
      </c>
      <c r="B443" s="2" t="s">
        <v>8711</v>
      </c>
      <c r="C443" s="11" t="str">
        <f t="shared" si="11"/>
        <v>查看目錄</v>
      </c>
      <c r="D443" s="1" t="s">
        <v>714</v>
      </c>
      <c r="E443" s="6">
        <v>40995</v>
      </c>
      <c r="F443" s="6">
        <v>41012</v>
      </c>
      <c r="G443" s="6">
        <v>41009</v>
      </c>
      <c r="H443" s="6" t="s">
        <v>4766</v>
      </c>
      <c r="I443" s="6" t="s">
        <v>4766</v>
      </c>
      <c r="J443" s="6" t="s">
        <v>4766</v>
      </c>
      <c r="K443" s="6" t="s">
        <v>4766</v>
      </c>
      <c r="L443" s="6" t="s">
        <v>715</v>
      </c>
      <c r="M443" s="6" t="s">
        <v>4766</v>
      </c>
      <c r="N443" s="6" t="s">
        <v>4766</v>
      </c>
      <c r="O443" s="6" t="s">
        <v>4766</v>
      </c>
    </row>
    <row r="444" spans="1:15" ht="16.5" customHeight="1" x14ac:dyDescent="0.25">
      <c r="A444" s="1" t="s">
        <v>855</v>
      </c>
      <c r="B444" s="2" t="s">
        <v>8712</v>
      </c>
      <c r="C444" s="11" t="str">
        <f t="shared" si="11"/>
        <v>查看目錄</v>
      </c>
      <c r="D444" s="1" t="s">
        <v>116</v>
      </c>
      <c r="E444" s="6">
        <v>40997</v>
      </c>
      <c r="F444" s="6">
        <v>41019</v>
      </c>
      <c r="G444" s="6">
        <v>41015</v>
      </c>
      <c r="H444" s="6" t="s">
        <v>4766</v>
      </c>
      <c r="I444" s="6" t="s">
        <v>4766</v>
      </c>
      <c r="J444" s="6" t="s">
        <v>4766</v>
      </c>
      <c r="K444" s="6" t="s">
        <v>4766</v>
      </c>
      <c r="L444" s="6" t="s">
        <v>117</v>
      </c>
      <c r="M444" s="6" t="s">
        <v>4766</v>
      </c>
      <c r="N444" s="6" t="s">
        <v>4766</v>
      </c>
      <c r="O444" s="6" t="s">
        <v>4766</v>
      </c>
    </row>
    <row r="445" spans="1:15" ht="16.5" customHeight="1" x14ac:dyDescent="0.25">
      <c r="A445" s="1" t="s">
        <v>856</v>
      </c>
      <c r="B445" s="2" t="s">
        <v>8713</v>
      </c>
      <c r="C445" s="11" t="str">
        <f t="shared" si="11"/>
        <v>查看目錄</v>
      </c>
      <c r="D445" s="1" t="s">
        <v>621</v>
      </c>
      <c r="E445" s="6">
        <v>41004</v>
      </c>
      <c r="F445" s="6">
        <v>41045</v>
      </c>
      <c r="G445" s="6">
        <v>41019</v>
      </c>
      <c r="H445" s="6" t="s">
        <v>4766</v>
      </c>
      <c r="I445" s="6" t="s">
        <v>4766</v>
      </c>
      <c r="J445" s="6" t="s">
        <v>4766</v>
      </c>
      <c r="K445" s="6" t="s">
        <v>4766</v>
      </c>
      <c r="L445" s="6" t="s">
        <v>622</v>
      </c>
      <c r="M445" s="6" t="s">
        <v>4766</v>
      </c>
      <c r="N445" s="6" t="s">
        <v>4766</v>
      </c>
      <c r="O445" s="6" t="s">
        <v>4766</v>
      </c>
    </row>
    <row r="446" spans="1:15" ht="16.5" customHeight="1" x14ac:dyDescent="0.25">
      <c r="A446" s="1" t="s">
        <v>857</v>
      </c>
      <c r="B446" s="2" t="s">
        <v>8714</v>
      </c>
      <c r="C446" s="11" t="str">
        <f t="shared" si="11"/>
        <v>查看目錄</v>
      </c>
      <c r="D446" s="1" t="s">
        <v>116</v>
      </c>
      <c r="E446" s="6">
        <v>40973</v>
      </c>
      <c r="F446" s="6">
        <v>41015</v>
      </c>
      <c r="G446" s="6" t="s">
        <v>4766</v>
      </c>
      <c r="H446" s="6" t="s">
        <v>4766</v>
      </c>
      <c r="I446" s="6" t="s">
        <v>4766</v>
      </c>
      <c r="J446" s="6" t="s">
        <v>4766</v>
      </c>
      <c r="K446" s="6" t="s">
        <v>4766</v>
      </c>
      <c r="L446" s="6" t="s">
        <v>117</v>
      </c>
      <c r="M446" s="6" t="s">
        <v>4766</v>
      </c>
      <c r="N446" s="6" t="s">
        <v>4766</v>
      </c>
      <c r="O446" s="6" t="s">
        <v>4766</v>
      </c>
    </row>
    <row r="447" spans="1:15" ht="16.5" customHeight="1" x14ac:dyDescent="0.25">
      <c r="A447" s="1" t="s">
        <v>858</v>
      </c>
      <c r="B447" s="2" t="s">
        <v>8715</v>
      </c>
      <c r="C447" s="11" t="str">
        <f t="shared" si="11"/>
        <v>查看目錄</v>
      </c>
      <c r="D447" s="1" t="s">
        <v>859</v>
      </c>
      <c r="E447" s="6">
        <v>41043</v>
      </c>
      <c r="F447" s="6">
        <v>41074</v>
      </c>
      <c r="G447" s="6">
        <v>41058</v>
      </c>
      <c r="H447" s="6" t="s">
        <v>4766</v>
      </c>
      <c r="I447" s="6" t="s">
        <v>4766</v>
      </c>
      <c r="J447" s="6" t="s">
        <v>4766</v>
      </c>
      <c r="K447" s="6" t="s">
        <v>4766</v>
      </c>
      <c r="L447" s="6" t="s">
        <v>859</v>
      </c>
      <c r="M447" s="6" t="s">
        <v>4766</v>
      </c>
      <c r="N447" s="6" t="s">
        <v>4766</v>
      </c>
      <c r="O447" s="6" t="s">
        <v>4766</v>
      </c>
    </row>
    <row r="448" spans="1:15" ht="16.5" customHeight="1" x14ac:dyDescent="0.25">
      <c r="A448" s="1" t="s">
        <v>860</v>
      </c>
      <c r="B448" s="2" t="s">
        <v>8716</v>
      </c>
      <c r="C448" s="11" t="str">
        <f t="shared" si="11"/>
        <v>查看目錄</v>
      </c>
      <c r="D448" s="1" t="s">
        <v>561</v>
      </c>
      <c r="E448" s="6">
        <v>41054</v>
      </c>
      <c r="F448" s="6">
        <v>41090</v>
      </c>
      <c r="G448" s="6">
        <v>41289</v>
      </c>
      <c r="H448" s="6" t="s">
        <v>4766</v>
      </c>
      <c r="I448" s="6" t="s">
        <v>4766</v>
      </c>
      <c r="J448" s="6" t="s">
        <v>4766</v>
      </c>
      <c r="K448" s="6" t="s">
        <v>4766</v>
      </c>
      <c r="L448" s="6" t="s">
        <v>455</v>
      </c>
      <c r="M448" s="6" t="s">
        <v>4766</v>
      </c>
      <c r="N448" s="6" t="s">
        <v>4766</v>
      </c>
      <c r="O448" s="6" t="s">
        <v>4766</v>
      </c>
    </row>
    <row r="449" spans="1:15" ht="16.5" customHeight="1" x14ac:dyDescent="0.25">
      <c r="A449" s="1" t="s">
        <v>861</v>
      </c>
      <c r="B449" s="2" t="s">
        <v>8717</v>
      </c>
      <c r="C449" s="11" t="str">
        <f t="shared" si="11"/>
        <v>查看目錄</v>
      </c>
      <c r="D449" s="1" t="s">
        <v>859</v>
      </c>
      <c r="E449" s="6">
        <v>41222</v>
      </c>
      <c r="F449" s="6">
        <v>41248</v>
      </c>
      <c r="G449" s="6">
        <v>41254</v>
      </c>
      <c r="H449" s="6" t="s">
        <v>4766</v>
      </c>
      <c r="I449" s="6" t="s">
        <v>4766</v>
      </c>
      <c r="J449" s="6" t="s">
        <v>4766</v>
      </c>
      <c r="K449" s="6" t="s">
        <v>4766</v>
      </c>
      <c r="L449" s="6" t="s">
        <v>859</v>
      </c>
      <c r="M449" s="6">
        <v>41288</v>
      </c>
      <c r="N449" s="6" t="s">
        <v>4766</v>
      </c>
      <c r="O449" s="6" t="s">
        <v>4766</v>
      </c>
    </row>
    <row r="450" spans="1:15" ht="16.5" customHeight="1" x14ac:dyDescent="0.25">
      <c r="A450" s="1" t="s">
        <v>862</v>
      </c>
      <c r="B450" s="2" t="s">
        <v>8718</v>
      </c>
      <c r="C450" s="11" t="str">
        <f t="shared" si="11"/>
        <v>查看目錄</v>
      </c>
      <c r="D450" s="1" t="s">
        <v>116</v>
      </c>
      <c r="E450" s="6">
        <v>41215</v>
      </c>
      <c r="F450" s="6">
        <v>41248</v>
      </c>
      <c r="G450" s="6">
        <v>41254</v>
      </c>
      <c r="H450" s="6" t="s">
        <v>4766</v>
      </c>
      <c r="I450" s="6" t="s">
        <v>4766</v>
      </c>
      <c r="J450" s="6" t="s">
        <v>4766</v>
      </c>
      <c r="K450" s="6" t="s">
        <v>4766</v>
      </c>
      <c r="L450" s="6" t="s">
        <v>117</v>
      </c>
      <c r="M450" s="6" t="s">
        <v>4766</v>
      </c>
      <c r="N450" s="6" t="s">
        <v>4766</v>
      </c>
      <c r="O450" s="6" t="s">
        <v>4766</v>
      </c>
    </row>
    <row r="451" spans="1:15" ht="16.5" customHeight="1" x14ac:dyDescent="0.25">
      <c r="A451" s="1" t="s">
        <v>863</v>
      </c>
      <c r="B451" s="2" t="s">
        <v>8719</v>
      </c>
      <c r="C451" s="11" t="str">
        <f t="shared" si="11"/>
        <v>查看目錄</v>
      </c>
      <c r="D451" s="1" t="s">
        <v>116</v>
      </c>
      <c r="E451" s="6">
        <v>41214</v>
      </c>
      <c r="F451" s="6">
        <v>41249</v>
      </c>
      <c r="G451" s="6">
        <v>41254</v>
      </c>
      <c r="H451" s="6" t="s">
        <v>4766</v>
      </c>
      <c r="I451" s="6" t="s">
        <v>4766</v>
      </c>
      <c r="J451" s="6" t="s">
        <v>4766</v>
      </c>
      <c r="K451" s="6" t="s">
        <v>4766</v>
      </c>
      <c r="L451" s="6" t="s">
        <v>117</v>
      </c>
      <c r="M451" s="6" t="s">
        <v>4766</v>
      </c>
      <c r="N451" s="6" t="s">
        <v>4766</v>
      </c>
      <c r="O451" s="6" t="s">
        <v>4766</v>
      </c>
    </row>
    <row r="452" spans="1:15" ht="16.5" customHeight="1" x14ac:dyDescent="0.25">
      <c r="A452" s="1" t="s">
        <v>864</v>
      </c>
      <c r="B452" s="2" t="s">
        <v>8720</v>
      </c>
      <c r="C452" s="11" t="str">
        <f t="shared" si="11"/>
        <v>查看目錄</v>
      </c>
      <c r="D452" s="1" t="s">
        <v>865</v>
      </c>
      <c r="E452" s="6">
        <v>41240</v>
      </c>
      <c r="F452" s="6">
        <v>41288</v>
      </c>
      <c r="G452" s="6" t="s">
        <v>4766</v>
      </c>
      <c r="H452" s="6" t="s">
        <v>4766</v>
      </c>
      <c r="I452" s="6" t="s">
        <v>4766</v>
      </c>
      <c r="J452" s="6" t="s">
        <v>4766</v>
      </c>
      <c r="K452" s="6" t="s">
        <v>4766</v>
      </c>
      <c r="L452" s="6" t="s">
        <v>866</v>
      </c>
      <c r="M452" s="6" t="s">
        <v>4766</v>
      </c>
      <c r="N452" s="6" t="s">
        <v>4766</v>
      </c>
      <c r="O452" s="6" t="s">
        <v>4766</v>
      </c>
    </row>
    <row r="453" spans="1:15" ht="16.5" customHeight="1" x14ac:dyDescent="0.25">
      <c r="A453" s="1" t="s">
        <v>867</v>
      </c>
      <c r="B453" s="2" t="s">
        <v>8721</v>
      </c>
      <c r="C453" s="11" t="str">
        <f t="shared" si="11"/>
        <v>查看目錄</v>
      </c>
      <c r="D453" s="1" t="s">
        <v>8573</v>
      </c>
      <c r="E453" s="6">
        <v>41089</v>
      </c>
      <c r="F453" s="6">
        <v>41305</v>
      </c>
      <c r="G453" s="6">
        <v>41298</v>
      </c>
      <c r="H453" s="6" t="s">
        <v>4766</v>
      </c>
      <c r="I453" s="6" t="s">
        <v>4766</v>
      </c>
      <c r="J453" s="6" t="s">
        <v>4766</v>
      </c>
      <c r="K453" s="6" t="s">
        <v>4766</v>
      </c>
      <c r="L453" s="6" t="s">
        <v>562</v>
      </c>
      <c r="M453" s="6" t="s">
        <v>4766</v>
      </c>
      <c r="N453" s="6" t="s">
        <v>4766</v>
      </c>
      <c r="O453" s="6" t="s">
        <v>4766</v>
      </c>
    </row>
    <row r="454" spans="1:15" ht="16.5" customHeight="1" x14ac:dyDescent="0.25">
      <c r="A454" s="1" t="s">
        <v>868</v>
      </c>
      <c r="B454" s="2" t="s">
        <v>4907</v>
      </c>
      <c r="C454" s="11" t="str">
        <f t="shared" si="11"/>
        <v>查看目錄</v>
      </c>
      <c r="D454" s="1" t="s">
        <v>151</v>
      </c>
      <c r="E454" s="6">
        <v>41277</v>
      </c>
      <c r="F454" s="6">
        <v>41311</v>
      </c>
      <c r="G454" s="6">
        <v>41310</v>
      </c>
      <c r="H454" s="6" t="s">
        <v>4766</v>
      </c>
      <c r="I454" s="6" t="s">
        <v>4766</v>
      </c>
      <c r="J454" s="6" t="s">
        <v>4766</v>
      </c>
      <c r="K454" s="6" t="s">
        <v>4766</v>
      </c>
      <c r="L454" s="6" t="s">
        <v>108</v>
      </c>
      <c r="M454" s="6" t="s">
        <v>4766</v>
      </c>
      <c r="N454" s="6" t="s">
        <v>4766</v>
      </c>
      <c r="O454" s="6" t="s">
        <v>4766</v>
      </c>
    </row>
    <row r="455" spans="1:15" ht="16.5" customHeight="1" x14ac:dyDescent="0.25">
      <c r="A455" s="1" t="s">
        <v>869</v>
      </c>
      <c r="B455" s="2" t="s">
        <v>8722</v>
      </c>
      <c r="C455" s="11" t="str">
        <f t="shared" si="11"/>
        <v>查看目錄</v>
      </c>
      <c r="D455" s="1" t="s">
        <v>621</v>
      </c>
      <c r="E455" s="6">
        <v>41352</v>
      </c>
      <c r="F455" s="6">
        <v>41394</v>
      </c>
      <c r="G455" s="6">
        <v>41362</v>
      </c>
      <c r="H455" s="6" t="s">
        <v>4766</v>
      </c>
      <c r="I455" s="6" t="s">
        <v>4766</v>
      </c>
      <c r="J455" s="6" t="s">
        <v>4766</v>
      </c>
      <c r="K455" s="6" t="s">
        <v>4766</v>
      </c>
      <c r="L455" s="6" t="s">
        <v>622</v>
      </c>
      <c r="M455" s="6" t="s">
        <v>4766</v>
      </c>
      <c r="N455" s="6" t="s">
        <v>4766</v>
      </c>
      <c r="O455" s="6" t="s">
        <v>4766</v>
      </c>
    </row>
    <row r="456" spans="1:15" ht="16.5" customHeight="1" x14ac:dyDescent="0.25">
      <c r="A456" s="1" t="s">
        <v>870</v>
      </c>
      <c r="B456" s="2" t="s">
        <v>8720</v>
      </c>
      <c r="C456" s="11" t="str">
        <f t="shared" si="11"/>
        <v>查看目錄</v>
      </c>
      <c r="D456" s="1" t="s">
        <v>871</v>
      </c>
      <c r="E456" s="6">
        <v>41367</v>
      </c>
      <c r="F456" s="6">
        <v>41394</v>
      </c>
      <c r="G456" s="6">
        <v>41423</v>
      </c>
      <c r="H456" s="6" t="s">
        <v>4766</v>
      </c>
      <c r="I456" s="6" t="s">
        <v>4766</v>
      </c>
      <c r="J456" s="6" t="s">
        <v>4766</v>
      </c>
      <c r="K456" s="6" t="s">
        <v>4766</v>
      </c>
      <c r="L456" s="6" t="s">
        <v>174</v>
      </c>
      <c r="M456" s="6" t="s">
        <v>4766</v>
      </c>
      <c r="N456" s="6" t="s">
        <v>4766</v>
      </c>
      <c r="O456" s="6" t="s">
        <v>4766</v>
      </c>
    </row>
    <row r="457" spans="1:15" ht="16.5" customHeight="1" x14ac:dyDescent="0.25">
      <c r="A457" s="1" t="s">
        <v>872</v>
      </c>
      <c r="B457" s="2" t="s">
        <v>5005</v>
      </c>
      <c r="C457" s="11" t="str">
        <f t="shared" si="11"/>
        <v>查看目錄</v>
      </c>
      <c r="D457" s="1" t="s">
        <v>871</v>
      </c>
      <c r="E457" s="6">
        <v>41381</v>
      </c>
      <c r="F457" s="6">
        <v>41394</v>
      </c>
      <c r="G457" s="6">
        <v>41423</v>
      </c>
      <c r="H457" s="6" t="s">
        <v>4766</v>
      </c>
      <c r="I457" s="6" t="s">
        <v>4766</v>
      </c>
      <c r="J457" s="6" t="s">
        <v>4766</v>
      </c>
      <c r="K457" s="6" t="s">
        <v>4766</v>
      </c>
      <c r="L457" s="6" t="s">
        <v>174</v>
      </c>
      <c r="M457" s="6" t="s">
        <v>4766</v>
      </c>
      <c r="N457" s="6" t="s">
        <v>4766</v>
      </c>
      <c r="O457" s="6" t="s">
        <v>4766</v>
      </c>
    </row>
    <row r="458" spans="1:15" ht="16.5" customHeight="1" x14ac:dyDescent="0.25">
      <c r="A458" s="1" t="s">
        <v>873</v>
      </c>
      <c r="B458" s="2" t="s">
        <v>6802</v>
      </c>
      <c r="C458" s="11" t="str">
        <f t="shared" si="11"/>
        <v>查看目錄</v>
      </c>
      <c r="D458" s="1" t="s">
        <v>871</v>
      </c>
      <c r="E458" s="6">
        <v>41397</v>
      </c>
      <c r="F458" s="6">
        <v>41423</v>
      </c>
      <c r="G458" s="6">
        <v>41428</v>
      </c>
      <c r="H458" s="6" t="s">
        <v>4766</v>
      </c>
      <c r="I458" s="6" t="s">
        <v>4766</v>
      </c>
      <c r="J458" s="6" t="s">
        <v>4766</v>
      </c>
      <c r="K458" s="6" t="s">
        <v>4766</v>
      </c>
      <c r="L458" s="6" t="s">
        <v>174</v>
      </c>
      <c r="M458" s="6" t="s">
        <v>4766</v>
      </c>
      <c r="N458" s="6" t="s">
        <v>4766</v>
      </c>
      <c r="O458" s="6" t="s">
        <v>4766</v>
      </c>
    </row>
    <row r="459" spans="1:15" ht="16.5" customHeight="1" x14ac:dyDescent="0.25">
      <c r="A459" s="1" t="s">
        <v>874</v>
      </c>
      <c r="B459" s="2" t="s">
        <v>5000</v>
      </c>
      <c r="C459" s="11" t="str">
        <f t="shared" si="11"/>
        <v>查看目錄</v>
      </c>
      <c r="D459" s="1" t="s">
        <v>4998</v>
      </c>
      <c r="E459" s="6">
        <v>41428</v>
      </c>
      <c r="F459" s="6">
        <v>41460</v>
      </c>
      <c r="G459" s="6">
        <v>41464</v>
      </c>
      <c r="H459" s="6" t="s">
        <v>4766</v>
      </c>
      <c r="I459" s="6" t="s">
        <v>4766</v>
      </c>
      <c r="J459" s="6" t="s">
        <v>4766</v>
      </c>
      <c r="K459" s="6" t="s">
        <v>4766</v>
      </c>
      <c r="L459" s="6" t="s">
        <v>174</v>
      </c>
      <c r="M459" s="6" t="s">
        <v>4766</v>
      </c>
      <c r="N459" s="6" t="s">
        <v>4766</v>
      </c>
      <c r="O459" s="6" t="s">
        <v>4766</v>
      </c>
    </row>
    <row r="460" spans="1:15" ht="16.5" customHeight="1" x14ac:dyDescent="0.25">
      <c r="A460" s="1" t="s">
        <v>875</v>
      </c>
      <c r="B460" s="2" t="s">
        <v>8723</v>
      </c>
      <c r="C460" s="11" t="str">
        <f t="shared" si="11"/>
        <v>查看目錄</v>
      </c>
      <c r="D460" s="1" t="s">
        <v>454</v>
      </c>
      <c r="E460" s="6">
        <v>41443</v>
      </c>
      <c r="F460" s="6">
        <v>41486</v>
      </c>
      <c r="G460" s="6" t="s">
        <v>4766</v>
      </c>
      <c r="H460" s="6" t="s">
        <v>4766</v>
      </c>
      <c r="I460" s="6" t="s">
        <v>4766</v>
      </c>
      <c r="J460" s="6" t="s">
        <v>4766</v>
      </c>
      <c r="K460" s="6" t="s">
        <v>4766</v>
      </c>
      <c r="L460" s="6" t="s">
        <v>455</v>
      </c>
      <c r="M460" s="6" t="s">
        <v>4766</v>
      </c>
      <c r="N460" s="6" t="s">
        <v>4766</v>
      </c>
      <c r="O460" s="6" t="s">
        <v>4766</v>
      </c>
    </row>
    <row r="461" spans="1:15" ht="16.5" customHeight="1" x14ac:dyDescent="0.25">
      <c r="A461" s="1" t="s">
        <v>876</v>
      </c>
      <c r="B461" s="2" t="s">
        <v>8724</v>
      </c>
      <c r="C461" s="11" t="str">
        <f t="shared" si="11"/>
        <v>查看目錄</v>
      </c>
      <c r="D461" s="1" t="s">
        <v>565</v>
      </c>
      <c r="E461" s="6" t="s">
        <v>877</v>
      </c>
      <c r="F461" s="6" t="s">
        <v>878</v>
      </c>
      <c r="G461" s="6">
        <v>41642</v>
      </c>
      <c r="H461" s="6" t="s">
        <v>4766</v>
      </c>
      <c r="I461" s="6" t="s">
        <v>4766</v>
      </c>
      <c r="J461" s="6" t="s">
        <v>4766</v>
      </c>
      <c r="K461" s="6" t="s">
        <v>4766</v>
      </c>
      <c r="L461" s="6" t="s">
        <v>566</v>
      </c>
      <c r="M461" s="6" t="s">
        <v>4766</v>
      </c>
      <c r="N461" s="6" t="s">
        <v>4766</v>
      </c>
      <c r="O461" s="6" t="s">
        <v>4766</v>
      </c>
    </row>
    <row r="462" spans="1:15" ht="16.5" customHeight="1" x14ac:dyDescent="0.25">
      <c r="A462" s="1" t="s">
        <v>879</v>
      </c>
      <c r="B462" s="2" t="s">
        <v>8725</v>
      </c>
      <c r="C462" s="11" t="str">
        <f t="shared" si="11"/>
        <v>查看目錄</v>
      </c>
      <c r="D462" s="1" t="s">
        <v>373</v>
      </c>
      <c r="E462" s="6">
        <v>41564</v>
      </c>
      <c r="F462" s="6">
        <v>41584</v>
      </c>
      <c r="G462" s="6" t="s">
        <v>4766</v>
      </c>
      <c r="H462" s="6" t="s">
        <v>4766</v>
      </c>
      <c r="I462" s="6" t="s">
        <v>4766</v>
      </c>
      <c r="J462" s="6" t="s">
        <v>4766</v>
      </c>
      <c r="K462" s="6" t="s">
        <v>4766</v>
      </c>
      <c r="L462" s="6" t="s">
        <v>373</v>
      </c>
      <c r="M462" s="6" t="s">
        <v>4766</v>
      </c>
      <c r="N462" s="6" t="s">
        <v>4766</v>
      </c>
      <c r="O462" s="6" t="s">
        <v>4766</v>
      </c>
    </row>
    <row r="463" spans="1:15" ht="16.5" customHeight="1" x14ac:dyDescent="0.25">
      <c r="A463" s="1" t="s">
        <v>880</v>
      </c>
      <c r="B463" s="2" t="s">
        <v>8726</v>
      </c>
      <c r="C463" s="11" t="str">
        <f t="shared" si="11"/>
        <v>查看目錄</v>
      </c>
      <c r="D463" s="1" t="s">
        <v>373</v>
      </c>
      <c r="E463" s="6">
        <v>41564</v>
      </c>
      <c r="F463" s="6">
        <v>41584</v>
      </c>
      <c r="G463" s="6" t="s">
        <v>4766</v>
      </c>
      <c r="H463" s="6" t="s">
        <v>4766</v>
      </c>
      <c r="I463" s="6" t="s">
        <v>4766</v>
      </c>
      <c r="J463" s="6" t="s">
        <v>4766</v>
      </c>
      <c r="K463" s="6" t="s">
        <v>4766</v>
      </c>
      <c r="L463" s="6" t="s">
        <v>373</v>
      </c>
      <c r="M463" s="6" t="s">
        <v>4766</v>
      </c>
      <c r="N463" s="6" t="s">
        <v>4766</v>
      </c>
      <c r="O463" s="6" t="s">
        <v>4766</v>
      </c>
    </row>
    <row r="464" spans="1:15" ht="16.5" customHeight="1" x14ac:dyDescent="0.25">
      <c r="A464" s="1" t="s">
        <v>881</v>
      </c>
      <c r="B464" s="2" t="s">
        <v>8727</v>
      </c>
      <c r="C464" s="11" t="str">
        <f t="shared" si="11"/>
        <v>查看目錄</v>
      </c>
      <c r="D464" s="1" t="s">
        <v>373</v>
      </c>
      <c r="E464" s="6">
        <v>41564</v>
      </c>
      <c r="F464" s="6">
        <v>41584</v>
      </c>
      <c r="G464" s="6" t="s">
        <v>4766</v>
      </c>
      <c r="H464" s="6" t="s">
        <v>4766</v>
      </c>
      <c r="I464" s="6" t="s">
        <v>4766</v>
      </c>
      <c r="J464" s="6" t="s">
        <v>4766</v>
      </c>
      <c r="K464" s="6" t="s">
        <v>4766</v>
      </c>
      <c r="L464" s="6" t="s">
        <v>373</v>
      </c>
      <c r="M464" s="6" t="s">
        <v>4766</v>
      </c>
      <c r="N464" s="6" t="s">
        <v>4766</v>
      </c>
      <c r="O464" s="6" t="s">
        <v>4766</v>
      </c>
    </row>
    <row r="465" spans="1:15" ht="16.5" customHeight="1" x14ac:dyDescent="0.25">
      <c r="A465" s="1" t="s">
        <v>882</v>
      </c>
      <c r="B465" s="2" t="s">
        <v>8728</v>
      </c>
      <c r="C465" s="11" t="str">
        <f t="shared" si="11"/>
        <v>查看目錄</v>
      </c>
      <c r="D465" s="1" t="s">
        <v>883</v>
      </c>
      <c r="E465" s="6">
        <v>41567</v>
      </c>
      <c r="F465" s="6">
        <v>41588</v>
      </c>
      <c r="G465" s="6">
        <v>41592</v>
      </c>
      <c r="H465" s="6" t="s">
        <v>4766</v>
      </c>
      <c r="I465" s="6" t="s">
        <v>4766</v>
      </c>
      <c r="J465" s="6" t="s">
        <v>4766</v>
      </c>
      <c r="K465" s="6" t="s">
        <v>4766</v>
      </c>
      <c r="L465" s="6" t="s">
        <v>884</v>
      </c>
      <c r="M465" s="6" t="s">
        <v>4766</v>
      </c>
      <c r="N465" s="6" t="s">
        <v>4766</v>
      </c>
      <c r="O465" s="6" t="s">
        <v>4766</v>
      </c>
    </row>
    <row r="466" spans="1:15" ht="16.5" customHeight="1" x14ac:dyDescent="0.25">
      <c r="A466" s="1" t="s">
        <v>885</v>
      </c>
      <c r="B466" s="2" t="s">
        <v>8729</v>
      </c>
      <c r="C466" s="11" t="str">
        <f t="shared" si="11"/>
        <v>查看目錄</v>
      </c>
      <c r="D466" s="1" t="s">
        <v>621</v>
      </c>
      <c r="E466" s="6">
        <v>41555</v>
      </c>
      <c r="F466" s="6">
        <v>41593</v>
      </c>
      <c r="G466" s="6">
        <v>41597</v>
      </c>
      <c r="H466" s="6" t="s">
        <v>4766</v>
      </c>
      <c r="I466" s="6" t="s">
        <v>4766</v>
      </c>
      <c r="J466" s="6" t="s">
        <v>4766</v>
      </c>
      <c r="K466" s="6" t="s">
        <v>4766</v>
      </c>
      <c r="L466" s="6" t="s">
        <v>622</v>
      </c>
      <c r="M466" s="6" t="s">
        <v>4766</v>
      </c>
      <c r="N466" s="6" t="s">
        <v>4766</v>
      </c>
      <c r="O466" s="6" t="s">
        <v>4766</v>
      </c>
    </row>
    <row r="467" spans="1:15" ht="16.5" customHeight="1" x14ac:dyDescent="0.25">
      <c r="A467" s="1" t="s">
        <v>886</v>
      </c>
      <c r="B467" s="2" t="s">
        <v>6809</v>
      </c>
      <c r="C467" s="11" t="str">
        <f t="shared" si="11"/>
        <v>查看目錄</v>
      </c>
      <c r="D467" s="1" t="s">
        <v>4998</v>
      </c>
      <c r="E467" s="6">
        <v>41579</v>
      </c>
      <c r="F467" s="6">
        <v>41607</v>
      </c>
      <c r="G467" s="6">
        <v>41592</v>
      </c>
      <c r="H467" s="6" t="s">
        <v>4766</v>
      </c>
      <c r="I467" s="6" t="s">
        <v>4766</v>
      </c>
      <c r="J467" s="6" t="s">
        <v>4766</v>
      </c>
      <c r="K467" s="6" t="s">
        <v>4766</v>
      </c>
      <c r="L467" s="6" t="s">
        <v>174</v>
      </c>
      <c r="M467" s="6" t="s">
        <v>4766</v>
      </c>
      <c r="N467" s="6" t="s">
        <v>4766</v>
      </c>
      <c r="O467" s="6" t="s">
        <v>4766</v>
      </c>
    </row>
    <row r="468" spans="1:15" ht="16.5" customHeight="1" x14ac:dyDescent="0.25">
      <c r="A468" s="1" t="s">
        <v>887</v>
      </c>
      <c r="B468" s="2" t="s">
        <v>8730</v>
      </c>
      <c r="C468" s="11" t="str">
        <f t="shared" si="11"/>
        <v>查看目錄</v>
      </c>
      <c r="D468" s="1" t="s">
        <v>116</v>
      </c>
      <c r="E468" s="6">
        <v>41590</v>
      </c>
      <c r="F468" s="6">
        <v>41614</v>
      </c>
      <c r="G468" s="6">
        <v>41634</v>
      </c>
      <c r="H468" s="6" t="s">
        <v>4766</v>
      </c>
      <c r="I468" s="6" t="s">
        <v>4766</v>
      </c>
      <c r="J468" s="6" t="s">
        <v>4766</v>
      </c>
      <c r="K468" s="6" t="s">
        <v>4766</v>
      </c>
      <c r="L468" s="6" t="s">
        <v>117</v>
      </c>
      <c r="M468" s="6" t="s">
        <v>4766</v>
      </c>
      <c r="N468" s="6" t="s">
        <v>4766</v>
      </c>
      <c r="O468" s="6" t="s">
        <v>4766</v>
      </c>
    </row>
    <row r="469" spans="1:15" ht="16.5" customHeight="1" x14ac:dyDescent="0.25">
      <c r="A469" s="1" t="s">
        <v>888</v>
      </c>
      <c r="B469" s="2" t="s">
        <v>8731</v>
      </c>
      <c r="C469" s="11" t="str">
        <f t="shared" si="11"/>
        <v>查看目錄</v>
      </c>
      <c r="D469" s="1" t="s">
        <v>116</v>
      </c>
      <c r="E469" s="6">
        <v>41590</v>
      </c>
      <c r="F469" s="6">
        <v>41614</v>
      </c>
      <c r="G469" s="6">
        <v>41647</v>
      </c>
      <c r="H469" s="6" t="s">
        <v>4766</v>
      </c>
      <c r="I469" s="6" t="s">
        <v>4766</v>
      </c>
      <c r="J469" s="6" t="s">
        <v>4766</v>
      </c>
      <c r="K469" s="6" t="s">
        <v>4766</v>
      </c>
      <c r="L469" s="6" t="s">
        <v>117</v>
      </c>
      <c r="M469" s="6" t="s">
        <v>4766</v>
      </c>
      <c r="N469" s="6" t="s">
        <v>4766</v>
      </c>
      <c r="O469" s="6" t="s">
        <v>4766</v>
      </c>
    </row>
    <row r="470" spans="1:15" ht="16.5" customHeight="1" x14ac:dyDescent="0.25">
      <c r="A470" s="1" t="s">
        <v>889</v>
      </c>
      <c r="B470" s="2" t="s">
        <v>8732</v>
      </c>
      <c r="C470" s="11" t="str">
        <f t="shared" si="11"/>
        <v>查看目錄</v>
      </c>
      <c r="D470" s="1" t="s">
        <v>116</v>
      </c>
      <c r="E470" s="6">
        <v>41590</v>
      </c>
      <c r="F470" s="6">
        <v>41614</v>
      </c>
      <c r="G470" s="6">
        <v>41647</v>
      </c>
      <c r="H470" s="6" t="s">
        <v>4766</v>
      </c>
      <c r="I470" s="6" t="s">
        <v>4766</v>
      </c>
      <c r="J470" s="6" t="s">
        <v>4766</v>
      </c>
      <c r="K470" s="6" t="s">
        <v>4766</v>
      </c>
      <c r="L470" s="6" t="s">
        <v>117</v>
      </c>
      <c r="M470" s="6" t="s">
        <v>4766</v>
      </c>
      <c r="N470" s="6" t="s">
        <v>4766</v>
      </c>
      <c r="O470" s="6" t="s">
        <v>4766</v>
      </c>
    </row>
    <row r="471" spans="1:15" ht="16.5" customHeight="1" x14ac:dyDescent="0.25">
      <c r="A471" s="1" t="s">
        <v>890</v>
      </c>
      <c r="B471" s="2" t="s">
        <v>8733</v>
      </c>
      <c r="C471" s="11" t="str">
        <f t="shared" si="11"/>
        <v>查看目錄</v>
      </c>
      <c r="D471" s="1" t="s">
        <v>6058</v>
      </c>
      <c r="E471" s="6">
        <v>41737</v>
      </c>
      <c r="F471" s="6">
        <v>41759</v>
      </c>
      <c r="G471" s="6">
        <v>41756</v>
      </c>
      <c r="H471" s="6" t="s">
        <v>4766</v>
      </c>
      <c r="I471" s="6" t="s">
        <v>4766</v>
      </c>
      <c r="J471" s="6" t="s">
        <v>4766</v>
      </c>
      <c r="K471" s="6" t="s">
        <v>4766</v>
      </c>
      <c r="L471" s="6" t="s">
        <v>6058</v>
      </c>
      <c r="M471" s="6" t="s">
        <v>4766</v>
      </c>
      <c r="N471" s="6" t="s">
        <v>4766</v>
      </c>
      <c r="O471" s="6" t="s">
        <v>4766</v>
      </c>
    </row>
    <row r="472" spans="1:15" ht="16.5" customHeight="1" x14ac:dyDescent="0.25">
      <c r="A472" s="1" t="s">
        <v>891</v>
      </c>
      <c r="B472" s="2" t="s">
        <v>8734</v>
      </c>
      <c r="C472" s="11" t="str">
        <f t="shared" si="11"/>
        <v>查看目錄</v>
      </c>
      <c r="D472" s="1" t="s">
        <v>884</v>
      </c>
      <c r="E472" s="6">
        <v>41753</v>
      </c>
      <c r="F472" s="6">
        <v>41782</v>
      </c>
      <c r="G472" s="6" t="s">
        <v>4766</v>
      </c>
      <c r="H472" s="6" t="s">
        <v>4766</v>
      </c>
      <c r="I472" s="6" t="s">
        <v>4766</v>
      </c>
      <c r="J472" s="6" t="s">
        <v>4766</v>
      </c>
      <c r="K472" s="6" t="s">
        <v>4766</v>
      </c>
      <c r="L472" s="6" t="s">
        <v>884</v>
      </c>
      <c r="M472" s="6" t="s">
        <v>4766</v>
      </c>
      <c r="N472" s="6" t="s">
        <v>4766</v>
      </c>
      <c r="O472" s="6" t="s">
        <v>4766</v>
      </c>
    </row>
    <row r="473" spans="1:15" ht="16.5" customHeight="1" x14ac:dyDescent="0.25">
      <c r="A473" s="1" t="s">
        <v>892</v>
      </c>
      <c r="B473" s="2" t="s">
        <v>8735</v>
      </c>
      <c r="C473" s="11" t="str">
        <f t="shared" si="11"/>
        <v>查看目錄</v>
      </c>
      <c r="D473" s="1" t="s">
        <v>117</v>
      </c>
      <c r="E473" s="6">
        <v>41744</v>
      </c>
      <c r="F473" s="6">
        <v>41764</v>
      </c>
      <c r="G473" s="6">
        <v>41765</v>
      </c>
      <c r="H473" s="6" t="s">
        <v>4766</v>
      </c>
      <c r="I473" s="6" t="s">
        <v>4766</v>
      </c>
      <c r="J473" s="6" t="s">
        <v>4766</v>
      </c>
      <c r="K473" s="6" t="s">
        <v>4766</v>
      </c>
      <c r="L473" s="6" t="s">
        <v>117</v>
      </c>
      <c r="M473" s="6" t="s">
        <v>4766</v>
      </c>
      <c r="N473" s="6" t="s">
        <v>4766</v>
      </c>
      <c r="O473" s="6" t="s">
        <v>4766</v>
      </c>
    </row>
    <row r="474" spans="1:15" ht="16.5" customHeight="1" x14ac:dyDescent="0.25">
      <c r="A474" s="1" t="s">
        <v>893</v>
      </c>
      <c r="B474" s="2" t="s">
        <v>8736</v>
      </c>
      <c r="C474" s="11" t="str">
        <f t="shared" si="11"/>
        <v>查看目錄</v>
      </c>
      <c r="D474" s="1" t="s">
        <v>884</v>
      </c>
      <c r="E474" s="6">
        <v>41781</v>
      </c>
      <c r="F474" s="6">
        <v>41789</v>
      </c>
      <c r="G474" s="6">
        <v>41789</v>
      </c>
      <c r="H474" s="6" t="s">
        <v>4766</v>
      </c>
      <c r="I474" s="6" t="s">
        <v>4766</v>
      </c>
      <c r="J474" s="6" t="s">
        <v>4766</v>
      </c>
      <c r="K474" s="6" t="s">
        <v>4766</v>
      </c>
      <c r="L474" s="6" t="s">
        <v>884</v>
      </c>
      <c r="M474" s="6" t="s">
        <v>4766</v>
      </c>
      <c r="N474" s="6" t="s">
        <v>4766</v>
      </c>
      <c r="O474" s="6" t="s">
        <v>4766</v>
      </c>
    </row>
    <row r="475" spans="1:15" ht="16.5" customHeight="1" x14ac:dyDescent="0.25">
      <c r="A475" s="1" t="s">
        <v>894</v>
      </c>
      <c r="B475" s="2" t="s">
        <v>8737</v>
      </c>
      <c r="C475" s="11" t="str">
        <f t="shared" si="11"/>
        <v>查看目錄</v>
      </c>
      <c r="D475" s="1" t="s">
        <v>884</v>
      </c>
      <c r="E475" s="6">
        <v>41782</v>
      </c>
      <c r="F475" s="6">
        <v>41794</v>
      </c>
      <c r="G475" s="6">
        <v>41800</v>
      </c>
      <c r="H475" s="6" t="s">
        <v>4766</v>
      </c>
      <c r="I475" s="6" t="s">
        <v>4766</v>
      </c>
      <c r="J475" s="6" t="s">
        <v>4766</v>
      </c>
      <c r="K475" s="6" t="s">
        <v>4766</v>
      </c>
      <c r="L475" s="6" t="s">
        <v>884</v>
      </c>
      <c r="M475" s="6" t="s">
        <v>4766</v>
      </c>
      <c r="N475" s="6" t="s">
        <v>4766</v>
      </c>
      <c r="O475" s="6" t="s">
        <v>4766</v>
      </c>
    </row>
    <row r="476" spans="1:15" ht="16.5" customHeight="1" x14ac:dyDescent="0.25">
      <c r="A476" s="1" t="s">
        <v>895</v>
      </c>
      <c r="B476" s="2" t="s">
        <v>8738</v>
      </c>
      <c r="C476" s="11" t="str">
        <f t="shared" si="11"/>
        <v>查看目錄</v>
      </c>
      <c r="D476" s="1" t="s">
        <v>896</v>
      </c>
      <c r="E476" s="6">
        <v>41800</v>
      </c>
      <c r="F476" s="6">
        <v>41820</v>
      </c>
      <c r="G476" s="6">
        <v>41812</v>
      </c>
      <c r="H476" s="6" t="s">
        <v>4766</v>
      </c>
      <c r="I476" s="6" t="s">
        <v>4766</v>
      </c>
      <c r="J476" s="6" t="s">
        <v>4766</v>
      </c>
      <c r="K476" s="6" t="s">
        <v>4766</v>
      </c>
      <c r="L476" s="6" t="s">
        <v>896</v>
      </c>
      <c r="M476" s="6" t="s">
        <v>4766</v>
      </c>
      <c r="N476" s="6" t="s">
        <v>4766</v>
      </c>
      <c r="O476" s="6" t="s">
        <v>4766</v>
      </c>
    </row>
    <row r="477" spans="1:15" ht="16.5" customHeight="1" x14ac:dyDescent="0.25">
      <c r="A477" s="1" t="s">
        <v>897</v>
      </c>
      <c r="B477" s="2" t="s">
        <v>8739</v>
      </c>
      <c r="C477" s="11" t="str">
        <f t="shared" si="11"/>
        <v>查看目錄</v>
      </c>
      <c r="D477" s="1" t="s">
        <v>117</v>
      </c>
      <c r="E477" s="6">
        <v>41793</v>
      </c>
      <c r="F477" s="6">
        <v>41823</v>
      </c>
      <c r="G477" s="6">
        <v>41830</v>
      </c>
      <c r="H477" s="6" t="s">
        <v>4766</v>
      </c>
      <c r="I477" s="6" t="s">
        <v>4766</v>
      </c>
      <c r="J477" s="6" t="s">
        <v>4766</v>
      </c>
      <c r="K477" s="6" t="s">
        <v>4766</v>
      </c>
      <c r="L477" s="6" t="s">
        <v>117</v>
      </c>
      <c r="M477" s="6" t="s">
        <v>4766</v>
      </c>
      <c r="N477" s="6" t="s">
        <v>4766</v>
      </c>
      <c r="O477" s="6" t="s">
        <v>4766</v>
      </c>
    </row>
    <row r="478" spans="1:15" ht="16.5" customHeight="1" x14ac:dyDescent="0.25">
      <c r="A478" s="1" t="s">
        <v>898</v>
      </c>
      <c r="B478" s="2" t="s">
        <v>8740</v>
      </c>
      <c r="C478" s="11" t="str">
        <f t="shared" si="11"/>
        <v>查看目錄</v>
      </c>
      <c r="D478" s="1" t="s">
        <v>899</v>
      </c>
      <c r="E478" s="6">
        <v>41843</v>
      </c>
      <c r="F478" s="6">
        <v>41866</v>
      </c>
      <c r="G478" s="6">
        <v>41865</v>
      </c>
      <c r="H478" s="6" t="s">
        <v>4766</v>
      </c>
      <c r="I478" s="6" t="s">
        <v>4766</v>
      </c>
      <c r="J478" s="6" t="s">
        <v>4766</v>
      </c>
      <c r="K478" s="6" t="s">
        <v>4766</v>
      </c>
      <c r="L478" s="6" t="s">
        <v>622</v>
      </c>
      <c r="M478" s="6" t="s">
        <v>4766</v>
      </c>
      <c r="N478" s="6" t="s">
        <v>4766</v>
      </c>
      <c r="O478" s="6" t="s">
        <v>4766</v>
      </c>
    </row>
    <row r="479" spans="1:15" ht="16.5" customHeight="1" x14ac:dyDescent="0.25">
      <c r="A479" s="1" t="s">
        <v>900</v>
      </c>
      <c r="B479" s="2" t="s">
        <v>6830</v>
      </c>
      <c r="C479" s="11" t="str">
        <f t="shared" si="11"/>
        <v>查看目錄</v>
      </c>
      <c r="D479" s="1" t="s">
        <v>899</v>
      </c>
      <c r="E479" s="6">
        <v>41845</v>
      </c>
      <c r="F479" s="6">
        <v>41882</v>
      </c>
      <c r="G479" s="6" t="s">
        <v>4766</v>
      </c>
      <c r="H479" s="6" t="s">
        <v>4766</v>
      </c>
      <c r="I479" s="6" t="s">
        <v>4766</v>
      </c>
      <c r="J479" s="6" t="s">
        <v>4766</v>
      </c>
      <c r="K479" s="6" t="s">
        <v>4766</v>
      </c>
      <c r="L479" s="6" t="s">
        <v>622</v>
      </c>
      <c r="M479" s="6" t="s">
        <v>4766</v>
      </c>
      <c r="N479" s="6" t="s">
        <v>4766</v>
      </c>
      <c r="O479" s="6" t="s">
        <v>4766</v>
      </c>
    </row>
    <row r="480" spans="1:15" ht="16.5" customHeight="1" x14ac:dyDescent="0.25">
      <c r="A480" s="1" t="s">
        <v>901</v>
      </c>
      <c r="B480" s="2" t="s">
        <v>4910</v>
      </c>
      <c r="C480" s="11" t="str">
        <f t="shared" si="11"/>
        <v>查看目錄</v>
      </c>
      <c r="D480" s="1" t="s">
        <v>108</v>
      </c>
      <c r="E480" s="6">
        <v>41850</v>
      </c>
      <c r="F480" s="6">
        <v>41881</v>
      </c>
      <c r="G480" s="6">
        <v>41884</v>
      </c>
      <c r="H480" s="6" t="s">
        <v>4766</v>
      </c>
      <c r="I480" s="6" t="s">
        <v>4766</v>
      </c>
      <c r="J480" s="6" t="s">
        <v>4766</v>
      </c>
      <c r="K480" s="6" t="s">
        <v>4766</v>
      </c>
      <c r="L480" s="6" t="s">
        <v>108</v>
      </c>
      <c r="M480" s="6" t="s">
        <v>4766</v>
      </c>
      <c r="N480" s="6" t="s">
        <v>4766</v>
      </c>
      <c r="O480" s="6" t="s">
        <v>4766</v>
      </c>
    </row>
    <row r="481" spans="1:15" ht="16.5" customHeight="1" x14ac:dyDescent="0.25">
      <c r="A481" s="1" t="s">
        <v>902</v>
      </c>
      <c r="B481" s="2" t="s">
        <v>8741</v>
      </c>
      <c r="C481" s="11" t="str">
        <f t="shared" si="11"/>
        <v>查看目錄</v>
      </c>
      <c r="D481" s="1" t="s">
        <v>903</v>
      </c>
      <c r="E481" s="6">
        <v>41897</v>
      </c>
      <c r="F481" s="6">
        <v>41942</v>
      </c>
      <c r="G481" s="6">
        <v>41931</v>
      </c>
      <c r="H481" s="6" t="s">
        <v>4766</v>
      </c>
      <c r="I481" s="6" t="s">
        <v>4766</v>
      </c>
      <c r="J481" s="6" t="s">
        <v>4766</v>
      </c>
      <c r="K481" s="6" t="s">
        <v>4766</v>
      </c>
      <c r="L481" s="6" t="s">
        <v>903</v>
      </c>
      <c r="M481" s="6" t="s">
        <v>4766</v>
      </c>
      <c r="N481" s="6" t="s">
        <v>4766</v>
      </c>
      <c r="O481" s="6" t="s">
        <v>4766</v>
      </c>
    </row>
    <row r="482" spans="1:15" ht="16.5" customHeight="1" x14ac:dyDescent="0.25">
      <c r="A482" s="1" t="s">
        <v>904</v>
      </c>
      <c r="B482" s="2" t="s">
        <v>6830</v>
      </c>
      <c r="C482" s="11" t="str">
        <f t="shared" si="11"/>
        <v>查看目錄</v>
      </c>
      <c r="D482" s="1" t="s">
        <v>899</v>
      </c>
      <c r="E482" s="6">
        <v>41918</v>
      </c>
      <c r="F482" s="6">
        <v>41943</v>
      </c>
      <c r="G482" s="6">
        <v>41946</v>
      </c>
      <c r="H482" s="6" t="s">
        <v>4766</v>
      </c>
      <c r="I482" s="6" t="s">
        <v>4766</v>
      </c>
      <c r="J482" s="6" t="s">
        <v>4766</v>
      </c>
      <c r="K482" s="6" t="s">
        <v>4766</v>
      </c>
      <c r="L482" s="6" t="s">
        <v>622</v>
      </c>
      <c r="M482" s="6" t="s">
        <v>4766</v>
      </c>
      <c r="N482" s="6" t="s">
        <v>4766</v>
      </c>
      <c r="O482" s="6" t="s">
        <v>4766</v>
      </c>
    </row>
    <row r="483" spans="1:15" ht="16.5" customHeight="1" x14ac:dyDescent="0.25">
      <c r="A483" s="1" t="s">
        <v>905</v>
      </c>
      <c r="B483" s="2" t="s">
        <v>8742</v>
      </c>
      <c r="C483" s="11" t="str">
        <f t="shared" si="11"/>
        <v>查看目錄</v>
      </c>
      <c r="D483" s="1" t="s">
        <v>407</v>
      </c>
      <c r="E483" s="6">
        <v>41932</v>
      </c>
      <c r="F483" s="6">
        <v>41958</v>
      </c>
      <c r="G483" s="6">
        <v>41956</v>
      </c>
      <c r="H483" s="6" t="s">
        <v>4766</v>
      </c>
      <c r="I483" s="6" t="s">
        <v>4766</v>
      </c>
      <c r="J483" s="6" t="s">
        <v>4766</v>
      </c>
      <c r="K483" s="6" t="s">
        <v>4766</v>
      </c>
      <c r="L483" s="6" t="s">
        <v>622</v>
      </c>
      <c r="M483" s="6" t="s">
        <v>4766</v>
      </c>
      <c r="N483" s="6" t="s">
        <v>4766</v>
      </c>
      <c r="O483" s="6" t="s">
        <v>4766</v>
      </c>
    </row>
    <row r="484" spans="1:15" ht="16.5" customHeight="1" x14ac:dyDescent="0.25">
      <c r="A484" s="1" t="s">
        <v>906</v>
      </c>
      <c r="B484" s="2" t="s">
        <v>8743</v>
      </c>
      <c r="C484" s="11" t="str">
        <f t="shared" si="11"/>
        <v>查看目錄</v>
      </c>
      <c r="D484" s="1" t="s">
        <v>566</v>
      </c>
      <c r="E484" s="6">
        <v>41975</v>
      </c>
      <c r="F484" s="6">
        <v>42006</v>
      </c>
      <c r="G484" s="6">
        <v>42012</v>
      </c>
      <c r="H484" s="6" t="s">
        <v>4766</v>
      </c>
      <c r="I484" s="6" t="s">
        <v>4766</v>
      </c>
      <c r="J484" s="6" t="s">
        <v>4766</v>
      </c>
      <c r="K484" s="6" t="s">
        <v>4766</v>
      </c>
      <c r="L484" s="6" t="s">
        <v>566</v>
      </c>
      <c r="M484" s="6" t="s">
        <v>4766</v>
      </c>
      <c r="N484" s="6" t="s">
        <v>4766</v>
      </c>
      <c r="O484" s="6" t="s">
        <v>4766</v>
      </c>
    </row>
    <row r="485" spans="1:15" ht="16.5" customHeight="1" x14ac:dyDescent="0.25">
      <c r="A485" s="1" t="s">
        <v>907</v>
      </c>
      <c r="B485" s="2" t="s">
        <v>8744</v>
      </c>
      <c r="C485" s="11" t="str">
        <f t="shared" si="11"/>
        <v>查看目錄</v>
      </c>
      <c r="D485" s="1" t="s">
        <v>884</v>
      </c>
      <c r="E485" s="6">
        <v>41953</v>
      </c>
      <c r="F485" s="6">
        <v>41988</v>
      </c>
      <c r="G485" s="6">
        <v>41658</v>
      </c>
      <c r="H485" s="6" t="s">
        <v>4766</v>
      </c>
      <c r="I485" s="6" t="s">
        <v>4766</v>
      </c>
      <c r="J485" s="6" t="s">
        <v>4766</v>
      </c>
      <c r="K485" s="6" t="s">
        <v>4766</v>
      </c>
      <c r="L485" s="6" t="s">
        <v>884</v>
      </c>
      <c r="M485" s="6" t="s">
        <v>4766</v>
      </c>
      <c r="N485" s="6" t="s">
        <v>4766</v>
      </c>
      <c r="O485" s="6" t="s">
        <v>4766</v>
      </c>
    </row>
    <row r="486" spans="1:15" ht="16.5" customHeight="1" x14ac:dyDescent="0.25">
      <c r="A486" s="1" t="s">
        <v>908</v>
      </c>
      <c r="B486" s="2" t="s">
        <v>8745</v>
      </c>
      <c r="C486" s="11" t="str">
        <f t="shared" si="11"/>
        <v>查看目錄</v>
      </c>
      <c r="D486" s="1" t="s">
        <v>884</v>
      </c>
      <c r="E486" s="6">
        <v>41953</v>
      </c>
      <c r="F486" s="6">
        <v>42001</v>
      </c>
      <c r="G486" s="6">
        <v>42013</v>
      </c>
      <c r="H486" s="6" t="s">
        <v>4766</v>
      </c>
      <c r="I486" s="6" t="s">
        <v>4766</v>
      </c>
      <c r="J486" s="6" t="s">
        <v>4766</v>
      </c>
      <c r="K486" s="6" t="s">
        <v>4766</v>
      </c>
      <c r="L486" s="6" t="s">
        <v>884</v>
      </c>
      <c r="M486" s="6" t="s">
        <v>4766</v>
      </c>
      <c r="N486" s="6" t="s">
        <v>4766</v>
      </c>
      <c r="O486" s="6" t="s">
        <v>4766</v>
      </c>
    </row>
    <row r="487" spans="1:15" ht="16.5" customHeight="1" x14ac:dyDescent="0.25">
      <c r="A487" s="1" t="s">
        <v>909</v>
      </c>
      <c r="B487" s="2" t="s">
        <v>8746</v>
      </c>
      <c r="C487" s="11" t="str">
        <f>HYPERLINK("X:\Private\NTD\Test Report\測試報告-電子版本(1999-2014)\CS\CS-20101","查看文件")</f>
        <v>查看文件</v>
      </c>
      <c r="D487" s="1" t="s">
        <v>308</v>
      </c>
      <c r="E487" s="6">
        <v>37275</v>
      </c>
      <c r="F487" s="6">
        <v>37285</v>
      </c>
      <c r="G487" s="6" t="s">
        <v>4766</v>
      </c>
      <c r="H487" s="6" t="s">
        <v>4766</v>
      </c>
      <c r="I487" s="6" t="s">
        <v>4766</v>
      </c>
      <c r="J487" s="6" t="s">
        <v>4766</v>
      </c>
      <c r="K487" s="6" t="s">
        <v>4766</v>
      </c>
      <c r="L487" s="6" t="s">
        <v>309</v>
      </c>
      <c r="M487" s="6" t="s">
        <v>4766</v>
      </c>
      <c r="N487" s="6" t="s">
        <v>4766</v>
      </c>
      <c r="O487" s="6" t="s">
        <v>4766</v>
      </c>
    </row>
    <row r="488" spans="1:15" ht="16.5" customHeight="1" x14ac:dyDescent="0.25">
      <c r="A488" s="1" t="s">
        <v>910</v>
      </c>
      <c r="B488" s="2" t="s">
        <v>8747</v>
      </c>
      <c r="C488" s="11" t="str">
        <f>HYPERLINK("X:\Private\NTD\Test Report\測試報告-電子版本(1999-2014)\CS\CS-20102","查看文件")</f>
        <v>查看文件</v>
      </c>
      <c r="D488" s="1" t="s">
        <v>290</v>
      </c>
      <c r="E488" s="6">
        <v>37272</v>
      </c>
      <c r="F488" s="6">
        <v>37281</v>
      </c>
      <c r="G488" s="6">
        <v>37338</v>
      </c>
      <c r="H488" s="6" t="s">
        <v>4766</v>
      </c>
      <c r="I488" s="6" t="s">
        <v>4766</v>
      </c>
      <c r="J488" s="6" t="s">
        <v>4766</v>
      </c>
      <c r="K488" s="6" t="s">
        <v>4766</v>
      </c>
      <c r="L488" s="6" t="s">
        <v>11</v>
      </c>
      <c r="M488" s="6" t="s">
        <v>4766</v>
      </c>
      <c r="N488" s="6" t="s">
        <v>4766</v>
      </c>
      <c r="O488" s="6" t="s">
        <v>4766</v>
      </c>
    </row>
    <row r="489" spans="1:15" ht="16.5" customHeight="1" x14ac:dyDescent="0.25">
      <c r="A489" s="1" t="s">
        <v>911</v>
      </c>
      <c r="B489" s="2" t="s">
        <v>8748</v>
      </c>
      <c r="C489" s="11" t="str">
        <f>HYPERLINK("X:\Private\NTD\Test Report\測試報告-電子版本(1999-2014)\CS\CS-20103","查看文件")</f>
        <v>查看文件</v>
      </c>
      <c r="D489" s="1" t="s">
        <v>308</v>
      </c>
      <c r="E489" s="6">
        <v>37306</v>
      </c>
      <c r="F489" s="6">
        <v>37374</v>
      </c>
      <c r="G489" s="6">
        <v>37435</v>
      </c>
      <c r="H489" s="6" t="s">
        <v>4766</v>
      </c>
      <c r="I489" s="6" t="s">
        <v>4766</v>
      </c>
      <c r="J489" s="6" t="s">
        <v>4766</v>
      </c>
      <c r="K489" s="6" t="s">
        <v>4766</v>
      </c>
      <c r="L489" s="6" t="s">
        <v>309</v>
      </c>
      <c r="M489" s="6" t="s">
        <v>4766</v>
      </c>
      <c r="N489" s="6" t="s">
        <v>4766</v>
      </c>
      <c r="O489" s="6" t="s">
        <v>4766</v>
      </c>
    </row>
    <row r="490" spans="1:15" ht="16.5" customHeight="1" x14ac:dyDescent="0.25">
      <c r="A490" s="1" t="s">
        <v>912</v>
      </c>
      <c r="B490" s="2" t="s">
        <v>8749</v>
      </c>
      <c r="C490" s="11" t="str">
        <f>HYPERLINK("X:\Private\NTD\Test Report\測試報告-電子版本(1999-2014)\CS\CS-20104","查看文件")</f>
        <v>查看文件</v>
      </c>
      <c r="D490" s="1" t="s">
        <v>11</v>
      </c>
      <c r="E490" s="6">
        <v>37280</v>
      </c>
      <c r="F490" s="6">
        <v>37292</v>
      </c>
      <c r="G490" s="6" t="s">
        <v>4766</v>
      </c>
      <c r="H490" s="6" t="s">
        <v>4766</v>
      </c>
      <c r="I490" s="6" t="s">
        <v>4766</v>
      </c>
      <c r="J490" s="6" t="s">
        <v>4766</v>
      </c>
      <c r="K490" s="6" t="s">
        <v>4766</v>
      </c>
      <c r="L490" s="6" t="s">
        <v>4766</v>
      </c>
      <c r="M490" s="6" t="s">
        <v>4766</v>
      </c>
      <c r="N490" s="6" t="s">
        <v>4766</v>
      </c>
      <c r="O490" s="6" t="s">
        <v>4766</v>
      </c>
    </row>
    <row r="491" spans="1:15" ht="16.5" customHeight="1" x14ac:dyDescent="0.25">
      <c r="A491" s="1" t="s">
        <v>913</v>
      </c>
      <c r="B491" s="2" t="s">
        <v>8750</v>
      </c>
      <c r="C491" s="11" t="str">
        <f>HYPERLINK("X:\Private\NTD\Test Report\測試報告-電子版本(1999-2014)\CS\CS-20105","查看文件")</f>
        <v>查看文件</v>
      </c>
      <c r="D491" s="1" t="s">
        <v>11</v>
      </c>
      <c r="E491" s="6">
        <v>37284</v>
      </c>
      <c r="F491" s="6">
        <v>37315</v>
      </c>
      <c r="G491" s="6" t="s">
        <v>4766</v>
      </c>
      <c r="H491" s="6" t="s">
        <v>4766</v>
      </c>
      <c r="I491" s="6" t="s">
        <v>4766</v>
      </c>
      <c r="J491" s="6" t="s">
        <v>4766</v>
      </c>
      <c r="K491" s="6" t="s">
        <v>4766</v>
      </c>
      <c r="L491" s="6" t="s">
        <v>4766</v>
      </c>
      <c r="M491" s="6" t="s">
        <v>4766</v>
      </c>
      <c r="N491" s="6" t="s">
        <v>4766</v>
      </c>
      <c r="O491" s="6" t="s">
        <v>4766</v>
      </c>
    </row>
    <row r="492" spans="1:15" ht="16.5" customHeight="1" x14ac:dyDescent="0.25">
      <c r="A492" s="1" t="s">
        <v>914</v>
      </c>
      <c r="B492" s="2" t="s">
        <v>8751</v>
      </c>
      <c r="C492" s="11" t="str">
        <f>HYPERLINK("X:\Private\NTD\Test Report\測試報告-電子版本(1999-2014)\CS\CS-20106","查看文件")</f>
        <v>查看文件</v>
      </c>
      <c r="D492" s="1" t="s">
        <v>11</v>
      </c>
      <c r="E492" s="6">
        <v>37287</v>
      </c>
      <c r="F492" s="6">
        <v>37296</v>
      </c>
      <c r="G492" s="6" t="s">
        <v>4766</v>
      </c>
      <c r="H492" s="6" t="s">
        <v>4766</v>
      </c>
      <c r="I492" s="6" t="s">
        <v>4766</v>
      </c>
      <c r="J492" s="6" t="s">
        <v>4766</v>
      </c>
      <c r="K492" s="6" t="s">
        <v>4766</v>
      </c>
      <c r="L492" s="6" t="s">
        <v>4766</v>
      </c>
      <c r="M492" s="6" t="s">
        <v>4766</v>
      </c>
      <c r="N492" s="6" t="s">
        <v>4766</v>
      </c>
      <c r="O492" s="6" t="s">
        <v>4766</v>
      </c>
    </row>
    <row r="493" spans="1:15" ht="16.5" customHeight="1" x14ac:dyDescent="0.25">
      <c r="A493" s="1" t="s">
        <v>915</v>
      </c>
      <c r="B493" s="2" t="s">
        <v>8752</v>
      </c>
      <c r="C493" s="11" t="str">
        <f>HYPERLINK("X:\Private\NTD\Test Report\測試報告-電子版本(1999-2014)\CS\CS-20201","查看文件")</f>
        <v>查看文件</v>
      </c>
      <c r="D493" s="1" t="s">
        <v>308</v>
      </c>
      <c r="E493" s="6">
        <v>37306</v>
      </c>
      <c r="F493" s="6">
        <v>37323</v>
      </c>
      <c r="G493" s="6" t="s">
        <v>4766</v>
      </c>
      <c r="H493" s="6" t="s">
        <v>4766</v>
      </c>
      <c r="I493" s="6" t="s">
        <v>4766</v>
      </c>
      <c r="J493" s="6" t="s">
        <v>4766</v>
      </c>
      <c r="K493" s="6" t="s">
        <v>4766</v>
      </c>
      <c r="L493" s="6" t="s">
        <v>4766</v>
      </c>
      <c r="M493" s="6" t="s">
        <v>4766</v>
      </c>
      <c r="N493" s="6" t="s">
        <v>4766</v>
      </c>
      <c r="O493" s="6" t="s">
        <v>4766</v>
      </c>
    </row>
    <row r="494" spans="1:15" ht="16.5" customHeight="1" x14ac:dyDescent="0.25">
      <c r="A494" s="1" t="s">
        <v>916</v>
      </c>
      <c r="B494" s="2" t="s">
        <v>8753</v>
      </c>
      <c r="C494" s="11" t="str">
        <f>HYPERLINK("X:\Private\NTD\Test Report\測試報告-電子版本(1999-2014)\CS\CS-20202","查看文件")</f>
        <v>查看文件</v>
      </c>
      <c r="D494" s="1" t="s">
        <v>11</v>
      </c>
      <c r="E494" s="6">
        <v>37306</v>
      </c>
      <c r="F494" s="6">
        <v>37312</v>
      </c>
      <c r="G494" s="6" t="s">
        <v>4766</v>
      </c>
      <c r="H494" s="6" t="s">
        <v>4766</v>
      </c>
      <c r="I494" s="6" t="s">
        <v>4766</v>
      </c>
      <c r="J494" s="6" t="s">
        <v>4766</v>
      </c>
      <c r="K494" s="6" t="s">
        <v>4766</v>
      </c>
      <c r="L494" s="6" t="s">
        <v>4766</v>
      </c>
      <c r="M494" s="6" t="s">
        <v>4766</v>
      </c>
      <c r="N494" s="6" t="s">
        <v>4766</v>
      </c>
      <c r="O494" s="6" t="s">
        <v>4766</v>
      </c>
    </row>
    <row r="495" spans="1:15" ht="16.5" customHeight="1" x14ac:dyDescent="0.25">
      <c r="A495" s="1" t="s">
        <v>917</v>
      </c>
      <c r="B495" s="2" t="s">
        <v>8754</v>
      </c>
      <c r="C495" s="11" t="str">
        <f>HYPERLINK("X:\Private\NTD\Test Report\測試報告-電子版本(1999-2014)\CS\CS-20301","查看文件")</f>
        <v>查看文件</v>
      </c>
      <c r="D495" s="1" t="s">
        <v>308</v>
      </c>
      <c r="E495" s="6">
        <v>37341</v>
      </c>
      <c r="F495" s="6">
        <v>37354</v>
      </c>
      <c r="G495" s="6">
        <v>37460</v>
      </c>
      <c r="H495" s="6" t="s">
        <v>4766</v>
      </c>
      <c r="I495" s="6" t="s">
        <v>4766</v>
      </c>
      <c r="J495" s="6" t="s">
        <v>4766</v>
      </c>
      <c r="K495" s="6" t="s">
        <v>4766</v>
      </c>
      <c r="L495" s="6" t="s">
        <v>309</v>
      </c>
      <c r="M495" s="6" t="s">
        <v>4766</v>
      </c>
      <c r="N495" s="6" t="s">
        <v>4766</v>
      </c>
      <c r="O495" s="6" t="s">
        <v>4766</v>
      </c>
    </row>
    <row r="496" spans="1:15" ht="16.5" customHeight="1" x14ac:dyDescent="0.25">
      <c r="A496" s="1" t="s">
        <v>918</v>
      </c>
      <c r="B496" s="2" t="s">
        <v>8755</v>
      </c>
      <c r="C496" s="11" t="str">
        <f>HYPERLINK("X:\Private\NTD\Test Report\測試報告-電子版本(1999-2014)\CS\CS-20302","查看文件")</f>
        <v>查看文件</v>
      </c>
      <c r="D496" s="1" t="s">
        <v>308</v>
      </c>
      <c r="E496" s="6">
        <v>37337</v>
      </c>
      <c r="F496" s="6">
        <v>37337</v>
      </c>
      <c r="G496" s="6" t="s">
        <v>4766</v>
      </c>
      <c r="H496" s="6" t="s">
        <v>4766</v>
      </c>
      <c r="I496" s="6" t="s">
        <v>4766</v>
      </c>
      <c r="J496" s="6" t="s">
        <v>4766</v>
      </c>
      <c r="K496" s="6" t="s">
        <v>4766</v>
      </c>
      <c r="L496" s="6" t="s">
        <v>309</v>
      </c>
      <c r="M496" s="6" t="s">
        <v>4766</v>
      </c>
      <c r="N496" s="6" t="s">
        <v>4766</v>
      </c>
      <c r="O496" s="6" t="s">
        <v>4766</v>
      </c>
    </row>
    <row r="497" spans="1:15" ht="16.5" customHeight="1" x14ac:dyDescent="0.25">
      <c r="A497" s="1" t="s">
        <v>919</v>
      </c>
      <c r="B497" s="2" t="s">
        <v>8756</v>
      </c>
      <c r="C497" s="11" t="str">
        <f>HYPERLINK("X:\Private\NTD\Test Report\測試報告-電子版本(1999-2014)\CS\CS-20303","查看文件")</f>
        <v>查看文件</v>
      </c>
      <c r="D497" s="1" t="s">
        <v>11</v>
      </c>
      <c r="E497" s="6">
        <v>37337</v>
      </c>
      <c r="F497" s="6">
        <v>37348</v>
      </c>
      <c r="G497" s="6">
        <v>37419</v>
      </c>
      <c r="H497" s="6" t="s">
        <v>4766</v>
      </c>
      <c r="I497" s="6" t="s">
        <v>4766</v>
      </c>
      <c r="J497" s="6" t="s">
        <v>4766</v>
      </c>
      <c r="K497" s="6" t="s">
        <v>4766</v>
      </c>
      <c r="L497" s="6" t="s">
        <v>11</v>
      </c>
      <c r="M497" s="6" t="s">
        <v>4766</v>
      </c>
      <c r="N497" s="6" t="s">
        <v>4766</v>
      </c>
      <c r="O497" s="6" t="s">
        <v>4766</v>
      </c>
    </row>
    <row r="498" spans="1:15" ht="16.5" customHeight="1" x14ac:dyDescent="0.25">
      <c r="A498" s="1" t="s">
        <v>920</v>
      </c>
      <c r="B498" s="2" t="s">
        <v>8757</v>
      </c>
      <c r="C498" s="11" t="str">
        <f>HYPERLINK("X:\Private\NTD\Test Report\測試報告-電子版本(1999-2014)\CS\CS-20401","查看文件")</f>
        <v>查看文件</v>
      </c>
      <c r="D498" s="1" t="s">
        <v>405</v>
      </c>
      <c r="E498" s="6">
        <v>37349</v>
      </c>
      <c r="F498" s="6">
        <v>37354</v>
      </c>
      <c r="G498" s="6">
        <v>37392</v>
      </c>
      <c r="H498" s="6" t="s">
        <v>4766</v>
      </c>
      <c r="I498" s="6" t="s">
        <v>4766</v>
      </c>
      <c r="J498" s="6" t="s">
        <v>4766</v>
      </c>
      <c r="K498" s="6" t="s">
        <v>4766</v>
      </c>
      <c r="L498" s="6" t="s">
        <v>309</v>
      </c>
      <c r="M498" s="6" t="s">
        <v>4766</v>
      </c>
      <c r="N498" s="6" t="s">
        <v>4766</v>
      </c>
      <c r="O498" s="6" t="s">
        <v>4766</v>
      </c>
    </row>
    <row r="499" spans="1:15" ht="16.5" customHeight="1" x14ac:dyDescent="0.25">
      <c r="A499" s="1" t="s">
        <v>921</v>
      </c>
      <c r="B499" s="2" t="s">
        <v>8758</v>
      </c>
      <c r="C499" s="11" t="str">
        <f>HYPERLINK("X:\Private\NTD\Test Report\測試報告-電子版本(1999-2014)\CS\CS-20402","查看文件")</f>
        <v>查看文件</v>
      </c>
      <c r="D499" s="1" t="s">
        <v>11</v>
      </c>
      <c r="E499" s="6">
        <v>37357</v>
      </c>
      <c r="F499" s="6">
        <v>37364</v>
      </c>
      <c r="G499" s="6" t="s">
        <v>4766</v>
      </c>
      <c r="H499" s="6" t="s">
        <v>4766</v>
      </c>
      <c r="I499" s="6" t="s">
        <v>4766</v>
      </c>
      <c r="J499" s="6" t="s">
        <v>4766</v>
      </c>
      <c r="K499" s="6" t="s">
        <v>4766</v>
      </c>
      <c r="L499" s="6" t="s">
        <v>11</v>
      </c>
      <c r="M499" s="6" t="s">
        <v>4766</v>
      </c>
      <c r="N499" s="6" t="s">
        <v>4766</v>
      </c>
      <c r="O499" s="6" t="s">
        <v>4766</v>
      </c>
    </row>
    <row r="500" spans="1:15" ht="16.5" customHeight="1" x14ac:dyDescent="0.25">
      <c r="A500" s="1" t="s">
        <v>922</v>
      </c>
      <c r="B500" s="2" t="s">
        <v>8759</v>
      </c>
      <c r="C500" s="11" t="str">
        <f>HYPERLINK("X:\Private\NTD\Test Report\測試報告-電子版本(1999-2014)\CS\CS-20403","查看文件")</f>
        <v>查看文件</v>
      </c>
      <c r="D500" s="1" t="s">
        <v>11</v>
      </c>
      <c r="E500" s="6">
        <v>37362</v>
      </c>
      <c r="F500" s="6">
        <v>37371</v>
      </c>
      <c r="G500" s="6" t="s">
        <v>4766</v>
      </c>
      <c r="H500" s="6" t="s">
        <v>4766</v>
      </c>
      <c r="I500" s="6" t="s">
        <v>4766</v>
      </c>
      <c r="J500" s="6" t="s">
        <v>4766</v>
      </c>
      <c r="K500" s="6" t="s">
        <v>4766</v>
      </c>
      <c r="L500" s="6" t="s">
        <v>11</v>
      </c>
      <c r="M500" s="6" t="s">
        <v>4766</v>
      </c>
      <c r="N500" s="6" t="s">
        <v>4766</v>
      </c>
      <c r="O500" s="6" t="s">
        <v>4766</v>
      </c>
    </row>
    <row r="501" spans="1:15" ht="16.5" customHeight="1" x14ac:dyDescent="0.25">
      <c r="A501" s="1" t="s">
        <v>923</v>
      </c>
      <c r="B501" s="2" t="s">
        <v>8760</v>
      </c>
      <c r="C501" s="11" t="str">
        <f>HYPERLINK("X:\Private\NTD\Test Report\測試報告-電子版本(1999-2014)\CS\CS-20404","查看文件")</f>
        <v>查看文件</v>
      </c>
      <c r="D501" s="1" t="s">
        <v>2</v>
      </c>
      <c r="E501" s="6">
        <v>37372</v>
      </c>
      <c r="F501" s="6">
        <v>37386</v>
      </c>
      <c r="G501" s="6" t="s">
        <v>4766</v>
      </c>
      <c r="H501" s="6" t="s">
        <v>4766</v>
      </c>
      <c r="I501" s="6" t="s">
        <v>4766</v>
      </c>
      <c r="J501" s="6" t="s">
        <v>4766</v>
      </c>
      <c r="K501" s="6" t="s">
        <v>4766</v>
      </c>
      <c r="L501" s="6" t="s">
        <v>2</v>
      </c>
      <c r="M501" s="6" t="s">
        <v>4766</v>
      </c>
      <c r="N501" s="6" t="s">
        <v>4766</v>
      </c>
      <c r="O501" s="6" t="s">
        <v>4766</v>
      </c>
    </row>
    <row r="502" spans="1:15" ht="16.5" customHeight="1" x14ac:dyDescent="0.25">
      <c r="A502" s="1" t="s">
        <v>924</v>
      </c>
      <c r="B502" s="2" t="s">
        <v>8761</v>
      </c>
      <c r="C502" s="11" t="str">
        <f>HYPERLINK("X:\Private\NTD\Test Report\測試報告-電子版本(1999-2014)\CS\CS-20501","查看文件")</f>
        <v>查看文件</v>
      </c>
      <c r="D502" s="1" t="s">
        <v>9</v>
      </c>
      <c r="E502" s="6">
        <v>37380</v>
      </c>
      <c r="F502" s="6">
        <v>37389</v>
      </c>
      <c r="G502" s="6" t="s">
        <v>4766</v>
      </c>
      <c r="H502" s="6" t="s">
        <v>4766</v>
      </c>
      <c r="I502" s="6" t="s">
        <v>4766</v>
      </c>
      <c r="J502" s="6" t="s">
        <v>4766</v>
      </c>
      <c r="K502" s="6" t="s">
        <v>4766</v>
      </c>
      <c r="L502" s="6" t="s">
        <v>309</v>
      </c>
      <c r="M502" s="6" t="s">
        <v>4766</v>
      </c>
      <c r="N502" s="6" t="s">
        <v>4766</v>
      </c>
      <c r="O502" s="6" t="s">
        <v>4766</v>
      </c>
    </row>
    <row r="503" spans="1:15" ht="16.5" customHeight="1" x14ac:dyDescent="0.25">
      <c r="A503" s="1" t="s">
        <v>925</v>
      </c>
      <c r="B503" s="2" t="s">
        <v>8762</v>
      </c>
      <c r="C503" s="11" t="str">
        <f>HYPERLINK("X:\Private\NTD\Test Report\測試報告-電子版本(1999-2014)\CS\CS-20502","查看文件")</f>
        <v>查看文件</v>
      </c>
      <c r="D503" s="1" t="s">
        <v>9</v>
      </c>
      <c r="E503" s="6">
        <v>37380</v>
      </c>
      <c r="F503" s="6">
        <v>37389</v>
      </c>
      <c r="G503" s="6" t="s">
        <v>4766</v>
      </c>
      <c r="H503" s="6" t="s">
        <v>4766</v>
      </c>
      <c r="I503" s="6" t="s">
        <v>4766</v>
      </c>
      <c r="J503" s="6" t="s">
        <v>4766</v>
      </c>
      <c r="K503" s="6" t="s">
        <v>4766</v>
      </c>
      <c r="L503" s="6" t="s">
        <v>309</v>
      </c>
      <c r="M503" s="6" t="s">
        <v>4766</v>
      </c>
      <c r="N503" s="6" t="s">
        <v>4766</v>
      </c>
      <c r="O503" s="6" t="s">
        <v>4766</v>
      </c>
    </row>
    <row r="504" spans="1:15" ht="16.5" customHeight="1" x14ac:dyDescent="0.25">
      <c r="A504" s="1" t="s">
        <v>926</v>
      </c>
      <c r="B504" s="2" t="s">
        <v>8763</v>
      </c>
      <c r="C504" s="11" t="str">
        <f>HYPERLINK("X:\Private\NTD\Test Report\測試報告-電子版本(1999-2014)\CS\CS-20503","查看文件")</f>
        <v>查看文件</v>
      </c>
      <c r="D504" s="1" t="s">
        <v>9</v>
      </c>
      <c r="E504" s="6">
        <v>37380</v>
      </c>
      <c r="F504" s="6">
        <v>37389</v>
      </c>
      <c r="G504" s="6" t="s">
        <v>4766</v>
      </c>
      <c r="H504" s="6" t="s">
        <v>4766</v>
      </c>
      <c r="I504" s="6" t="s">
        <v>4766</v>
      </c>
      <c r="J504" s="6" t="s">
        <v>4766</v>
      </c>
      <c r="K504" s="6" t="s">
        <v>4766</v>
      </c>
      <c r="L504" s="6" t="s">
        <v>309</v>
      </c>
      <c r="M504" s="6" t="s">
        <v>4766</v>
      </c>
      <c r="N504" s="6" t="s">
        <v>4766</v>
      </c>
      <c r="O504" s="6" t="s">
        <v>4766</v>
      </c>
    </row>
    <row r="505" spans="1:15" ht="16.5" customHeight="1" x14ac:dyDescent="0.25">
      <c r="A505" s="1" t="s">
        <v>927</v>
      </c>
      <c r="B505" s="2" t="s">
        <v>8764</v>
      </c>
      <c r="C505" s="11" t="str">
        <f>HYPERLINK("X:\Private\NTD\Test Report\測試報告-電子版本(1999-2014)\CS\CS-20504","查看文件")</f>
        <v>查看文件</v>
      </c>
      <c r="D505" s="1" t="s">
        <v>11</v>
      </c>
      <c r="E505" s="6">
        <v>37383</v>
      </c>
      <c r="F505" s="6">
        <v>37394</v>
      </c>
      <c r="G505" s="6" t="s">
        <v>4766</v>
      </c>
      <c r="H505" s="6" t="s">
        <v>4766</v>
      </c>
      <c r="I505" s="6" t="s">
        <v>4766</v>
      </c>
      <c r="J505" s="6" t="s">
        <v>4766</v>
      </c>
      <c r="K505" s="6" t="s">
        <v>4766</v>
      </c>
      <c r="L505" s="6" t="s">
        <v>309</v>
      </c>
      <c r="M505" s="6" t="s">
        <v>4766</v>
      </c>
      <c r="N505" s="6" t="s">
        <v>4766</v>
      </c>
      <c r="O505" s="6" t="s">
        <v>4766</v>
      </c>
    </row>
    <row r="506" spans="1:15" ht="16.5" customHeight="1" x14ac:dyDescent="0.25">
      <c r="A506" s="1" t="s">
        <v>928</v>
      </c>
      <c r="B506" s="2" t="s">
        <v>8765</v>
      </c>
      <c r="C506" s="11" t="str">
        <f>HYPERLINK("X:\Private\NTD\Test Report\測試報告-電子版本(1999-2014)\CS\CS-20505","查看文件")</f>
        <v>查看文件</v>
      </c>
      <c r="D506" s="1" t="s">
        <v>11</v>
      </c>
      <c r="E506" s="6">
        <v>37393</v>
      </c>
      <c r="F506" s="6">
        <v>37404</v>
      </c>
      <c r="G506" s="6">
        <v>37592</v>
      </c>
      <c r="H506" s="6">
        <v>37667</v>
      </c>
      <c r="I506" s="6" t="s">
        <v>4805</v>
      </c>
      <c r="J506" s="6">
        <v>37669</v>
      </c>
      <c r="K506" s="6" t="s">
        <v>8332</v>
      </c>
      <c r="L506" s="6" t="s">
        <v>306</v>
      </c>
      <c r="M506" s="6" t="s">
        <v>4766</v>
      </c>
      <c r="N506" s="6" t="s">
        <v>4766</v>
      </c>
      <c r="O506" s="6" t="s">
        <v>4766</v>
      </c>
    </row>
    <row r="507" spans="1:15" ht="16.5" customHeight="1" x14ac:dyDescent="0.25">
      <c r="A507" s="1" t="s">
        <v>929</v>
      </c>
      <c r="B507" s="2" t="s">
        <v>8766</v>
      </c>
      <c r="C507" s="11" t="str">
        <f>HYPERLINK("X:\Private\NTD\Test Report\測試報告-電子版本(1999-2014)\CS\CS-20506","查看文件")</f>
        <v>查看文件</v>
      </c>
      <c r="D507" s="1" t="s">
        <v>290</v>
      </c>
      <c r="E507" s="6">
        <v>37417</v>
      </c>
      <c r="F507" s="6">
        <v>37428</v>
      </c>
      <c r="G507" s="6">
        <v>37453</v>
      </c>
      <c r="H507" s="6" t="s">
        <v>4766</v>
      </c>
      <c r="I507" s="6" t="s">
        <v>4766</v>
      </c>
      <c r="J507" s="6" t="s">
        <v>4766</v>
      </c>
      <c r="K507" s="6" t="s">
        <v>4766</v>
      </c>
      <c r="L507" s="6" t="s">
        <v>309</v>
      </c>
      <c r="M507" s="6" t="s">
        <v>4766</v>
      </c>
      <c r="N507" s="6" t="s">
        <v>4766</v>
      </c>
      <c r="O507" s="6" t="s">
        <v>4766</v>
      </c>
    </row>
    <row r="508" spans="1:15" ht="16.5" customHeight="1" x14ac:dyDescent="0.25">
      <c r="A508" s="1" t="s">
        <v>930</v>
      </c>
      <c r="B508" s="2" t="s">
        <v>8767</v>
      </c>
      <c r="C508" s="11" t="str">
        <f>HYPERLINK("X:\Private\NTD\Test Report\測試報告-電子版本(1999-2014)\CS\CS-20507","查看文件")</f>
        <v>查看文件</v>
      </c>
      <c r="D508" s="1" t="s">
        <v>931</v>
      </c>
      <c r="E508" s="6">
        <v>37406</v>
      </c>
      <c r="F508" s="6">
        <v>37414</v>
      </c>
      <c r="G508" s="6">
        <v>37434</v>
      </c>
      <c r="H508" s="6" t="s">
        <v>4766</v>
      </c>
      <c r="I508" s="6" t="s">
        <v>4766</v>
      </c>
      <c r="J508" s="6" t="s">
        <v>4766</v>
      </c>
      <c r="K508" s="6" t="s">
        <v>4766</v>
      </c>
      <c r="L508" s="6" t="s">
        <v>309</v>
      </c>
      <c r="M508" s="6" t="s">
        <v>4766</v>
      </c>
      <c r="N508" s="6" t="s">
        <v>4766</v>
      </c>
      <c r="O508" s="6" t="s">
        <v>4766</v>
      </c>
    </row>
    <row r="509" spans="1:15" ht="16.5" customHeight="1" x14ac:dyDescent="0.25">
      <c r="A509" s="1" t="s">
        <v>932</v>
      </c>
      <c r="B509" s="2" t="s">
        <v>8768</v>
      </c>
      <c r="C509" s="11" t="str">
        <f>HYPERLINK("X:\Private\NTD\Test Report\測試報告-電子版本(1999-2014)\CS\CS-20508","查看文件")</f>
        <v>查看文件</v>
      </c>
      <c r="D509" s="1" t="s">
        <v>931</v>
      </c>
      <c r="E509" s="6">
        <v>37406</v>
      </c>
      <c r="F509" s="6">
        <v>37414</v>
      </c>
      <c r="G509" s="6">
        <v>37434</v>
      </c>
      <c r="H509" s="6" t="s">
        <v>4766</v>
      </c>
      <c r="I509" s="6" t="s">
        <v>4766</v>
      </c>
      <c r="J509" s="6" t="s">
        <v>4766</v>
      </c>
      <c r="K509" s="6" t="s">
        <v>4766</v>
      </c>
      <c r="L509" s="6" t="s">
        <v>309</v>
      </c>
      <c r="M509" s="6" t="s">
        <v>4766</v>
      </c>
      <c r="N509" s="6" t="s">
        <v>4766</v>
      </c>
      <c r="O509" s="6" t="s">
        <v>4766</v>
      </c>
    </row>
    <row r="510" spans="1:15" ht="16.5" customHeight="1" x14ac:dyDescent="0.25">
      <c r="A510" s="1" t="s">
        <v>933</v>
      </c>
      <c r="B510" s="2" t="s">
        <v>8769</v>
      </c>
      <c r="C510" s="11" t="str">
        <f>HYPERLINK("X:\Private\NTD\Test Report\測試報告-電子版本(1999-2014)\CS\CS-20509","查看文件")</f>
        <v>查看文件</v>
      </c>
      <c r="D510" s="1" t="s">
        <v>931</v>
      </c>
      <c r="E510" s="6">
        <v>37406</v>
      </c>
      <c r="F510" s="6">
        <v>37414</v>
      </c>
      <c r="G510" s="6">
        <v>37434</v>
      </c>
      <c r="H510" s="6" t="s">
        <v>4766</v>
      </c>
      <c r="I510" s="6" t="s">
        <v>4766</v>
      </c>
      <c r="J510" s="6" t="s">
        <v>4766</v>
      </c>
      <c r="K510" s="6" t="s">
        <v>4766</v>
      </c>
      <c r="L510" s="6" t="s">
        <v>309</v>
      </c>
      <c r="M510" s="6" t="s">
        <v>4766</v>
      </c>
      <c r="N510" s="6" t="s">
        <v>4766</v>
      </c>
      <c r="O510" s="6" t="s">
        <v>4766</v>
      </c>
    </row>
    <row r="511" spans="1:15" ht="16.5" customHeight="1" x14ac:dyDescent="0.25">
      <c r="A511" s="1" t="s">
        <v>934</v>
      </c>
      <c r="B511" s="2" t="s">
        <v>8770</v>
      </c>
      <c r="C511" s="11" t="str">
        <f>HYPERLINK("X:\Private\NTD\Test Report\測試報告-電子版本(1999-2014)\CS\CS-20510","查看文件")</f>
        <v>查看文件</v>
      </c>
      <c r="D511" s="1" t="s">
        <v>935</v>
      </c>
      <c r="E511" s="6">
        <v>37406</v>
      </c>
      <c r="F511" s="6">
        <v>37414</v>
      </c>
      <c r="G511" s="6">
        <v>37425</v>
      </c>
      <c r="H511" s="6" t="s">
        <v>4766</v>
      </c>
      <c r="I511" s="6" t="s">
        <v>4766</v>
      </c>
      <c r="J511" s="6" t="s">
        <v>4766</v>
      </c>
      <c r="K511" s="6" t="s">
        <v>4766</v>
      </c>
      <c r="L511" s="6" t="s">
        <v>309</v>
      </c>
      <c r="M511" s="6" t="s">
        <v>4766</v>
      </c>
      <c r="N511" s="6" t="s">
        <v>4766</v>
      </c>
      <c r="O511" s="6" t="s">
        <v>4766</v>
      </c>
    </row>
    <row r="512" spans="1:15" ht="16.5" customHeight="1" x14ac:dyDescent="0.25">
      <c r="A512" s="1" t="s">
        <v>936</v>
      </c>
      <c r="B512" s="2" t="s">
        <v>8771</v>
      </c>
      <c r="C512" s="11" t="str">
        <f>HYPERLINK("X:\Private\NTD\Test Report\測試報告-電子版本(1999-2014)\CS\CS-20601","查看文件")</f>
        <v>查看文件</v>
      </c>
      <c r="D512" s="1" t="s">
        <v>308</v>
      </c>
      <c r="E512" s="6">
        <v>37411</v>
      </c>
      <c r="F512" s="6">
        <v>37416</v>
      </c>
      <c r="G512" s="6">
        <v>37434</v>
      </c>
      <c r="H512" s="6" t="s">
        <v>4766</v>
      </c>
      <c r="I512" s="6" t="s">
        <v>4766</v>
      </c>
      <c r="J512" s="6" t="s">
        <v>4766</v>
      </c>
      <c r="K512" s="6" t="s">
        <v>4766</v>
      </c>
      <c r="L512" s="6" t="s">
        <v>309</v>
      </c>
      <c r="M512" s="6" t="s">
        <v>4766</v>
      </c>
      <c r="N512" s="6" t="s">
        <v>4766</v>
      </c>
      <c r="O512" s="6" t="s">
        <v>4766</v>
      </c>
    </row>
    <row r="513" spans="1:15" ht="16.5" customHeight="1" x14ac:dyDescent="0.25">
      <c r="A513" s="1" t="s">
        <v>937</v>
      </c>
      <c r="B513" s="2" t="s">
        <v>8772</v>
      </c>
      <c r="C513" s="11" t="str">
        <f>HYPERLINK("X:\Private\NTD\Test Report\測試報告-電子版本(1999-2014)\CS\CS-20602","查看文件")</f>
        <v>查看文件</v>
      </c>
      <c r="D513" s="1" t="s">
        <v>11</v>
      </c>
      <c r="E513" s="6">
        <v>37427</v>
      </c>
      <c r="F513" s="6">
        <v>37447</v>
      </c>
      <c r="G513" s="6">
        <v>37602</v>
      </c>
      <c r="H513" s="6" t="s">
        <v>4766</v>
      </c>
      <c r="I513" s="6" t="s">
        <v>4766</v>
      </c>
      <c r="J513" s="6" t="s">
        <v>4766</v>
      </c>
      <c r="K513" s="6" t="s">
        <v>4766</v>
      </c>
      <c r="L513" s="6" t="s">
        <v>309</v>
      </c>
      <c r="M513" s="6" t="s">
        <v>4766</v>
      </c>
      <c r="N513" s="6" t="s">
        <v>4766</v>
      </c>
      <c r="O513" s="6" t="s">
        <v>4766</v>
      </c>
    </row>
    <row r="514" spans="1:15" ht="16.5" customHeight="1" x14ac:dyDescent="0.25">
      <c r="A514" s="1" t="s">
        <v>938</v>
      </c>
      <c r="B514" s="2" t="s">
        <v>8773</v>
      </c>
      <c r="C514" s="11" t="str">
        <f>HYPERLINK("X:\Private\NTD\Test Report\測試報告-電子版本(1999-2014)\CS\CS-20603","查看文件")</f>
        <v>查看文件</v>
      </c>
      <c r="D514" s="1" t="s">
        <v>308</v>
      </c>
      <c r="E514" s="6">
        <v>37431</v>
      </c>
      <c r="F514" s="6">
        <v>37438</v>
      </c>
      <c r="G514" s="6">
        <v>37602</v>
      </c>
      <c r="H514" s="6" t="s">
        <v>4766</v>
      </c>
      <c r="I514" s="6" t="s">
        <v>4766</v>
      </c>
      <c r="J514" s="6" t="s">
        <v>4766</v>
      </c>
      <c r="K514" s="6" t="s">
        <v>4766</v>
      </c>
      <c r="L514" s="6" t="s">
        <v>309</v>
      </c>
      <c r="M514" s="6" t="s">
        <v>4766</v>
      </c>
      <c r="N514" s="6" t="s">
        <v>4766</v>
      </c>
      <c r="O514" s="6" t="s">
        <v>4766</v>
      </c>
    </row>
    <row r="515" spans="1:15" ht="16.5" customHeight="1" x14ac:dyDescent="0.25">
      <c r="A515" s="1" t="s">
        <v>939</v>
      </c>
      <c r="B515" s="2" t="s">
        <v>8774</v>
      </c>
      <c r="C515" s="11" t="str">
        <f>HYPERLINK("X:\Private\NTD\Test Report\測試報告-電子版本(1999-2014)\CS\CS-20604","查看文件")</f>
        <v>查看文件</v>
      </c>
      <c r="D515" s="1" t="s">
        <v>308</v>
      </c>
      <c r="E515" s="6">
        <v>37431</v>
      </c>
      <c r="F515" s="6">
        <v>37438</v>
      </c>
      <c r="G515" s="6">
        <v>37602</v>
      </c>
      <c r="H515" s="6" t="s">
        <v>4766</v>
      </c>
      <c r="I515" s="6" t="s">
        <v>4766</v>
      </c>
      <c r="J515" s="6" t="s">
        <v>4766</v>
      </c>
      <c r="K515" s="6" t="s">
        <v>4766</v>
      </c>
      <c r="L515" s="6" t="s">
        <v>309</v>
      </c>
      <c r="M515" s="6" t="s">
        <v>4766</v>
      </c>
      <c r="N515" s="6" t="s">
        <v>4766</v>
      </c>
      <c r="O515" s="6" t="s">
        <v>4766</v>
      </c>
    </row>
    <row r="516" spans="1:15" ht="16.5" customHeight="1" x14ac:dyDescent="0.25">
      <c r="A516" s="1" t="s">
        <v>940</v>
      </c>
      <c r="B516" s="2" t="s">
        <v>8775</v>
      </c>
      <c r="C516" s="11" t="str">
        <f>HYPERLINK("X:\Private\NTD\Test Report\測試報告-電子版本(1999-2014)\CS\CS-20605","查看文件")</f>
        <v>查看文件</v>
      </c>
      <c r="D516" s="1" t="s">
        <v>308</v>
      </c>
      <c r="E516" s="6">
        <v>37431</v>
      </c>
      <c r="F516" s="6">
        <v>37438</v>
      </c>
      <c r="G516" s="6">
        <v>37602</v>
      </c>
      <c r="H516" s="6" t="s">
        <v>4766</v>
      </c>
      <c r="I516" s="6" t="s">
        <v>4766</v>
      </c>
      <c r="J516" s="6" t="s">
        <v>4766</v>
      </c>
      <c r="K516" s="6" t="s">
        <v>4766</v>
      </c>
      <c r="L516" s="6" t="s">
        <v>309</v>
      </c>
      <c r="M516" s="6" t="s">
        <v>4766</v>
      </c>
      <c r="N516" s="6" t="s">
        <v>4766</v>
      </c>
      <c r="O516" s="6" t="s">
        <v>4766</v>
      </c>
    </row>
    <row r="517" spans="1:15" ht="16.5" customHeight="1" x14ac:dyDescent="0.25">
      <c r="A517" s="1" t="s">
        <v>941</v>
      </c>
      <c r="B517" s="2" t="s">
        <v>8776</v>
      </c>
      <c r="C517" s="11" t="str">
        <f>HYPERLINK("X:\Private\NTD\Test Report\測試報告-電子版本(1999-2014)\CS","查看目錄")</f>
        <v>查看目錄</v>
      </c>
      <c r="D517" s="1" t="s">
        <v>308</v>
      </c>
      <c r="E517" s="6">
        <v>37431</v>
      </c>
      <c r="F517" s="6">
        <v>37438</v>
      </c>
      <c r="G517" s="6" t="s">
        <v>4766</v>
      </c>
      <c r="H517" s="6" t="s">
        <v>4766</v>
      </c>
      <c r="I517" s="6" t="s">
        <v>4766</v>
      </c>
      <c r="J517" s="6" t="s">
        <v>4766</v>
      </c>
      <c r="K517" s="6" t="s">
        <v>4766</v>
      </c>
      <c r="L517" s="6" t="s">
        <v>4766</v>
      </c>
      <c r="M517" s="6" t="s">
        <v>4766</v>
      </c>
      <c r="N517" s="6" t="s">
        <v>4766</v>
      </c>
      <c r="O517" s="6" t="s">
        <v>4766</v>
      </c>
    </row>
    <row r="518" spans="1:15" ht="16.5" customHeight="1" x14ac:dyDescent="0.25">
      <c r="A518" s="1" t="s">
        <v>942</v>
      </c>
      <c r="B518" s="2" t="s">
        <v>8777</v>
      </c>
      <c r="C518" s="11" t="str">
        <f>HYPERLINK("X:\Private\NTD\Test Report\測試報告-電子版本(1999-2014)\CS\CS-20701","查看文件")</f>
        <v>查看文件</v>
      </c>
      <c r="D518" s="1" t="s">
        <v>943</v>
      </c>
      <c r="E518" s="6">
        <v>37449</v>
      </c>
      <c r="F518" s="6">
        <v>37460</v>
      </c>
      <c r="G518" s="6">
        <v>37457</v>
      </c>
      <c r="H518" s="6" t="s">
        <v>4766</v>
      </c>
      <c r="I518" s="6" t="s">
        <v>4766</v>
      </c>
      <c r="J518" s="6" t="s">
        <v>4766</v>
      </c>
      <c r="K518" s="6" t="s">
        <v>4766</v>
      </c>
      <c r="L518" s="6" t="s">
        <v>309</v>
      </c>
      <c r="M518" s="6" t="s">
        <v>4766</v>
      </c>
      <c r="N518" s="6" t="s">
        <v>4766</v>
      </c>
      <c r="O518" s="6" t="s">
        <v>4766</v>
      </c>
    </row>
    <row r="519" spans="1:15" ht="16.5" customHeight="1" x14ac:dyDescent="0.25">
      <c r="A519" s="1" t="s">
        <v>944</v>
      </c>
      <c r="B519" s="2" t="s">
        <v>8778</v>
      </c>
      <c r="C519" s="11" t="str">
        <f>HYPERLINK("X:\Private\NTD\Test Report\測試報告-電子版本(1999-2014)\CS\CS-20702","查看文件")</f>
        <v>查看文件</v>
      </c>
      <c r="D519" s="1" t="s">
        <v>945</v>
      </c>
      <c r="E519" s="6">
        <v>37439</v>
      </c>
      <c r="F519" s="6">
        <v>37470</v>
      </c>
      <c r="G519" s="6">
        <v>37470</v>
      </c>
      <c r="H519" s="6" t="s">
        <v>4766</v>
      </c>
      <c r="I519" s="6" t="s">
        <v>4766</v>
      </c>
      <c r="J519" s="6" t="s">
        <v>4766</v>
      </c>
      <c r="K519" s="6" t="s">
        <v>4766</v>
      </c>
      <c r="L519" s="6" t="s">
        <v>309</v>
      </c>
      <c r="M519" s="6" t="s">
        <v>4766</v>
      </c>
      <c r="N519" s="6" t="s">
        <v>4766</v>
      </c>
      <c r="O519" s="6" t="s">
        <v>4766</v>
      </c>
    </row>
    <row r="520" spans="1:15" ht="16.5" customHeight="1" x14ac:dyDescent="0.25">
      <c r="A520" s="1" t="s">
        <v>946</v>
      </c>
      <c r="B520" s="2" t="s">
        <v>8779</v>
      </c>
      <c r="C520" s="11" t="str">
        <f>HYPERLINK("X:\Private\NTD\Test Report\測試報告-電子版本(1999-2014)\CS\CS-20801","查看文件")</f>
        <v>查看文件</v>
      </c>
      <c r="D520" s="1" t="s">
        <v>2</v>
      </c>
      <c r="E520" s="6">
        <v>37477</v>
      </c>
      <c r="F520" s="6">
        <v>37483</v>
      </c>
      <c r="G520" s="6" t="s">
        <v>4766</v>
      </c>
      <c r="H520" s="6" t="s">
        <v>4766</v>
      </c>
      <c r="I520" s="6" t="s">
        <v>4766</v>
      </c>
      <c r="J520" s="6" t="s">
        <v>4766</v>
      </c>
      <c r="K520" s="6" t="s">
        <v>4766</v>
      </c>
      <c r="L520" s="6" t="s">
        <v>2</v>
      </c>
      <c r="M520" s="6" t="s">
        <v>4766</v>
      </c>
      <c r="N520" s="6" t="s">
        <v>4766</v>
      </c>
      <c r="O520" s="6" t="s">
        <v>4766</v>
      </c>
    </row>
    <row r="521" spans="1:15" ht="16.5" customHeight="1" x14ac:dyDescent="0.25">
      <c r="A521" s="1" t="s">
        <v>947</v>
      </c>
      <c r="B521" s="2" t="s">
        <v>8780</v>
      </c>
      <c r="C521" s="11" t="str">
        <f>HYPERLINK("X:\Private\NTD\Test Report\測試報告-電子版本(1999-2014)\CS","查看目錄")</f>
        <v>查看目錄</v>
      </c>
      <c r="D521" s="1" t="s">
        <v>2</v>
      </c>
      <c r="E521" s="6">
        <v>37482</v>
      </c>
      <c r="F521" s="6">
        <v>37488</v>
      </c>
      <c r="G521" s="6" t="s">
        <v>4766</v>
      </c>
      <c r="H521" s="6" t="s">
        <v>4766</v>
      </c>
      <c r="I521" s="6" t="s">
        <v>4766</v>
      </c>
      <c r="J521" s="6" t="s">
        <v>4766</v>
      </c>
      <c r="K521" s="6" t="s">
        <v>4766</v>
      </c>
      <c r="L521" s="6" t="s">
        <v>4766</v>
      </c>
      <c r="M521" s="6" t="s">
        <v>4766</v>
      </c>
      <c r="N521" s="6" t="s">
        <v>4766</v>
      </c>
      <c r="O521" s="6" t="s">
        <v>4766</v>
      </c>
    </row>
    <row r="522" spans="1:15" ht="16.5" customHeight="1" x14ac:dyDescent="0.25">
      <c r="A522" s="1" t="s">
        <v>948</v>
      </c>
      <c r="B522" s="2" t="s">
        <v>8781</v>
      </c>
      <c r="C522" s="11" t="str">
        <f>HYPERLINK("X:\Private\NTD\Test Report\測試報告-電子版本(1999-2014)\CS\CS-20803","查看文件")</f>
        <v>查看文件</v>
      </c>
      <c r="D522" s="1" t="s">
        <v>949</v>
      </c>
      <c r="E522" s="6">
        <v>37482</v>
      </c>
      <c r="F522" s="6">
        <v>37856</v>
      </c>
      <c r="G522" s="6">
        <v>37496</v>
      </c>
      <c r="H522" s="6" t="s">
        <v>4766</v>
      </c>
      <c r="I522" s="6" t="s">
        <v>4766</v>
      </c>
      <c r="J522" s="6" t="s">
        <v>4766</v>
      </c>
      <c r="K522" s="6" t="s">
        <v>4766</v>
      </c>
      <c r="L522" s="6" t="s">
        <v>316</v>
      </c>
      <c r="M522" s="6" t="s">
        <v>4766</v>
      </c>
      <c r="N522" s="6" t="s">
        <v>4766</v>
      </c>
      <c r="O522" s="6" t="s">
        <v>4766</v>
      </c>
    </row>
    <row r="523" spans="1:15" ht="16.5" customHeight="1" x14ac:dyDescent="0.25">
      <c r="A523" s="1" t="s">
        <v>950</v>
      </c>
      <c r="B523" s="2" t="s">
        <v>8782</v>
      </c>
      <c r="C523" s="11" t="str">
        <f>HYPERLINK("X:\Private\NTD\Test Report\測試報告-電子版本(1999-2014)\CS\CS-20804","查看文件")</f>
        <v>查看文件</v>
      </c>
      <c r="D523" s="1" t="s">
        <v>949</v>
      </c>
      <c r="E523" s="6">
        <v>37482</v>
      </c>
      <c r="F523" s="6" t="s">
        <v>4766</v>
      </c>
      <c r="G523" s="6" t="s">
        <v>4766</v>
      </c>
      <c r="H523" s="6" t="s">
        <v>4766</v>
      </c>
      <c r="I523" s="6" t="s">
        <v>4766</v>
      </c>
      <c r="J523" s="6" t="s">
        <v>4766</v>
      </c>
      <c r="K523" s="6" t="s">
        <v>4766</v>
      </c>
      <c r="L523" s="6" t="s">
        <v>4766</v>
      </c>
      <c r="M523" s="6" t="s">
        <v>4766</v>
      </c>
      <c r="N523" s="6" t="s">
        <v>4766</v>
      </c>
      <c r="O523" s="6" t="s">
        <v>4766</v>
      </c>
    </row>
    <row r="524" spans="1:15" ht="16.5" customHeight="1" x14ac:dyDescent="0.25">
      <c r="A524" s="1" t="s">
        <v>951</v>
      </c>
      <c r="B524" s="2" t="s">
        <v>8783</v>
      </c>
      <c r="C524" s="11" t="str">
        <f>HYPERLINK("X:\Private\NTD\Test Report\測試報告-電子版本(1999-2014)\CS\CS-20805","查看文件")</f>
        <v>查看文件</v>
      </c>
      <c r="D524" s="1" t="s">
        <v>11</v>
      </c>
      <c r="E524" s="6">
        <v>37483</v>
      </c>
      <c r="F524" s="6">
        <v>37494</v>
      </c>
      <c r="G524" s="6">
        <v>37824</v>
      </c>
      <c r="H524" s="6">
        <v>37824</v>
      </c>
      <c r="I524" s="6" t="s">
        <v>4792</v>
      </c>
      <c r="J524" s="6">
        <v>37825</v>
      </c>
      <c r="K524" s="6" t="s">
        <v>4794</v>
      </c>
      <c r="L524" s="6" t="s">
        <v>316</v>
      </c>
      <c r="M524" s="6" t="s">
        <v>4766</v>
      </c>
      <c r="N524" s="6" t="s">
        <v>4766</v>
      </c>
      <c r="O524" s="6" t="s">
        <v>4766</v>
      </c>
    </row>
    <row r="525" spans="1:15" ht="16.5" customHeight="1" x14ac:dyDescent="0.25">
      <c r="A525" s="1" t="s">
        <v>952</v>
      </c>
      <c r="B525" s="2" t="s">
        <v>8784</v>
      </c>
      <c r="C525" s="11" t="str">
        <f>HYPERLINK("X:\Private\NTD\Test Report\測試報告-電子版本(1999-2014)\CS\CS-20901","查看文件")</f>
        <v>查看文件</v>
      </c>
      <c r="D525" s="1" t="s">
        <v>308</v>
      </c>
      <c r="E525" s="6">
        <v>37506</v>
      </c>
      <c r="F525" s="6" t="s">
        <v>4766</v>
      </c>
      <c r="G525" s="6" t="s">
        <v>4766</v>
      </c>
      <c r="H525" s="6" t="s">
        <v>4766</v>
      </c>
      <c r="I525" s="6" t="s">
        <v>4766</v>
      </c>
      <c r="J525" s="6" t="s">
        <v>4766</v>
      </c>
      <c r="K525" s="6" t="s">
        <v>4766</v>
      </c>
      <c r="L525" s="6" t="s">
        <v>4766</v>
      </c>
      <c r="M525" s="6" t="s">
        <v>4766</v>
      </c>
      <c r="N525" s="6" t="s">
        <v>4766</v>
      </c>
      <c r="O525" s="6" t="s">
        <v>4766</v>
      </c>
    </row>
    <row r="526" spans="1:15" ht="16.5" customHeight="1" x14ac:dyDescent="0.25">
      <c r="A526" s="1" t="s">
        <v>953</v>
      </c>
      <c r="B526" s="2" t="s">
        <v>8785</v>
      </c>
      <c r="C526" s="11" t="str">
        <f>HYPERLINK("X:\Private\NTD\Test Report\測試報告-電子版本(1999-2014)\CS\CS-20902","查看文件")</f>
        <v>查看文件</v>
      </c>
      <c r="D526" s="1" t="s">
        <v>2</v>
      </c>
      <c r="E526" s="6">
        <v>37526</v>
      </c>
      <c r="F526" s="6" t="s">
        <v>4766</v>
      </c>
      <c r="G526" s="6" t="s">
        <v>4766</v>
      </c>
      <c r="H526" s="6" t="s">
        <v>4766</v>
      </c>
      <c r="I526" s="6" t="s">
        <v>4766</v>
      </c>
      <c r="J526" s="6" t="s">
        <v>4766</v>
      </c>
      <c r="K526" s="6" t="s">
        <v>4766</v>
      </c>
      <c r="L526" s="6" t="s">
        <v>4766</v>
      </c>
      <c r="M526" s="6" t="s">
        <v>4766</v>
      </c>
      <c r="N526" s="6" t="s">
        <v>4766</v>
      </c>
      <c r="O526" s="6" t="s">
        <v>4766</v>
      </c>
    </row>
    <row r="527" spans="1:15" ht="16.5" customHeight="1" x14ac:dyDescent="0.25">
      <c r="A527" s="1" t="s">
        <v>954</v>
      </c>
      <c r="B527" s="2" t="s">
        <v>8786</v>
      </c>
      <c r="C527" s="11" t="str">
        <f>HYPERLINK("X:\Private\NTD\Test Report\測試報告-電子版本(1999-2014)\CS\CS-20903","查看文件")</f>
        <v>查看文件</v>
      </c>
      <c r="D527" s="1" t="s">
        <v>308</v>
      </c>
      <c r="E527" s="6">
        <v>37529</v>
      </c>
      <c r="F527" s="6">
        <v>37544</v>
      </c>
      <c r="G527" s="6">
        <v>37606</v>
      </c>
      <c r="H527" s="6" t="s">
        <v>4766</v>
      </c>
      <c r="I527" s="6" t="s">
        <v>4766</v>
      </c>
      <c r="J527" s="6" t="s">
        <v>4766</v>
      </c>
      <c r="K527" s="6" t="s">
        <v>4766</v>
      </c>
      <c r="L527" s="6" t="s">
        <v>4766</v>
      </c>
      <c r="M527" s="6" t="s">
        <v>4766</v>
      </c>
      <c r="N527" s="6" t="s">
        <v>4766</v>
      </c>
      <c r="O527" s="6" t="s">
        <v>4766</v>
      </c>
    </row>
    <row r="528" spans="1:15" ht="16.5" customHeight="1" x14ac:dyDescent="0.25">
      <c r="A528" s="1" t="s">
        <v>955</v>
      </c>
      <c r="B528" s="2" t="s">
        <v>8787</v>
      </c>
      <c r="C528" s="11" t="str">
        <f>HYPERLINK("X:\Private\NTD\Test Report\測試報告-電子版本(1999-2014)\CS\CS-21001","查看文件")</f>
        <v>查看文件</v>
      </c>
      <c r="D528" s="1" t="s">
        <v>2</v>
      </c>
      <c r="E528" s="6">
        <v>37534</v>
      </c>
      <c r="F528" s="6" t="s">
        <v>4766</v>
      </c>
      <c r="G528" s="6" t="s">
        <v>4766</v>
      </c>
      <c r="H528" s="6" t="s">
        <v>4766</v>
      </c>
      <c r="I528" s="6" t="s">
        <v>4766</v>
      </c>
      <c r="J528" s="6" t="s">
        <v>4766</v>
      </c>
      <c r="K528" s="6" t="s">
        <v>4766</v>
      </c>
      <c r="L528" s="6" t="s">
        <v>4766</v>
      </c>
      <c r="M528" s="6" t="s">
        <v>4766</v>
      </c>
      <c r="N528" s="6" t="s">
        <v>4766</v>
      </c>
      <c r="O528" s="6" t="s">
        <v>4766</v>
      </c>
    </row>
    <row r="529" spans="1:15" ht="16.5" customHeight="1" x14ac:dyDescent="0.25">
      <c r="A529" s="1" t="s">
        <v>956</v>
      </c>
      <c r="B529" s="2" t="s">
        <v>8788</v>
      </c>
      <c r="C529" s="11" t="str">
        <f>HYPERLINK("X:\Private\NTD\Test Report\測試報告-電子版本(1999-2014)\CS\CS-21002","查看文件")</f>
        <v>查看文件</v>
      </c>
      <c r="D529" s="3">
        <v>37534</v>
      </c>
      <c r="E529" s="6" t="s">
        <v>4766</v>
      </c>
      <c r="F529" s="6" t="s">
        <v>4766</v>
      </c>
      <c r="G529" s="6" t="s">
        <v>4766</v>
      </c>
      <c r="H529" s="6" t="s">
        <v>4766</v>
      </c>
      <c r="I529" s="6" t="s">
        <v>4766</v>
      </c>
      <c r="J529" s="6" t="s">
        <v>4766</v>
      </c>
      <c r="K529" s="6" t="s">
        <v>4766</v>
      </c>
      <c r="L529" s="6" t="s">
        <v>4766</v>
      </c>
      <c r="M529" s="6" t="s">
        <v>4766</v>
      </c>
      <c r="N529" s="6" t="s">
        <v>4766</v>
      </c>
      <c r="O529" s="6" t="s">
        <v>4766</v>
      </c>
    </row>
    <row r="530" spans="1:15" ht="16.5" customHeight="1" x14ac:dyDescent="0.25">
      <c r="A530" s="1" t="s">
        <v>957</v>
      </c>
      <c r="B530" s="2" t="s">
        <v>8789</v>
      </c>
      <c r="C530" s="11" t="str">
        <f>HYPERLINK("X:\Private\NTD\Test Report\測試報告-電子版本(1999-2014)\CS\CS-21003","查看文件")</f>
        <v>查看文件</v>
      </c>
      <c r="D530" s="1" t="s">
        <v>949</v>
      </c>
      <c r="E530" s="6">
        <v>37534</v>
      </c>
      <c r="F530" s="6">
        <v>37519</v>
      </c>
      <c r="G530" s="6">
        <v>37565</v>
      </c>
      <c r="H530" s="6">
        <v>37587</v>
      </c>
      <c r="I530" s="6" t="s">
        <v>4805</v>
      </c>
      <c r="J530" s="6">
        <v>37730</v>
      </c>
      <c r="K530" s="6" t="s">
        <v>5002</v>
      </c>
      <c r="L530" s="6" t="s">
        <v>4766</v>
      </c>
      <c r="M530" s="6" t="s">
        <v>4766</v>
      </c>
      <c r="N530" s="6" t="s">
        <v>4766</v>
      </c>
      <c r="O530" s="6" t="s">
        <v>4766</v>
      </c>
    </row>
    <row r="531" spans="1:15" ht="16.5" customHeight="1" x14ac:dyDescent="0.25">
      <c r="A531" s="1" t="s">
        <v>958</v>
      </c>
      <c r="B531" s="2" t="s">
        <v>8790</v>
      </c>
      <c r="C531" s="11" t="str">
        <f>HYPERLINK("X:\Private\NTD\Test Report\測試報告-電子版本(1999-2014)\CS\CS-21004","查看文件")</f>
        <v>查看文件</v>
      </c>
      <c r="D531" s="1" t="s">
        <v>949</v>
      </c>
      <c r="E531" s="6">
        <v>37536</v>
      </c>
      <c r="F531" s="6" t="s">
        <v>4766</v>
      </c>
      <c r="G531" s="6">
        <v>37778</v>
      </c>
      <c r="H531" s="6" t="s">
        <v>4766</v>
      </c>
      <c r="I531" s="6" t="s">
        <v>4766</v>
      </c>
      <c r="J531" s="6" t="s">
        <v>4766</v>
      </c>
      <c r="K531" s="6" t="s">
        <v>4766</v>
      </c>
      <c r="L531" s="6" t="s">
        <v>352</v>
      </c>
      <c r="M531" s="6" t="s">
        <v>4766</v>
      </c>
      <c r="N531" s="6" t="s">
        <v>4766</v>
      </c>
      <c r="O531" s="6" t="s">
        <v>4766</v>
      </c>
    </row>
    <row r="532" spans="1:15" ht="16.5" customHeight="1" x14ac:dyDescent="0.25">
      <c r="A532" s="1" t="s">
        <v>959</v>
      </c>
      <c r="B532" s="2" t="s">
        <v>8791</v>
      </c>
      <c r="C532" s="11" t="str">
        <f>HYPERLINK("X:\Private\NTD\Test Report\測試報告-電子版本(1999-2014)\CS\CS-21005","查看文件")</f>
        <v>查看文件</v>
      </c>
      <c r="D532" s="1" t="s">
        <v>308</v>
      </c>
      <c r="E532" s="6">
        <v>37536</v>
      </c>
      <c r="F532" s="6" t="s">
        <v>4766</v>
      </c>
      <c r="G532" s="6" t="s">
        <v>4766</v>
      </c>
      <c r="H532" s="6" t="s">
        <v>4766</v>
      </c>
      <c r="I532" s="6" t="s">
        <v>4766</v>
      </c>
      <c r="J532" s="6" t="s">
        <v>4766</v>
      </c>
      <c r="K532" s="6" t="s">
        <v>4766</v>
      </c>
      <c r="L532" s="6" t="s">
        <v>4766</v>
      </c>
      <c r="M532" s="6" t="s">
        <v>4766</v>
      </c>
      <c r="N532" s="6" t="s">
        <v>4766</v>
      </c>
      <c r="O532" s="6" t="s">
        <v>4766</v>
      </c>
    </row>
    <row r="533" spans="1:15" ht="16.5" customHeight="1" x14ac:dyDescent="0.25">
      <c r="A533" s="1" t="s">
        <v>960</v>
      </c>
      <c r="B533" s="2" t="s">
        <v>8792</v>
      </c>
      <c r="C533" s="11" t="str">
        <f>HYPERLINK("X:\Private\NTD\Test Report\測試報告-電子版本(1999-2014)\CS\CS-21006","查看文件")</f>
        <v>查看文件</v>
      </c>
      <c r="D533" s="1" t="s">
        <v>25</v>
      </c>
      <c r="E533" s="6">
        <v>37545</v>
      </c>
      <c r="F533" s="6" t="s">
        <v>4766</v>
      </c>
      <c r="G533" s="6" t="s">
        <v>4766</v>
      </c>
      <c r="H533" s="6" t="s">
        <v>4766</v>
      </c>
      <c r="I533" s="6" t="s">
        <v>4766</v>
      </c>
      <c r="J533" s="6" t="s">
        <v>4766</v>
      </c>
      <c r="K533" s="6" t="s">
        <v>4766</v>
      </c>
      <c r="L533" s="6" t="s">
        <v>4766</v>
      </c>
      <c r="M533" s="6" t="s">
        <v>4766</v>
      </c>
      <c r="N533" s="6" t="s">
        <v>4766</v>
      </c>
      <c r="O533" s="6" t="s">
        <v>4766</v>
      </c>
    </row>
    <row r="534" spans="1:15" ht="16.5" customHeight="1" x14ac:dyDescent="0.25">
      <c r="A534" s="1" t="s">
        <v>961</v>
      </c>
      <c r="B534" s="2" t="s">
        <v>8793</v>
      </c>
      <c r="C534" s="11" t="str">
        <f>HYPERLINK("X:\Private\NTD\Test Report\測試報告-電子版本(1999-2014)\CS\CS-21007","查看文件")</f>
        <v>查看文件</v>
      </c>
      <c r="D534" s="1" t="s">
        <v>308</v>
      </c>
      <c r="E534" s="6">
        <v>37553</v>
      </c>
      <c r="F534" s="6" t="s">
        <v>4766</v>
      </c>
      <c r="G534" s="6">
        <v>37627</v>
      </c>
      <c r="H534" s="6" t="s">
        <v>4766</v>
      </c>
      <c r="I534" s="6" t="s">
        <v>4766</v>
      </c>
      <c r="J534" s="6" t="s">
        <v>4766</v>
      </c>
      <c r="K534" s="6" t="s">
        <v>4766</v>
      </c>
      <c r="L534" s="6" t="s">
        <v>309</v>
      </c>
      <c r="M534" s="6" t="s">
        <v>4766</v>
      </c>
      <c r="N534" s="6" t="s">
        <v>4766</v>
      </c>
      <c r="O534" s="6" t="s">
        <v>4766</v>
      </c>
    </row>
    <row r="535" spans="1:15" ht="16.5" customHeight="1" x14ac:dyDescent="0.25">
      <c r="A535" s="1" t="s">
        <v>962</v>
      </c>
      <c r="B535" s="2" t="s">
        <v>8794</v>
      </c>
      <c r="C535" s="11" t="str">
        <f>HYPERLINK("X:\Private\NTD\Test Report\測試報告-電子版本(1999-2014)\CS\CS-21101","查看文件")</f>
        <v>查看文件</v>
      </c>
      <c r="D535" s="1" t="s">
        <v>963</v>
      </c>
      <c r="E535" s="6">
        <v>37588</v>
      </c>
      <c r="F535" s="6">
        <v>37588</v>
      </c>
      <c r="G535" s="6">
        <v>37848</v>
      </c>
      <c r="H535" s="6" t="s">
        <v>8795</v>
      </c>
      <c r="I535" s="6" t="s">
        <v>4792</v>
      </c>
      <c r="J535" s="6">
        <v>37853</v>
      </c>
      <c r="K535" s="6" t="s">
        <v>4794</v>
      </c>
      <c r="L535" s="6" t="s">
        <v>316</v>
      </c>
      <c r="M535" s="6" t="s">
        <v>4766</v>
      </c>
      <c r="N535" s="6" t="s">
        <v>4766</v>
      </c>
      <c r="O535" s="6" t="s">
        <v>4766</v>
      </c>
    </row>
    <row r="536" spans="1:15" ht="16.5" customHeight="1" x14ac:dyDescent="0.25">
      <c r="A536" s="1" t="s">
        <v>964</v>
      </c>
      <c r="B536" s="2" t="s">
        <v>8796</v>
      </c>
      <c r="C536" s="11" t="str">
        <f>HYPERLINK("X:\Private\NTD\Test Report\測試報告-電子版本(1999-2014)\CS\CS-21102","查看文件")</f>
        <v>查看文件</v>
      </c>
      <c r="D536" s="1" t="s">
        <v>963</v>
      </c>
      <c r="E536" s="6">
        <v>37588</v>
      </c>
      <c r="F536" s="6" t="s">
        <v>4766</v>
      </c>
      <c r="G536" s="6">
        <v>37625</v>
      </c>
      <c r="H536" s="6" t="s">
        <v>4766</v>
      </c>
      <c r="I536" s="6" t="s">
        <v>4766</v>
      </c>
      <c r="J536" s="6" t="s">
        <v>4766</v>
      </c>
      <c r="K536" s="6" t="s">
        <v>4766</v>
      </c>
      <c r="L536" s="6" t="s">
        <v>4766</v>
      </c>
      <c r="M536" s="6" t="s">
        <v>4766</v>
      </c>
      <c r="N536" s="6" t="s">
        <v>4766</v>
      </c>
      <c r="O536" s="6" t="s">
        <v>4766</v>
      </c>
    </row>
    <row r="537" spans="1:15" ht="16.5" customHeight="1" x14ac:dyDescent="0.25">
      <c r="A537" s="1" t="s">
        <v>965</v>
      </c>
      <c r="B537" s="2" t="s">
        <v>8797</v>
      </c>
      <c r="C537" s="11" t="str">
        <f>HYPERLINK("X:\Private\NTD\Test Report\測試報告-電子版本(1999-2014)\CS\CS-21103","查看文件")</f>
        <v>查看文件</v>
      </c>
      <c r="D537" s="1" t="s">
        <v>963</v>
      </c>
      <c r="E537" s="6">
        <v>37588</v>
      </c>
      <c r="F537" s="6" t="s">
        <v>4766</v>
      </c>
      <c r="G537" s="6">
        <v>37814</v>
      </c>
      <c r="H537" s="6">
        <v>37814</v>
      </c>
      <c r="I537" s="6" t="s">
        <v>4792</v>
      </c>
      <c r="J537" s="6" t="s">
        <v>4793</v>
      </c>
      <c r="K537" s="6" t="s">
        <v>4794</v>
      </c>
      <c r="L537" s="6" t="s">
        <v>316</v>
      </c>
      <c r="M537" s="6">
        <v>37826</v>
      </c>
      <c r="N537" s="6" t="s">
        <v>4766</v>
      </c>
      <c r="O537" s="6" t="s">
        <v>4766</v>
      </c>
    </row>
    <row r="538" spans="1:15" ht="16.5" customHeight="1" x14ac:dyDescent="0.25">
      <c r="A538" s="1" t="s">
        <v>966</v>
      </c>
      <c r="B538" s="2" t="s">
        <v>4766</v>
      </c>
      <c r="C538" s="11" t="str">
        <f>HYPERLINK("X:\Private\NTD\Test Report\測試報告-電子版本(1999-2014)\CS\CS-21201","查看文件")</f>
        <v>查看文件</v>
      </c>
      <c r="D538" s="1" t="s">
        <v>306</v>
      </c>
      <c r="E538" s="6" t="s">
        <v>4766</v>
      </c>
      <c r="F538" s="6" t="s">
        <v>4766</v>
      </c>
      <c r="G538" s="6" t="s">
        <v>4766</v>
      </c>
      <c r="H538" s="6" t="s">
        <v>4766</v>
      </c>
      <c r="I538" s="6" t="s">
        <v>4766</v>
      </c>
      <c r="J538" s="6" t="s">
        <v>4766</v>
      </c>
      <c r="K538" s="6" t="s">
        <v>4766</v>
      </c>
      <c r="L538" s="6" t="s">
        <v>4766</v>
      </c>
      <c r="M538" s="6" t="s">
        <v>4766</v>
      </c>
      <c r="N538" s="6" t="s">
        <v>4766</v>
      </c>
      <c r="O538" s="6" t="s">
        <v>4766</v>
      </c>
    </row>
    <row r="539" spans="1:15" ht="16.5" customHeight="1" x14ac:dyDescent="0.25">
      <c r="A539" s="1" t="s">
        <v>967</v>
      </c>
      <c r="B539" s="2" t="s">
        <v>8798</v>
      </c>
      <c r="C539" s="11" t="str">
        <f>HYPERLINK("X:\Private\NTD\Test Report\測試報告-電子版本(1999-2014)\CS\CS-21202","查看文件")</f>
        <v>查看文件</v>
      </c>
      <c r="D539" s="1" t="s">
        <v>306</v>
      </c>
      <c r="E539" s="6">
        <v>37595</v>
      </c>
      <c r="F539" s="6">
        <v>37595</v>
      </c>
      <c r="G539" s="6" t="s">
        <v>4766</v>
      </c>
      <c r="H539" s="6" t="s">
        <v>4766</v>
      </c>
      <c r="I539" s="6" t="s">
        <v>4766</v>
      </c>
      <c r="J539" s="6" t="s">
        <v>4766</v>
      </c>
      <c r="K539" s="6" t="s">
        <v>4766</v>
      </c>
      <c r="L539" s="6" t="s">
        <v>4766</v>
      </c>
      <c r="M539" s="6" t="s">
        <v>4766</v>
      </c>
      <c r="N539" s="6" t="s">
        <v>4766</v>
      </c>
      <c r="O539" s="6" t="s">
        <v>4766</v>
      </c>
    </row>
    <row r="540" spans="1:15" ht="16.5" customHeight="1" x14ac:dyDescent="0.25">
      <c r="A540" s="1" t="s">
        <v>968</v>
      </c>
      <c r="B540" s="2" t="s">
        <v>8799</v>
      </c>
      <c r="C540" s="11" t="str">
        <f>HYPERLINK("X:\Private\NTD\Test Report\測試報告-電子版本(1999-2014)\CS\CS-21203","查看文件")</f>
        <v>查看文件</v>
      </c>
      <c r="D540" s="1" t="s">
        <v>306</v>
      </c>
      <c r="E540" s="6">
        <v>37594</v>
      </c>
      <c r="F540" s="6">
        <v>37594</v>
      </c>
      <c r="G540" s="6" t="s">
        <v>969</v>
      </c>
      <c r="H540" s="6" t="s">
        <v>355</v>
      </c>
      <c r="I540" s="6" t="s">
        <v>4792</v>
      </c>
      <c r="J540" s="6" t="s">
        <v>970</v>
      </c>
      <c r="K540" s="6" t="s">
        <v>4794</v>
      </c>
      <c r="L540" s="6" t="s">
        <v>306</v>
      </c>
      <c r="M540" s="6" t="s">
        <v>4766</v>
      </c>
      <c r="N540" s="6" t="s">
        <v>4766</v>
      </c>
      <c r="O540" s="6" t="s">
        <v>4766</v>
      </c>
    </row>
    <row r="541" spans="1:15" ht="16.5" customHeight="1" x14ac:dyDescent="0.25">
      <c r="A541" s="1" t="s">
        <v>971</v>
      </c>
      <c r="B541" s="2" t="s">
        <v>8800</v>
      </c>
      <c r="C541" s="11" t="str">
        <f>HYPERLINK("X:\Private\NTD\Test Report\測試報告-電子版本(1999-2014)\CS\CS-21204","查看文件")</f>
        <v>查看文件</v>
      </c>
      <c r="D541" s="1" t="s">
        <v>9</v>
      </c>
      <c r="E541" s="6">
        <v>37602</v>
      </c>
      <c r="F541" s="6">
        <v>37595</v>
      </c>
      <c r="G541" s="6" t="s">
        <v>969</v>
      </c>
      <c r="H541" s="6" t="s">
        <v>355</v>
      </c>
      <c r="I541" s="6" t="s">
        <v>4792</v>
      </c>
      <c r="J541" s="6" t="s">
        <v>970</v>
      </c>
      <c r="K541" s="6" t="s">
        <v>4794</v>
      </c>
      <c r="L541" s="6" t="s">
        <v>306</v>
      </c>
      <c r="M541" s="6" t="s">
        <v>356</v>
      </c>
      <c r="N541" s="6" t="s">
        <v>4766</v>
      </c>
      <c r="O541" s="6" t="s">
        <v>4766</v>
      </c>
    </row>
    <row r="542" spans="1:15" ht="16.5" customHeight="1" x14ac:dyDescent="0.25">
      <c r="A542" s="1" t="s">
        <v>972</v>
      </c>
      <c r="B542" s="2" t="s">
        <v>8801</v>
      </c>
      <c r="C542" s="11" t="str">
        <f>HYPERLINK("X:\Private\NTD\Test Report\測試報告-電子版本(1999-2014)\CS\CS-21205","查看文件")</f>
        <v>查看文件</v>
      </c>
      <c r="D542" s="1" t="s">
        <v>11</v>
      </c>
      <c r="E542" s="6">
        <v>37601</v>
      </c>
      <c r="F542" s="6">
        <v>37588</v>
      </c>
      <c r="G542" s="6" t="s">
        <v>4766</v>
      </c>
      <c r="H542" s="6" t="s">
        <v>4766</v>
      </c>
      <c r="I542" s="6" t="s">
        <v>4766</v>
      </c>
      <c r="J542" s="6" t="s">
        <v>4766</v>
      </c>
      <c r="K542" s="6" t="s">
        <v>4766</v>
      </c>
      <c r="L542" s="6" t="s">
        <v>4766</v>
      </c>
      <c r="M542" s="6" t="s">
        <v>4766</v>
      </c>
      <c r="N542" s="6" t="s">
        <v>4766</v>
      </c>
      <c r="O542" s="6" t="s">
        <v>4766</v>
      </c>
    </row>
    <row r="543" spans="1:15" ht="16.5" customHeight="1" x14ac:dyDescent="0.25">
      <c r="A543" s="1" t="s">
        <v>973</v>
      </c>
      <c r="B543" s="2" t="s">
        <v>8802</v>
      </c>
      <c r="C543" s="11" t="str">
        <f>HYPERLINK("X:\Private\NTD\Test Report\測試報告-電子版本(1999-2014)\CS\CS-21206","查看文件")</f>
        <v>查看文件</v>
      </c>
      <c r="D543" s="1" t="s">
        <v>963</v>
      </c>
      <c r="E543" s="6">
        <v>37608</v>
      </c>
      <c r="F543" s="6" t="s">
        <v>4766</v>
      </c>
      <c r="G543" s="6">
        <v>37814</v>
      </c>
      <c r="H543" s="6">
        <v>37814</v>
      </c>
      <c r="I543" s="6" t="s">
        <v>4792</v>
      </c>
      <c r="J543" s="6">
        <v>37824</v>
      </c>
      <c r="K543" s="6" t="s">
        <v>4794</v>
      </c>
      <c r="L543" s="6" t="s">
        <v>316</v>
      </c>
      <c r="M543" s="6" t="s">
        <v>4766</v>
      </c>
      <c r="N543" s="6" t="s">
        <v>4766</v>
      </c>
      <c r="O543" s="6" t="s">
        <v>4766</v>
      </c>
    </row>
    <row r="544" spans="1:15" ht="16.5" customHeight="1" x14ac:dyDescent="0.25">
      <c r="A544" s="1" t="s">
        <v>974</v>
      </c>
      <c r="B544" s="2" t="s">
        <v>8803</v>
      </c>
      <c r="C544" s="11" t="str">
        <f t="shared" ref="C544:C575" si="12">HYPERLINK("X:\Private\NTD\Test Report\測試報告-電子版本(1999-2014)\CS","查看目錄")</f>
        <v>查看目錄</v>
      </c>
      <c r="D544" s="1" t="s">
        <v>975</v>
      </c>
      <c r="E544" s="6">
        <v>36242</v>
      </c>
      <c r="F544" s="6">
        <v>36260</v>
      </c>
      <c r="G544" s="6">
        <v>36260</v>
      </c>
      <c r="H544" s="6" t="s">
        <v>4766</v>
      </c>
      <c r="I544" s="6" t="s">
        <v>4766</v>
      </c>
      <c r="J544" s="6" t="s">
        <v>4766</v>
      </c>
      <c r="K544" s="6" t="s">
        <v>4766</v>
      </c>
      <c r="L544" s="6" t="s">
        <v>4766</v>
      </c>
      <c r="M544" s="6" t="s">
        <v>4766</v>
      </c>
      <c r="N544" s="6" t="s">
        <v>4766</v>
      </c>
      <c r="O544" s="6" t="s">
        <v>4766</v>
      </c>
    </row>
    <row r="545" spans="1:15" ht="16.5" customHeight="1" x14ac:dyDescent="0.25">
      <c r="A545" s="1" t="s">
        <v>976</v>
      </c>
      <c r="B545" s="2" t="s">
        <v>8804</v>
      </c>
      <c r="C545" s="11" t="str">
        <f t="shared" si="12"/>
        <v>查看目錄</v>
      </c>
      <c r="D545" s="1" t="s">
        <v>975</v>
      </c>
      <c r="E545" s="6">
        <v>36242</v>
      </c>
      <c r="F545" s="6">
        <v>36265</v>
      </c>
      <c r="G545" s="6">
        <v>36389</v>
      </c>
      <c r="H545" s="6" t="s">
        <v>4766</v>
      </c>
      <c r="I545" s="6" t="s">
        <v>4766</v>
      </c>
      <c r="J545" s="6" t="s">
        <v>4766</v>
      </c>
      <c r="K545" s="6" t="s">
        <v>4766</v>
      </c>
      <c r="L545" s="6" t="s">
        <v>4766</v>
      </c>
      <c r="M545" s="6" t="s">
        <v>4766</v>
      </c>
      <c r="N545" s="6" t="s">
        <v>4766</v>
      </c>
      <c r="O545" s="6" t="s">
        <v>4766</v>
      </c>
    </row>
    <row r="546" spans="1:15" ht="16.5" customHeight="1" x14ac:dyDescent="0.25">
      <c r="A546" s="1" t="s">
        <v>977</v>
      </c>
      <c r="B546" s="2" t="s">
        <v>8805</v>
      </c>
      <c r="C546" s="11" t="str">
        <f t="shared" si="12"/>
        <v>查看目錄</v>
      </c>
      <c r="D546" s="1" t="s">
        <v>975</v>
      </c>
      <c r="E546" s="6">
        <v>36242</v>
      </c>
      <c r="F546" s="6">
        <v>36265</v>
      </c>
      <c r="G546" s="6">
        <v>36265</v>
      </c>
      <c r="H546" s="6" t="s">
        <v>4766</v>
      </c>
      <c r="I546" s="6" t="s">
        <v>4766</v>
      </c>
      <c r="J546" s="6" t="s">
        <v>4766</v>
      </c>
      <c r="K546" s="6" t="s">
        <v>4766</v>
      </c>
      <c r="L546" s="6" t="s">
        <v>4766</v>
      </c>
      <c r="M546" s="6" t="s">
        <v>4766</v>
      </c>
      <c r="N546" s="6" t="s">
        <v>4766</v>
      </c>
      <c r="O546" s="6" t="s">
        <v>4766</v>
      </c>
    </row>
    <row r="547" spans="1:15" ht="16.5" customHeight="1" x14ac:dyDescent="0.25">
      <c r="A547" s="1" t="s">
        <v>978</v>
      </c>
      <c r="B547" s="2" t="s">
        <v>8806</v>
      </c>
      <c r="C547" s="11" t="str">
        <f t="shared" si="12"/>
        <v>查看目錄</v>
      </c>
      <c r="D547" s="1" t="s">
        <v>975</v>
      </c>
      <c r="E547" s="6">
        <v>36242</v>
      </c>
      <c r="F547" s="6">
        <v>36265</v>
      </c>
      <c r="G547" s="6">
        <v>36287</v>
      </c>
      <c r="H547" s="6" t="s">
        <v>4766</v>
      </c>
      <c r="I547" s="6" t="s">
        <v>4766</v>
      </c>
      <c r="J547" s="6" t="s">
        <v>4766</v>
      </c>
      <c r="K547" s="6" t="s">
        <v>4766</v>
      </c>
      <c r="L547" s="6" t="s">
        <v>4766</v>
      </c>
      <c r="M547" s="6" t="s">
        <v>4766</v>
      </c>
      <c r="N547" s="6" t="s">
        <v>4766</v>
      </c>
      <c r="O547" s="6" t="s">
        <v>4766</v>
      </c>
    </row>
    <row r="548" spans="1:15" ht="16.5" customHeight="1" x14ac:dyDescent="0.25">
      <c r="A548" s="1" t="s">
        <v>979</v>
      </c>
      <c r="B548" s="2" t="s">
        <v>8807</v>
      </c>
      <c r="C548" s="11" t="str">
        <f t="shared" si="12"/>
        <v>查看目錄</v>
      </c>
      <c r="D548" s="1" t="s">
        <v>975</v>
      </c>
      <c r="E548" s="6">
        <v>36242</v>
      </c>
      <c r="F548" s="6">
        <v>36265</v>
      </c>
      <c r="G548" s="6">
        <v>36266</v>
      </c>
      <c r="H548" s="6" t="s">
        <v>4766</v>
      </c>
      <c r="I548" s="6" t="s">
        <v>4766</v>
      </c>
      <c r="J548" s="6" t="s">
        <v>4766</v>
      </c>
      <c r="K548" s="6" t="s">
        <v>4766</v>
      </c>
      <c r="L548" s="6" t="s">
        <v>4766</v>
      </c>
      <c r="M548" s="6" t="s">
        <v>4766</v>
      </c>
      <c r="N548" s="6" t="s">
        <v>4766</v>
      </c>
      <c r="O548" s="6" t="s">
        <v>4766</v>
      </c>
    </row>
    <row r="549" spans="1:15" ht="16.5" customHeight="1" x14ac:dyDescent="0.25">
      <c r="A549" s="1" t="s">
        <v>980</v>
      </c>
      <c r="B549" s="2" t="s">
        <v>8808</v>
      </c>
      <c r="C549" s="11" t="str">
        <f t="shared" si="12"/>
        <v>查看目錄</v>
      </c>
      <c r="D549" s="1" t="s">
        <v>981</v>
      </c>
      <c r="E549" s="6">
        <v>36242</v>
      </c>
      <c r="F549" s="6">
        <v>36248</v>
      </c>
      <c r="G549" s="6">
        <v>36257</v>
      </c>
      <c r="H549" s="6" t="s">
        <v>4766</v>
      </c>
      <c r="I549" s="6" t="s">
        <v>4766</v>
      </c>
      <c r="J549" s="6" t="s">
        <v>4766</v>
      </c>
      <c r="K549" s="6" t="s">
        <v>4766</v>
      </c>
      <c r="L549" s="6" t="s">
        <v>4766</v>
      </c>
      <c r="M549" s="6" t="s">
        <v>4766</v>
      </c>
      <c r="N549" s="6" t="s">
        <v>4766</v>
      </c>
      <c r="O549" s="6" t="s">
        <v>4766</v>
      </c>
    </row>
    <row r="550" spans="1:15" ht="16.5" customHeight="1" x14ac:dyDescent="0.25">
      <c r="A550" s="1" t="s">
        <v>982</v>
      </c>
      <c r="B550" s="2" t="s">
        <v>8809</v>
      </c>
      <c r="C550" s="11" t="str">
        <f t="shared" si="12"/>
        <v>查看目錄</v>
      </c>
      <c r="D550" s="1" t="s">
        <v>9</v>
      </c>
      <c r="E550" s="6">
        <v>36243</v>
      </c>
      <c r="F550" s="6">
        <v>36280</v>
      </c>
      <c r="G550" s="6">
        <v>36315</v>
      </c>
      <c r="H550" s="6" t="s">
        <v>4766</v>
      </c>
      <c r="I550" s="6" t="s">
        <v>4766</v>
      </c>
      <c r="J550" s="6" t="s">
        <v>4766</v>
      </c>
      <c r="K550" s="6" t="s">
        <v>4766</v>
      </c>
      <c r="L550" s="6" t="s">
        <v>4766</v>
      </c>
      <c r="M550" s="6" t="s">
        <v>4766</v>
      </c>
      <c r="N550" s="6" t="s">
        <v>4766</v>
      </c>
      <c r="O550" s="6" t="s">
        <v>4766</v>
      </c>
    </row>
    <row r="551" spans="1:15" ht="16.5" customHeight="1" x14ac:dyDescent="0.25">
      <c r="A551" s="1" t="s">
        <v>983</v>
      </c>
      <c r="B551" s="2" t="s">
        <v>8810</v>
      </c>
      <c r="C551" s="11" t="str">
        <f t="shared" si="12"/>
        <v>查看目錄</v>
      </c>
      <c r="D551" s="1" t="s">
        <v>9</v>
      </c>
      <c r="E551" s="6">
        <v>36243</v>
      </c>
      <c r="F551" s="6">
        <v>36341</v>
      </c>
      <c r="G551" s="6" t="s">
        <v>4766</v>
      </c>
      <c r="H551" s="6" t="s">
        <v>4766</v>
      </c>
      <c r="I551" s="6" t="s">
        <v>4766</v>
      </c>
      <c r="J551" s="6" t="s">
        <v>4766</v>
      </c>
      <c r="K551" s="6" t="s">
        <v>4766</v>
      </c>
      <c r="L551" s="6" t="s">
        <v>4766</v>
      </c>
      <c r="M551" s="6" t="s">
        <v>4766</v>
      </c>
      <c r="N551" s="6" t="s">
        <v>4766</v>
      </c>
      <c r="O551" s="6" t="s">
        <v>4766</v>
      </c>
    </row>
    <row r="552" spans="1:15" ht="16.5" customHeight="1" x14ac:dyDescent="0.25">
      <c r="A552" s="1" t="s">
        <v>984</v>
      </c>
      <c r="B552" s="2" t="s">
        <v>8811</v>
      </c>
      <c r="C552" s="11" t="str">
        <f t="shared" si="12"/>
        <v>查看目錄</v>
      </c>
      <c r="D552" s="1" t="s">
        <v>9</v>
      </c>
      <c r="E552" s="6">
        <v>36243</v>
      </c>
      <c r="F552" s="6" t="s">
        <v>985</v>
      </c>
      <c r="G552" s="6" t="s">
        <v>985</v>
      </c>
      <c r="H552" s="6" t="s">
        <v>4766</v>
      </c>
      <c r="I552" s="6" t="s">
        <v>4766</v>
      </c>
      <c r="J552" s="6" t="s">
        <v>4766</v>
      </c>
      <c r="K552" s="6" t="s">
        <v>4766</v>
      </c>
      <c r="L552" s="6" t="s">
        <v>4766</v>
      </c>
      <c r="M552" s="6" t="s">
        <v>4766</v>
      </c>
      <c r="N552" s="6" t="s">
        <v>4766</v>
      </c>
      <c r="O552" s="6" t="s">
        <v>4766</v>
      </c>
    </row>
    <row r="553" spans="1:15" ht="16.5" customHeight="1" x14ac:dyDescent="0.25">
      <c r="A553" s="1" t="s">
        <v>986</v>
      </c>
      <c r="B553" s="2" t="s">
        <v>8812</v>
      </c>
      <c r="C553" s="11" t="str">
        <f t="shared" si="12"/>
        <v>查看目錄</v>
      </c>
      <c r="D553" s="1" t="s">
        <v>9</v>
      </c>
      <c r="E553" s="6">
        <v>36243</v>
      </c>
      <c r="F553" s="6">
        <v>36280</v>
      </c>
      <c r="G553" s="6">
        <v>36442</v>
      </c>
      <c r="H553" s="6" t="s">
        <v>4766</v>
      </c>
      <c r="I553" s="6" t="s">
        <v>4766</v>
      </c>
      <c r="J553" s="6" t="s">
        <v>4766</v>
      </c>
      <c r="K553" s="6" t="s">
        <v>4766</v>
      </c>
      <c r="L553" s="6" t="s">
        <v>4766</v>
      </c>
      <c r="M553" s="6" t="s">
        <v>4766</v>
      </c>
      <c r="N553" s="6" t="s">
        <v>4766</v>
      </c>
      <c r="O553" s="6" t="s">
        <v>4766</v>
      </c>
    </row>
    <row r="554" spans="1:15" ht="16.5" customHeight="1" x14ac:dyDescent="0.25">
      <c r="A554" s="1" t="s">
        <v>987</v>
      </c>
      <c r="B554" s="2" t="s">
        <v>988</v>
      </c>
      <c r="C554" s="11" t="str">
        <f t="shared" si="12"/>
        <v>查看目錄</v>
      </c>
      <c r="D554" s="1" t="s">
        <v>989</v>
      </c>
      <c r="E554" s="6">
        <v>36249</v>
      </c>
      <c r="F554" s="6">
        <v>36310</v>
      </c>
      <c r="G554" s="6">
        <v>36311</v>
      </c>
      <c r="H554" s="6" t="s">
        <v>4766</v>
      </c>
      <c r="I554" s="6" t="s">
        <v>4766</v>
      </c>
      <c r="J554" s="6" t="s">
        <v>4766</v>
      </c>
      <c r="K554" s="6" t="s">
        <v>4766</v>
      </c>
      <c r="L554" s="6" t="s">
        <v>4766</v>
      </c>
      <c r="M554" s="6" t="s">
        <v>4766</v>
      </c>
      <c r="N554" s="6" t="s">
        <v>4766</v>
      </c>
      <c r="O554" s="6" t="s">
        <v>4766</v>
      </c>
    </row>
    <row r="555" spans="1:15" ht="16.5" customHeight="1" x14ac:dyDescent="0.25">
      <c r="A555" s="1" t="s">
        <v>990</v>
      </c>
      <c r="B555" s="2" t="s">
        <v>8813</v>
      </c>
      <c r="C555" s="11" t="str">
        <f t="shared" si="12"/>
        <v>查看目錄</v>
      </c>
      <c r="D555" s="1" t="s">
        <v>290</v>
      </c>
      <c r="E555" s="6">
        <v>36245</v>
      </c>
      <c r="F555" s="6">
        <v>36251</v>
      </c>
      <c r="G555" s="6">
        <v>36267</v>
      </c>
      <c r="H555" s="6" t="s">
        <v>4766</v>
      </c>
      <c r="I555" s="6" t="s">
        <v>4766</v>
      </c>
      <c r="J555" s="6" t="s">
        <v>4766</v>
      </c>
      <c r="K555" s="6" t="s">
        <v>4766</v>
      </c>
      <c r="L555" s="6" t="s">
        <v>4766</v>
      </c>
      <c r="M555" s="6" t="s">
        <v>4766</v>
      </c>
      <c r="N555" s="6" t="s">
        <v>4766</v>
      </c>
      <c r="O555" s="6" t="s">
        <v>4766</v>
      </c>
    </row>
    <row r="556" spans="1:15" ht="16.5" customHeight="1" x14ac:dyDescent="0.25">
      <c r="A556" s="1" t="s">
        <v>991</v>
      </c>
      <c r="B556" s="2" t="s">
        <v>8814</v>
      </c>
      <c r="C556" s="11" t="str">
        <f t="shared" si="12"/>
        <v>查看目錄</v>
      </c>
      <c r="D556" s="1" t="s">
        <v>992</v>
      </c>
      <c r="E556" s="6">
        <v>36264</v>
      </c>
      <c r="F556" s="6">
        <v>36269</v>
      </c>
      <c r="G556" s="6">
        <v>36267</v>
      </c>
      <c r="H556" s="6" t="s">
        <v>4766</v>
      </c>
      <c r="I556" s="6" t="s">
        <v>4766</v>
      </c>
      <c r="J556" s="6" t="s">
        <v>4766</v>
      </c>
      <c r="K556" s="6" t="s">
        <v>4766</v>
      </c>
      <c r="L556" s="6" t="s">
        <v>4766</v>
      </c>
      <c r="M556" s="6" t="s">
        <v>4766</v>
      </c>
      <c r="N556" s="6" t="s">
        <v>4766</v>
      </c>
      <c r="O556" s="6" t="s">
        <v>4766</v>
      </c>
    </row>
    <row r="557" spans="1:15" ht="16.5" customHeight="1" x14ac:dyDescent="0.25">
      <c r="A557" s="1" t="s">
        <v>993</v>
      </c>
      <c r="B557" s="2" t="s">
        <v>8815</v>
      </c>
      <c r="C557" s="11" t="str">
        <f t="shared" si="12"/>
        <v>查看目錄</v>
      </c>
      <c r="D557" s="1" t="s">
        <v>994</v>
      </c>
      <c r="E557" s="6">
        <v>36269</v>
      </c>
      <c r="F557" s="6">
        <v>36280</v>
      </c>
      <c r="G557" s="6">
        <v>36491</v>
      </c>
      <c r="H557" s="6" t="s">
        <v>4766</v>
      </c>
      <c r="I557" s="6" t="s">
        <v>4766</v>
      </c>
      <c r="J557" s="6" t="s">
        <v>4766</v>
      </c>
      <c r="K557" s="6" t="s">
        <v>4766</v>
      </c>
      <c r="L557" s="6" t="s">
        <v>4766</v>
      </c>
      <c r="M557" s="6" t="s">
        <v>4766</v>
      </c>
      <c r="N557" s="6" t="s">
        <v>4766</v>
      </c>
      <c r="O557" s="6" t="s">
        <v>4766</v>
      </c>
    </row>
    <row r="558" spans="1:15" ht="16.5" customHeight="1" x14ac:dyDescent="0.25">
      <c r="A558" s="1" t="s">
        <v>995</v>
      </c>
      <c r="B558" s="2" t="s">
        <v>8816</v>
      </c>
      <c r="C558" s="11" t="str">
        <f t="shared" si="12"/>
        <v>查看目錄</v>
      </c>
      <c r="D558" s="1" t="s">
        <v>5018</v>
      </c>
      <c r="E558" s="6">
        <v>36279</v>
      </c>
      <c r="F558" s="6">
        <v>36290</v>
      </c>
      <c r="G558" s="6">
        <v>36303</v>
      </c>
      <c r="H558" s="6" t="s">
        <v>4766</v>
      </c>
      <c r="I558" s="6" t="s">
        <v>4766</v>
      </c>
      <c r="J558" s="6" t="s">
        <v>4766</v>
      </c>
      <c r="K558" s="6" t="s">
        <v>4766</v>
      </c>
      <c r="L558" s="6" t="s">
        <v>4766</v>
      </c>
      <c r="M558" s="6" t="s">
        <v>4766</v>
      </c>
      <c r="N558" s="6" t="s">
        <v>4766</v>
      </c>
      <c r="O558" s="6" t="s">
        <v>4766</v>
      </c>
    </row>
    <row r="559" spans="1:15" ht="16.5" customHeight="1" x14ac:dyDescent="0.25">
      <c r="A559" s="1" t="s">
        <v>996</v>
      </c>
      <c r="B559" s="2" t="s">
        <v>8817</v>
      </c>
      <c r="C559" s="11" t="str">
        <f t="shared" si="12"/>
        <v>查看目錄</v>
      </c>
      <c r="D559" s="1" t="s">
        <v>252</v>
      </c>
      <c r="E559" s="6">
        <v>36280</v>
      </c>
      <c r="F559" s="6">
        <v>36294</v>
      </c>
      <c r="G559" s="6" t="s">
        <v>4766</v>
      </c>
      <c r="H559" s="6" t="s">
        <v>4766</v>
      </c>
      <c r="I559" s="6" t="s">
        <v>4766</v>
      </c>
      <c r="J559" s="6" t="s">
        <v>4766</v>
      </c>
      <c r="K559" s="6" t="s">
        <v>4766</v>
      </c>
      <c r="L559" s="6" t="s">
        <v>4766</v>
      </c>
      <c r="M559" s="6" t="s">
        <v>4766</v>
      </c>
      <c r="N559" s="6" t="s">
        <v>4766</v>
      </c>
      <c r="O559" s="6" t="s">
        <v>4766</v>
      </c>
    </row>
    <row r="560" spans="1:15" ht="16.5" customHeight="1" x14ac:dyDescent="0.25">
      <c r="A560" s="1" t="s">
        <v>997</v>
      </c>
      <c r="B560" s="2" t="s">
        <v>8818</v>
      </c>
      <c r="C560" s="11" t="str">
        <f t="shared" si="12"/>
        <v>查看目錄</v>
      </c>
      <c r="D560" s="1" t="s">
        <v>252</v>
      </c>
      <c r="E560" s="6">
        <v>36280</v>
      </c>
      <c r="F560" s="6">
        <v>36294</v>
      </c>
      <c r="G560" s="6" t="s">
        <v>4766</v>
      </c>
      <c r="H560" s="6" t="s">
        <v>4766</v>
      </c>
      <c r="I560" s="6" t="s">
        <v>4766</v>
      </c>
      <c r="J560" s="6" t="s">
        <v>4766</v>
      </c>
      <c r="K560" s="6" t="s">
        <v>4766</v>
      </c>
      <c r="L560" s="6" t="s">
        <v>4766</v>
      </c>
      <c r="M560" s="6" t="s">
        <v>4766</v>
      </c>
      <c r="N560" s="6" t="s">
        <v>4766</v>
      </c>
      <c r="O560" s="6" t="s">
        <v>4766</v>
      </c>
    </row>
    <row r="561" spans="1:15" ht="16.5" customHeight="1" x14ac:dyDescent="0.25">
      <c r="A561" s="1" t="s">
        <v>998</v>
      </c>
      <c r="B561" s="2" t="s">
        <v>8819</v>
      </c>
      <c r="C561" s="11" t="str">
        <f t="shared" si="12"/>
        <v>查看目錄</v>
      </c>
      <c r="D561" s="1" t="s">
        <v>5018</v>
      </c>
      <c r="E561" s="6">
        <v>36284</v>
      </c>
      <c r="F561" s="6">
        <v>36305</v>
      </c>
      <c r="G561" s="6">
        <v>36290</v>
      </c>
      <c r="H561" s="6" t="s">
        <v>4766</v>
      </c>
      <c r="I561" s="6" t="s">
        <v>4766</v>
      </c>
      <c r="J561" s="6" t="s">
        <v>4766</v>
      </c>
      <c r="K561" s="6" t="s">
        <v>4766</v>
      </c>
      <c r="L561" s="6" t="s">
        <v>4766</v>
      </c>
      <c r="M561" s="6" t="s">
        <v>4766</v>
      </c>
      <c r="N561" s="6" t="s">
        <v>4766</v>
      </c>
      <c r="O561" s="6" t="s">
        <v>4766</v>
      </c>
    </row>
    <row r="562" spans="1:15" ht="16.5" customHeight="1" x14ac:dyDescent="0.25">
      <c r="A562" s="1" t="s">
        <v>999</v>
      </c>
      <c r="B562" s="2" t="s">
        <v>8820</v>
      </c>
      <c r="C562" s="11" t="str">
        <f t="shared" si="12"/>
        <v>查看目錄</v>
      </c>
      <c r="D562" s="1" t="s">
        <v>5018</v>
      </c>
      <c r="E562" s="6">
        <v>36290</v>
      </c>
      <c r="F562" s="6">
        <v>36294</v>
      </c>
      <c r="G562" s="6">
        <v>36344</v>
      </c>
      <c r="H562" s="6" t="s">
        <v>4766</v>
      </c>
      <c r="I562" s="6" t="s">
        <v>4766</v>
      </c>
      <c r="J562" s="6" t="s">
        <v>4766</v>
      </c>
      <c r="K562" s="6" t="s">
        <v>4766</v>
      </c>
      <c r="L562" s="6" t="s">
        <v>4766</v>
      </c>
      <c r="M562" s="6" t="s">
        <v>4766</v>
      </c>
      <c r="N562" s="6" t="s">
        <v>4766</v>
      </c>
      <c r="O562" s="6" t="s">
        <v>4766</v>
      </c>
    </row>
    <row r="563" spans="1:15" ht="16.5" customHeight="1" x14ac:dyDescent="0.25">
      <c r="A563" s="1" t="s">
        <v>1000</v>
      </c>
      <c r="B563" s="2" t="s">
        <v>8821</v>
      </c>
      <c r="C563" s="11" t="str">
        <f t="shared" si="12"/>
        <v>查看目錄</v>
      </c>
      <c r="D563" s="1" t="s">
        <v>1001</v>
      </c>
      <c r="E563" s="6">
        <v>36290</v>
      </c>
      <c r="F563" s="6" t="s">
        <v>4766</v>
      </c>
      <c r="G563" s="6" t="s">
        <v>4766</v>
      </c>
      <c r="H563" s="6" t="s">
        <v>4766</v>
      </c>
      <c r="I563" s="6" t="s">
        <v>4766</v>
      </c>
      <c r="J563" s="6" t="s">
        <v>4766</v>
      </c>
      <c r="K563" s="6" t="s">
        <v>4766</v>
      </c>
      <c r="L563" s="6" t="s">
        <v>4766</v>
      </c>
      <c r="M563" s="6" t="s">
        <v>4766</v>
      </c>
      <c r="N563" s="6" t="s">
        <v>4766</v>
      </c>
      <c r="O563" s="6" t="s">
        <v>4766</v>
      </c>
    </row>
    <row r="564" spans="1:15" ht="16.5" customHeight="1" x14ac:dyDescent="0.25">
      <c r="A564" s="1" t="s">
        <v>1002</v>
      </c>
      <c r="B564" s="2" t="s">
        <v>8822</v>
      </c>
      <c r="C564" s="11" t="str">
        <f t="shared" si="12"/>
        <v>查看目錄</v>
      </c>
      <c r="D564" s="1" t="s">
        <v>1001</v>
      </c>
      <c r="E564" s="6">
        <v>36290</v>
      </c>
      <c r="F564" s="6" t="s">
        <v>4766</v>
      </c>
      <c r="G564" s="6" t="s">
        <v>4766</v>
      </c>
      <c r="H564" s="6" t="s">
        <v>4766</v>
      </c>
      <c r="I564" s="6" t="s">
        <v>4766</v>
      </c>
      <c r="J564" s="6" t="s">
        <v>4766</v>
      </c>
      <c r="K564" s="6" t="s">
        <v>4766</v>
      </c>
      <c r="L564" s="6" t="s">
        <v>4766</v>
      </c>
      <c r="M564" s="6" t="s">
        <v>4766</v>
      </c>
      <c r="N564" s="6" t="s">
        <v>4766</v>
      </c>
      <c r="O564" s="6" t="s">
        <v>4766</v>
      </c>
    </row>
    <row r="565" spans="1:15" ht="16.5" customHeight="1" x14ac:dyDescent="0.25">
      <c r="A565" s="1" t="s">
        <v>1003</v>
      </c>
      <c r="B565" s="2" t="s">
        <v>8823</v>
      </c>
      <c r="C565" s="11" t="str">
        <f t="shared" si="12"/>
        <v>查看目錄</v>
      </c>
      <c r="D565" s="1" t="s">
        <v>1001</v>
      </c>
      <c r="E565" s="6">
        <v>36290</v>
      </c>
      <c r="F565" s="6" t="s">
        <v>4766</v>
      </c>
      <c r="G565" s="6" t="s">
        <v>4766</v>
      </c>
      <c r="H565" s="6" t="s">
        <v>4766</v>
      </c>
      <c r="I565" s="6" t="s">
        <v>4766</v>
      </c>
      <c r="J565" s="6" t="s">
        <v>4766</v>
      </c>
      <c r="K565" s="6" t="s">
        <v>4766</v>
      </c>
      <c r="L565" s="6" t="s">
        <v>4766</v>
      </c>
      <c r="M565" s="6" t="s">
        <v>4766</v>
      </c>
      <c r="N565" s="6" t="s">
        <v>4766</v>
      </c>
      <c r="O565" s="6" t="s">
        <v>4766</v>
      </c>
    </row>
    <row r="566" spans="1:15" ht="16.5" customHeight="1" x14ac:dyDescent="0.25">
      <c r="A566" s="1" t="s">
        <v>1004</v>
      </c>
      <c r="B566" s="2" t="s">
        <v>8824</v>
      </c>
      <c r="C566" s="11" t="str">
        <f t="shared" si="12"/>
        <v>查看目錄</v>
      </c>
      <c r="D566" s="1" t="s">
        <v>1001</v>
      </c>
      <c r="E566" s="6">
        <v>36290</v>
      </c>
      <c r="F566" s="6" t="s">
        <v>4766</v>
      </c>
      <c r="G566" s="6">
        <v>36593</v>
      </c>
      <c r="H566" s="6" t="s">
        <v>4766</v>
      </c>
      <c r="I566" s="6" t="s">
        <v>4766</v>
      </c>
      <c r="J566" s="6" t="s">
        <v>4766</v>
      </c>
      <c r="K566" s="6" t="s">
        <v>4766</v>
      </c>
      <c r="L566" s="6" t="s">
        <v>4766</v>
      </c>
      <c r="M566" s="6" t="s">
        <v>4766</v>
      </c>
      <c r="N566" s="6" t="s">
        <v>4766</v>
      </c>
      <c r="O566" s="6" t="s">
        <v>4766</v>
      </c>
    </row>
    <row r="567" spans="1:15" ht="16.5" customHeight="1" x14ac:dyDescent="0.25">
      <c r="A567" s="1" t="s">
        <v>1005</v>
      </c>
      <c r="B567" s="2" t="s">
        <v>8825</v>
      </c>
      <c r="C567" s="11" t="str">
        <f t="shared" si="12"/>
        <v>查看目錄</v>
      </c>
      <c r="D567" s="1" t="s">
        <v>1001</v>
      </c>
      <c r="E567" s="6">
        <v>36290</v>
      </c>
      <c r="F567" s="6" t="s">
        <v>4766</v>
      </c>
      <c r="G567" s="6" t="s">
        <v>4766</v>
      </c>
      <c r="H567" s="6" t="s">
        <v>4766</v>
      </c>
      <c r="I567" s="6" t="s">
        <v>4766</v>
      </c>
      <c r="J567" s="6" t="s">
        <v>4766</v>
      </c>
      <c r="K567" s="6" t="s">
        <v>4766</v>
      </c>
      <c r="L567" s="6" t="s">
        <v>4766</v>
      </c>
      <c r="M567" s="6" t="s">
        <v>4766</v>
      </c>
      <c r="N567" s="6" t="s">
        <v>4766</v>
      </c>
      <c r="O567" s="6" t="s">
        <v>4766</v>
      </c>
    </row>
    <row r="568" spans="1:15" ht="16.5" customHeight="1" x14ac:dyDescent="0.25">
      <c r="A568" s="1" t="s">
        <v>1006</v>
      </c>
      <c r="B568" s="2" t="s">
        <v>8826</v>
      </c>
      <c r="C568" s="11" t="str">
        <f t="shared" si="12"/>
        <v>查看目錄</v>
      </c>
      <c r="D568" s="1" t="s">
        <v>1001</v>
      </c>
      <c r="E568" s="6">
        <v>36290</v>
      </c>
      <c r="F568" s="6" t="s">
        <v>4766</v>
      </c>
      <c r="G568" s="6" t="s">
        <v>4766</v>
      </c>
      <c r="H568" s="6" t="s">
        <v>4766</v>
      </c>
      <c r="I568" s="6" t="s">
        <v>4766</v>
      </c>
      <c r="J568" s="6" t="s">
        <v>4766</v>
      </c>
      <c r="K568" s="6" t="s">
        <v>4766</v>
      </c>
      <c r="L568" s="6" t="s">
        <v>4766</v>
      </c>
      <c r="M568" s="6" t="s">
        <v>4766</v>
      </c>
      <c r="N568" s="6" t="s">
        <v>4766</v>
      </c>
      <c r="O568" s="6" t="s">
        <v>4766</v>
      </c>
    </row>
    <row r="569" spans="1:15" ht="16.5" customHeight="1" x14ac:dyDescent="0.25">
      <c r="A569" s="1" t="s">
        <v>1007</v>
      </c>
      <c r="B569" s="2" t="s">
        <v>8827</v>
      </c>
      <c r="C569" s="11" t="str">
        <f t="shared" si="12"/>
        <v>查看目錄</v>
      </c>
      <c r="D569" s="1" t="s">
        <v>1001</v>
      </c>
      <c r="E569" s="6">
        <v>36290</v>
      </c>
      <c r="F569" s="6" t="s">
        <v>4766</v>
      </c>
      <c r="G569" s="6" t="s">
        <v>4766</v>
      </c>
      <c r="H569" s="6" t="s">
        <v>4766</v>
      </c>
      <c r="I569" s="6" t="s">
        <v>4766</v>
      </c>
      <c r="J569" s="6" t="s">
        <v>4766</v>
      </c>
      <c r="K569" s="6" t="s">
        <v>4766</v>
      </c>
      <c r="L569" s="6" t="s">
        <v>4766</v>
      </c>
      <c r="M569" s="6" t="s">
        <v>4766</v>
      </c>
      <c r="N569" s="6" t="s">
        <v>4766</v>
      </c>
      <c r="O569" s="6" t="s">
        <v>4766</v>
      </c>
    </row>
    <row r="570" spans="1:15" ht="16.5" customHeight="1" x14ac:dyDescent="0.25">
      <c r="A570" s="1" t="s">
        <v>1008</v>
      </c>
      <c r="B570" s="2" t="s">
        <v>8828</v>
      </c>
      <c r="C570" s="11" t="str">
        <f t="shared" si="12"/>
        <v>查看目錄</v>
      </c>
      <c r="D570" s="1" t="s">
        <v>1001</v>
      </c>
      <c r="E570" s="6">
        <v>36290</v>
      </c>
      <c r="F570" s="6" t="s">
        <v>4766</v>
      </c>
      <c r="G570" s="6" t="s">
        <v>4766</v>
      </c>
      <c r="H570" s="6" t="s">
        <v>4766</v>
      </c>
      <c r="I570" s="6" t="s">
        <v>4766</v>
      </c>
      <c r="J570" s="6" t="s">
        <v>4766</v>
      </c>
      <c r="K570" s="6" t="s">
        <v>4766</v>
      </c>
      <c r="L570" s="6" t="s">
        <v>4766</v>
      </c>
      <c r="M570" s="6" t="s">
        <v>4766</v>
      </c>
      <c r="N570" s="6" t="s">
        <v>4766</v>
      </c>
      <c r="O570" s="6" t="s">
        <v>4766</v>
      </c>
    </row>
    <row r="571" spans="1:15" ht="16.5" customHeight="1" x14ac:dyDescent="0.25">
      <c r="A571" s="1" t="s">
        <v>1009</v>
      </c>
      <c r="B571" s="2" t="s">
        <v>8829</v>
      </c>
      <c r="C571" s="11" t="str">
        <f t="shared" si="12"/>
        <v>查看目錄</v>
      </c>
      <c r="D571" s="1" t="s">
        <v>1001</v>
      </c>
      <c r="E571" s="6">
        <v>36290</v>
      </c>
      <c r="F571" s="6" t="s">
        <v>4766</v>
      </c>
      <c r="G571" s="6" t="s">
        <v>4766</v>
      </c>
      <c r="H571" s="6" t="s">
        <v>4766</v>
      </c>
      <c r="I571" s="6" t="s">
        <v>4766</v>
      </c>
      <c r="J571" s="6" t="s">
        <v>4766</v>
      </c>
      <c r="K571" s="6" t="s">
        <v>4766</v>
      </c>
      <c r="L571" s="6" t="s">
        <v>4766</v>
      </c>
      <c r="M571" s="6" t="s">
        <v>4766</v>
      </c>
      <c r="N571" s="6" t="s">
        <v>4766</v>
      </c>
      <c r="O571" s="6" t="s">
        <v>4766</v>
      </c>
    </row>
    <row r="572" spans="1:15" ht="16.5" customHeight="1" x14ac:dyDescent="0.25">
      <c r="A572" s="1" t="s">
        <v>1010</v>
      </c>
      <c r="B572" s="2" t="s">
        <v>8830</v>
      </c>
      <c r="C572" s="11" t="str">
        <f t="shared" si="12"/>
        <v>查看目錄</v>
      </c>
      <c r="D572" s="1" t="s">
        <v>1001</v>
      </c>
      <c r="E572" s="6">
        <v>36290</v>
      </c>
      <c r="F572" s="6" t="s">
        <v>4766</v>
      </c>
      <c r="G572" s="6" t="s">
        <v>4766</v>
      </c>
      <c r="H572" s="6" t="s">
        <v>4766</v>
      </c>
      <c r="I572" s="6" t="s">
        <v>4766</v>
      </c>
      <c r="J572" s="6" t="s">
        <v>4766</v>
      </c>
      <c r="K572" s="6" t="s">
        <v>4766</v>
      </c>
      <c r="L572" s="6" t="s">
        <v>4766</v>
      </c>
      <c r="M572" s="6" t="s">
        <v>4766</v>
      </c>
      <c r="N572" s="6" t="s">
        <v>4766</v>
      </c>
      <c r="O572" s="6" t="s">
        <v>4766</v>
      </c>
    </row>
    <row r="573" spans="1:15" ht="16.5" customHeight="1" x14ac:dyDescent="0.25">
      <c r="A573" s="1" t="s">
        <v>1011</v>
      </c>
      <c r="B573" s="2" t="s">
        <v>8831</v>
      </c>
      <c r="C573" s="11" t="str">
        <f t="shared" si="12"/>
        <v>查看目錄</v>
      </c>
      <c r="D573" s="1" t="s">
        <v>1001</v>
      </c>
      <c r="E573" s="6">
        <v>36290</v>
      </c>
      <c r="F573" s="6" t="s">
        <v>4766</v>
      </c>
      <c r="G573" s="6" t="s">
        <v>4766</v>
      </c>
      <c r="H573" s="6" t="s">
        <v>4766</v>
      </c>
      <c r="I573" s="6" t="s">
        <v>4766</v>
      </c>
      <c r="J573" s="6" t="s">
        <v>4766</v>
      </c>
      <c r="K573" s="6" t="s">
        <v>4766</v>
      </c>
      <c r="L573" s="6" t="s">
        <v>4766</v>
      </c>
      <c r="M573" s="6" t="s">
        <v>4766</v>
      </c>
      <c r="N573" s="6" t="s">
        <v>4766</v>
      </c>
      <c r="O573" s="6" t="s">
        <v>4766</v>
      </c>
    </row>
    <row r="574" spans="1:15" ht="16.5" customHeight="1" x14ac:dyDescent="0.25">
      <c r="A574" s="1" t="s">
        <v>1012</v>
      </c>
      <c r="B574" s="2" t="s">
        <v>8832</v>
      </c>
      <c r="C574" s="11" t="str">
        <f t="shared" si="12"/>
        <v>查看目錄</v>
      </c>
      <c r="D574" s="1" t="s">
        <v>992</v>
      </c>
      <c r="E574" s="6">
        <v>36321</v>
      </c>
      <c r="F574" s="6">
        <v>36323</v>
      </c>
      <c r="G574" s="6">
        <v>36328</v>
      </c>
      <c r="H574" s="6" t="s">
        <v>4766</v>
      </c>
      <c r="I574" s="6" t="s">
        <v>4766</v>
      </c>
      <c r="J574" s="6" t="s">
        <v>4766</v>
      </c>
      <c r="K574" s="6" t="s">
        <v>4766</v>
      </c>
      <c r="L574" s="6" t="s">
        <v>4766</v>
      </c>
      <c r="M574" s="6" t="s">
        <v>4766</v>
      </c>
      <c r="N574" s="6" t="s">
        <v>4766</v>
      </c>
      <c r="O574" s="6" t="s">
        <v>4766</v>
      </c>
    </row>
    <row r="575" spans="1:15" ht="16.5" customHeight="1" x14ac:dyDescent="0.25">
      <c r="A575" s="1" t="s">
        <v>1013</v>
      </c>
      <c r="B575" s="2" t="s">
        <v>8833</v>
      </c>
      <c r="C575" s="11" t="str">
        <f t="shared" si="12"/>
        <v>查看目錄</v>
      </c>
      <c r="D575" s="1" t="s">
        <v>2</v>
      </c>
      <c r="E575" s="6">
        <v>36328</v>
      </c>
      <c r="F575" s="6">
        <v>36336</v>
      </c>
      <c r="G575" s="6">
        <v>36347</v>
      </c>
      <c r="H575" s="6" t="s">
        <v>4766</v>
      </c>
      <c r="I575" s="6" t="s">
        <v>4766</v>
      </c>
      <c r="J575" s="6" t="s">
        <v>4766</v>
      </c>
      <c r="K575" s="6" t="s">
        <v>4766</v>
      </c>
      <c r="L575" s="6" t="s">
        <v>4766</v>
      </c>
      <c r="M575" s="6" t="s">
        <v>4766</v>
      </c>
      <c r="N575" s="6" t="s">
        <v>4766</v>
      </c>
      <c r="O575" s="6" t="s">
        <v>4766</v>
      </c>
    </row>
    <row r="576" spans="1:15" ht="16.5" customHeight="1" x14ac:dyDescent="0.25">
      <c r="A576" s="1" t="s">
        <v>1014</v>
      </c>
      <c r="B576" s="2" t="s">
        <v>1015</v>
      </c>
      <c r="C576" s="11" t="str">
        <f t="shared" ref="C576:C608" si="13">HYPERLINK("X:\Private\NTD\Test Report\測試報告-電子版本(1999-2014)\CS","查看目錄")</f>
        <v>查看目錄</v>
      </c>
      <c r="D576" s="1" t="s">
        <v>252</v>
      </c>
      <c r="E576" s="6">
        <v>36320</v>
      </c>
      <c r="F576" s="6">
        <v>36332</v>
      </c>
      <c r="G576" s="6">
        <v>36523</v>
      </c>
      <c r="H576" s="6" t="s">
        <v>4766</v>
      </c>
      <c r="I576" s="6" t="s">
        <v>4766</v>
      </c>
      <c r="J576" s="6" t="s">
        <v>4766</v>
      </c>
      <c r="K576" s="6" t="s">
        <v>4766</v>
      </c>
      <c r="L576" s="6" t="s">
        <v>4766</v>
      </c>
      <c r="M576" s="6" t="s">
        <v>4766</v>
      </c>
      <c r="N576" s="6" t="s">
        <v>4766</v>
      </c>
      <c r="O576" s="6" t="s">
        <v>4766</v>
      </c>
    </row>
    <row r="577" spans="1:15" ht="16.5" customHeight="1" x14ac:dyDescent="0.25">
      <c r="A577" s="1" t="s">
        <v>1016</v>
      </c>
      <c r="B577" s="2" t="s">
        <v>8834</v>
      </c>
      <c r="C577" s="11" t="str">
        <f t="shared" si="13"/>
        <v>查看目錄</v>
      </c>
      <c r="D577" s="1" t="s">
        <v>252</v>
      </c>
      <c r="E577" s="6">
        <v>36320</v>
      </c>
      <c r="F577" s="6">
        <v>36332</v>
      </c>
      <c r="G577" s="6">
        <v>36416</v>
      </c>
      <c r="H577" s="6" t="s">
        <v>4766</v>
      </c>
      <c r="I577" s="6" t="s">
        <v>4766</v>
      </c>
      <c r="J577" s="6" t="s">
        <v>4766</v>
      </c>
      <c r="K577" s="6" t="s">
        <v>4766</v>
      </c>
      <c r="L577" s="6" t="s">
        <v>4766</v>
      </c>
      <c r="M577" s="6" t="s">
        <v>4766</v>
      </c>
      <c r="N577" s="6" t="s">
        <v>4766</v>
      </c>
      <c r="O577" s="6" t="s">
        <v>4766</v>
      </c>
    </row>
    <row r="578" spans="1:15" ht="16.5" customHeight="1" x14ac:dyDescent="0.25">
      <c r="A578" s="1" t="s">
        <v>1017</v>
      </c>
      <c r="B578" s="2" t="s">
        <v>8835</v>
      </c>
      <c r="C578" s="11" t="str">
        <f t="shared" si="13"/>
        <v>查看目錄</v>
      </c>
      <c r="D578" s="1" t="s">
        <v>931</v>
      </c>
      <c r="E578" s="6">
        <v>36328</v>
      </c>
      <c r="F578" s="6">
        <v>36330</v>
      </c>
      <c r="G578" s="6">
        <v>36336</v>
      </c>
      <c r="H578" s="6" t="s">
        <v>4766</v>
      </c>
      <c r="I578" s="6" t="s">
        <v>4766</v>
      </c>
      <c r="J578" s="6" t="s">
        <v>4766</v>
      </c>
      <c r="K578" s="6" t="s">
        <v>4766</v>
      </c>
      <c r="L578" s="6" t="s">
        <v>4766</v>
      </c>
      <c r="M578" s="6" t="s">
        <v>4766</v>
      </c>
      <c r="N578" s="6" t="s">
        <v>4766</v>
      </c>
      <c r="O578" s="6" t="s">
        <v>4766</v>
      </c>
    </row>
    <row r="579" spans="1:15" ht="16.5" customHeight="1" x14ac:dyDescent="0.25">
      <c r="A579" s="1" t="s">
        <v>1018</v>
      </c>
      <c r="B579" s="2" t="s">
        <v>8836</v>
      </c>
      <c r="C579" s="11" t="str">
        <f t="shared" si="13"/>
        <v>查看目錄</v>
      </c>
      <c r="D579" s="1" t="s">
        <v>931</v>
      </c>
      <c r="E579" s="6">
        <v>36322</v>
      </c>
      <c r="F579" s="6">
        <v>36325</v>
      </c>
      <c r="G579" s="6">
        <v>36325</v>
      </c>
      <c r="H579" s="6" t="s">
        <v>4766</v>
      </c>
      <c r="I579" s="6" t="s">
        <v>4766</v>
      </c>
      <c r="J579" s="6" t="s">
        <v>4766</v>
      </c>
      <c r="K579" s="6" t="s">
        <v>4766</v>
      </c>
      <c r="L579" s="6" t="s">
        <v>4766</v>
      </c>
      <c r="M579" s="6" t="s">
        <v>4766</v>
      </c>
      <c r="N579" s="6" t="s">
        <v>4766</v>
      </c>
      <c r="O579" s="6" t="s">
        <v>4766</v>
      </c>
    </row>
    <row r="580" spans="1:15" ht="16.5" customHeight="1" x14ac:dyDescent="0.25">
      <c r="A580" s="1" t="s">
        <v>1019</v>
      </c>
      <c r="B580" s="2" t="s">
        <v>8837</v>
      </c>
      <c r="C580" s="11" t="str">
        <f t="shared" si="13"/>
        <v>查看目錄</v>
      </c>
      <c r="D580" s="1" t="s">
        <v>252</v>
      </c>
      <c r="E580" s="6">
        <v>36332</v>
      </c>
      <c r="F580" s="6">
        <v>36342</v>
      </c>
      <c r="G580" s="6">
        <v>36342</v>
      </c>
      <c r="H580" s="6" t="s">
        <v>4766</v>
      </c>
      <c r="I580" s="6" t="s">
        <v>4766</v>
      </c>
      <c r="J580" s="6" t="s">
        <v>4766</v>
      </c>
      <c r="K580" s="6" t="s">
        <v>4766</v>
      </c>
      <c r="L580" s="6" t="s">
        <v>4766</v>
      </c>
      <c r="M580" s="6" t="s">
        <v>4766</v>
      </c>
      <c r="N580" s="6" t="s">
        <v>4766</v>
      </c>
      <c r="O580" s="6" t="s">
        <v>4766</v>
      </c>
    </row>
    <row r="581" spans="1:15" ht="16.5" customHeight="1" x14ac:dyDescent="0.25">
      <c r="A581" s="1" t="s">
        <v>1020</v>
      </c>
      <c r="B581" s="2" t="s">
        <v>8838</v>
      </c>
      <c r="C581" s="11" t="str">
        <f t="shared" si="13"/>
        <v>查看目錄</v>
      </c>
      <c r="D581" s="1" t="s">
        <v>992</v>
      </c>
      <c r="E581" s="6">
        <v>36335</v>
      </c>
      <c r="F581" s="6">
        <v>36339</v>
      </c>
      <c r="G581" s="6">
        <v>36337</v>
      </c>
      <c r="H581" s="6" t="s">
        <v>4766</v>
      </c>
      <c r="I581" s="6" t="s">
        <v>4766</v>
      </c>
      <c r="J581" s="6" t="s">
        <v>4766</v>
      </c>
      <c r="K581" s="6" t="s">
        <v>4766</v>
      </c>
      <c r="L581" s="6" t="s">
        <v>4766</v>
      </c>
      <c r="M581" s="6" t="s">
        <v>4766</v>
      </c>
      <c r="N581" s="6" t="s">
        <v>4766</v>
      </c>
      <c r="O581" s="6" t="s">
        <v>4766</v>
      </c>
    </row>
    <row r="582" spans="1:15" ht="16.5" customHeight="1" x14ac:dyDescent="0.25">
      <c r="A582" s="1" t="s">
        <v>1021</v>
      </c>
      <c r="B582" s="2" t="s">
        <v>8839</v>
      </c>
      <c r="C582" s="11" t="str">
        <f t="shared" si="13"/>
        <v>查看目錄</v>
      </c>
      <c r="D582" s="1" t="s">
        <v>992</v>
      </c>
      <c r="E582" s="6">
        <v>36336</v>
      </c>
      <c r="F582" s="6">
        <v>36340</v>
      </c>
      <c r="G582" s="6">
        <v>36341</v>
      </c>
      <c r="H582" s="6" t="s">
        <v>4766</v>
      </c>
      <c r="I582" s="6" t="s">
        <v>4766</v>
      </c>
      <c r="J582" s="6" t="s">
        <v>4766</v>
      </c>
      <c r="K582" s="6" t="s">
        <v>4766</v>
      </c>
      <c r="L582" s="6" t="s">
        <v>4766</v>
      </c>
      <c r="M582" s="6" t="s">
        <v>4766</v>
      </c>
      <c r="N582" s="6" t="s">
        <v>4766</v>
      </c>
      <c r="O582" s="6" t="s">
        <v>4766</v>
      </c>
    </row>
    <row r="583" spans="1:15" ht="16.5" customHeight="1" x14ac:dyDescent="0.25">
      <c r="A583" s="1" t="s">
        <v>1022</v>
      </c>
      <c r="B583" s="2" t="s">
        <v>8840</v>
      </c>
      <c r="C583" s="11" t="str">
        <f t="shared" si="13"/>
        <v>查看目錄</v>
      </c>
      <c r="D583" s="1" t="s">
        <v>9</v>
      </c>
      <c r="E583" s="6">
        <v>36347</v>
      </c>
      <c r="F583" s="6">
        <v>36351</v>
      </c>
      <c r="G583" s="6">
        <v>36362</v>
      </c>
      <c r="H583" s="6" t="s">
        <v>4766</v>
      </c>
      <c r="I583" s="6" t="s">
        <v>4766</v>
      </c>
      <c r="J583" s="6" t="s">
        <v>4766</v>
      </c>
      <c r="K583" s="6" t="s">
        <v>4766</v>
      </c>
      <c r="L583" s="6" t="s">
        <v>4766</v>
      </c>
      <c r="M583" s="6" t="s">
        <v>4766</v>
      </c>
      <c r="N583" s="6" t="s">
        <v>4766</v>
      </c>
      <c r="O583" s="6" t="s">
        <v>4766</v>
      </c>
    </row>
    <row r="584" spans="1:15" ht="16.5" customHeight="1" x14ac:dyDescent="0.25">
      <c r="A584" s="1" t="s">
        <v>1023</v>
      </c>
      <c r="B584" s="2" t="s">
        <v>8841</v>
      </c>
      <c r="C584" s="11" t="str">
        <f t="shared" si="13"/>
        <v>查看目錄</v>
      </c>
      <c r="D584" s="1" t="s">
        <v>9</v>
      </c>
      <c r="E584" s="6">
        <v>36349</v>
      </c>
      <c r="F584" s="6">
        <v>36355</v>
      </c>
      <c r="G584" s="6">
        <v>36358</v>
      </c>
      <c r="H584" s="6" t="s">
        <v>4766</v>
      </c>
      <c r="I584" s="6" t="s">
        <v>4766</v>
      </c>
      <c r="J584" s="6" t="s">
        <v>4766</v>
      </c>
      <c r="K584" s="6" t="s">
        <v>4766</v>
      </c>
      <c r="L584" s="6" t="s">
        <v>4766</v>
      </c>
      <c r="M584" s="6" t="s">
        <v>4766</v>
      </c>
      <c r="N584" s="6" t="s">
        <v>4766</v>
      </c>
      <c r="O584" s="6" t="s">
        <v>4766</v>
      </c>
    </row>
    <row r="585" spans="1:15" ht="16.5" customHeight="1" x14ac:dyDescent="0.25">
      <c r="A585" s="1" t="s">
        <v>1024</v>
      </c>
      <c r="B585" s="2" t="s">
        <v>8842</v>
      </c>
      <c r="C585" s="11" t="str">
        <f t="shared" si="13"/>
        <v>查看目錄</v>
      </c>
      <c r="D585" s="1" t="s">
        <v>9</v>
      </c>
      <c r="E585" s="6">
        <v>36356</v>
      </c>
      <c r="F585" s="6">
        <v>36363</v>
      </c>
      <c r="G585" s="6">
        <v>36373</v>
      </c>
      <c r="H585" s="6" t="s">
        <v>4766</v>
      </c>
      <c r="I585" s="6" t="s">
        <v>4766</v>
      </c>
      <c r="J585" s="6" t="s">
        <v>4766</v>
      </c>
      <c r="K585" s="6" t="s">
        <v>4766</v>
      </c>
      <c r="L585" s="6" t="s">
        <v>4766</v>
      </c>
      <c r="M585" s="6" t="s">
        <v>4766</v>
      </c>
      <c r="N585" s="6" t="s">
        <v>4766</v>
      </c>
      <c r="O585" s="6" t="s">
        <v>4766</v>
      </c>
    </row>
    <row r="586" spans="1:15" ht="16.5" customHeight="1" x14ac:dyDescent="0.25">
      <c r="A586" s="1" t="s">
        <v>1025</v>
      </c>
      <c r="B586" s="2" t="s">
        <v>8843</v>
      </c>
      <c r="C586" s="11" t="str">
        <f t="shared" si="13"/>
        <v>查看目錄</v>
      </c>
      <c r="D586" s="1" t="s">
        <v>9</v>
      </c>
      <c r="E586" s="6">
        <v>36357</v>
      </c>
      <c r="F586" s="6">
        <v>36362</v>
      </c>
      <c r="G586" s="6">
        <v>36368</v>
      </c>
      <c r="H586" s="6" t="s">
        <v>4766</v>
      </c>
      <c r="I586" s="6" t="s">
        <v>4766</v>
      </c>
      <c r="J586" s="6" t="s">
        <v>4766</v>
      </c>
      <c r="K586" s="6" t="s">
        <v>4766</v>
      </c>
      <c r="L586" s="6" t="s">
        <v>4766</v>
      </c>
      <c r="M586" s="6" t="s">
        <v>4766</v>
      </c>
      <c r="N586" s="6" t="s">
        <v>4766</v>
      </c>
      <c r="O586" s="6" t="s">
        <v>4766</v>
      </c>
    </row>
    <row r="587" spans="1:15" ht="16.5" customHeight="1" x14ac:dyDescent="0.25">
      <c r="A587" s="1" t="s">
        <v>1026</v>
      </c>
      <c r="B587" s="2" t="s">
        <v>8844</v>
      </c>
      <c r="C587" s="11" t="str">
        <f t="shared" si="13"/>
        <v>查看目錄</v>
      </c>
      <c r="D587" s="1" t="s">
        <v>9</v>
      </c>
      <c r="E587" s="6">
        <v>36357</v>
      </c>
      <c r="F587" s="6">
        <v>36362</v>
      </c>
      <c r="G587" s="6">
        <v>36365</v>
      </c>
      <c r="H587" s="6" t="s">
        <v>4766</v>
      </c>
      <c r="I587" s="6" t="s">
        <v>4766</v>
      </c>
      <c r="J587" s="6" t="s">
        <v>4766</v>
      </c>
      <c r="K587" s="6" t="s">
        <v>4766</v>
      </c>
      <c r="L587" s="6" t="s">
        <v>4766</v>
      </c>
      <c r="M587" s="6" t="s">
        <v>4766</v>
      </c>
      <c r="N587" s="6" t="s">
        <v>4766</v>
      </c>
      <c r="O587" s="6" t="s">
        <v>4766</v>
      </c>
    </row>
    <row r="588" spans="1:15" ht="16.5" customHeight="1" x14ac:dyDescent="0.25">
      <c r="A588" s="1" t="s">
        <v>1027</v>
      </c>
      <c r="B588" s="2" t="s">
        <v>8845</v>
      </c>
      <c r="C588" s="11" t="str">
        <f t="shared" si="13"/>
        <v>查看目錄</v>
      </c>
      <c r="D588" s="1" t="s">
        <v>992</v>
      </c>
      <c r="E588" s="6">
        <v>36362</v>
      </c>
      <c r="F588" s="6">
        <v>36368</v>
      </c>
      <c r="G588" s="6" t="s">
        <v>4766</v>
      </c>
      <c r="H588" s="6" t="s">
        <v>4766</v>
      </c>
      <c r="I588" s="6" t="s">
        <v>4766</v>
      </c>
      <c r="J588" s="6" t="s">
        <v>4766</v>
      </c>
      <c r="K588" s="6" t="s">
        <v>4766</v>
      </c>
      <c r="L588" s="6" t="s">
        <v>4766</v>
      </c>
      <c r="M588" s="6" t="s">
        <v>4766</v>
      </c>
      <c r="N588" s="6" t="s">
        <v>4766</v>
      </c>
      <c r="O588" s="6" t="s">
        <v>4766</v>
      </c>
    </row>
    <row r="589" spans="1:15" ht="16.5" customHeight="1" x14ac:dyDescent="0.25">
      <c r="A589" s="1" t="s">
        <v>1028</v>
      </c>
      <c r="B589" s="2" t="s">
        <v>8846</v>
      </c>
      <c r="C589" s="11" t="str">
        <f t="shared" si="13"/>
        <v>查看目錄</v>
      </c>
      <c r="D589" s="1" t="s">
        <v>2</v>
      </c>
      <c r="E589" s="6">
        <v>36365</v>
      </c>
      <c r="F589" s="6">
        <v>36368</v>
      </c>
      <c r="G589" s="6">
        <v>36368</v>
      </c>
      <c r="H589" s="6" t="s">
        <v>4766</v>
      </c>
      <c r="I589" s="6" t="s">
        <v>4766</v>
      </c>
      <c r="J589" s="6" t="s">
        <v>4766</v>
      </c>
      <c r="K589" s="6" t="s">
        <v>4766</v>
      </c>
      <c r="L589" s="6" t="s">
        <v>4766</v>
      </c>
      <c r="M589" s="6" t="s">
        <v>4766</v>
      </c>
      <c r="N589" s="6" t="s">
        <v>4766</v>
      </c>
      <c r="O589" s="6" t="s">
        <v>4766</v>
      </c>
    </row>
    <row r="590" spans="1:15" ht="16.5" customHeight="1" x14ac:dyDescent="0.25">
      <c r="A590" s="1" t="s">
        <v>1029</v>
      </c>
      <c r="B590" s="2" t="s">
        <v>8847</v>
      </c>
      <c r="C590" s="11" t="str">
        <f t="shared" si="13"/>
        <v>查看目錄</v>
      </c>
      <c r="D590" s="1" t="s">
        <v>992</v>
      </c>
      <c r="E590" s="6">
        <v>36370</v>
      </c>
      <c r="F590" s="6">
        <v>36374</v>
      </c>
      <c r="G590" s="6">
        <v>36376</v>
      </c>
      <c r="H590" s="6" t="s">
        <v>4766</v>
      </c>
      <c r="I590" s="6" t="s">
        <v>4766</v>
      </c>
      <c r="J590" s="6" t="s">
        <v>4766</v>
      </c>
      <c r="K590" s="6" t="s">
        <v>4766</v>
      </c>
      <c r="L590" s="6" t="s">
        <v>4766</v>
      </c>
      <c r="M590" s="6" t="s">
        <v>4766</v>
      </c>
      <c r="N590" s="6" t="s">
        <v>4766</v>
      </c>
      <c r="O590" s="6" t="s">
        <v>4766</v>
      </c>
    </row>
    <row r="591" spans="1:15" ht="16.5" customHeight="1" x14ac:dyDescent="0.25">
      <c r="A591" s="1" t="s">
        <v>1030</v>
      </c>
      <c r="B591" s="2" t="s">
        <v>8848</v>
      </c>
      <c r="C591" s="11" t="str">
        <f t="shared" si="13"/>
        <v>查看目錄</v>
      </c>
      <c r="D591" s="1" t="s">
        <v>2</v>
      </c>
      <c r="E591" s="6">
        <v>36371</v>
      </c>
      <c r="F591" s="6">
        <v>36374</v>
      </c>
      <c r="G591" s="6">
        <v>36375</v>
      </c>
      <c r="H591" s="6" t="s">
        <v>4766</v>
      </c>
      <c r="I591" s="6" t="s">
        <v>4766</v>
      </c>
      <c r="J591" s="6" t="s">
        <v>4766</v>
      </c>
      <c r="K591" s="6" t="s">
        <v>4766</v>
      </c>
      <c r="L591" s="6" t="s">
        <v>4766</v>
      </c>
      <c r="M591" s="6" t="s">
        <v>4766</v>
      </c>
      <c r="N591" s="6" t="s">
        <v>4766</v>
      </c>
      <c r="O591" s="6" t="s">
        <v>4766</v>
      </c>
    </row>
    <row r="592" spans="1:15" ht="16.5" customHeight="1" x14ac:dyDescent="0.25">
      <c r="A592" s="1" t="s">
        <v>1031</v>
      </c>
      <c r="B592" s="2" t="s">
        <v>8849</v>
      </c>
      <c r="C592" s="11" t="str">
        <f t="shared" si="13"/>
        <v>查看目錄</v>
      </c>
      <c r="D592" s="1" t="s">
        <v>2</v>
      </c>
      <c r="E592" s="6">
        <v>36376</v>
      </c>
      <c r="F592" s="6">
        <v>36378</v>
      </c>
      <c r="G592" s="6">
        <v>36382</v>
      </c>
      <c r="H592" s="6" t="s">
        <v>4766</v>
      </c>
      <c r="I592" s="6" t="s">
        <v>4766</v>
      </c>
      <c r="J592" s="6" t="s">
        <v>4766</v>
      </c>
      <c r="K592" s="6" t="s">
        <v>4766</v>
      </c>
      <c r="L592" s="6" t="s">
        <v>4766</v>
      </c>
      <c r="M592" s="6" t="s">
        <v>4766</v>
      </c>
      <c r="N592" s="6" t="s">
        <v>4766</v>
      </c>
      <c r="O592" s="6" t="s">
        <v>4766</v>
      </c>
    </row>
    <row r="593" spans="1:15" ht="16.5" customHeight="1" x14ac:dyDescent="0.25">
      <c r="A593" s="1" t="s">
        <v>1032</v>
      </c>
      <c r="B593" s="2" t="s">
        <v>8850</v>
      </c>
      <c r="C593" s="11" t="str">
        <f t="shared" si="13"/>
        <v>查看目錄</v>
      </c>
      <c r="D593" s="1" t="s">
        <v>992</v>
      </c>
      <c r="E593" s="6">
        <v>36376</v>
      </c>
      <c r="F593" s="6">
        <v>36381</v>
      </c>
      <c r="G593" s="6">
        <v>36392</v>
      </c>
      <c r="H593" s="6" t="s">
        <v>4766</v>
      </c>
      <c r="I593" s="6" t="s">
        <v>4766</v>
      </c>
      <c r="J593" s="6" t="s">
        <v>4766</v>
      </c>
      <c r="K593" s="6" t="s">
        <v>4766</v>
      </c>
      <c r="L593" s="6" t="s">
        <v>4766</v>
      </c>
      <c r="M593" s="6" t="s">
        <v>4766</v>
      </c>
      <c r="N593" s="6" t="s">
        <v>4766</v>
      </c>
      <c r="O593" s="6" t="s">
        <v>4766</v>
      </c>
    </row>
    <row r="594" spans="1:15" ht="16.5" customHeight="1" x14ac:dyDescent="0.25">
      <c r="A594" s="1" t="s">
        <v>1033</v>
      </c>
      <c r="B594" s="2" t="s">
        <v>8851</v>
      </c>
      <c r="C594" s="11" t="str">
        <f t="shared" si="13"/>
        <v>查看目錄</v>
      </c>
      <c r="D594" s="1" t="s">
        <v>992</v>
      </c>
      <c r="E594" s="6">
        <v>36379</v>
      </c>
      <c r="F594" s="6">
        <v>36381</v>
      </c>
      <c r="G594" s="6">
        <v>36386</v>
      </c>
      <c r="H594" s="6" t="s">
        <v>4766</v>
      </c>
      <c r="I594" s="6" t="s">
        <v>4766</v>
      </c>
      <c r="J594" s="6" t="s">
        <v>4766</v>
      </c>
      <c r="K594" s="6" t="s">
        <v>4766</v>
      </c>
      <c r="L594" s="6" t="s">
        <v>4766</v>
      </c>
      <c r="M594" s="6" t="s">
        <v>4766</v>
      </c>
      <c r="N594" s="6" t="s">
        <v>4766</v>
      </c>
      <c r="O594" s="6" t="s">
        <v>4766</v>
      </c>
    </row>
    <row r="595" spans="1:15" ht="16.5" customHeight="1" x14ac:dyDescent="0.25">
      <c r="A595" s="1" t="s">
        <v>1034</v>
      </c>
      <c r="B595" s="2" t="s">
        <v>8852</v>
      </c>
      <c r="C595" s="11" t="str">
        <f t="shared" si="13"/>
        <v>查看目錄</v>
      </c>
      <c r="D595" s="1" t="s">
        <v>1035</v>
      </c>
      <c r="E595" s="6">
        <v>36378</v>
      </c>
      <c r="F595" s="6">
        <v>36385</v>
      </c>
      <c r="G595" s="6">
        <v>36392</v>
      </c>
      <c r="H595" s="6" t="s">
        <v>4766</v>
      </c>
      <c r="I595" s="6" t="s">
        <v>4766</v>
      </c>
      <c r="J595" s="6" t="s">
        <v>4766</v>
      </c>
      <c r="K595" s="6" t="s">
        <v>4766</v>
      </c>
      <c r="L595" s="6" t="s">
        <v>4766</v>
      </c>
      <c r="M595" s="6" t="s">
        <v>4766</v>
      </c>
      <c r="N595" s="6" t="s">
        <v>4766</v>
      </c>
      <c r="O595" s="6" t="s">
        <v>4766</v>
      </c>
    </row>
    <row r="596" spans="1:15" ht="16.5" customHeight="1" x14ac:dyDescent="0.25">
      <c r="A596" s="1" t="s">
        <v>1036</v>
      </c>
      <c r="B596" s="2" t="s">
        <v>8853</v>
      </c>
      <c r="C596" s="11" t="str">
        <f t="shared" si="13"/>
        <v>查看目錄</v>
      </c>
      <c r="D596" s="1" t="s">
        <v>2</v>
      </c>
      <c r="E596" s="6">
        <v>36378</v>
      </c>
      <c r="F596" s="6">
        <v>36381</v>
      </c>
      <c r="G596" s="6">
        <v>36382</v>
      </c>
      <c r="H596" s="6" t="s">
        <v>4766</v>
      </c>
      <c r="I596" s="6" t="s">
        <v>4766</v>
      </c>
      <c r="J596" s="6" t="s">
        <v>4766</v>
      </c>
      <c r="K596" s="6" t="s">
        <v>4766</v>
      </c>
      <c r="L596" s="6" t="s">
        <v>4766</v>
      </c>
      <c r="M596" s="6" t="s">
        <v>4766</v>
      </c>
      <c r="N596" s="6" t="s">
        <v>4766</v>
      </c>
      <c r="O596" s="6" t="s">
        <v>4766</v>
      </c>
    </row>
    <row r="597" spans="1:15" ht="16.5" customHeight="1" x14ac:dyDescent="0.25">
      <c r="A597" s="1" t="s">
        <v>1037</v>
      </c>
      <c r="B597" s="2" t="s">
        <v>8854</v>
      </c>
      <c r="C597" s="11" t="str">
        <f t="shared" si="13"/>
        <v>查看目錄</v>
      </c>
      <c r="D597" s="1" t="s">
        <v>2</v>
      </c>
      <c r="E597" s="6">
        <v>36383</v>
      </c>
      <c r="F597" s="6">
        <v>36385</v>
      </c>
      <c r="G597" s="6">
        <v>36386</v>
      </c>
      <c r="H597" s="6" t="s">
        <v>4766</v>
      </c>
      <c r="I597" s="6" t="s">
        <v>4766</v>
      </c>
      <c r="J597" s="6" t="s">
        <v>4766</v>
      </c>
      <c r="K597" s="6" t="s">
        <v>4766</v>
      </c>
      <c r="L597" s="6" t="s">
        <v>4766</v>
      </c>
      <c r="M597" s="6" t="s">
        <v>4766</v>
      </c>
      <c r="N597" s="6" t="s">
        <v>4766</v>
      </c>
      <c r="O597" s="6" t="s">
        <v>4766</v>
      </c>
    </row>
    <row r="598" spans="1:15" ht="16.5" customHeight="1" x14ac:dyDescent="0.25">
      <c r="A598" s="1" t="s">
        <v>1038</v>
      </c>
      <c r="B598" s="2" t="s">
        <v>8855</v>
      </c>
      <c r="C598" s="11" t="str">
        <f t="shared" si="13"/>
        <v>查看目錄</v>
      </c>
      <c r="D598" s="1" t="s">
        <v>2</v>
      </c>
      <c r="E598" s="6">
        <v>36384</v>
      </c>
      <c r="F598" s="6">
        <v>36389</v>
      </c>
      <c r="G598" s="6">
        <v>36407</v>
      </c>
      <c r="H598" s="6" t="s">
        <v>4766</v>
      </c>
      <c r="I598" s="6" t="s">
        <v>4766</v>
      </c>
      <c r="J598" s="6" t="s">
        <v>4766</v>
      </c>
      <c r="K598" s="6" t="s">
        <v>4766</v>
      </c>
      <c r="L598" s="6" t="s">
        <v>4766</v>
      </c>
      <c r="M598" s="6" t="s">
        <v>4766</v>
      </c>
      <c r="N598" s="6" t="s">
        <v>4766</v>
      </c>
      <c r="O598" s="6" t="s">
        <v>4766</v>
      </c>
    </row>
    <row r="599" spans="1:15" ht="16.5" customHeight="1" x14ac:dyDescent="0.25">
      <c r="A599" s="1" t="s">
        <v>1039</v>
      </c>
      <c r="B599" s="2" t="s">
        <v>8856</v>
      </c>
      <c r="C599" s="11" t="str">
        <f t="shared" si="13"/>
        <v>查看目錄</v>
      </c>
      <c r="D599" s="1" t="s">
        <v>1040</v>
      </c>
      <c r="E599" s="6">
        <v>36388</v>
      </c>
      <c r="F599" s="6">
        <v>36390</v>
      </c>
      <c r="G599" s="6">
        <v>36395</v>
      </c>
      <c r="H599" s="6" t="s">
        <v>4766</v>
      </c>
      <c r="I599" s="6" t="s">
        <v>4766</v>
      </c>
      <c r="J599" s="6" t="s">
        <v>4766</v>
      </c>
      <c r="K599" s="6" t="s">
        <v>4766</v>
      </c>
      <c r="L599" s="6" t="s">
        <v>4766</v>
      </c>
      <c r="M599" s="6" t="s">
        <v>4766</v>
      </c>
      <c r="N599" s="6" t="s">
        <v>4766</v>
      </c>
      <c r="O599" s="6" t="s">
        <v>4766</v>
      </c>
    </row>
    <row r="600" spans="1:15" ht="16.5" customHeight="1" x14ac:dyDescent="0.25">
      <c r="A600" s="1" t="s">
        <v>1041</v>
      </c>
      <c r="B600" s="2" t="s">
        <v>8857</v>
      </c>
      <c r="C600" s="11" t="str">
        <f t="shared" si="13"/>
        <v>查看目錄</v>
      </c>
      <c r="D600" s="1" t="s">
        <v>1042</v>
      </c>
      <c r="E600" s="6">
        <v>36389</v>
      </c>
      <c r="F600" s="6">
        <v>36394</v>
      </c>
      <c r="G600" s="6">
        <v>36402</v>
      </c>
      <c r="H600" s="6" t="s">
        <v>4766</v>
      </c>
      <c r="I600" s="6" t="s">
        <v>4766</v>
      </c>
      <c r="J600" s="6" t="s">
        <v>4766</v>
      </c>
      <c r="K600" s="6" t="s">
        <v>4766</v>
      </c>
      <c r="L600" s="6" t="s">
        <v>4766</v>
      </c>
      <c r="M600" s="6" t="s">
        <v>4766</v>
      </c>
      <c r="N600" s="6" t="s">
        <v>4766</v>
      </c>
      <c r="O600" s="6" t="s">
        <v>4766</v>
      </c>
    </row>
    <row r="601" spans="1:15" ht="16.5" customHeight="1" x14ac:dyDescent="0.25">
      <c r="A601" s="1" t="s">
        <v>1043</v>
      </c>
      <c r="B601" s="2" t="s">
        <v>8858</v>
      </c>
      <c r="C601" s="11" t="str">
        <f t="shared" si="13"/>
        <v>查看目錄</v>
      </c>
      <c r="D601" s="1" t="s">
        <v>1040</v>
      </c>
      <c r="E601" s="6">
        <v>36390</v>
      </c>
      <c r="F601" s="6">
        <v>36393</v>
      </c>
      <c r="G601" s="6">
        <v>36400</v>
      </c>
      <c r="H601" s="6" t="s">
        <v>4766</v>
      </c>
      <c r="I601" s="6" t="s">
        <v>4766</v>
      </c>
      <c r="J601" s="6" t="s">
        <v>4766</v>
      </c>
      <c r="K601" s="6" t="s">
        <v>4766</v>
      </c>
      <c r="L601" s="6" t="s">
        <v>4766</v>
      </c>
      <c r="M601" s="6" t="s">
        <v>4766</v>
      </c>
      <c r="N601" s="6" t="s">
        <v>4766</v>
      </c>
      <c r="O601" s="6" t="s">
        <v>4766</v>
      </c>
    </row>
    <row r="602" spans="1:15" ht="16.5" customHeight="1" x14ac:dyDescent="0.25">
      <c r="A602" s="1" t="s">
        <v>1044</v>
      </c>
      <c r="B602" s="2" t="s">
        <v>8859</v>
      </c>
      <c r="C602" s="11" t="str">
        <f t="shared" si="13"/>
        <v>查看目錄</v>
      </c>
      <c r="D602" s="1" t="s">
        <v>252</v>
      </c>
      <c r="E602" s="6">
        <v>36390</v>
      </c>
      <c r="F602" s="6">
        <v>36396</v>
      </c>
      <c r="G602" s="6">
        <v>36409</v>
      </c>
      <c r="H602" s="6" t="s">
        <v>4766</v>
      </c>
      <c r="I602" s="6" t="s">
        <v>4766</v>
      </c>
      <c r="J602" s="6" t="s">
        <v>4766</v>
      </c>
      <c r="K602" s="6" t="s">
        <v>4766</v>
      </c>
      <c r="L602" s="6" t="s">
        <v>4766</v>
      </c>
      <c r="M602" s="6" t="s">
        <v>4766</v>
      </c>
      <c r="N602" s="6" t="s">
        <v>4766</v>
      </c>
      <c r="O602" s="6" t="s">
        <v>4766</v>
      </c>
    </row>
    <row r="603" spans="1:15" ht="16.5" customHeight="1" x14ac:dyDescent="0.25">
      <c r="A603" s="1" t="s">
        <v>1045</v>
      </c>
      <c r="B603" s="2" t="s">
        <v>8860</v>
      </c>
      <c r="C603" s="11" t="str">
        <f t="shared" si="13"/>
        <v>查看目錄</v>
      </c>
      <c r="D603" s="1" t="s">
        <v>9</v>
      </c>
      <c r="E603" s="6">
        <v>36391</v>
      </c>
      <c r="F603" s="6">
        <v>36393</v>
      </c>
      <c r="G603" s="6">
        <v>36396</v>
      </c>
      <c r="H603" s="6" t="s">
        <v>4766</v>
      </c>
      <c r="I603" s="6" t="s">
        <v>4766</v>
      </c>
      <c r="J603" s="6" t="s">
        <v>4766</v>
      </c>
      <c r="K603" s="6" t="s">
        <v>4766</v>
      </c>
      <c r="L603" s="6" t="s">
        <v>4766</v>
      </c>
      <c r="M603" s="6" t="s">
        <v>4766</v>
      </c>
      <c r="N603" s="6" t="s">
        <v>4766</v>
      </c>
      <c r="O603" s="6" t="s">
        <v>4766</v>
      </c>
    </row>
    <row r="604" spans="1:15" ht="16.5" customHeight="1" x14ac:dyDescent="0.25">
      <c r="A604" s="1" t="s">
        <v>1046</v>
      </c>
      <c r="B604" s="2" t="s">
        <v>8861</v>
      </c>
      <c r="C604" s="11" t="str">
        <f t="shared" si="13"/>
        <v>查看目錄</v>
      </c>
      <c r="D604" s="1" t="s">
        <v>2</v>
      </c>
      <c r="E604" s="6">
        <v>36391</v>
      </c>
      <c r="F604" s="6">
        <v>36395</v>
      </c>
      <c r="G604" s="6">
        <v>36395</v>
      </c>
      <c r="H604" s="6" t="s">
        <v>4766</v>
      </c>
      <c r="I604" s="6" t="s">
        <v>4766</v>
      </c>
      <c r="J604" s="6" t="s">
        <v>4766</v>
      </c>
      <c r="K604" s="6" t="s">
        <v>4766</v>
      </c>
      <c r="L604" s="6" t="s">
        <v>4766</v>
      </c>
      <c r="M604" s="6" t="s">
        <v>4766</v>
      </c>
      <c r="N604" s="6" t="s">
        <v>4766</v>
      </c>
      <c r="O604" s="6" t="s">
        <v>4766</v>
      </c>
    </row>
    <row r="605" spans="1:15" ht="16.5" customHeight="1" x14ac:dyDescent="0.25">
      <c r="A605" s="1" t="s">
        <v>1047</v>
      </c>
      <c r="B605" s="2" t="s">
        <v>8862</v>
      </c>
      <c r="C605" s="11" t="str">
        <f t="shared" si="13"/>
        <v>查看目錄</v>
      </c>
      <c r="D605" s="1" t="s">
        <v>2</v>
      </c>
      <c r="E605" s="6">
        <v>36396</v>
      </c>
      <c r="F605" s="6">
        <v>36400</v>
      </c>
      <c r="G605" s="6">
        <v>36410</v>
      </c>
      <c r="H605" s="6" t="s">
        <v>4766</v>
      </c>
      <c r="I605" s="6" t="s">
        <v>4766</v>
      </c>
      <c r="J605" s="6" t="s">
        <v>4766</v>
      </c>
      <c r="K605" s="6" t="s">
        <v>4766</v>
      </c>
      <c r="L605" s="6" t="s">
        <v>4766</v>
      </c>
      <c r="M605" s="6" t="s">
        <v>4766</v>
      </c>
      <c r="N605" s="6" t="s">
        <v>4766</v>
      </c>
      <c r="O605" s="6" t="s">
        <v>4766</v>
      </c>
    </row>
    <row r="606" spans="1:15" ht="16.5" customHeight="1" x14ac:dyDescent="0.25">
      <c r="A606" s="1" t="s">
        <v>1048</v>
      </c>
      <c r="B606" s="2" t="s">
        <v>1049</v>
      </c>
      <c r="C606" s="11" t="str">
        <f t="shared" si="13"/>
        <v>查看目錄</v>
      </c>
      <c r="D606" s="1" t="s">
        <v>252</v>
      </c>
      <c r="E606" s="6">
        <v>36396</v>
      </c>
      <c r="F606" s="6">
        <v>36406</v>
      </c>
      <c r="G606" s="6">
        <v>36458</v>
      </c>
      <c r="H606" s="6" t="s">
        <v>4766</v>
      </c>
      <c r="I606" s="6" t="s">
        <v>4766</v>
      </c>
      <c r="J606" s="6" t="s">
        <v>4766</v>
      </c>
      <c r="K606" s="6" t="s">
        <v>4766</v>
      </c>
      <c r="L606" s="6" t="s">
        <v>4766</v>
      </c>
      <c r="M606" s="6" t="s">
        <v>4766</v>
      </c>
      <c r="N606" s="6" t="s">
        <v>4766</v>
      </c>
      <c r="O606" s="6" t="s">
        <v>4766</v>
      </c>
    </row>
    <row r="607" spans="1:15" ht="16.5" customHeight="1" x14ac:dyDescent="0.25">
      <c r="A607" s="1" t="s">
        <v>1050</v>
      </c>
      <c r="B607" s="2" t="s">
        <v>8863</v>
      </c>
      <c r="C607" s="11" t="str">
        <f t="shared" si="13"/>
        <v>查看目錄</v>
      </c>
      <c r="D607" s="1" t="s">
        <v>931</v>
      </c>
      <c r="E607" s="6">
        <v>36398</v>
      </c>
      <c r="F607" s="6">
        <v>36402</v>
      </c>
      <c r="G607" s="6">
        <v>36402</v>
      </c>
      <c r="H607" s="6" t="s">
        <v>4766</v>
      </c>
      <c r="I607" s="6" t="s">
        <v>4766</v>
      </c>
      <c r="J607" s="6" t="s">
        <v>4766</v>
      </c>
      <c r="K607" s="6" t="s">
        <v>4766</v>
      </c>
      <c r="L607" s="6" t="s">
        <v>4766</v>
      </c>
      <c r="M607" s="6" t="s">
        <v>4766</v>
      </c>
      <c r="N607" s="6" t="s">
        <v>4766</v>
      </c>
      <c r="O607" s="6" t="s">
        <v>4766</v>
      </c>
    </row>
    <row r="608" spans="1:15" ht="16.5" customHeight="1" x14ac:dyDescent="0.25">
      <c r="A608" s="1" t="s">
        <v>1051</v>
      </c>
      <c r="B608" s="2" t="s">
        <v>8864</v>
      </c>
      <c r="C608" s="11" t="str">
        <f t="shared" si="13"/>
        <v>查看目錄</v>
      </c>
      <c r="D608" s="1" t="s">
        <v>2</v>
      </c>
      <c r="E608" s="6">
        <v>36398</v>
      </c>
      <c r="F608" s="6">
        <v>40427</v>
      </c>
      <c r="G608" s="6">
        <v>36407</v>
      </c>
      <c r="H608" s="6" t="s">
        <v>4766</v>
      </c>
      <c r="I608" s="6" t="s">
        <v>4766</v>
      </c>
      <c r="J608" s="6" t="s">
        <v>4766</v>
      </c>
      <c r="K608" s="6" t="s">
        <v>4766</v>
      </c>
      <c r="L608" s="6" t="s">
        <v>4766</v>
      </c>
      <c r="M608" s="6" t="s">
        <v>4766</v>
      </c>
      <c r="N608" s="6" t="s">
        <v>4766</v>
      </c>
      <c r="O608" s="6" t="s">
        <v>4766</v>
      </c>
    </row>
    <row r="609" spans="1:15" ht="16.5" customHeight="1" x14ac:dyDescent="0.25">
      <c r="A609" s="1" t="s">
        <v>1052</v>
      </c>
      <c r="B609" s="2" t="s">
        <v>8865</v>
      </c>
      <c r="C609" s="11" t="str">
        <f>HYPERLINK("X:\Private\NTD\Test Report\測試報告-電子版本(1999-2014)\CS\CS-90901","查看文件")</f>
        <v>查看文件</v>
      </c>
      <c r="D609" s="1" t="s">
        <v>2</v>
      </c>
      <c r="E609" s="6">
        <v>36404</v>
      </c>
      <c r="F609" s="6">
        <v>36418</v>
      </c>
      <c r="G609" s="6" t="s">
        <v>1053</v>
      </c>
      <c r="H609" s="6" t="s">
        <v>4766</v>
      </c>
      <c r="I609" s="6" t="s">
        <v>4766</v>
      </c>
      <c r="J609" s="6" t="s">
        <v>4766</v>
      </c>
      <c r="K609" s="6" t="s">
        <v>4766</v>
      </c>
      <c r="L609" s="6" t="s">
        <v>4766</v>
      </c>
      <c r="M609" s="6" t="s">
        <v>4766</v>
      </c>
      <c r="N609" s="6" t="s">
        <v>4766</v>
      </c>
      <c r="O609" s="6" t="s">
        <v>4766</v>
      </c>
    </row>
    <row r="610" spans="1:15" ht="16.5" customHeight="1" x14ac:dyDescent="0.25">
      <c r="A610" s="1" t="s">
        <v>1054</v>
      </c>
      <c r="B610" s="2" t="s">
        <v>8866</v>
      </c>
      <c r="C610" s="11" t="str">
        <f t="shared" ref="C610:C618" si="14">HYPERLINK("X:\Private\NTD\Test Report\測試報告-電子版本(1999-2014)\CS","查看目錄")</f>
        <v>查看目錄</v>
      </c>
      <c r="D610" s="1" t="s">
        <v>1055</v>
      </c>
      <c r="E610" s="6">
        <v>36405</v>
      </c>
      <c r="F610" s="6">
        <v>36411</v>
      </c>
      <c r="G610" s="6">
        <v>36418</v>
      </c>
      <c r="H610" s="6" t="s">
        <v>4766</v>
      </c>
      <c r="I610" s="6" t="s">
        <v>4766</v>
      </c>
      <c r="J610" s="6" t="s">
        <v>4766</v>
      </c>
      <c r="K610" s="6" t="s">
        <v>4766</v>
      </c>
      <c r="L610" s="6" t="s">
        <v>4766</v>
      </c>
      <c r="M610" s="6" t="s">
        <v>4766</v>
      </c>
      <c r="N610" s="6" t="s">
        <v>4766</v>
      </c>
      <c r="O610" s="6" t="s">
        <v>4766</v>
      </c>
    </row>
    <row r="611" spans="1:15" ht="16.5" customHeight="1" x14ac:dyDescent="0.25">
      <c r="A611" s="1" t="s">
        <v>1056</v>
      </c>
      <c r="B611" s="2" t="s">
        <v>8867</v>
      </c>
      <c r="C611" s="11" t="str">
        <f t="shared" si="14"/>
        <v>查看目錄</v>
      </c>
      <c r="D611" s="1" t="s">
        <v>992</v>
      </c>
      <c r="E611" s="6">
        <v>36406</v>
      </c>
      <c r="F611" s="6">
        <v>36409</v>
      </c>
      <c r="G611" s="6" t="s">
        <v>4766</v>
      </c>
      <c r="H611" s="6" t="s">
        <v>4766</v>
      </c>
      <c r="I611" s="6" t="s">
        <v>4766</v>
      </c>
      <c r="J611" s="6" t="s">
        <v>4766</v>
      </c>
      <c r="K611" s="6" t="s">
        <v>4766</v>
      </c>
      <c r="L611" s="6" t="s">
        <v>4766</v>
      </c>
      <c r="M611" s="6" t="s">
        <v>4766</v>
      </c>
      <c r="N611" s="6" t="s">
        <v>4766</v>
      </c>
      <c r="O611" s="6" t="s">
        <v>4766</v>
      </c>
    </row>
    <row r="612" spans="1:15" ht="16.5" customHeight="1" x14ac:dyDescent="0.25">
      <c r="A612" s="1" t="s">
        <v>1057</v>
      </c>
      <c r="B612" s="2" t="s">
        <v>8868</v>
      </c>
      <c r="C612" s="11" t="str">
        <f t="shared" si="14"/>
        <v>查看目錄</v>
      </c>
      <c r="D612" s="1" t="s">
        <v>2</v>
      </c>
      <c r="E612" s="6">
        <v>36412</v>
      </c>
      <c r="F612" s="6">
        <v>36420</v>
      </c>
      <c r="G612" s="6">
        <v>36634</v>
      </c>
      <c r="H612" s="6" t="s">
        <v>4766</v>
      </c>
      <c r="I612" s="6" t="s">
        <v>4766</v>
      </c>
      <c r="J612" s="6" t="s">
        <v>4766</v>
      </c>
      <c r="K612" s="6" t="s">
        <v>4766</v>
      </c>
      <c r="L612" s="6" t="s">
        <v>4766</v>
      </c>
      <c r="M612" s="6" t="s">
        <v>4766</v>
      </c>
      <c r="N612" s="6" t="s">
        <v>4766</v>
      </c>
      <c r="O612" s="6" t="s">
        <v>4766</v>
      </c>
    </row>
    <row r="613" spans="1:15" ht="16.5" customHeight="1" x14ac:dyDescent="0.25">
      <c r="A613" s="1" t="s">
        <v>1058</v>
      </c>
      <c r="B613" s="2" t="s">
        <v>8869</v>
      </c>
      <c r="C613" s="11" t="str">
        <f t="shared" si="14"/>
        <v>查看目錄</v>
      </c>
      <c r="D613" s="1" t="s">
        <v>2</v>
      </c>
      <c r="E613" s="6">
        <v>36421</v>
      </c>
      <c r="F613" s="6">
        <v>36424</v>
      </c>
      <c r="G613" s="6">
        <v>36425</v>
      </c>
      <c r="H613" s="6" t="s">
        <v>4766</v>
      </c>
      <c r="I613" s="6" t="s">
        <v>4766</v>
      </c>
      <c r="J613" s="6" t="s">
        <v>4766</v>
      </c>
      <c r="K613" s="6" t="s">
        <v>4766</v>
      </c>
      <c r="L613" s="6" t="s">
        <v>4766</v>
      </c>
      <c r="M613" s="6" t="s">
        <v>4766</v>
      </c>
      <c r="N613" s="6" t="s">
        <v>4766</v>
      </c>
      <c r="O613" s="6" t="s">
        <v>4766</v>
      </c>
    </row>
    <row r="614" spans="1:15" ht="16.5" customHeight="1" x14ac:dyDescent="0.25">
      <c r="A614" s="1" t="s">
        <v>1059</v>
      </c>
      <c r="B614" s="2" t="s">
        <v>8870</v>
      </c>
      <c r="C614" s="11" t="str">
        <f t="shared" si="14"/>
        <v>查看目錄</v>
      </c>
      <c r="D614" s="1" t="s">
        <v>252</v>
      </c>
      <c r="E614" s="6">
        <v>36426</v>
      </c>
      <c r="F614" s="6">
        <v>36430</v>
      </c>
      <c r="G614" s="6">
        <v>36433</v>
      </c>
      <c r="H614" s="6" t="s">
        <v>4766</v>
      </c>
      <c r="I614" s="6" t="s">
        <v>4766</v>
      </c>
      <c r="J614" s="6" t="s">
        <v>4766</v>
      </c>
      <c r="K614" s="6" t="s">
        <v>4766</v>
      </c>
      <c r="L614" s="6" t="s">
        <v>4766</v>
      </c>
      <c r="M614" s="6" t="s">
        <v>4766</v>
      </c>
      <c r="N614" s="6" t="s">
        <v>4766</v>
      </c>
      <c r="O614" s="6" t="s">
        <v>4766</v>
      </c>
    </row>
    <row r="615" spans="1:15" ht="16.5" customHeight="1" x14ac:dyDescent="0.25">
      <c r="A615" s="1" t="s">
        <v>1060</v>
      </c>
      <c r="B615" s="2" t="s">
        <v>8871</v>
      </c>
      <c r="C615" s="11" t="str">
        <f t="shared" si="14"/>
        <v>查看目錄</v>
      </c>
      <c r="D615" s="1" t="s">
        <v>1061</v>
      </c>
      <c r="E615" s="6">
        <v>36430</v>
      </c>
      <c r="F615" s="6">
        <v>36432</v>
      </c>
      <c r="G615" s="6" t="s">
        <v>4766</v>
      </c>
      <c r="H615" s="6" t="s">
        <v>4766</v>
      </c>
      <c r="I615" s="6" t="s">
        <v>4766</v>
      </c>
      <c r="J615" s="6" t="s">
        <v>4766</v>
      </c>
      <c r="K615" s="6" t="s">
        <v>4766</v>
      </c>
      <c r="L615" s="6" t="s">
        <v>4766</v>
      </c>
      <c r="M615" s="6" t="s">
        <v>4766</v>
      </c>
      <c r="N615" s="6" t="s">
        <v>4766</v>
      </c>
      <c r="O615" s="6" t="s">
        <v>4766</v>
      </c>
    </row>
    <row r="616" spans="1:15" ht="16.5" customHeight="1" x14ac:dyDescent="0.25">
      <c r="A616" s="1" t="s">
        <v>1062</v>
      </c>
      <c r="B616" s="2" t="s">
        <v>8872</v>
      </c>
      <c r="C616" s="11" t="str">
        <f t="shared" si="14"/>
        <v>查看目錄</v>
      </c>
      <c r="D616" s="1" t="s">
        <v>9</v>
      </c>
      <c r="E616" s="6">
        <v>36438</v>
      </c>
      <c r="F616" s="6">
        <v>36445</v>
      </c>
      <c r="G616" s="6">
        <v>36456</v>
      </c>
      <c r="H616" s="6" t="s">
        <v>4766</v>
      </c>
      <c r="I616" s="6" t="s">
        <v>4766</v>
      </c>
      <c r="J616" s="6" t="s">
        <v>4766</v>
      </c>
      <c r="K616" s="6" t="s">
        <v>4766</v>
      </c>
      <c r="L616" s="6" t="s">
        <v>4766</v>
      </c>
      <c r="M616" s="6" t="s">
        <v>4766</v>
      </c>
      <c r="N616" s="6" t="s">
        <v>4766</v>
      </c>
      <c r="O616" s="6" t="s">
        <v>4766</v>
      </c>
    </row>
    <row r="617" spans="1:15" ht="16.5" customHeight="1" x14ac:dyDescent="0.25">
      <c r="A617" s="1" t="s">
        <v>1063</v>
      </c>
      <c r="B617" s="2" t="s">
        <v>8873</v>
      </c>
      <c r="C617" s="11" t="str">
        <f t="shared" si="14"/>
        <v>查看目錄</v>
      </c>
      <c r="D617" s="1" t="s">
        <v>9</v>
      </c>
      <c r="E617" s="6">
        <v>36437</v>
      </c>
      <c r="F617" s="6">
        <v>36463</v>
      </c>
      <c r="G617" s="6">
        <v>36494</v>
      </c>
      <c r="H617" s="6" t="s">
        <v>4766</v>
      </c>
      <c r="I617" s="6" t="s">
        <v>4766</v>
      </c>
      <c r="J617" s="6" t="s">
        <v>4766</v>
      </c>
      <c r="K617" s="6" t="s">
        <v>4766</v>
      </c>
      <c r="L617" s="6" t="s">
        <v>4766</v>
      </c>
      <c r="M617" s="6" t="s">
        <v>4766</v>
      </c>
      <c r="N617" s="6" t="s">
        <v>4766</v>
      </c>
      <c r="O617" s="6" t="s">
        <v>4766</v>
      </c>
    </row>
    <row r="618" spans="1:15" ht="16.5" customHeight="1" x14ac:dyDescent="0.25">
      <c r="A618" s="1" t="s">
        <v>1064</v>
      </c>
      <c r="B618" s="2" t="s">
        <v>8874</v>
      </c>
      <c r="C618" s="11" t="str">
        <f t="shared" si="14"/>
        <v>查看目錄</v>
      </c>
      <c r="D618" s="1" t="s">
        <v>2</v>
      </c>
      <c r="E618" s="6">
        <v>36445</v>
      </c>
      <c r="F618" s="6">
        <v>36447</v>
      </c>
      <c r="G618" s="6">
        <v>36446</v>
      </c>
      <c r="H618" s="6" t="s">
        <v>4766</v>
      </c>
      <c r="I618" s="6" t="s">
        <v>4766</v>
      </c>
      <c r="J618" s="6" t="s">
        <v>4766</v>
      </c>
      <c r="K618" s="6" t="s">
        <v>4766</v>
      </c>
      <c r="L618" s="6" t="s">
        <v>4766</v>
      </c>
      <c r="M618" s="6" t="s">
        <v>4766</v>
      </c>
      <c r="N618" s="6" t="s">
        <v>4766</v>
      </c>
      <c r="O618" s="6" t="s">
        <v>4766</v>
      </c>
    </row>
    <row r="619" spans="1:15" ht="16.5" customHeight="1" x14ac:dyDescent="0.25">
      <c r="A619" s="1" t="s">
        <v>1065</v>
      </c>
      <c r="B619" s="2" t="s">
        <v>8875</v>
      </c>
      <c r="C619" s="11" t="str">
        <f>HYPERLINK("X:\Private\NTD\Test Report\測試報告-電子版本(1999-2014)\CS\CS-91004","查看文件")</f>
        <v>查看文件</v>
      </c>
      <c r="D619" s="1" t="s">
        <v>1055</v>
      </c>
      <c r="E619" s="6">
        <v>36444</v>
      </c>
      <c r="F619" s="6">
        <v>36468</v>
      </c>
      <c r="G619" s="6">
        <v>36468</v>
      </c>
      <c r="H619" s="6" t="s">
        <v>4766</v>
      </c>
      <c r="I619" s="6" t="s">
        <v>4766</v>
      </c>
      <c r="J619" s="6" t="s">
        <v>4766</v>
      </c>
      <c r="K619" s="6" t="s">
        <v>4766</v>
      </c>
      <c r="L619" s="6" t="s">
        <v>4766</v>
      </c>
      <c r="M619" s="6" t="s">
        <v>4766</v>
      </c>
      <c r="N619" s="6" t="s">
        <v>4766</v>
      </c>
      <c r="O619" s="6" t="s">
        <v>4766</v>
      </c>
    </row>
    <row r="620" spans="1:15" ht="16.5" customHeight="1" x14ac:dyDescent="0.25">
      <c r="A620" s="1" t="s">
        <v>1066</v>
      </c>
      <c r="B620" s="2" t="s">
        <v>8876</v>
      </c>
      <c r="C620" s="11" t="str">
        <f t="shared" ref="C620:C627" si="15">HYPERLINK("X:\Private\NTD\Test Report\測試報告-電子版本(1999-2014)\CS","查看目錄")</f>
        <v>查看目錄</v>
      </c>
      <c r="D620" s="1" t="s">
        <v>2</v>
      </c>
      <c r="E620" s="6">
        <v>40470</v>
      </c>
      <c r="F620" s="6">
        <v>36455</v>
      </c>
      <c r="G620" s="6">
        <v>36489</v>
      </c>
      <c r="H620" s="6" t="s">
        <v>4766</v>
      </c>
      <c r="I620" s="6" t="s">
        <v>4766</v>
      </c>
      <c r="J620" s="6" t="s">
        <v>4766</v>
      </c>
      <c r="K620" s="6" t="s">
        <v>4766</v>
      </c>
      <c r="L620" s="6" t="s">
        <v>4766</v>
      </c>
      <c r="M620" s="6" t="s">
        <v>4766</v>
      </c>
      <c r="N620" s="6" t="s">
        <v>4766</v>
      </c>
      <c r="O620" s="6" t="s">
        <v>4766</v>
      </c>
    </row>
    <row r="621" spans="1:15" ht="16.5" customHeight="1" x14ac:dyDescent="0.25">
      <c r="A621" s="1" t="s">
        <v>1067</v>
      </c>
      <c r="B621" s="2" t="s">
        <v>8877</v>
      </c>
      <c r="C621" s="11" t="str">
        <f t="shared" si="15"/>
        <v>查看目錄</v>
      </c>
      <c r="D621" s="1" t="s">
        <v>992</v>
      </c>
      <c r="E621" s="6">
        <v>36448</v>
      </c>
      <c r="F621" s="6">
        <v>36468</v>
      </c>
      <c r="G621" s="6">
        <v>36486</v>
      </c>
      <c r="H621" s="6" t="s">
        <v>4766</v>
      </c>
      <c r="I621" s="6" t="s">
        <v>4766</v>
      </c>
      <c r="J621" s="6" t="s">
        <v>4766</v>
      </c>
      <c r="K621" s="6" t="s">
        <v>4766</v>
      </c>
      <c r="L621" s="6" t="s">
        <v>4766</v>
      </c>
      <c r="M621" s="6" t="s">
        <v>4766</v>
      </c>
      <c r="N621" s="6" t="s">
        <v>4766</v>
      </c>
      <c r="O621" s="6" t="s">
        <v>4766</v>
      </c>
    </row>
    <row r="622" spans="1:15" ht="16.5" customHeight="1" x14ac:dyDescent="0.25">
      <c r="A622" s="1" t="s">
        <v>1068</v>
      </c>
      <c r="B622" s="2" t="s">
        <v>8878</v>
      </c>
      <c r="C622" s="11" t="str">
        <f t="shared" si="15"/>
        <v>查看目錄</v>
      </c>
      <c r="D622" s="1" t="s">
        <v>2</v>
      </c>
      <c r="E622" s="6">
        <v>36459</v>
      </c>
      <c r="F622" s="6">
        <v>36463</v>
      </c>
      <c r="G622" s="6">
        <v>36476</v>
      </c>
      <c r="H622" s="6" t="s">
        <v>4766</v>
      </c>
      <c r="I622" s="6" t="s">
        <v>4766</v>
      </c>
      <c r="J622" s="6" t="s">
        <v>4766</v>
      </c>
      <c r="K622" s="6" t="s">
        <v>4766</v>
      </c>
      <c r="L622" s="6" t="s">
        <v>4766</v>
      </c>
      <c r="M622" s="6" t="s">
        <v>4766</v>
      </c>
      <c r="N622" s="6" t="s">
        <v>4766</v>
      </c>
      <c r="O622" s="6" t="s">
        <v>4766</v>
      </c>
    </row>
    <row r="623" spans="1:15" ht="16.5" customHeight="1" x14ac:dyDescent="0.25">
      <c r="A623" s="1" t="s">
        <v>1069</v>
      </c>
      <c r="B623" s="2" t="s">
        <v>8879</v>
      </c>
      <c r="C623" s="11" t="str">
        <f t="shared" si="15"/>
        <v>查看目錄</v>
      </c>
      <c r="D623" s="1" t="s">
        <v>9</v>
      </c>
      <c r="E623" s="6">
        <v>36475</v>
      </c>
      <c r="F623" s="6" t="s">
        <v>4766</v>
      </c>
      <c r="G623" s="6" t="s">
        <v>4766</v>
      </c>
      <c r="H623" s="6" t="s">
        <v>4766</v>
      </c>
      <c r="I623" s="6" t="s">
        <v>4766</v>
      </c>
      <c r="J623" s="6" t="s">
        <v>4766</v>
      </c>
      <c r="K623" s="6" t="s">
        <v>4766</v>
      </c>
      <c r="L623" s="6" t="s">
        <v>4766</v>
      </c>
      <c r="M623" s="6" t="s">
        <v>4766</v>
      </c>
      <c r="N623" s="6" t="s">
        <v>4766</v>
      </c>
      <c r="O623" s="6" t="s">
        <v>4766</v>
      </c>
    </row>
    <row r="624" spans="1:15" ht="16.5" customHeight="1" x14ac:dyDescent="0.25">
      <c r="A624" s="1" t="s">
        <v>1070</v>
      </c>
      <c r="B624" s="2" t="s">
        <v>8880</v>
      </c>
      <c r="C624" s="11" t="str">
        <f t="shared" si="15"/>
        <v>查看目錄</v>
      </c>
      <c r="D624" s="1" t="s">
        <v>9</v>
      </c>
      <c r="E624" s="6">
        <v>36489</v>
      </c>
      <c r="F624" s="6">
        <v>36489</v>
      </c>
      <c r="G624" s="6">
        <v>36489</v>
      </c>
      <c r="H624" s="6" t="s">
        <v>4766</v>
      </c>
      <c r="I624" s="6" t="s">
        <v>4766</v>
      </c>
      <c r="J624" s="6" t="s">
        <v>4766</v>
      </c>
      <c r="K624" s="6" t="s">
        <v>4766</v>
      </c>
      <c r="L624" s="6" t="s">
        <v>4766</v>
      </c>
      <c r="M624" s="6" t="s">
        <v>4766</v>
      </c>
      <c r="N624" s="6" t="s">
        <v>4766</v>
      </c>
      <c r="O624" s="6" t="s">
        <v>4766</v>
      </c>
    </row>
    <row r="625" spans="1:15" ht="16.5" customHeight="1" x14ac:dyDescent="0.25">
      <c r="A625" s="1" t="s">
        <v>1071</v>
      </c>
      <c r="B625" s="2" t="s">
        <v>8881</v>
      </c>
      <c r="C625" s="11" t="str">
        <f t="shared" si="15"/>
        <v>查看目錄</v>
      </c>
      <c r="D625" s="1" t="s">
        <v>2</v>
      </c>
      <c r="E625" s="6">
        <v>36491</v>
      </c>
      <c r="F625" s="6">
        <v>36498</v>
      </c>
      <c r="G625" s="6">
        <v>36501</v>
      </c>
      <c r="H625" s="6" t="s">
        <v>4766</v>
      </c>
      <c r="I625" s="6" t="s">
        <v>4766</v>
      </c>
      <c r="J625" s="6" t="s">
        <v>4766</v>
      </c>
      <c r="K625" s="6" t="s">
        <v>4766</v>
      </c>
      <c r="L625" s="6" t="s">
        <v>4766</v>
      </c>
      <c r="M625" s="6" t="s">
        <v>4766</v>
      </c>
      <c r="N625" s="6" t="s">
        <v>4766</v>
      </c>
      <c r="O625" s="6" t="s">
        <v>4766</v>
      </c>
    </row>
    <row r="626" spans="1:15" ht="16.5" customHeight="1" x14ac:dyDescent="0.25">
      <c r="A626" s="1" t="s">
        <v>1072</v>
      </c>
      <c r="B626" s="2" t="s">
        <v>8882</v>
      </c>
      <c r="C626" s="11" t="str">
        <f t="shared" si="15"/>
        <v>查看目錄</v>
      </c>
      <c r="D626" s="1" t="s">
        <v>1055</v>
      </c>
      <c r="E626" s="6">
        <v>36491</v>
      </c>
      <c r="F626" s="6">
        <v>36497</v>
      </c>
      <c r="G626" s="6">
        <v>36507</v>
      </c>
      <c r="H626" s="6" t="s">
        <v>4766</v>
      </c>
      <c r="I626" s="6" t="s">
        <v>4766</v>
      </c>
      <c r="J626" s="6" t="s">
        <v>4766</v>
      </c>
      <c r="K626" s="6" t="s">
        <v>4766</v>
      </c>
      <c r="L626" s="6" t="s">
        <v>4766</v>
      </c>
      <c r="M626" s="6" t="s">
        <v>4766</v>
      </c>
      <c r="N626" s="6" t="s">
        <v>4766</v>
      </c>
      <c r="O626" s="6" t="s">
        <v>4766</v>
      </c>
    </row>
    <row r="627" spans="1:15" ht="16.5" customHeight="1" x14ac:dyDescent="0.25">
      <c r="A627" s="1" t="s">
        <v>1073</v>
      </c>
      <c r="B627" s="2" t="s">
        <v>8883</v>
      </c>
      <c r="C627" s="11" t="str">
        <f t="shared" si="15"/>
        <v>查看目錄</v>
      </c>
      <c r="D627" s="1" t="s">
        <v>1074</v>
      </c>
      <c r="E627" s="6">
        <v>36490</v>
      </c>
      <c r="F627" s="6">
        <v>36497</v>
      </c>
      <c r="G627" s="6" t="s">
        <v>4766</v>
      </c>
      <c r="H627" s="6" t="s">
        <v>4766</v>
      </c>
      <c r="I627" s="6" t="s">
        <v>4766</v>
      </c>
      <c r="J627" s="6" t="s">
        <v>4766</v>
      </c>
      <c r="K627" s="6" t="s">
        <v>4766</v>
      </c>
      <c r="L627" s="6" t="s">
        <v>4766</v>
      </c>
      <c r="M627" s="6" t="s">
        <v>4766</v>
      </c>
      <c r="N627" s="6" t="s">
        <v>4766</v>
      </c>
      <c r="O627" s="6" t="s">
        <v>4766</v>
      </c>
    </row>
    <row r="628" spans="1:15" ht="16.5" customHeight="1" x14ac:dyDescent="0.25">
      <c r="A628" s="1" t="s">
        <v>1075</v>
      </c>
      <c r="B628" s="2" t="s">
        <v>8884</v>
      </c>
      <c r="C628" s="11" t="str">
        <f>HYPERLINK("X:\Private\NTD\Test Report\測試報告-電子版本(1999-2014)\CS\CS-91201","查看文件")</f>
        <v>查看文件</v>
      </c>
      <c r="D628" s="1" t="s">
        <v>2</v>
      </c>
      <c r="E628" s="6">
        <v>36504</v>
      </c>
      <c r="F628" s="6">
        <v>36508</v>
      </c>
      <c r="G628" s="6">
        <v>36688</v>
      </c>
      <c r="H628" s="6" t="s">
        <v>4766</v>
      </c>
      <c r="I628" s="6" t="s">
        <v>4766</v>
      </c>
      <c r="J628" s="6" t="s">
        <v>4766</v>
      </c>
      <c r="K628" s="6" t="s">
        <v>4766</v>
      </c>
      <c r="L628" s="6" t="s">
        <v>4766</v>
      </c>
      <c r="M628" s="6" t="s">
        <v>4766</v>
      </c>
      <c r="N628" s="6" t="s">
        <v>4766</v>
      </c>
      <c r="O628" s="6" t="s">
        <v>4766</v>
      </c>
    </row>
    <row r="629" spans="1:15" ht="16.5" customHeight="1" x14ac:dyDescent="0.25">
      <c r="A629" s="1" t="s">
        <v>1076</v>
      </c>
      <c r="B629" s="2" t="s">
        <v>8885</v>
      </c>
      <c r="C629" s="11" t="str">
        <f>HYPERLINK("X:\Private\NTD\Test Report\測試報告-電子版本(1999-2014)\CS","查看目錄")</f>
        <v>查看目錄</v>
      </c>
      <c r="D629" s="1" t="s">
        <v>2</v>
      </c>
      <c r="E629" s="6">
        <v>36510</v>
      </c>
      <c r="F629" s="6">
        <v>36514</v>
      </c>
      <c r="G629" s="6">
        <v>36589</v>
      </c>
      <c r="H629" s="6" t="s">
        <v>4766</v>
      </c>
      <c r="I629" s="6" t="s">
        <v>4766</v>
      </c>
      <c r="J629" s="6" t="s">
        <v>4766</v>
      </c>
      <c r="K629" s="6" t="s">
        <v>4766</v>
      </c>
      <c r="L629" s="6" t="s">
        <v>4766</v>
      </c>
      <c r="M629" s="6" t="s">
        <v>4766</v>
      </c>
      <c r="N629" s="6" t="s">
        <v>4766</v>
      </c>
      <c r="O629" s="6" t="s">
        <v>4766</v>
      </c>
    </row>
    <row r="630" spans="1:15" ht="16.5" customHeight="1" x14ac:dyDescent="0.25">
      <c r="A630" s="1" t="s">
        <v>1077</v>
      </c>
      <c r="B630" s="2" t="s">
        <v>8886</v>
      </c>
      <c r="C630" s="11" t="str">
        <f>HYPERLINK("X:\Private\NTD\Test Report\測試報告-電子版本(1999-2014)\CS","查看目錄")</f>
        <v>查看目錄</v>
      </c>
      <c r="D630" s="1" t="s">
        <v>252</v>
      </c>
      <c r="E630" s="6">
        <v>36517</v>
      </c>
      <c r="F630" s="6">
        <v>36549</v>
      </c>
      <c r="G630" s="6">
        <v>36577</v>
      </c>
      <c r="H630" s="6" t="s">
        <v>4766</v>
      </c>
      <c r="I630" s="6" t="s">
        <v>4766</v>
      </c>
      <c r="J630" s="6" t="s">
        <v>4766</v>
      </c>
      <c r="K630" s="6" t="s">
        <v>4766</v>
      </c>
      <c r="L630" s="6" t="s">
        <v>4766</v>
      </c>
      <c r="M630" s="6" t="s">
        <v>4766</v>
      </c>
      <c r="N630" s="6" t="s">
        <v>4766</v>
      </c>
      <c r="O630" s="6" t="s">
        <v>4766</v>
      </c>
    </row>
  </sheetData>
  <phoneticPr fontId="1" type="noConversion"/>
  <hyperlinks>
    <hyperlink ref="C2" r:id="rId1" display="CS/CS-00101" xr:uid="{00000000-0004-0000-0200-000000000000}"/>
    <hyperlink ref="C3" r:id="rId2" display="CS/CS-00102" xr:uid="{00000000-0004-0000-0200-000001000000}"/>
    <hyperlink ref="C4" r:id="rId3" display="CS/CS-00201" xr:uid="{00000000-0004-0000-0200-000002000000}"/>
    <hyperlink ref="C5" r:id="rId4" display="CS/CS-00401" xr:uid="{00000000-0004-0000-0200-000003000000}"/>
    <hyperlink ref="C6" r:id="rId5" display="CS\CS-00402" xr:uid="{00000000-0004-0000-0200-000004000000}"/>
    <hyperlink ref="C7" r:id="rId6" display="CS/CS-00403" xr:uid="{00000000-0004-0000-0200-000005000000}"/>
    <hyperlink ref="C8" r:id="rId7" display="CS/CS-00404" xr:uid="{00000000-0004-0000-0200-000006000000}"/>
    <hyperlink ref="C9" r:id="rId8" display="CS/CS-00405" xr:uid="{00000000-0004-0000-0200-000007000000}"/>
    <hyperlink ref="C10" r:id="rId9" display="CS\CS-00406" xr:uid="{00000000-0004-0000-0200-000008000000}"/>
    <hyperlink ref="C11" r:id="rId10" display="CS\CS-00501" xr:uid="{00000000-0004-0000-0200-000009000000}"/>
    <hyperlink ref="C12" r:id="rId11" display="CS/CS-00502" xr:uid="{00000000-0004-0000-0200-00000A000000}"/>
    <hyperlink ref="C13" r:id="rId12" display="CS/CS-00503" xr:uid="{00000000-0004-0000-0200-00000B000000}"/>
    <hyperlink ref="C14" r:id="rId13" display="CS/CS-00504" xr:uid="{00000000-0004-0000-0200-00000C000000}"/>
    <hyperlink ref="C15" r:id="rId14" display="CS/CS-00505" xr:uid="{00000000-0004-0000-0200-00000D000000}"/>
    <hyperlink ref="C16" r:id="rId15" display="CS/CS-00506" xr:uid="{00000000-0004-0000-0200-00000E000000}"/>
    <hyperlink ref="C17" r:id="rId16" display="CS/CS-00507" xr:uid="{00000000-0004-0000-0200-00000F000000}"/>
    <hyperlink ref="C18" r:id="rId17" display="CS/CS-00508" xr:uid="{00000000-0004-0000-0200-000010000000}"/>
    <hyperlink ref="C19" r:id="rId18" display="CS/CS-00509" xr:uid="{00000000-0004-0000-0200-000011000000}"/>
    <hyperlink ref="C20" r:id="rId19" display="CS/CS-00601" xr:uid="{00000000-0004-0000-0200-000012000000}"/>
    <hyperlink ref="C21" r:id="rId20" display="CS/CS-00701" xr:uid="{00000000-0004-0000-0200-000013000000}"/>
    <hyperlink ref="C22" r:id="rId21" display="CS/CS-00702" xr:uid="{00000000-0004-0000-0200-000014000000}"/>
    <hyperlink ref="C23" r:id="rId22" display="CS/CS-00801" xr:uid="{00000000-0004-0000-0200-000015000000}"/>
    <hyperlink ref="C24" r:id="rId23" display="CS/CS-00802" xr:uid="{00000000-0004-0000-0200-000016000000}"/>
    <hyperlink ref="C25" r:id="rId24" display="CS/CS-00803" xr:uid="{00000000-0004-0000-0200-000017000000}"/>
    <hyperlink ref="C26" r:id="rId25" display="CS/CS-00804" xr:uid="{00000000-0004-0000-0200-000018000000}"/>
    <hyperlink ref="C27" r:id="rId26" display="CS/CS-00805" xr:uid="{00000000-0004-0000-0200-000019000000}"/>
    <hyperlink ref="C28" r:id="rId27" display="CS/CS-00806" xr:uid="{00000000-0004-0000-0200-00001A000000}"/>
    <hyperlink ref="C29" r:id="rId28" display="CS/CS-00901" xr:uid="{00000000-0004-0000-0200-00001B000000}"/>
    <hyperlink ref="C30" r:id="rId29" display="CS/CS-01101" xr:uid="{00000000-0004-0000-0200-00001C000000}"/>
    <hyperlink ref="C31" r:id="rId30" display="CS/CS-01201" xr:uid="{00000000-0004-0000-0200-00001D000000}"/>
    <hyperlink ref="C32" r:id="rId31" display="CS/CS-01202" xr:uid="{00000000-0004-0000-0200-00001E000000}"/>
    <hyperlink ref="C33" r:id="rId32" display="CS/CS-030101" xr:uid="{00000000-0004-0000-0200-00001F000000}"/>
    <hyperlink ref="C34" r:id="rId33" display="CS/CS-030102" xr:uid="{00000000-0004-0000-0200-000020000000}"/>
    <hyperlink ref="C35" r:id="rId34" display="CS/CS-030103" xr:uid="{00000000-0004-0000-0200-000021000000}"/>
    <hyperlink ref="C36" r:id="rId35" display="CS/CS-030104" xr:uid="{00000000-0004-0000-0200-000022000000}"/>
    <hyperlink ref="C37" r:id="rId36" display="CS/CS-030105" xr:uid="{00000000-0004-0000-0200-000023000000}"/>
    <hyperlink ref="C38" r:id="rId37" display="CS/CS-030106" xr:uid="{00000000-0004-0000-0200-000024000000}"/>
    <hyperlink ref="C39" r:id="rId38" display="CS/CS-030107" xr:uid="{00000000-0004-0000-0200-000025000000}"/>
    <hyperlink ref="C40" r:id="rId39" display="CS/CS-030108" xr:uid="{00000000-0004-0000-0200-000026000000}"/>
    <hyperlink ref="C41" r:id="rId40" display="CS/CS-030109" xr:uid="{00000000-0004-0000-0200-000027000000}"/>
    <hyperlink ref="C42" r:id="rId41" display="CS/CS-030110" xr:uid="{00000000-0004-0000-0200-000028000000}"/>
    <hyperlink ref="C43" r:id="rId42" display="CS/CS-030111" xr:uid="{00000000-0004-0000-0200-000029000000}"/>
    <hyperlink ref="C44" r:id="rId43" display="CS/CS-030201" xr:uid="{00000000-0004-0000-0200-00002A000000}"/>
    <hyperlink ref="C45" r:id="rId44" display="CS/CS-030202" xr:uid="{00000000-0004-0000-0200-00002B000000}"/>
    <hyperlink ref="C46" r:id="rId45" display="CS/CS-030203" xr:uid="{00000000-0004-0000-0200-00002C000000}"/>
    <hyperlink ref="C47" r:id="rId46" display="CS/CS-030204" xr:uid="{00000000-0004-0000-0200-00002D000000}"/>
    <hyperlink ref="C48" r:id="rId47" display="CS/CS-030205" xr:uid="{00000000-0004-0000-0200-00002E000000}"/>
    <hyperlink ref="C49" r:id="rId48" display="CS/CS-030206" xr:uid="{00000000-0004-0000-0200-00002F000000}"/>
    <hyperlink ref="C50" r:id="rId49" display="CS/CS-030207" xr:uid="{00000000-0004-0000-0200-000030000000}"/>
    <hyperlink ref="C51" r:id="rId50" display="CS/CS-030301" xr:uid="{00000000-0004-0000-0200-000031000000}"/>
    <hyperlink ref="C52" r:id="rId51" display="CS/CS-030302" xr:uid="{00000000-0004-0000-0200-000032000000}"/>
    <hyperlink ref="C53" r:id="rId52" display="CS/CS-030303" xr:uid="{00000000-0004-0000-0200-000033000000}"/>
    <hyperlink ref="C54" r:id="rId53" display="CS/CS-030304" xr:uid="{00000000-0004-0000-0200-000034000000}"/>
    <hyperlink ref="C55" r:id="rId54" display="CS/CS-030305" xr:uid="{00000000-0004-0000-0200-000035000000}"/>
    <hyperlink ref="C56" r:id="rId55" display="CS/CS-030401" xr:uid="{00000000-0004-0000-0200-000036000000}"/>
    <hyperlink ref="C57" r:id="rId56" display="CS/CS-030402" xr:uid="{00000000-0004-0000-0200-000037000000}"/>
    <hyperlink ref="C58" r:id="rId57" display="CS/CS-030403" xr:uid="{00000000-0004-0000-0200-000038000000}"/>
    <hyperlink ref="C59" r:id="rId58" display="CS/CS-030404" xr:uid="{00000000-0004-0000-0200-000039000000}"/>
    <hyperlink ref="C60" r:id="rId59" display="CS/CS-030405" xr:uid="{00000000-0004-0000-0200-00003A000000}"/>
    <hyperlink ref="C61" r:id="rId60" display="CS/CS-030406" xr:uid="{00000000-0004-0000-0200-00003B000000}"/>
    <hyperlink ref="C62" r:id="rId61" display="CS/CS-030407" xr:uid="{00000000-0004-0000-0200-00003C000000}"/>
    <hyperlink ref="C63" r:id="rId62" display="CS/CS-030408" xr:uid="{00000000-0004-0000-0200-00003D000000}"/>
    <hyperlink ref="C64" r:id="rId63" display="CS/CS-030409" xr:uid="{00000000-0004-0000-0200-00003E000000}"/>
    <hyperlink ref="C65" r:id="rId64" display="CS/CS-030410" xr:uid="{00000000-0004-0000-0200-00003F000000}"/>
    <hyperlink ref="C66" r:id="rId65" display="CS/CS-030501" xr:uid="{00000000-0004-0000-0200-000040000000}"/>
    <hyperlink ref="C67" r:id="rId66" display="CS/CS-030502" xr:uid="{00000000-0004-0000-0200-000041000000}"/>
    <hyperlink ref="C68" r:id="rId67" display="CS/CS-030503" xr:uid="{00000000-0004-0000-0200-000042000000}"/>
    <hyperlink ref="C69" r:id="rId68" display="CS/CS-030504" xr:uid="{00000000-0004-0000-0200-000043000000}"/>
    <hyperlink ref="C70" r:id="rId69" display="CS/CS-030505" xr:uid="{00000000-0004-0000-0200-000044000000}"/>
    <hyperlink ref="C71" r:id="rId70" display="CS/CS-030506" xr:uid="{00000000-0004-0000-0200-000045000000}"/>
    <hyperlink ref="C72" r:id="rId71" display="CS/CS-030507" xr:uid="{00000000-0004-0000-0200-000046000000}"/>
    <hyperlink ref="C73" r:id="rId72" display="CS/CS-030601" xr:uid="{00000000-0004-0000-0200-000047000000}"/>
    <hyperlink ref="C74" r:id="rId73" display="CS/CS-030602" xr:uid="{00000000-0004-0000-0200-000048000000}"/>
    <hyperlink ref="C75" r:id="rId74" display="CS/CS-030701" xr:uid="{00000000-0004-0000-0200-000049000000}"/>
    <hyperlink ref="C76" r:id="rId75" display="CS/CS-030702" xr:uid="{00000000-0004-0000-0200-00004A000000}"/>
    <hyperlink ref="C77" r:id="rId76" display="CS/CS-030703" xr:uid="{00000000-0004-0000-0200-00004B000000}"/>
    <hyperlink ref="C78" r:id="rId77" display="CS/CS-030704" xr:uid="{00000000-0004-0000-0200-00004C000000}"/>
    <hyperlink ref="C79" r:id="rId78" display="CS/CS-030705" xr:uid="{00000000-0004-0000-0200-00004D000000}"/>
    <hyperlink ref="C80" r:id="rId79" display="CS/CS-030706" xr:uid="{00000000-0004-0000-0200-00004E000000}"/>
    <hyperlink ref="C81" r:id="rId80" display="CS/CS-030707" xr:uid="{00000000-0004-0000-0200-00004F000000}"/>
    <hyperlink ref="C82" r:id="rId81" display="CS/CS-030708" xr:uid="{00000000-0004-0000-0200-000050000000}"/>
    <hyperlink ref="C83" r:id="rId82" display="CS/CS-030709" xr:uid="{00000000-0004-0000-0200-000051000000}"/>
    <hyperlink ref="C84" r:id="rId83" display="CS/CS-030710" xr:uid="{00000000-0004-0000-0200-000052000000}"/>
    <hyperlink ref="C85" r:id="rId84" display="CS/CS-030711" xr:uid="{00000000-0004-0000-0200-000053000000}"/>
    <hyperlink ref="C86" r:id="rId85" display="CS/CS-030712" xr:uid="{00000000-0004-0000-0200-000054000000}"/>
    <hyperlink ref="C87" r:id="rId86" display="CS/CS-030713" xr:uid="{00000000-0004-0000-0200-000055000000}"/>
    <hyperlink ref="C88" r:id="rId87" display="CS/CS-030801" xr:uid="{00000000-0004-0000-0200-000056000000}"/>
    <hyperlink ref="C89" r:id="rId88" display="CS/CS-030802" xr:uid="{00000000-0004-0000-0200-000057000000}"/>
    <hyperlink ref="C90" r:id="rId89" display="CS/CS-030803" xr:uid="{00000000-0004-0000-0200-000058000000}"/>
    <hyperlink ref="C91" r:id="rId90" display="CS/CS-030804" xr:uid="{00000000-0004-0000-0200-000059000000}"/>
    <hyperlink ref="C92" r:id="rId91" display="CS/CS-030805" xr:uid="{00000000-0004-0000-0200-00005A000000}"/>
    <hyperlink ref="C93" r:id="rId92" display="CS/CS-030806" xr:uid="{00000000-0004-0000-0200-00005B000000}"/>
    <hyperlink ref="C94" r:id="rId93" display="CS/CS-030807" xr:uid="{00000000-0004-0000-0200-00005C000000}"/>
    <hyperlink ref="C95" r:id="rId94" display="CS/CS-030808" xr:uid="{00000000-0004-0000-0200-00005D000000}"/>
    <hyperlink ref="C96" r:id="rId95" display="CS/CS-030809" xr:uid="{00000000-0004-0000-0200-00005E000000}"/>
    <hyperlink ref="C97" r:id="rId96" display="CS/CS-030810" xr:uid="{00000000-0004-0000-0200-00005F000000}"/>
    <hyperlink ref="C98" r:id="rId97" display="CS/CS-030811" xr:uid="{00000000-0004-0000-0200-000060000000}"/>
    <hyperlink ref="C99" r:id="rId98" display="CS/CS-030812" xr:uid="{00000000-0004-0000-0200-000061000000}"/>
    <hyperlink ref="C100" r:id="rId99" display="CS/CS-030813" xr:uid="{00000000-0004-0000-0200-000062000000}"/>
    <hyperlink ref="C101" r:id="rId100" display="CS/CS-030814" xr:uid="{00000000-0004-0000-0200-000063000000}"/>
    <hyperlink ref="C102" r:id="rId101" display="CS/CS-030815" xr:uid="{00000000-0004-0000-0200-000064000000}"/>
    <hyperlink ref="C103" r:id="rId102" display="CS/CS-030816" xr:uid="{00000000-0004-0000-0200-000065000000}"/>
    <hyperlink ref="C104" r:id="rId103" display="CS/CS-030901" xr:uid="{00000000-0004-0000-0200-000066000000}"/>
    <hyperlink ref="C105" r:id="rId104" display="CS/CS-030902" xr:uid="{00000000-0004-0000-0200-000067000000}"/>
    <hyperlink ref="C106" r:id="rId105" display="CS/CS-030903" xr:uid="{00000000-0004-0000-0200-000068000000}"/>
    <hyperlink ref="C107" r:id="rId106" display="CS/CS-030904" xr:uid="{00000000-0004-0000-0200-000069000000}"/>
    <hyperlink ref="C108" r:id="rId107" display="CS/CS-030905" xr:uid="{00000000-0004-0000-0200-00006A000000}"/>
    <hyperlink ref="C109" r:id="rId108" display="CS/CS-030906" xr:uid="{00000000-0004-0000-0200-00006B000000}"/>
    <hyperlink ref="C110" r:id="rId109" display="CS/CS-031001" xr:uid="{00000000-0004-0000-0200-00006C000000}"/>
    <hyperlink ref="C111" r:id="rId110" display="CS/CS-031002" xr:uid="{00000000-0004-0000-0200-00006D000000}"/>
    <hyperlink ref="C112" r:id="rId111" display="CS/CS-031003" xr:uid="{00000000-0004-0000-0200-00006E000000}"/>
    <hyperlink ref="C113" r:id="rId112" display="CS/CS-031004" xr:uid="{00000000-0004-0000-0200-00006F000000}"/>
    <hyperlink ref="C114" r:id="rId113" display="CS/CS-031005" xr:uid="{00000000-0004-0000-0200-000070000000}"/>
    <hyperlink ref="C115" r:id="rId114" display="CS/CS-031006" xr:uid="{00000000-0004-0000-0200-000071000000}"/>
    <hyperlink ref="C116" r:id="rId115" display="CS/CS-031007" xr:uid="{00000000-0004-0000-0200-000072000000}"/>
    <hyperlink ref="C117" r:id="rId116" display="CS/CS-031008" xr:uid="{00000000-0004-0000-0200-000073000000}"/>
    <hyperlink ref="C118" r:id="rId117" display="CS/CS-031009" xr:uid="{00000000-0004-0000-0200-000074000000}"/>
    <hyperlink ref="C119" r:id="rId118" display="CS/CS-031101" xr:uid="{00000000-0004-0000-0200-000075000000}"/>
    <hyperlink ref="C120" r:id="rId119" display="CS/CS-031201" xr:uid="{00000000-0004-0000-0200-000076000000}"/>
    <hyperlink ref="C121" r:id="rId120" display="CS/CS-031202" xr:uid="{00000000-0004-0000-0200-000077000000}"/>
    <hyperlink ref="C122" r:id="rId121" display="CS/CS-031203" xr:uid="{00000000-0004-0000-0200-000078000000}"/>
    <hyperlink ref="C123" r:id="rId122" display="CS/CS-031204" xr:uid="{00000000-0004-0000-0200-000079000000}"/>
    <hyperlink ref="C124" r:id="rId123" display="CS/CS-031205" xr:uid="{00000000-0004-0000-0200-00007A000000}"/>
    <hyperlink ref="C125" r:id="rId124" display="CS/CS-031206" xr:uid="{00000000-0004-0000-0200-00007B000000}"/>
    <hyperlink ref="C126" r:id="rId125" display="CS/CS-031207" xr:uid="{00000000-0004-0000-0200-00007C000000}"/>
    <hyperlink ref="C127" r:id="rId126" display="CS/CS-031208" xr:uid="{00000000-0004-0000-0200-00007D000000}"/>
    <hyperlink ref="C128" r:id="rId127" display="CS/CS-031209" xr:uid="{00000000-0004-0000-0200-00007E000000}"/>
    <hyperlink ref="C129" r:id="rId128" display="CS/CS-031210" xr:uid="{00000000-0004-0000-0200-00007F000000}"/>
    <hyperlink ref="C130" r:id="rId129" display="CS/CS-040101" xr:uid="{00000000-0004-0000-0200-000080000000}"/>
    <hyperlink ref="C131" r:id="rId130" display="CS/CS-040201" xr:uid="{00000000-0004-0000-0200-000081000000}"/>
    <hyperlink ref="C132" r:id="rId131" display="CS/CS-040202" xr:uid="{00000000-0004-0000-0200-000082000000}"/>
    <hyperlink ref="C133" r:id="rId132" display="CS/CS-040203" xr:uid="{00000000-0004-0000-0200-000083000000}"/>
    <hyperlink ref="C134" r:id="rId133" display="CS/CS-040204" xr:uid="{00000000-0004-0000-0200-000084000000}"/>
    <hyperlink ref="C135" r:id="rId134" display="CS/CS-040205" xr:uid="{00000000-0004-0000-0200-000085000000}"/>
    <hyperlink ref="C136" r:id="rId135" display="CS/CS-040301" xr:uid="{00000000-0004-0000-0200-000086000000}"/>
    <hyperlink ref="C137" r:id="rId136" display="CS/CS-040302" xr:uid="{00000000-0004-0000-0200-000087000000}"/>
    <hyperlink ref="C138" r:id="rId137" display="CS/CS-040303" xr:uid="{00000000-0004-0000-0200-000088000000}"/>
    <hyperlink ref="C139" r:id="rId138" display="CS/CS-040304" xr:uid="{00000000-0004-0000-0200-000089000000}"/>
    <hyperlink ref="C140" r:id="rId139" display="CS/CS-040305" xr:uid="{00000000-0004-0000-0200-00008A000000}"/>
    <hyperlink ref="C141" r:id="rId140" display="CS/CS-040401" xr:uid="{00000000-0004-0000-0200-00008B000000}"/>
    <hyperlink ref="C142" r:id="rId141" display="CS/CS-040402" xr:uid="{00000000-0004-0000-0200-00008C000000}"/>
    <hyperlink ref="C143" r:id="rId142" display="CS/CS-040403" xr:uid="{00000000-0004-0000-0200-00008D000000}"/>
    <hyperlink ref="C144" r:id="rId143" display="CS/CS-040404" xr:uid="{00000000-0004-0000-0200-00008E000000}"/>
    <hyperlink ref="C145" r:id="rId144" display="CS/CS-040501" xr:uid="{00000000-0004-0000-0200-00008F000000}"/>
    <hyperlink ref="C146" r:id="rId145" display="CS/CS-040502" xr:uid="{00000000-0004-0000-0200-000090000000}"/>
    <hyperlink ref="C147" r:id="rId146" display="CS/CS-040503" xr:uid="{00000000-0004-0000-0200-000091000000}"/>
    <hyperlink ref="C148" r:id="rId147" display="CS/CS-040504" xr:uid="{00000000-0004-0000-0200-000092000000}"/>
    <hyperlink ref="C149" r:id="rId148" display="CS/CS-040505" xr:uid="{00000000-0004-0000-0200-000093000000}"/>
    <hyperlink ref="C150" r:id="rId149" display="CS/CS-040601" xr:uid="{00000000-0004-0000-0200-000094000000}"/>
    <hyperlink ref="C151" r:id="rId150" display="CS/CS-040602" xr:uid="{00000000-0004-0000-0200-000095000000}"/>
    <hyperlink ref="C152" r:id="rId151" display="CS/CS-040603" xr:uid="{00000000-0004-0000-0200-000096000000}"/>
    <hyperlink ref="C153" r:id="rId152" display="CS/CS-040604" xr:uid="{00000000-0004-0000-0200-000097000000}"/>
    <hyperlink ref="C154" r:id="rId153" display="CS/CS-040605" xr:uid="{00000000-0004-0000-0200-000098000000}"/>
    <hyperlink ref="C155" r:id="rId154" display="CS/CS-040701" xr:uid="{00000000-0004-0000-0200-000099000000}"/>
    <hyperlink ref="C156" r:id="rId155" display="CS/CS-040801" xr:uid="{00000000-0004-0000-0200-00009A000000}"/>
    <hyperlink ref="C157" r:id="rId156" display="CS/CS-040802" xr:uid="{00000000-0004-0000-0200-00009B000000}"/>
    <hyperlink ref="C158" r:id="rId157" display="CS/CS-040803" xr:uid="{00000000-0004-0000-0200-00009C000000}"/>
    <hyperlink ref="C159" r:id="rId158" display="CS/CS-040804" xr:uid="{00000000-0004-0000-0200-00009D000000}"/>
    <hyperlink ref="C160" r:id="rId159" display="CS/CS-040805" xr:uid="{00000000-0004-0000-0200-00009E000000}"/>
    <hyperlink ref="C161" r:id="rId160" display="CS/CS-040806" xr:uid="{00000000-0004-0000-0200-00009F000000}"/>
    <hyperlink ref="C162" r:id="rId161" display="CS/CS-040901" xr:uid="{00000000-0004-0000-0200-0000A0000000}"/>
    <hyperlink ref="C163" r:id="rId162" display="CS/CS-040902" xr:uid="{00000000-0004-0000-0200-0000A1000000}"/>
    <hyperlink ref="C164" r:id="rId163" display="CS/CS-040903" xr:uid="{00000000-0004-0000-0200-0000A2000000}"/>
    <hyperlink ref="C165" r:id="rId164" display="CS/CS-040904" xr:uid="{00000000-0004-0000-0200-0000A3000000}"/>
    <hyperlink ref="C166" r:id="rId165" display="CS/CS-041001" xr:uid="{00000000-0004-0000-0200-0000A4000000}"/>
    <hyperlink ref="C167" r:id="rId166" display="CS/CS-041002" xr:uid="{00000000-0004-0000-0200-0000A5000000}"/>
    <hyperlink ref="C168" r:id="rId167" display="CS/CS-041101" xr:uid="{00000000-0004-0000-0200-0000A6000000}"/>
    <hyperlink ref="C169" r:id="rId168" display="CS/CS-041102" xr:uid="{00000000-0004-0000-0200-0000A7000000}"/>
    <hyperlink ref="C170" r:id="rId169" display="CS/CS-041201" xr:uid="{00000000-0004-0000-0200-0000A8000000}"/>
    <hyperlink ref="C171" r:id="rId170" display="CS/CS-050101" xr:uid="{00000000-0004-0000-0200-0000A9000000}"/>
    <hyperlink ref="C172" r:id="rId171" display="CS/CS-050201" xr:uid="{00000000-0004-0000-0200-0000AA000000}"/>
    <hyperlink ref="C173" r:id="rId172" display="CS/CS-050202" xr:uid="{00000000-0004-0000-0200-0000AB000000}"/>
    <hyperlink ref="C174" r:id="rId173" display="CS/CS-050301" xr:uid="{00000000-0004-0000-0200-0000AC000000}"/>
    <hyperlink ref="C175" r:id="rId174" display="CS/CS-050302" xr:uid="{00000000-0004-0000-0200-0000AD000000}"/>
    <hyperlink ref="C176" r:id="rId175" display="CS/CS-050303" xr:uid="{00000000-0004-0000-0200-0000AE000000}"/>
    <hyperlink ref="C177" r:id="rId176" display="CS/CS-050304" xr:uid="{00000000-0004-0000-0200-0000AF000000}"/>
    <hyperlink ref="C178" r:id="rId177" display="CS/CS-050305" xr:uid="{00000000-0004-0000-0200-0000B0000000}"/>
    <hyperlink ref="C179" r:id="rId178" display="CS/CS-050306" xr:uid="{00000000-0004-0000-0200-0000B1000000}"/>
    <hyperlink ref="C180" r:id="rId179" display="CS/CS-050307" xr:uid="{00000000-0004-0000-0200-0000B2000000}"/>
    <hyperlink ref="C181" r:id="rId180" display="CS/CS-050401" xr:uid="{00000000-0004-0000-0200-0000B3000000}"/>
    <hyperlink ref="C182" r:id="rId181" display="CS/CS-050402" xr:uid="{00000000-0004-0000-0200-0000B4000000}"/>
    <hyperlink ref="C183" r:id="rId182" display="CS/CS-050403" xr:uid="{00000000-0004-0000-0200-0000B5000000}"/>
    <hyperlink ref="C184" r:id="rId183" display="CS/CS-050501" xr:uid="{00000000-0004-0000-0200-0000B6000000}"/>
    <hyperlink ref="C185" r:id="rId184" display="CS/CS-050502" xr:uid="{00000000-0004-0000-0200-0000B7000000}"/>
    <hyperlink ref="C186" r:id="rId185" display="CS/CS-050503" xr:uid="{00000000-0004-0000-0200-0000B8000000}"/>
    <hyperlink ref="C187" r:id="rId186" display="CS/CS-050601" xr:uid="{00000000-0004-0000-0200-0000B9000000}"/>
    <hyperlink ref="C188" r:id="rId187" display="CS/CS-050602" xr:uid="{00000000-0004-0000-0200-0000BA000000}"/>
    <hyperlink ref="C189" r:id="rId188" display="CS/CS-050603" xr:uid="{00000000-0004-0000-0200-0000BB000000}"/>
    <hyperlink ref="C190" r:id="rId189" display="CS/CS-050701" xr:uid="{00000000-0004-0000-0200-0000BC000000}"/>
    <hyperlink ref="C191" r:id="rId190" display="CS/CS-050801" xr:uid="{00000000-0004-0000-0200-0000BD000000}"/>
    <hyperlink ref="C192" r:id="rId191" display="CS/CS-050901" xr:uid="{00000000-0004-0000-0200-0000BE000000}"/>
    <hyperlink ref="C193" r:id="rId192" display="CS/CS-051001" xr:uid="{00000000-0004-0000-0200-0000BF000000}"/>
    <hyperlink ref="C194" r:id="rId193" display="CS/CS-051002" xr:uid="{00000000-0004-0000-0200-0000C0000000}"/>
    <hyperlink ref="C195" r:id="rId194" display="CS/CS-051101" xr:uid="{00000000-0004-0000-0200-0000C1000000}"/>
    <hyperlink ref="C196" r:id="rId195" display="CS/CS-051102" xr:uid="{00000000-0004-0000-0200-0000C2000000}"/>
    <hyperlink ref="C197" r:id="rId196" display="CS/CS-051103" xr:uid="{00000000-0004-0000-0200-0000C3000000}"/>
    <hyperlink ref="C198" r:id="rId197" display="CS/CS-051104" xr:uid="{00000000-0004-0000-0200-0000C4000000}"/>
    <hyperlink ref="C199" r:id="rId198" display="CS/CS-051105" xr:uid="{00000000-0004-0000-0200-0000C5000000}"/>
    <hyperlink ref="C200" r:id="rId199" display="CS/CS-051201" xr:uid="{00000000-0004-0000-0200-0000C6000000}"/>
    <hyperlink ref="C201" r:id="rId200" display="CS/CS-051202" xr:uid="{00000000-0004-0000-0200-0000C7000000}"/>
    <hyperlink ref="C202" r:id="rId201" display="CS/CS-060101" xr:uid="{00000000-0004-0000-0200-0000C8000000}"/>
    <hyperlink ref="C203" r:id="rId202" display="CS/CS-060201" xr:uid="{00000000-0004-0000-0200-0000C9000000}"/>
    <hyperlink ref="C204" r:id="rId203" display="CS/CS-060202" xr:uid="{00000000-0004-0000-0200-0000CA000000}"/>
    <hyperlink ref="C205" r:id="rId204" display="CS/CS-060203" xr:uid="{00000000-0004-0000-0200-0000CB000000}"/>
    <hyperlink ref="C206" r:id="rId205" display="CS/CS-060301" xr:uid="{00000000-0004-0000-0200-0000CC000000}"/>
    <hyperlink ref="C207" r:id="rId206" display="CS/CS-060401" xr:uid="{00000000-0004-0000-0200-0000CD000000}"/>
    <hyperlink ref="C208" r:id="rId207" display="CS/CS-060501" xr:uid="{00000000-0004-0000-0200-0000CE000000}"/>
    <hyperlink ref="C209" r:id="rId208" display="CS/CS-060601" xr:uid="{00000000-0004-0000-0200-0000CF000000}"/>
    <hyperlink ref="C210" r:id="rId209" display="CS/CS-060602" xr:uid="{00000000-0004-0000-0200-0000D0000000}"/>
    <hyperlink ref="C211" r:id="rId210" display="CS/CS-060603" xr:uid="{00000000-0004-0000-0200-0000D1000000}"/>
    <hyperlink ref="C212" r:id="rId211" display="CS/CS-060701" xr:uid="{00000000-0004-0000-0200-0000D2000000}"/>
    <hyperlink ref="C213" r:id="rId212" display="CS/CS-060702" xr:uid="{00000000-0004-0000-0200-0000D3000000}"/>
    <hyperlink ref="C214" r:id="rId213" display="CS/CS-060703" xr:uid="{00000000-0004-0000-0200-0000D4000000}"/>
    <hyperlink ref="C215" r:id="rId214" display="CS/CS-060704" xr:uid="{00000000-0004-0000-0200-0000D5000000}"/>
    <hyperlink ref="C216" r:id="rId215" display="CS/CS-060801" xr:uid="{00000000-0004-0000-0200-0000D6000000}"/>
    <hyperlink ref="C217" r:id="rId216" display="CS/CS-060802" xr:uid="{00000000-0004-0000-0200-0000D7000000}"/>
    <hyperlink ref="C218" r:id="rId217" display="CS/CS-060803" xr:uid="{00000000-0004-0000-0200-0000D8000000}"/>
    <hyperlink ref="C219" r:id="rId218" display="CS/CS-060804" xr:uid="{00000000-0004-0000-0200-0000D9000000}"/>
    <hyperlink ref="C220" r:id="rId219" display="CS/CS-060805" xr:uid="{00000000-0004-0000-0200-0000DA000000}"/>
    <hyperlink ref="C221" r:id="rId220" display="CS/CS-060901" xr:uid="{00000000-0004-0000-0200-0000DB000000}"/>
    <hyperlink ref="C222" r:id="rId221" display="CS/CS-060902" xr:uid="{00000000-0004-0000-0200-0000DC000000}"/>
    <hyperlink ref="C223" r:id="rId222" display="CS/CS-060903" xr:uid="{00000000-0004-0000-0200-0000DD000000}"/>
    <hyperlink ref="C224" r:id="rId223" display="CS/CS-060904" xr:uid="{00000000-0004-0000-0200-0000DE000000}"/>
    <hyperlink ref="C225" r:id="rId224" display="CS/CS-060905" xr:uid="{00000000-0004-0000-0200-0000DF000000}"/>
    <hyperlink ref="C226" r:id="rId225" display="CS/CS-060906" xr:uid="{00000000-0004-0000-0200-0000E0000000}"/>
    <hyperlink ref="C227" r:id="rId226" display="CS/CS-061001" xr:uid="{00000000-0004-0000-0200-0000E1000000}"/>
    <hyperlink ref="C228" r:id="rId227" display="CS/CS-061002" xr:uid="{00000000-0004-0000-0200-0000E2000000}"/>
    <hyperlink ref="C229" r:id="rId228" display="CS/CS-061003" xr:uid="{00000000-0004-0000-0200-0000E3000000}"/>
    <hyperlink ref="C230" r:id="rId229" display="CS/CS-061004" xr:uid="{00000000-0004-0000-0200-0000E4000000}"/>
    <hyperlink ref="C231" r:id="rId230" display="CS/CS-061201" xr:uid="{00000000-0004-0000-0200-0000E5000000}"/>
    <hyperlink ref="C232" r:id="rId231" display="CS/CS-061202" xr:uid="{00000000-0004-0000-0200-0000E6000000}"/>
    <hyperlink ref="C233" r:id="rId232" display="CS/CS-061203" xr:uid="{00000000-0004-0000-0200-0000E7000000}"/>
    <hyperlink ref="C234" r:id="rId233" display="CS/CS-061204" xr:uid="{00000000-0004-0000-0200-0000E8000000}"/>
    <hyperlink ref="C235" r:id="rId234" display="CS/CS-070101" xr:uid="{00000000-0004-0000-0200-0000E9000000}"/>
    <hyperlink ref="C236" r:id="rId235" display="CS/CS-070102" xr:uid="{00000000-0004-0000-0200-0000EA000000}"/>
    <hyperlink ref="C237" r:id="rId236" display="CS/CS-070103" xr:uid="{00000000-0004-0000-0200-0000EB000000}"/>
    <hyperlink ref="C238" r:id="rId237" display="CS/CS-070104" xr:uid="{00000000-0004-0000-0200-0000EC000000}"/>
    <hyperlink ref="C239" r:id="rId238" display="CS/CS-070301" xr:uid="{00000000-0004-0000-0200-0000ED000000}"/>
    <hyperlink ref="C240" r:id="rId239" display="CS/CS-070401" xr:uid="{00000000-0004-0000-0200-0000EE000000}"/>
    <hyperlink ref="C241" r:id="rId240" display="CS/CS-070402" xr:uid="{00000000-0004-0000-0200-0000EF000000}"/>
    <hyperlink ref="C242" r:id="rId241" display="CS/CS-070403" xr:uid="{00000000-0004-0000-0200-0000F0000000}"/>
    <hyperlink ref="C243" r:id="rId242" display="CS/CS-070404" xr:uid="{00000000-0004-0000-0200-0000F1000000}"/>
    <hyperlink ref="C244" r:id="rId243" display="CS/CS-070405" xr:uid="{00000000-0004-0000-0200-0000F2000000}"/>
    <hyperlink ref="C245" r:id="rId244" display="CS/CS-070501" xr:uid="{00000000-0004-0000-0200-0000F3000000}"/>
    <hyperlink ref="C246" r:id="rId245" display="CS/CS-070502" xr:uid="{00000000-0004-0000-0200-0000F4000000}"/>
    <hyperlink ref="C247" r:id="rId246" display="CS/CS-070503" xr:uid="{00000000-0004-0000-0200-0000F5000000}"/>
    <hyperlink ref="C248" r:id="rId247" display="CS/CS-070504" xr:uid="{00000000-0004-0000-0200-0000F6000000}"/>
    <hyperlink ref="C249" r:id="rId248" display="CS/CS-070505" xr:uid="{00000000-0004-0000-0200-0000F7000000}"/>
    <hyperlink ref="C250" r:id="rId249" display="CS/CS-070506" xr:uid="{00000000-0004-0000-0200-0000F8000000}"/>
    <hyperlink ref="C251" r:id="rId250" display="CS/CS-070601" xr:uid="{00000000-0004-0000-0200-0000F9000000}"/>
    <hyperlink ref="C252" r:id="rId251" display="CS/CS-070602" xr:uid="{00000000-0004-0000-0200-0000FA000000}"/>
    <hyperlink ref="C253" r:id="rId252" display="CS/CS-070603" xr:uid="{00000000-0004-0000-0200-0000FB000000}"/>
    <hyperlink ref="C254" r:id="rId253" display="CS/CS-070604" xr:uid="{00000000-0004-0000-0200-0000FC000000}"/>
    <hyperlink ref="C255" r:id="rId254" display="CS/CS-070605" xr:uid="{00000000-0004-0000-0200-0000FD000000}"/>
    <hyperlink ref="C256" r:id="rId255" display="CS/CS-070606" xr:uid="{00000000-0004-0000-0200-0000FE000000}"/>
    <hyperlink ref="C257" r:id="rId256" display="CS/CS-070607" xr:uid="{00000000-0004-0000-0200-0000FF000000}"/>
    <hyperlink ref="C258" r:id="rId257" display="CS/CS-070701" xr:uid="{00000000-0004-0000-0200-000000010000}"/>
    <hyperlink ref="C259" r:id="rId258" display="CS/CS-070801" xr:uid="{00000000-0004-0000-0200-000001010000}"/>
    <hyperlink ref="C260" r:id="rId259" display="CS/CS-070802" xr:uid="{00000000-0004-0000-0200-000002010000}"/>
    <hyperlink ref="C261" r:id="rId260" display="CS/CS-070803" xr:uid="{00000000-0004-0000-0200-000003010000}"/>
    <hyperlink ref="C262" r:id="rId261" display="CS/CS-070804" xr:uid="{00000000-0004-0000-0200-000004010000}"/>
    <hyperlink ref="C263" r:id="rId262" display="CS/CS-070901" xr:uid="{00000000-0004-0000-0200-000005010000}"/>
    <hyperlink ref="C264" r:id="rId263" display="CS/CS-070902" xr:uid="{00000000-0004-0000-0200-000006010000}"/>
    <hyperlink ref="C265" r:id="rId264" display="CS/CS-071001" xr:uid="{00000000-0004-0000-0200-000007010000}"/>
    <hyperlink ref="C266" r:id="rId265" display="CS/CS-071002" xr:uid="{00000000-0004-0000-0200-000008010000}"/>
    <hyperlink ref="C267" r:id="rId266" display="CS/CS-071003" xr:uid="{00000000-0004-0000-0200-000009010000}"/>
    <hyperlink ref="C268" r:id="rId267" display="CS/CS-071004" xr:uid="{00000000-0004-0000-0200-00000A010000}"/>
    <hyperlink ref="C269" r:id="rId268" display="CS/CS-071101" xr:uid="{00000000-0004-0000-0200-00000B010000}"/>
    <hyperlink ref="C270" r:id="rId269" display="CS/CS-071102" xr:uid="{00000000-0004-0000-0200-00000C010000}"/>
    <hyperlink ref="C271" r:id="rId270" display="CS/CS-071103" xr:uid="{00000000-0004-0000-0200-00000D010000}"/>
    <hyperlink ref="C272" r:id="rId271" display="CS/CS-071104" xr:uid="{00000000-0004-0000-0200-00000E010000}"/>
    <hyperlink ref="C273" r:id="rId272" display="CS/CS-071201" xr:uid="{00000000-0004-0000-0200-00000F010000}"/>
    <hyperlink ref="C274" r:id="rId273" display="CS/CS-080101" xr:uid="{00000000-0004-0000-0200-000010010000}"/>
    <hyperlink ref="C275" r:id="rId274" display="CS/CS-080102" xr:uid="{00000000-0004-0000-0200-000011010000}"/>
    <hyperlink ref="C276" r:id="rId275" display="CS/CS-080103" xr:uid="{00000000-0004-0000-0200-000012010000}"/>
    <hyperlink ref="C277" r:id="rId276" display="CS/CS-080201" xr:uid="{00000000-0004-0000-0200-000013010000}"/>
    <hyperlink ref="C278" r:id="rId277" display="CS/CS-080301" xr:uid="{00000000-0004-0000-0200-000014010000}"/>
    <hyperlink ref="C279" r:id="rId278" display="CS/CS-080302" xr:uid="{00000000-0004-0000-0200-000015010000}"/>
    <hyperlink ref="C280" r:id="rId279" display="CS/CS-080303" xr:uid="{00000000-0004-0000-0200-000016010000}"/>
    <hyperlink ref="C281" r:id="rId280" display="CS/CS-080401" xr:uid="{00000000-0004-0000-0200-000017010000}"/>
    <hyperlink ref="C282" r:id="rId281" display="CS/CS-080501" xr:uid="{00000000-0004-0000-0200-000018010000}"/>
    <hyperlink ref="C283" r:id="rId282" display="CS/CS-080901" xr:uid="{00000000-0004-0000-0200-000019010000}"/>
    <hyperlink ref="C284" r:id="rId283" display="CS/CS-080902" xr:uid="{00000000-0004-0000-0200-00001A010000}"/>
    <hyperlink ref="C285" r:id="rId284" display="CS/CS-081001" xr:uid="{00000000-0004-0000-0200-00001B010000}"/>
    <hyperlink ref="C286" r:id="rId285" display="CS/CS-081002" xr:uid="{00000000-0004-0000-0200-00001C010000}"/>
    <hyperlink ref="C287" r:id="rId286" display="CS/CS-081003" xr:uid="{00000000-0004-0000-0200-00001D010000}"/>
    <hyperlink ref="C288" r:id="rId287" display="CS/CS-081004" xr:uid="{00000000-0004-0000-0200-00001E010000}"/>
    <hyperlink ref="C289" r:id="rId288" display="CS/CS-081101" xr:uid="{00000000-0004-0000-0200-00001F010000}"/>
    <hyperlink ref="C290" r:id="rId289" display="CS/CS-081102" xr:uid="{00000000-0004-0000-0200-000020010000}"/>
    <hyperlink ref="C291" r:id="rId290" display="CS/CS-090301" xr:uid="{00000000-0004-0000-0200-000021010000}"/>
    <hyperlink ref="C292" r:id="rId291" display="CS/CS-090401" xr:uid="{00000000-0004-0000-0200-000022010000}"/>
    <hyperlink ref="C293" r:id="rId292" display="CS/CS-090701" xr:uid="{00000000-0004-0000-0200-000023010000}"/>
    <hyperlink ref="C294" r:id="rId293" display="CS/CS-090702" xr:uid="{00000000-0004-0000-0200-000024010000}"/>
    <hyperlink ref="C295" r:id="rId294" display="CS/CS-090703" xr:uid="{00000000-0004-0000-0200-000025010000}"/>
    <hyperlink ref="C296" r:id="rId295" display="CS/CS-090704" xr:uid="{00000000-0004-0000-0200-000026010000}"/>
    <hyperlink ref="C297" r:id="rId296" display="CS/CS-090801" xr:uid="{00000000-0004-0000-0200-000027010000}"/>
    <hyperlink ref="C298" r:id="rId297" display="CS/CS-090802" xr:uid="{00000000-0004-0000-0200-000028010000}"/>
    <hyperlink ref="C299" r:id="rId298" display="CS/CS-090901" xr:uid="{00000000-0004-0000-0200-000029010000}"/>
    <hyperlink ref="C300" r:id="rId299" display="CS/CS-091001" xr:uid="{00000000-0004-0000-0200-00002A010000}"/>
    <hyperlink ref="C301" r:id="rId300" display="CS/CS-091101" xr:uid="{00000000-0004-0000-0200-00002B010000}"/>
    <hyperlink ref="C302" r:id="rId301" display="CS/CS-091102" xr:uid="{00000000-0004-0000-0200-00002C010000}"/>
    <hyperlink ref="C303" r:id="rId302" display="CS/CS-091201" xr:uid="{00000000-0004-0000-0200-00002D010000}"/>
    <hyperlink ref="C304" r:id="rId303" display="CS/CS-100101" xr:uid="{00000000-0004-0000-0200-00002E010000}"/>
    <hyperlink ref="C305" r:id="rId304" display="CS/CS-100301" xr:uid="{00000000-0004-0000-0200-00002F010000}"/>
    <hyperlink ref="C306" r:id="rId305" display="CS/CS-100401" xr:uid="{00000000-0004-0000-0200-000030010000}"/>
    <hyperlink ref="C307" r:id="rId306" display="CS/CS-100402" xr:uid="{00000000-0004-0000-0200-000031010000}"/>
    <hyperlink ref="C308" r:id="rId307" display="CS/CS-100501" xr:uid="{00000000-0004-0000-0200-000032010000}"/>
    <hyperlink ref="C309" r:id="rId308" display="CS/CS-100502" xr:uid="{00000000-0004-0000-0200-000033010000}"/>
    <hyperlink ref="C310" r:id="rId309" display="CS/CS-100503" xr:uid="{00000000-0004-0000-0200-000034010000}"/>
    <hyperlink ref="C311" r:id="rId310" display="CS/CS-100504" xr:uid="{00000000-0004-0000-0200-000035010000}"/>
    <hyperlink ref="C312" r:id="rId311" display="CS/CS-100601" xr:uid="{00000000-0004-0000-0200-000036010000}"/>
    <hyperlink ref="C313" r:id="rId312" display="CS/CS-100602" xr:uid="{00000000-0004-0000-0200-000037010000}"/>
    <hyperlink ref="C314" r:id="rId313" display="CS/CS-100701" xr:uid="{00000000-0004-0000-0200-000038010000}"/>
    <hyperlink ref="C315" r:id="rId314" display="CS/CS-100702" xr:uid="{00000000-0004-0000-0200-000039010000}"/>
    <hyperlink ref="C316" r:id="rId315" display="CS/CS-100703" xr:uid="{00000000-0004-0000-0200-00003A010000}"/>
    <hyperlink ref="C317" r:id="rId316" display="CS/CS-100801" xr:uid="{00000000-0004-0000-0200-00003B010000}"/>
    <hyperlink ref="C318" r:id="rId317" display="CS/CS-100802" xr:uid="{00000000-0004-0000-0200-00003C010000}"/>
    <hyperlink ref="C319" r:id="rId318" display="CS/CS-100901" xr:uid="{00000000-0004-0000-0200-00003D010000}"/>
    <hyperlink ref="C320" r:id="rId319" display="CS/CS-101001" xr:uid="{00000000-0004-0000-0200-00003E010000}"/>
    <hyperlink ref="C321" r:id="rId320" display="CS/CS-101002" xr:uid="{00000000-0004-0000-0200-00003F010000}"/>
    <hyperlink ref="C322" r:id="rId321" display="CS/CS-101003" xr:uid="{00000000-0004-0000-0200-000040010000}"/>
    <hyperlink ref="C323" r:id="rId322" display="CS/CS-101004" xr:uid="{00000000-0004-0000-0200-000041010000}"/>
    <hyperlink ref="C324" r:id="rId323" display="CS/CS-101005" xr:uid="{00000000-0004-0000-0200-000042010000}"/>
    <hyperlink ref="C325" r:id="rId324" display="CS/CS-101006" xr:uid="{00000000-0004-0000-0200-000043010000}"/>
    <hyperlink ref="C326" r:id="rId325" display="CS/CS-101007" xr:uid="{00000000-0004-0000-0200-000044010000}"/>
    <hyperlink ref="C327" r:id="rId326" display="CS/CS-101008" xr:uid="{00000000-0004-0000-0200-000045010000}"/>
    <hyperlink ref="C328" r:id="rId327" display="CS/CS-101009" xr:uid="{00000000-0004-0000-0200-000046010000}"/>
    <hyperlink ref="C329" r:id="rId328" display="CS/CS-10101" xr:uid="{00000000-0004-0000-0200-000047010000}"/>
    <hyperlink ref="C330" r:id="rId329" display="CS/CS-101101" xr:uid="{00000000-0004-0000-0200-000048010000}"/>
    <hyperlink ref="C331" r:id="rId330" display="CS/CS-101102" xr:uid="{00000000-0004-0000-0200-000049010000}"/>
    <hyperlink ref="C332" r:id="rId331" display="CS/CS-101103" xr:uid="{00000000-0004-0000-0200-00004A010000}"/>
    <hyperlink ref="C333" r:id="rId332" display="CS/CS-101104" xr:uid="{00000000-0004-0000-0200-00004B010000}"/>
    <hyperlink ref="C334" r:id="rId333" display="CS/CS-101201" xr:uid="{00000000-0004-0000-0200-00004C010000}"/>
    <hyperlink ref="C335" r:id="rId334" display="CS/CS-101202" xr:uid="{00000000-0004-0000-0200-00004D010000}"/>
    <hyperlink ref="C336" r:id="rId335" display="CS/CS-10201" xr:uid="{00000000-0004-0000-0200-00004E010000}"/>
    <hyperlink ref="C337" r:id="rId336" display="CS/CS-10202" xr:uid="{00000000-0004-0000-0200-00004F010000}"/>
    <hyperlink ref="C338" r:id="rId337" display="CS/CS-10203" xr:uid="{00000000-0004-0000-0200-000050010000}"/>
    <hyperlink ref="C339" r:id="rId338" display="CS/CS-10204" xr:uid="{00000000-0004-0000-0200-000051010000}"/>
    <hyperlink ref="C340" r:id="rId339" display="CS/CS-10205" xr:uid="{00000000-0004-0000-0200-000052010000}"/>
    <hyperlink ref="C341" r:id="rId340" display="CS/CS-10206" xr:uid="{00000000-0004-0000-0200-000053010000}"/>
    <hyperlink ref="C342" r:id="rId341" display="CS/CS-10301" xr:uid="{00000000-0004-0000-0200-000054010000}"/>
    <hyperlink ref="C343" r:id="rId342" display="CS/CS-10302" xr:uid="{00000000-0004-0000-0200-000055010000}"/>
    <hyperlink ref="C344" r:id="rId343" display="CS/CS-10303" xr:uid="{00000000-0004-0000-0200-000056010000}"/>
    <hyperlink ref="C345" r:id="rId344" display="CS/CS-10304" xr:uid="{00000000-0004-0000-0200-000057010000}"/>
    <hyperlink ref="C346" r:id="rId345" display="CS/CS-10305" xr:uid="{00000000-0004-0000-0200-000058010000}"/>
    <hyperlink ref="C347" r:id="rId346" display="CS/CS-10306" xr:uid="{00000000-0004-0000-0200-000059010000}"/>
    <hyperlink ref="C348" r:id="rId347" display="CS/CS-10307" xr:uid="{00000000-0004-0000-0200-00005A010000}"/>
    <hyperlink ref="C349" r:id="rId348" display="CS/CS-10308" xr:uid="{00000000-0004-0000-0200-00005B010000}"/>
    <hyperlink ref="C350" r:id="rId349" display="CS/CS-10309" xr:uid="{00000000-0004-0000-0200-00005C010000}"/>
    <hyperlink ref="C351" r:id="rId350" display="CS/CS-10310" xr:uid="{00000000-0004-0000-0200-00005D010000}"/>
    <hyperlink ref="C352" r:id="rId351" display="CS/CS-10311" xr:uid="{00000000-0004-0000-0200-00005E010000}"/>
    <hyperlink ref="C353" r:id="rId352" display="CS/CS-10401" xr:uid="{00000000-0004-0000-0200-00005F010000}"/>
    <hyperlink ref="C354" r:id="rId353" display="CS/CS-10402" xr:uid="{00000000-0004-0000-0200-000060010000}"/>
    <hyperlink ref="C355" r:id="rId354" display="CS/CS-10403" xr:uid="{00000000-0004-0000-0200-000061010000}"/>
    <hyperlink ref="C356" r:id="rId355" display="CS/CS-10404" xr:uid="{00000000-0004-0000-0200-000062010000}"/>
    <hyperlink ref="C357" r:id="rId356" display="CS/CS-10405" xr:uid="{00000000-0004-0000-0200-000063010000}"/>
    <hyperlink ref="C358" r:id="rId357" display="CS/CS-10406" xr:uid="{00000000-0004-0000-0200-000064010000}"/>
    <hyperlink ref="C359" r:id="rId358" display="CS/CS-10407" xr:uid="{00000000-0004-0000-0200-000065010000}"/>
    <hyperlink ref="C360" r:id="rId359" display="CS/CS-10408" xr:uid="{00000000-0004-0000-0200-000066010000}"/>
    <hyperlink ref="C361" r:id="rId360" display="CS/CS-10501" xr:uid="{00000000-0004-0000-0200-000067010000}"/>
    <hyperlink ref="C362" r:id="rId361" display="CS/CS-10502" xr:uid="{00000000-0004-0000-0200-000068010000}"/>
    <hyperlink ref="C363" r:id="rId362" display="CS/CS-10503" xr:uid="{00000000-0004-0000-0200-000069010000}"/>
    <hyperlink ref="C364" r:id="rId363" display="CS/CS-10504" xr:uid="{00000000-0004-0000-0200-00006A010000}"/>
    <hyperlink ref="C365" r:id="rId364" display="CS/CS-10505" xr:uid="{00000000-0004-0000-0200-00006B010000}"/>
    <hyperlink ref="C366" r:id="rId365" display="CS/CS-10506" xr:uid="{00000000-0004-0000-0200-00006C010000}"/>
    <hyperlink ref="C367" r:id="rId366" display="CS/CS-10507" xr:uid="{00000000-0004-0000-0200-00006D010000}"/>
    <hyperlink ref="C368" r:id="rId367" display="CS/CS-10508" xr:uid="{00000000-0004-0000-0200-00006E010000}"/>
    <hyperlink ref="C369" r:id="rId368" display="CS/CS-10509" xr:uid="{00000000-0004-0000-0200-00006F010000}"/>
    <hyperlink ref="C370" r:id="rId369" display="CS/CS-10510" xr:uid="{00000000-0004-0000-0200-000070010000}"/>
    <hyperlink ref="C371" r:id="rId370" display="CS/CS-10601" xr:uid="{00000000-0004-0000-0200-000071010000}"/>
    <hyperlink ref="C372" r:id="rId371" display="CS/CS-10602" xr:uid="{00000000-0004-0000-0200-000072010000}"/>
    <hyperlink ref="C373" r:id="rId372" display="CS/CS-10603" xr:uid="{00000000-0004-0000-0200-000073010000}"/>
    <hyperlink ref="C374" r:id="rId373" display="CS/CS-10604" xr:uid="{00000000-0004-0000-0200-000074010000}"/>
    <hyperlink ref="C375" r:id="rId374" display="CS/CS-10605" xr:uid="{00000000-0004-0000-0200-000075010000}"/>
    <hyperlink ref="C376" r:id="rId375" display="CS/CS-10606" xr:uid="{00000000-0004-0000-0200-000076010000}"/>
    <hyperlink ref="C377" r:id="rId376" display="CS/CS-10607" xr:uid="{00000000-0004-0000-0200-000077010000}"/>
    <hyperlink ref="C378" r:id="rId377" display="CS/CS-10608" xr:uid="{00000000-0004-0000-0200-000078010000}"/>
    <hyperlink ref="C379" r:id="rId378" display="CS/CS-10609" xr:uid="{00000000-0004-0000-0200-000079010000}"/>
    <hyperlink ref="C380" r:id="rId379" display="CS/CS-10701" xr:uid="{00000000-0004-0000-0200-00007A010000}"/>
    <hyperlink ref="C381" r:id="rId380" display="CS/CS-10702" xr:uid="{00000000-0004-0000-0200-00007B010000}"/>
    <hyperlink ref="C382" r:id="rId381" display="CS/CS-10703" xr:uid="{00000000-0004-0000-0200-00007C010000}"/>
    <hyperlink ref="C383" r:id="rId382" display="CS/CS-10704" xr:uid="{00000000-0004-0000-0200-00007D010000}"/>
    <hyperlink ref="C384" r:id="rId383" display="CS/CS-10705" xr:uid="{00000000-0004-0000-0200-00007E010000}"/>
    <hyperlink ref="C385" r:id="rId384" display="CS/CS-10706" xr:uid="{00000000-0004-0000-0200-00007F010000}"/>
    <hyperlink ref="C386" r:id="rId385" display="CS/CS-10707" xr:uid="{00000000-0004-0000-0200-000080010000}"/>
    <hyperlink ref="C387" r:id="rId386" display="CS/CS-10708" xr:uid="{00000000-0004-0000-0200-000081010000}"/>
    <hyperlink ref="C388" r:id="rId387" display="CS/CS-10709" xr:uid="{00000000-0004-0000-0200-000082010000}"/>
    <hyperlink ref="C389" r:id="rId388" display="CS/CS-10710" xr:uid="{00000000-0004-0000-0200-000083010000}"/>
    <hyperlink ref="C390" r:id="rId389" display="CS/CS-10711" xr:uid="{00000000-0004-0000-0200-000084010000}"/>
    <hyperlink ref="C391" r:id="rId390" display="CS/CS-10712" xr:uid="{00000000-0004-0000-0200-000085010000}"/>
    <hyperlink ref="C392" r:id="rId391" display="CS/CS-10713" xr:uid="{00000000-0004-0000-0200-000086010000}"/>
    <hyperlink ref="C393" r:id="rId392" display="CS/CS-10714" xr:uid="{00000000-0004-0000-0200-000087010000}"/>
    <hyperlink ref="C394" r:id="rId393" display="CS/CS-10801(舊單CS-10501)" xr:uid="{00000000-0004-0000-0200-000088010000}"/>
    <hyperlink ref="C395" r:id="rId394" display="CS/CS-10802" xr:uid="{00000000-0004-0000-0200-000089010000}"/>
    <hyperlink ref="C396" r:id="rId395" display="CS/CS-10803" xr:uid="{00000000-0004-0000-0200-00008A010000}"/>
    <hyperlink ref="C397" r:id="rId396" display="CS/CS-10804" xr:uid="{00000000-0004-0000-0200-00008B010000}"/>
    <hyperlink ref="C398" r:id="rId397" display="CS/CS-10805" xr:uid="{00000000-0004-0000-0200-00008C010000}"/>
    <hyperlink ref="C399" r:id="rId398" display="CS/CS-10806" xr:uid="{00000000-0004-0000-0200-00008D010000}"/>
    <hyperlink ref="C400" r:id="rId399" display="CS/CS-10807" xr:uid="{00000000-0004-0000-0200-00008E010000}"/>
    <hyperlink ref="C401" r:id="rId400" display="CS/CS-10808" xr:uid="{00000000-0004-0000-0200-00008F010000}"/>
    <hyperlink ref="C402" r:id="rId401" display="CS/CS-10809" xr:uid="{00000000-0004-0000-0200-000090010000}"/>
    <hyperlink ref="C403" r:id="rId402" display="CS/CS-10810" xr:uid="{00000000-0004-0000-0200-000091010000}"/>
    <hyperlink ref="C404" r:id="rId403" display="CS/CS-10811" xr:uid="{00000000-0004-0000-0200-000092010000}"/>
    <hyperlink ref="C405" r:id="rId404" display="CS/CS-10812(取消)" xr:uid="{00000000-0004-0000-0200-000093010000}"/>
    <hyperlink ref="C406" r:id="rId405" display="CS/CS-10813" xr:uid="{00000000-0004-0000-0200-000094010000}"/>
    <hyperlink ref="C407" r:id="rId406" display="CS/CS-10901" xr:uid="{00000000-0004-0000-0200-000095010000}"/>
    <hyperlink ref="C408" r:id="rId407" display="CS/CS-10902" xr:uid="{00000000-0004-0000-0200-000096010000}"/>
    <hyperlink ref="C409" r:id="rId408" display="CS/CS-10903" xr:uid="{00000000-0004-0000-0200-000097010000}"/>
    <hyperlink ref="C410" r:id="rId409" display="CS/CS-10904" xr:uid="{00000000-0004-0000-0200-000098010000}"/>
    <hyperlink ref="C411" r:id="rId410" display="CS/CS-10905" xr:uid="{00000000-0004-0000-0200-000099010000}"/>
    <hyperlink ref="C412" r:id="rId411" display="CS/CS-10906" xr:uid="{00000000-0004-0000-0200-00009A010000}"/>
    <hyperlink ref="C413" r:id="rId412" display="CS/CS-10907" xr:uid="{00000000-0004-0000-0200-00009B010000}"/>
    <hyperlink ref="C414" r:id="rId413" display="CS/CS-11001" xr:uid="{00000000-0004-0000-0200-00009C010000}"/>
    <hyperlink ref="C415" r:id="rId414" display="CS/CS-11002" xr:uid="{00000000-0004-0000-0200-00009D010000}"/>
    <hyperlink ref="C416" r:id="rId415" display="CS/CS-11003" xr:uid="{00000000-0004-0000-0200-00009E010000}"/>
    <hyperlink ref="C417" r:id="rId416" display="CS/CS-110101" xr:uid="{00000000-0004-0000-0200-00009F010000}"/>
    <hyperlink ref="C418" r:id="rId417" display="CS/CS-110201" xr:uid="{00000000-0004-0000-0200-0000A0010000}"/>
    <hyperlink ref="C419" r:id="rId418" display="CS/CS-110202" xr:uid="{00000000-0004-0000-0200-0000A1010000}"/>
    <hyperlink ref="C420" r:id="rId419" display="CS/CS-110301" xr:uid="{00000000-0004-0000-0200-0000A2010000}"/>
    <hyperlink ref="C421" r:id="rId420" display="CS/CS-110302" xr:uid="{00000000-0004-0000-0200-0000A3010000}"/>
    <hyperlink ref="C422" r:id="rId421" display="CS/CS-110303" xr:uid="{00000000-0004-0000-0200-0000A4010000}"/>
    <hyperlink ref="C423" r:id="rId422" display="CS/CS-110304" xr:uid="{00000000-0004-0000-0200-0000A5010000}"/>
    <hyperlink ref="C424" r:id="rId423" display="CS/CS-110401" xr:uid="{00000000-0004-0000-0200-0000A6010000}"/>
    <hyperlink ref="C425" r:id="rId424" display="CS/CS-110402" xr:uid="{00000000-0004-0000-0200-0000A7010000}"/>
    <hyperlink ref="C426" r:id="rId425" display="CS/CS-110501" xr:uid="{00000000-0004-0000-0200-0000A8010000}"/>
    <hyperlink ref="C427" r:id="rId426" display="CS/CS-110502" xr:uid="{00000000-0004-0000-0200-0000A9010000}"/>
    <hyperlink ref="C428" r:id="rId427" display="CS/CS-110701" xr:uid="{00000000-0004-0000-0200-0000AA010000}"/>
    <hyperlink ref="C429" r:id="rId428" display="CS/CS-110702" xr:uid="{00000000-0004-0000-0200-0000AB010000}"/>
    <hyperlink ref="C430" r:id="rId429" display="CS/CS-111001" xr:uid="{00000000-0004-0000-0200-0000AC010000}"/>
    <hyperlink ref="C431" r:id="rId430" display="CS/CS-111002" xr:uid="{00000000-0004-0000-0200-0000AD010000}"/>
    <hyperlink ref="C432" r:id="rId431" display="CS/CS-11101" xr:uid="{00000000-0004-0000-0200-0000AE010000}"/>
    <hyperlink ref="C433" r:id="rId432" display="CS/CS-11102" xr:uid="{00000000-0004-0000-0200-0000AF010000}"/>
    <hyperlink ref="C434" r:id="rId433" display="CS/CS-11103" xr:uid="{00000000-0004-0000-0200-0000B0010000}"/>
    <hyperlink ref="C435" r:id="rId434" display="CS/CS-11104" xr:uid="{00000000-0004-0000-0200-0000B1010000}"/>
    <hyperlink ref="C436" r:id="rId435" display="CS/CS-111101" xr:uid="{00000000-0004-0000-0200-0000B2010000}"/>
    <hyperlink ref="C437" r:id="rId436" display="CS/CS-111102" xr:uid="{00000000-0004-0000-0200-0000B3010000}"/>
    <hyperlink ref="C438" r:id="rId437" display="CS/CS-111103" xr:uid="{00000000-0004-0000-0200-0000B4010000}"/>
    <hyperlink ref="C439" r:id="rId438" display="CS/CS-111201" xr:uid="{00000000-0004-0000-0200-0000B5010000}"/>
    <hyperlink ref="C440" r:id="rId439" display="CS/CS-11201" xr:uid="{00000000-0004-0000-0200-0000B6010000}"/>
    <hyperlink ref="C441" r:id="rId440" display="CS/CS-11202" xr:uid="{00000000-0004-0000-0200-0000B7010000}"/>
    <hyperlink ref="C442" r:id="rId441" display="CS/CS-120201" xr:uid="{00000000-0004-0000-0200-0000B8010000}"/>
    <hyperlink ref="C443" r:id="rId442" display="CS/CS-120301" xr:uid="{00000000-0004-0000-0200-0000B9010000}"/>
    <hyperlink ref="C444" r:id="rId443" display="CS/CS-120302" xr:uid="{00000000-0004-0000-0200-0000BA010000}"/>
    <hyperlink ref="C445" r:id="rId444" display="CS/CS-120401" xr:uid="{00000000-0004-0000-0200-0000BB010000}"/>
    <hyperlink ref="C446" r:id="rId445" display="CS/CS-120402" xr:uid="{00000000-0004-0000-0200-0000BC010000}"/>
    <hyperlink ref="C447" r:id="rId446" display="CS/CS-120501" xr:uid="{00000000-0004-0000-0200-0000BD010000}"/>
    <hyperlink ref="C448" r:id="rId447" display="CS/CS-120701" xr:uid="{00000000-0004-0000-0200-0000BE010000}"/>
    <hyperlink ref="C449" r:id="rId448" display="CS/CS-121101" xr:uid="{00000000-0004-0000-0200-0000BF010000}"/>
    <hyperlink ref="C450" r:id="rId449" display="CS/CS-121102" xr:uid="{00000000-0004-0000-0200-0000C0010000}"/>
    <hyperlink ref="C451" r:id="rId450" display="CS/CS-121103" xr:uid="{00000000-0004-0000-0200-0000C1010000}"/>
    <hyperlink ref="C452" r:id="rId451" display="CS/CS-121201" xr:uid="{00000000-0004-0000-0200-0000C2010000}"/>
    <hyperlink ref="C453" r:id="rId452" display="CS/CS-130101" xr:uid="{00000000-0004-0000-0200-0000C3010000}"/>
    <hyperlink ref="C454" r:id="rId453" display="CS/CS-130102" xr:uid="{00000000-0004-0000-0200-0000C4010000}"/>
    <hyperlink ref="C455" r:id="rId454" display="CS/CS-130301" xr:uid="{00000000-0004-0000-0200-0000C5010000}"/>
    <hyperlink ref="C456" r:id="rId455" display="CS/CS-130401" xr:uid="{00000000-0004-0000-0200-0000C6010000}"/>
    <hyperlink ref="C457" r:id="rId456" display="CS/CS-130402" xr:uid="{00000000-0004-0000-0200-0000C7010000}"/>
    <hyperlink ref="C458" r:id="rId457" display="CS/CS-130501" xr:uid="{00000000-0004-0000-0200-0000C8010000}"/>
    <hyperlink ref="C459" r:id="rId458" display="CS/CS-130601" xr:uid="{00000000-0004-0000-0200-0000C9010000}"/>
    <hyperlink ref="C460" r:id="rId459" display="CS/CS-130701" xr:uid="{00000000-0004-0000-0200-0000CA010000}"/>
    <hyperlink ref="C461" r:id="rId460" display="CS/CS-130801" xr:uid="{00000000-0004-0000-0200-0000CB010000}"/>
    <hyperlink ref="C462" r:id="rId461" display="CS/CS-131001" xr:uid="{00000000-0004-0000-0200-0000CC010000}"/>
    <hyperlink ref="C463" r:id="rId462" display="CS/CS-131002" xr:uid="{00000000-0004-0000-0200-0000CD010000}"/>
    <hyperlink ref="C464" r:id="rId463" display="CS/CS-131003" xr:uid="{00000000-0004-0000-0200-0000CE010000}"/>
    <hyperlink ref="C465" r:id="rId464" display="CS/CS-131004" xr:uid="{00000000-0004-0000-0200-0000CF010000}"/>
    <hyperlink ref="C466" r:id="rId465" display="CS/CS-131005" xr:uid="{00000000-0004-0000-0200-0000D0010000}"/>
    <hyperlink ref="C467" r:id="rId466" display="CS/CS-131101" xr:uid="{00000000-0004-0000-0200-0000D1010000}"/>
    <hyperlink ref="C468" r:id="rId467" display="CS/CS-131102" xr:uid="{00000000-0004-0000-0200-0000D2010000}"/>
    <hyperlink ref="C469" r:id="rId468" display="CS/CS-131103" xr:uid="{00000000-0004-0000-0200-0000D3010000}"/>
    <hyperlink ref="C470" r:id="rId469" display="CS/CS-131104" xr:uid="{00000000-0004-0000-0200-0000D4010000}"/>
    <hyperlink ref="C471" r:id="rId470" display="CS/CS-140401" xr:uid="{00000000-0004-0000-0200-0000D5010000}"/>
    <hyperlink ref="C472" r:id="rId471" display="CS/CS-140402" xr:uid="{00000000-0004-0000-0200-0000D6010000}"/>
    <hyperlink ref="C473" r:id="rId472" display="CS/CS-140403" xr:uid="{00000000-0004-0000-0200-0000D7010000}"/>
    <hyperlink ref="C474" r:id="rId473" display="CS/CS-140501" xr:uid="{00000000-0004-0000-0200-0000D8010000}"/>
    <hyperlink ref="C475" r:id="rId474" display="CS/CS-140502" xr:uid="{00000000-0004-0000-0200-0000D9010000}"/>
    <hyperlink ref="C476" r:id="rId475" display="CS/CS-140601" xr:uid="{00000000-0004-0000-0200-0000DA010000}"/>
    <hyperlink ref="C477" r:id="rId476" display="CS/CS-140602" xr:uid="{00000000-0004-0000-0200-0000DB010000}"/>
    <hyperlink ref="C478" r:id="rId477" display="CS/CS-140701" xr:uid="{00000000-0004-0000-0200-0000DC010000}"/>
    <hyperlink ref="C479" r:id="rId478" display="CS/CS-140801" xr:uid="{00000000-0004-0000-0200-0000DD010000}"/>
    <hyperlink ref="C480" r:id="rId479" display="CS/CS-140802" xr:uid="{00000000-0004-0000-0200-0000DE010000}"/>
    <hyperlink ref="C481" r:id="rId480" display="CS/CS-141001" xr:uid="{00000000-0004-0000-0200-0000DF010000}"/>
    <hyperlink ref="C482" r:id="rId481" display="CS/CS-141002" xr:uid="{00000000-0004-0000-0200-0000E0010000}"/>
    <hyperlink ref="C483" r:id="rId482" display="CS/CS-141101" xr:uid="{00000000-0004-0000-0200-0000E1010000}"/>
    <hyperlink ref="C484" r:id="rId483" display="CS/CS-141201" xr:uid="{00000000-0004-0000-0200-0000E2010000}"/>
    <hyperlink ref="C485" r:id="rId484" display="CS/CS-141202" xr:uid="{00000000-0004-0000-0200-0000E3010000}"/>
    <hyperlink ref="C486" r:id="rId485" display="CS/CS-141203" xr:uid="{00000000-0004-0000-0200-0000E4010000}"/>
    <hyperlink ref="C487" r:id="rId486" display="CS/CS-20101" xr:uid="{00000000-0004-0000-0200-0000E5010000}"/>
    <hyperlink ref="C488" r:id="rId487" display="CS/CS-20102" xr:uid="{00000000-0004-0000-0200-0000E6010000}"/>
    <hyperlink ref="C489" r:id="rId488" display="CS/CS-20103" xr:uid="{00000000-0004-0000-0200-0000E7010000}"/>
    <hyperlink ref="C490" r:id="rId489" display="CS/CS-20104" xr:uid="{00000000-0004-0000-0200-0000E8010000}"/>
    <hyperlink ref="C491" r:id="rId490" display="CS/CS-20105" xr:uid="{00000000-0004-0000-0200-0000E9010000}"/>
    <hyperlink ref="C492" r:id="rId491" display="CS/CS-20106" xr:uid="{00000000-0004-0000-0200-0000EA010000}"/>
    <hyperlink ref="C493" r:id="rId492" display="CS/CS-20201" xr:uid="{00000000-0004-0000-0200-0000EB010000}"/>
    <hyperlink ref="C494" r:id="rId493" display="CS/CS-20202" xr:uid="{00000000-0004-0000-0200-0000EC010000}"/>
    <hyperlink ref="C495" r:id="rId494" display="CS/CS-20301" xr:uid="{00000000-0004-0000-0200-0000ED010000}"/>
    <hyperlink ref="C496" r:id="rId495" display="CS/CS-20302" xr:uid="{00000000-0004-0000-0200-0000EE010000}"/>
    <hyperlink ref="C497" r:id="rId496" display="CS/CS-20303" xr:uid="{00000000-0004-0000-0200-0000EF010000}"/>
    <hyperlink ref="C498" r:id="rId497" display="CS/CS-20401" xr:uid="{00000000-0004-0000-0200-0000F0010000}"/>
    <hyperlink ref="C499" r:id="rId498" display="CS/CS-20402" xr:uid="{00000000-0004-0000-0200-0000F1010000}"/>
    <hyperlink ref="C500" r:id="rId499" display="CS/CS-20403" xr:uid="{00000000-0004-0000-0200-0000F2010000}"/>
    <hyperlink ref="C501" r:id="rId500" display="CS/CS-20404" xr:uid="{00000000-0004-0000-0200-0000F3010000}"/>
    <hyperlink ref="C502" r:id="rId501" display="CS/CS-20501" xr:uid="{00000000-0004-0000-0200-0000F4010000}"/>
    <hyperlink ref="C503" r:id="rId502" display="CS/CS-20502" xr:uid="{00000000-0004-0000-0200-0000F5010000}"/>
    <hyperlink ref="C504" r:id="rId503" display="CS/CS-20503" xr:uid="{00000000-0004-0000-0200-0000F6010000}"/>
    <hyperlink ref="C505" r:id="rId504" display="CS/CS-20504" xr:uid="{00000000-0004-0000-0200-0000F7010000}"/>
    <hyperlink ref="C506" r:id="rId505" display="CS/CS-20505" xr:uid="{00000000-0004-0000-0200-0000F8010000}"/>
    <hyperlink ref="C507" r:id="rId506" display="CS/CS-20506" xr:uid="{00000000-0004-0000-0200-0000F9010000}"/>
    <hyperlink ref="C508" r:id="rId507" display="CS/CS-20507" xr:uid="{00000000-0004-0000-0200-0000FA010000}"/>
    <hyperlink ref="C509" r:id="rId508" display="CS/CS-20508" xr:uid="{00000000-0004-0000-0200-0000FB010000}"/>
    <hyperlink ref="C510" r:id="rId509" display="CS/CS-20509" xr:uid="{00000000-0004-0000-0200-0000FC010000}"/>
    <hyperlink ref="C511" r:id="rId510" display="CS/CS-20510" xr:uid="{00000000-0004-0000-0200-0000FD010000}"/>
    <hyperlink ref="C512" r:id="rId511" display="CS/CS-20601" xr:uid="{00000000-0004-0000-0200-0000FE010000}"/>
    <hyperlink ref="C513" r:id="rId512" display="CS/CS-20602" xr:uid="{00000000-0004-0000-0200-0000FF010000}"/>
    <hyperlink ref="C514" r:id="rId513" display="CS/CS-20603" xr:uid="{00000000-0004-0000-0200-000000020000}"/>
    <hyperlink ref="C515" r:id="rId514" display="CS/CS-20604" xr:uid="{00000000-0004-0000-0200-000001020000}"/>
    <hyperlink ref="C516" r:id="rId515" display="CS/CS-20605" xr:uid="{00000000-0004-0000-0200-000002020000}"/>
    <hyperlink ref="C517" r:id="rId516" display="CS/CS-20606" xr:uid="{00000000-0004-0000-0200-000003020000}"/>
    <hyperlink ref="C518" r:id="rId517" display="CS/CS-20701" xr:uid="{00000000-0004-0000-0200-000004020000}"/>
    <hyperlink ref="C519" r:id="rId518" display="CS/CS-20702" xr:uid="{00000000-0004-0000-0200-000005020000}"/>
    <hyperlink ref="C520" r:id="rId519" display="CS/CS-20801" xr:uid="{00000000-0004-0000-0200-000006020000}"/>
    <hyperlink ref="C521" r:id="rId520" display="CS/CS-20802" xr:uid="{00000000-0004-0000-0200-000007020000}"/>
    <hyperlink ref="C522" r:id="rId521" display="CS/CS-20803" xr:uid="{00000000-0004-0000-0200-000008020000}"/>
    <hyperlink ref="C523" r:id="rId522" display="CS/CS-20804" xr:uid="{00000000-0004-0000-0200-000009020000}"/>
    <hyperlink ref="C524" r:id="rId523" display="CS/CS-20805" xr:uid="{00000000-0004-0000-0200-00000A020000}"/>
    <hyperlink ref="C525" r:id="rId524" display="CS/CS-20901" xr:uid="{00000000-0004-0000-0200-00000B020000}"/>
    <hyperlink ref="C526" r:id="rId525" display="CS/CS-20902" xr:uid="{00000000-0004-0000-0200-00000C020000}"/>
    <hyperlink ref="C527" r:id="rId526" display="CS/CS-20903" xr:uid="{00000000-0004-0000-0200-00000D020000}"/>
    <hyperlink ref="C528" r:id="rId527" display="CS/CS-21001" xr:uid="{00000000-0004-0000-0200-00000E020000}"/>
    <hyperlink ref="C529" r:id="rId528" display="CS/CS-21002" xr:uid="{00000000-0004-0000-0200-00000F020000}"/>
    <hyperlink ref="C530" r:id="rId529" display="CS/CS-21003" xr:uid="{00000000-0004-0000-0200-000010020000}"/>
    <hyperlink ref="C531" r:id="rId530" display="CS/CS-21004" xr:uid="{00000000-0004-0000-0200-000011020000}"/>
    <hyperlink ref="C532" r:id="rId531" display="CS/CS-21005" xr:uid="{00000000-0004-0000-0200-000012020000}"/>
    <hyperlink ref="C533" r:id="rId532" display="CS/CS-21006" xr:uid="{00000000-0004-0000-0200-000013020000}"/>
    <hyperlink ref="C534" r:id="rId533" display="CS/CS-21007" xr:uid="{00000000-0004-0000-0200-000014020000}"/>
    <hyperlink ref="C535" r:id="rId534" display="CS/CS-21101" xr:uid="{00000000-0004-0000-0200-000015020000}"/>
    <hyperlink ref="C536" r:id="rId535" display="CS/CS-21102" xr:uid="{00000000-0004-0000-0200-000016020000}"/>
    <hyperlink ref="C537" r:id="rId536" display="CS/CS-21103" xr:uid="{00000000-0004-0000-0200-000017020000}"/>
    <hyperlink ref="C538" r:id="rId537" display="CS/CS-21201" xr:uid="{00000000-0004-0000-0200-000018020000}"/>
    <hyperlink ref="C539" r:id="rId538" display="CS/CS-21202" xr:uid="{00000000-0004-0000-0200-000019020000}"/>
    <hyperlink ref="C540" r:id="rId539" display="CS/CS-21203" xr:uid="{00000000-0004-0000-0200-00001A020000}"/>
    <hyperlink ref="C541" r:id="rId540" display="CS/CS-21204" xr:uid="{00000000-0004-0000-0200-00001B020000}"/>
    <hyperlink ref="C542" r:id="rId541" display="CS/CS-21205" xr:uid="{00000000-0004-0000-0200-00001C020000}"/>
    <hyperlink ref="C543" r:id="rId542" display="CS/CS-21206" xr:uid="{00000000-0004-0000-0200-00001D020000}"/>
    <hyperlink ref="C544" r:id="rId543" display="CS/CS-90301" xr:uid="{00000000-0004-0000-0200-00001E020000}"/>
    <hyperlink ref="C545" r:id="rId544" display="CS/CS-90302" xr:uid="{00000000-0004-0000-0200-00001F020000}"/>
    <hyperlink ref="C546" r:id="rId545" display="CS/CS-90303" xr:uid="{00000000-0004-0000-0200-000020020000}"/>
    <hyperlink ref="C547" r:id="rId546" display="CS/CS-90304" xr:uid="{00000000-0004-0000-0200-000021020000}"/>
    <hyperlink ref="C548" r:id="rId547" display="CS/CS-90305" xr:uid="{00000000-0004-0000-0200-000022020000}"/>
    <hyperlink ref="C549" r:id="rId548" display="CS/CS-90306" xr:uid="{00000000-0004-0000-0200-000023020000}"/>
    <hyperlink ref="C550" r:id="rId549" display="CS/CS-90307" xr:uid="{00000000-0004-0000-0200-000024020000}"/>
    <hyperlink ref="C551" r:id="rId550" display="CS/CS-90308" xr:uid="{00000000-0004-0000-0200-000025020000}"/>
    <hyperlink ref="C552" r:id="rId551" display="CS/CS-90309" xr:uid="{00000000-0004-0000-0200-000026020000}"/>
    <hyperlink ref="C553" r:id="rId552" display="CS/CS-90310" xr:uid="{00000000-0004-0000-0200-000027020000}"/>
    <hyperlink ref="C554" r:id="rId553" display="CS/CS-90311" xr:uid="{00000000-0004-0000-0200-000028020000}"/>
    <hyperlink ref="C555" r:id="rId554" display="CS/CS-90313" xr:uid="{00000000-0004-0000-0200-000029020000}"/>
    <hyperlink ref="C556" r:id="rId555" display="CS/CS-90401" xr:uid="{00000000-0004-0000-0200-00002A020000}"/>
    <hyperlink ref="C557" r:id="rId556" display="CS/CS-90402" xr:uid="{00000000-0004-0000-0200-00002B020000}"/>
    <hyperlink ref="C558" r:id="rId557" display="CS/CS-90403" xr:uid="{00000000-0004-0000-0200-00002C020000}"/>
    <hyperlink ref="C559" r:id="rId558" display="CS/CS-90404" xr:uid="{00000000-0004-0000-0200-00002D020000}"/>
    <hyperlink ref="C560" r:id="rId559" display="CS/CS-90405" xr:uid="{00000000-0004-0000-0200-00002E020000}"/>
    <hyperlink ref="C561" r:id="rId560" display="CS/CS-90501" xr:uid="{00000000-0004-0000-0200-00002F020000}"/>
    <hyperlink ref="C562" r:id="rId561" display="CS/CS-90502" xr:uid="{00000000-0004-0000-0200-000030020000}"/>
    <hyperlink ref="C563" r:id="rId562" display="CS/CS-90503" xr:uid="{00000000-0004-0000-0200-000031020000}"/>
    <hyperlink ref="C564" r:id="rId563" display="CS/CS-90504" xr:uid="{00000000-0004-0000-0200-000032020000}"/>
    <hyperlink ref="C565" r:id="rId564" display="CS/CS-90505" xr:uid="{00000000-0004-0000-0200-000033020000}"/>
    <hyperlink ref="C566" r:id="rId565" display="CS/CS-90506" xr:uid="{00000000-0004-0000-0200-000034020000}"/>
    <hyperlink ref="C567" r:id="rId566" display="CS/CS-90507" xr:uid="{00000000-0004-0000-0200-000035020000}"/>
    <hyperlink ref="C568" r:id="rId567" display="CS/CS-90508" xr:uid="{00000000-0004-0000-0200-000036020000}"/>
    <hyperlink ref="C569" r:id="rId568" display="CS/CS-90509" xr:uid="{00000000-0004-0000-0200-000037020000}"/>
    <hyperlink ref="C570" r:id="rId569" display="CS/CS-90510" xr:uid="{00000000-0004-0000-0200-000038020000}"/>
    <hyperlink ref="C571" r:id="rId570" display="CS/CS-90511" xr:uid="{00000000-0004-0000-0200-000039020000}"/>
    <hyperlink ref="C572" r:id="rId571" display="CS/CS-90512" xr:uid="{00000000-0004-0000-0200-00003A020000}"/>
    <hyperlink ref="C573" r:id="rId572" display="CS/CS-90513" xr:uid="{00000000-0004-0000-0200-00003B020000}"/>
    <hyperlink ref="C574" r:id="rId573" display="CS/CS-90601" xr:uid="{00000000-0004-0000-0200-00003C020000}"/>
    <hyperlink ref="C575" r:id="rId574" display="CS/CS-90602" xr:uid="{00000000-0004-0000-0200-00003D020000}"/>
    <hyperlink ref="C576" r:id="rId575" display="CS/CS-90603" xr:uid="{00000000-0004-0000-0200-00003E020000}"/>
    <hyperlink ref="C577" r:id="rId576" display="CS/CS-90604" xr:uid="{00000000-0004-0000-0200-00003F020000}"/>
    <hyperlink ref="C578" r:id="rId577" display="CS/CS-90605" xr:uid="{00000000-0004-0000-0200-000040020000}"/>
    <hyperlink ref="C579" r:id="rId578" display="CS/CS-90606" xr:uid="{00000000-0004-0000-0200-000041020000}"/>
    <hyperlink ref="C580" r:id="rId579" display="CS/CS-90607" xr:uid="{00000000-0004-0000-0200-000042020000}"/>
    <hyperlink ref="C581" r:id="rId580" display="CS/CS-90608" xr:uid="{00000000-0004-0000-0200-000043020000}"/>
    <hyperlink ref="C582" r:id="rId581" display="CS/CS-90609" xr:uid="{00000000-0004-0000-0200-000044020000}"/>
    <hyperlink ref="C583" r:id="rId582" display="CS/CS-90701" xr:uid="{00000000-0004-0000-0200-000045020000}"/>
    <hyperlink ref="C584" r:id="rId583" display="CS/CS-90702" xr:uid="{00000000-0004-0000-0200-000046020000}"/>
    <hyperlink ref="C585" r:id="rId584" display="CS/CS-90703" xr:uid="{00000000-0004-0000-0200-000047020000}"/>
    <hyperlink ref="C586" r:id="rId585" display="CS/CS-90704" xr:uid="{00000000-0004-0000-0200-000048020000}"/>
    <hyperlink ref="C587" r:id="rId586" display="CS/CS-90705" xr:uid="{00000000-0004-0000-0200-000049020000}"/>
    <hyperlink ref="C588" r:id="rId587" display="CS/CS-90706" xr:uid="{00000000-0004-0000-0200-00004A020000}"/>
    <hyperlink ref="C589" r:id="rId588" display="CS/CS-90707" xr:uid="{00000000-0004-0000-0200-00004B020000}"/>
    <hyperlink ref="C590" r:id="rId589" display="CS/CS-90708" xr:uid="{00000000-0004-0000-0200-00004C020000}"/>
    <hyperlink ref="C591" r:id="rId590" display="CS/CS-90709" xr:uid="{00000000-0004-0000-0200-00004D020000}"/>
    <hyperlink ref="C592" r:id="rId591" display="CS/CS-90801" xr:uid="{00000000-0004-0000-0200-00004E020000}"/>
    <hyperlink ref="C593" r:id="rId592" display="CS/CS-90802" xr:uid="{00000000-0004-0000-0200-00004F020000}"/>
    <hyperlink ref="C594" r:id="rId593" display="CS/CS-90803" xr:uid="{00000000-0004-0000-0200-000050020000}"/>
    <hyperlink ref="C595" r:id="rId594" display="CS/CS-90804" xr:uid="{00000000-0004-0000-0200-000051020000}"/>
    <hyperlink ref="C596" r:id="rId595" display="CS/CS-90805" xr:uid="{00000000-0004-0000-0200-000052020000}"/>
    <hyperlink ref="C597" r:id="rId596" display="CS/CS-90806" xr:uid="{00000000-0004-0000-0200-000053020000}"/>
    <hyperlink ref="C598" r:id="rId597" display="CS/CS-90807" xr:uid="{00000000-0004-0000-0200-000054020000}"/>
    <hyperlink ref="C599" r:id="rId598" display="CS/CS-90808" xr:uid="{00000000-0004-0000-0200-000055020000}"/>
    <hyperlink ref="C600" r:id="rId599" display="CS/CS-90809" xr:uid="{00000000-0004-0000-0200-000056020000}"/>
    <hyperlink ref="C601" r:id="rId600" display="CS/CS-90810" xr:uid="{00000000-0004-0000-0200-000057020000}"/>
    <hyperlink ref="C602" r:id="rId601" display="CS/CS-90811" xr:uid="{00000000-0004-0000-0200-000058020000}"/>
    <hyperlink ref="C603" r:id="rId602" display="CS/CS-90812" xr:uid="{00000000-0004-0000-0200-000059020000}"/>
    <hyperlink ref="C604" r:id="rId603" display="CS/CS-90813" xr:uid="{00000000-0004-0000-0200-00005A020000}"/>
    <hyperlink ref="C605" r:id="rId604" display="CS/CS-90814" xr:uid="{00000000-0004-0000-0200-00005B020000}"/>
    <hyperlink ref="C606" r:id="rId605" display="CS/CS-90815" xr:uid="{00000000-0004-0000-0200-00005C020000}"/>
    <hyperlink ref="C607" r:id="rId606" display="CS/CS-90816" xr:uid="{00000000-0004-0000-0200-00005D020000}"/>
    <hyperlink ref="C608" r:id="rId607" display="CS/CS-90817" xr:uid="{00000000-0004-0000-0200-00005E020000}"/>
    <hyperlink ref="C609" r:id="rId608" display="CS/CS-90901" xr:uid="{00000000-0004-0000-0200-00005F020000}"/>
    <hyperlink ref="C610" r:id="rId609" display="CS/CS-90902" xr:uid="{00000000-0004-0000-0200-000060020000}"/>
    <hyperlink ref="C611" r:id="rId610" display="CS/CS-90903" xr:uid="{00000000-0004-0000-0200-000061020000}"/>
    <hyperlink ref="C612" r:id="rId611" display="CS/CS-90904" xr:uid="{00000000-0004-0000-0200-000062020000}"/>
    <hyperlink ref="C613" r:id="rId612" display="CS/CS-90905" xr:uid="{00000000-0004-0000-0200-000063020000}"/>
    <hyperlink ref="C614" r:id="rId613" display="CS/CS-90906" xr:uid="{00000000-0004-0000-0200-000064020000}"/>
    <hyperlink ref="C615" r:id="rId614" display="CS/CS-90907" xr:uid="{00000000-0004-0000-0200-000065020000}"/>
    <hyperlink ref="C616" r:id="rId615" display="CS/CS-91001" xr:uid="{00000000-0004-0000-0200-000066020000}"/>
    <hyperlink ref="C617" r:id="rId616" display="CS/CS-91002" xr:uid="{00000000-0004-0000-0200-000067020000}"/>
    <hyperlink ref="C618" r:id="rId617" display="CS/CS-91003" xr:uid="{00000000-0004-0000-0200-000068020000}"/>
    <hyperlink ref="C619" r:id="rId618" display="CS/CS-91004" xr:uid="{00000000-0004-0000-0200-000069020000}"/>
    <hyperlink ref="C620" r:id="rId619" display="CS/CS-91005" xr:uid="{00000000-0004-0000-0200-00006A020000}"/>
    <hyperlink ref="C621" r:id="rId620" display="CS/CS-91006" xr:uid="{00000000-0004-0000-0200-00006B020000}"/>
    <hyperlink ref="C622" r:id="rId621" display="CS/CS-91007" xr:uid="{00000000-0004-0000-0200-00006C020000}"/>
    <hyperlink ref="C623" r:id="rId622" display="CS/CS-91101" xr:uid="{00000000-0004-0000-0200-00006D020000}"/>
    <hyperlink ref="C624" r:id="rId623" display="CS/CS-91102" xr:uid="{00000000-0004-0000-0200-00006E020000}"/>
    <hyperlink ref="C625" r:id="rId624" display="CS/CS-91103" xr:uid="{00000000-0004-0000-0200-00006F020000}"/>
    <hyperlink ref="C626" r:id="rId625" display="CS/CS-91104" xr:uid="{00000000-0004-0000-0200-000070020000}"/>
    <hyperlink ref="C627" r:id="rId626" display="CS/CS-91105" xr:uid="{00000000-0004-0000-0200-000071020000}"/>
    <hyperlink ref="C628" r:id="rId627" display="CS/CS-91201" xr:uid="{00000000-0004-0000-0200-000072020000}"/>
    <hyperlink ref="C629" r:id="rId628" display="CS/CS-91202" xr:uid="{00000000-0004-0000-0200-000073020000}"/>
    <hyperlink ref="C630" r:id="rId629" display="CS/CS-91203" xr:uid="{00000000-0004-0000-0200-000074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8"/>
  <dimension ref="A1:O193"/>
  <sheetViews>
    <sheetView workbookViewId="0">
      <pane xSplit="1" ySplit="1" topLeftCell="B8" activePane="bottomRight" state="frozen"/>
      <selection activeCell="A82" sqref="A82"/>
      <selection pane="topRight" activeCell="A82" sqref="A82"/>
      <selection pane="bottomLeft" activeCell="A82" sqref="A82"/>
      <selection pane="bottomRight" activeCell="A82" sqref="A82"/>
    </sheetView>
  </sheetViews>
  <sheetFormatPr defaultRowHeight="16.5" x14ac:dyDescent="0.25"/>
  <cols>
    <col min="1" max="1" width="13" style="1" customWidth="1"/>
    <col min="2" max="2" width="8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3" width="16.125" style="6" bestFit="1" customWidth="1"/>
    <col min="14" max="14" width="9" style="6"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1078</v>
      </c>
      <c r="B2" s="2" t="s">
        <v>8076</v>
      </c>
      <c r="C2" s="11" t="str">
        <f t="shared" ref="C2:C7" si="0">HYPERLINK("X:\Private\NTD\Test Report\測試報告-電子版本(1999-2014)\FK","查看目錄")</f>
        <v>查看目錄</v>
      </c>
      <c r="D2" s="1" t="s">
        <v>1079</v>
      </c>
      <c r="E2" s="6">
        <v>37901</v>
      </c>
      <c r="F2" s="6">
        <v>37912</v>
      </c>
      <c r="G2" s="6">
        <v>37922</v>
      </c>
      <c r="H2" s="6">
        <v>37923</v>
      </c>
      <c r="I2" s="6" t="s">
        <v>4792</v>
      </c>
      <c r="J2" s="6">
        <v>37930</v>
      </c>
      <c r="K2" s="6" t="s">
        <v>4794</v>
      </c>
      <c r="L2" s="6" t="s">
        <v>322</v>
      </c>
      <c r="M2" s="6">
        <v>37939</v>
      </c>
      <c r="N2" s="6" t="s">
        <v>4766</v>
      </c>
      <c r="O2" s="6" t="s">
        <v>4766</v>
      </c>
    </row>
    <row r="3" spans="1:15" ht="16.5" customHeight="1" x14ac:dyDescent="0.25">
      <c r="A3" s="1" t="s">
        <v>1080</v>
      </c>
      <c r="B3" s="2" t="s">
        <v>8077</v>
      </c>
      <c r="C3" s="11" t="str">
        <f t="shared" si="0"/>
        <v>查看目錄</v>
      </c>
      <c r="D3" s="1" t="s">
        <v>1081</v>
      </c>
      <c r="E3" s="6">
        <v>37910</v>
      </c>
      <c r="F3" s="6">
        <v>37897</v>
      </c>
      <c r="G3" s="6">
        <v>38063</v>
      </c>
      <c r="H3" s="6">
        <v>38063</v>
      </c>
      <c r="I3" s="6" t="s">
        <v>4794</v>
      </c>
      <c r="J3" s="6">
        <v>38076</v>
      </c>
      <c r="K3" s="6" t="s">
        <v>4794</v>
      </c>
      <c r="L3" s="6" t="s">
        <v>455</v>
      </c>
      <c r="M3" s="6">
        <v>38081</v>
      </c>
      <c r="N3" s="6" t="s">
        <v>4766</v>
      </c>
      <c r="O3" s="6" t="s">
        <v>4766</v>
      </c>
    </row>
    <row r="4" spans="1:15" ht="16.5" customHeight="1" x14ac:dyDescent="0.25">
      <c r="A4" s="1" t="s">
        <v>1082</v>
      </c>
      <c r="B4" s="2" t="s">
        <v>8078</v>
      </c>
      <c r="C4" s="11" t="str">
        <f t="shared" si="0"/>
        <v>查看目錄</v>
      </c>
      <c r="D4" s="1" t="s">
        <v>1083</v>
      </c>
      <c r="E4" s="6">
        <v>38029</v>
      </c>
      <c r="F4" s="6">
        <v>38063</v>
      </c>
      <c r="G4" s="6">
        <v>38050</v>
      </c>
      <c r="H4" s="6">
        <v>38062</v>
      </c>
      <c r="I4" s="6" t="s">
        <v>4794</v>
      </c>
      <c r="J4" s="6">
        <v>38076</v>
      </c>
      <c r="K4" s="6" t="s">
        <v>4794</v>
      </c>
      <c r="L4" s="6" t="s">
        <v>455</v>
      </c>
      <c r="M4" s="6">
        <v>38080</v>
      </c>
      <c r="N4" s="6" t="s">
        <v>4766</v>
      </c>
      <c r="O4" s="6" t="s">
        <v>4766</v>
      </c>
    </row>
    <row r="5" spans="1:15" ht="16.5" customHeight="1" x14ac:dyDescent="0.25">
      <c r="A5" s="1" t="s">
        <v>1084</v>
      </c>
      <c r="B5" s="2" t="s">
        <v>8079</v>
      </c>
      <c r="C5" s="11" t="str">
        <f t="shared" si="0"/>
        <v>查看目錄</v>
      </c>
      <c r="D5" s="1" t="s">
        <v>1083</v>
      </c>
      <c r="E5" s="6">
        <v>38029</v>
      </c>
      <c r="F5" s="6">
        <v>38063</v>
      </c>
      <c r="G5" s="6">
        <v>38050</v>
      </c>
      <c r="H5" s="6">
        <v>38062</v>
      </c>
      <c r="I5" s="6" t="s">
        <v>4794</v>
      </c>
      <c r="J5" s="6">
        <v>38076</v>
      </c>
      <c r="K5" s="6" t="s">
        <v>4794</v>
      </c>
      <c r="L5" s="6" t="s">
        <v>455</v>
      </c>
      <c r="M5" s="6">
        <v>38080</v>
      </c>
      <c r="N5" s="6" t="s">
        <v>4766</v>
      </c>
      <c r="O5" s="6" t="s">
        <v>4766</v>
      </c>
    </row>
    <row r="6" spans="1:15" ht="16.5" customHeight="1" x14ac:dyDescent="0.25">
      <c r="A6" s="1" t="s">
        <v>1085</v>
      </c>
      <c r="B6" s="2" t="s">
        <v>8080</v>
      </c>
      <c r="C6" s="11" t="str">
        <f t="shared" si="0"/>
        <v>查看目錄</v>
      </c>
      <c r="D6" s="1" t="s">
        <v>1083</v>
      </c>
      <c r="E6" s="6">
        <v>38029</v>
      </c>
      <c r="F6" s="6">
        <v>38063</v>
      </c>
      <c r="G6" s="6">
        <v>38050</v>
      </c>
      <c r="H6" s="6">
        <v>38062</v>
      </c>
      <c r="I6" s="6" t="s">
        <v>4794</v>
      </c>
      <c r="J6" s="6">
        <v>38076</v>
      </c>
      <c r="K6" s="6" t="s">
        <v>4794</v>
      </c>
      <c r="L6" s="6" t="s">
        <v>455</v>
      </c>
      <c r="M6" s="6">
        <v>38080</v>
      </c>
      <c r="N6" s="6" t="s">
        <v>4766</v>
      </c>
      <c r="O6" s="6" t="s">
        <v>4766</v>
      </c>
    </row>
    <row r="7" spans="1:15" ht="16.5" customHeight="1" x14ac:dyDescent="0.25">
      <c r="A7" s="1" t="s">
        <v>1086</v>
      </c>
      <c r="B7" s="2" t="s">
        <v>8081</v>
      </c>
      <c r="C7" s="11" t="str">
        <f t="shared" si="0"/>
        <v>查看目錄</v>
      </c>
      <c r="D7" s="1" t="s">
        <v>1083</v>
      </c>
      <c r="E7" s="6">
        <v>38029</v>
      </c>
      <c r="F7" s="6">
        <v>38063</v>
      </c>
      <c r="G7" s="6">
        <v>38050</v>
      </c>
      <c r="H7" s="6">
        <v>38062</v>
      </c>
      <c r="I7" s="6" t="s">
        <v>4794</v>
      </c>
      <c r="J7" s="6">
        <v>38076</v>
      </c>
      <c r="K7" s="6" t="s">
        <v>4794</v>
      </c>
      <c r="L7" s="6" t="s">
        <v>455</v>
      </c>
      <c r="M7" s="6">
        <v>38080</v>
      </c>
      <c r="N7" s="6" t="s">
        <v>4766</v>
      </c>
      <c r="O7" s="6" t="s">
        <v>4766</v>
      </c>
    </row>
    <row r="8" spans="1:15" ht="16.5" customHeight="1" x14ac:dyDescent="0.25">
      <c r="A8" s="1" t="s">
        <v>1087</v>
      </c>
      <c r="B8" s="2" t="s">
        <v>8082</v>
      </c>
      <c r="C8" s="11" t="str">
        <f>HYPERLINK("X:\Private\NTD\Test Report\測試報告-電子版本(1999-2014)\FK\FK-040401","查看文件")</f>
        <v>查看文件</v>
      </c>
      <c r="D8" s="1" t="s">
        <v>1088</v>
      </c>
      <c r="E8" s="6">
        <v>38085</v>
      </c>
      <c r="F8" s="6">
        <v>38088</v>
      </c>
      <c r="G8" s="6">
        <v>38106</v>
      </c>
      <c r="H8" s="6">
        <v>38107</v>
      </c>
      <c r="I8" s="6" t="s">
        <v>4794</v>
      </c>
      <c r="J8" s="6">
        <v>38112</v>
      </c>
      <c r="K8" s="6" t="s">
        <v>4824</v>
      </c>
      <c r="L8" s="6" t="s">
        <v>468</v>
      </c>
      <c r="M8" s="6">
        <v>38113</v>
      </c>
      <c r="N8" s="6" t="s">
        <v>4766</v>
      </c>
      <c r="O8" s="6" t="s">
        <v>4766</v>
      </c>
    </row>
    <row r="9" spans="1:15" ht="16.5" customHeight="1" x14ac:dyDescent="0.25">
      <c r="A9" s="1" t="s">
        <v>1089</v>
      </c>
      <c r="B9" s="2" t="s">
        <v>8083</v>
      </c>
      <c r="C9" s="11" t="str">
        <f>HYPERLINK("X:\Private\NTD\Test Report\測試報告-電子版本(1999-2014)\FK\FK-040402","查看文件")</f>
        <v>查看文件</v>
      </c>
      <c r="D9" s="1" t="s">
        <v>467</v>
      </c>
      <c r="E9" s="6">
        <v>38085</v>
      </c>
      <c r="F9" s="6">
        <v>38087</v>
      </c>
      <c r="G9" s="6">
        <v>38105</v>
      </c>
      <c r="H9" s="6">
        <v>38106</v>
      </c>
      <c r="I9" s="6" t="s">
        <v>4794</v>
      </c>
      <c r="J9" s="6">
        <v>38107</v>
      </c>
      <c r="K9" s="6" t="s">
        <v>4824</v>
      </c>
      <c r="L9" s="6" t="s">
        <v>468</v>
      </c>
      <c r="M9" s="6">
        <v>38112</v>
      </c>
      <c r="N9" s="6" t="s">
        <v>4766</v>
      </c>
      <c r="O9" s="6" t="s">
        <v>4766</v>
      </c>
    </row>
    <row r="10" spans="1:15" ht="16.5" customHeight="1" x14ac:dyDescent="0.25">
      <c r="A10" s="1" t="s">
        <v>1090</v>
      </c>
      <c r="B10" s="2" t="s">
        <v>8084</v>
      </c>
      <c r="C10" s="11" t="str">
        <f t="shared" ref="C10:C41" si="1">HYPERLINK("X:\Private\NTD\Test Report\測試報告-電子版本(1999-2014)\FK","查看目錄")</f>
        <v>查看目錄</v>
      </c>
      <c r="D10" s="1" t="s">
        <v>454</v>
      </c>
      <c r="E10" s="6">
        <v>38093</v>
      </c>
      <c r="F10" s="6">
        <v>38108</v>
      </c>
      <c r="G10" s="6">
        <v>38142</v>
      </c>
      <c r="H10" s="6">
        <v>38142</v>
      </c>
      <c r="I10" s="6" t="s">
        <v>4794</v>
      </c>
      <c r="J10" s="6">
        <v>38150</v>
      </c>
      <c r="K10" s="6" t="s">
        <v>4824</v>
      </c>
      <c r="L10" s="6" t="s">
        <v>455</v>
      </c>
      <c r="M10" s="6">
        <v>38150</v>
      </c>
      <c r="N10" s="6" t="s">
        <v>4766</v>
      </c>
      <c r="O10" s="6" t="s">
        <v>4766</v>
      </c>
    </row>
    <row r="11" spans="1:15" ht="16.5" customHeight="1" x14ac:dyDescent="0.25">
      <c r="A11" s="1" t="s">
        <v>1091</v>
      </c>
      <c r="B11" s="2" t="s">
        <v>8085</v>
      </c>
      <c r="C11" s="11" t="str">
        <f t="shared" si="1"/>
        <v>查看目錄</v>
      </c>
      <c r="D11" s="1" t="s">
        <v>454</v>
      </c>
      <c r="E11" s="6">
        <v>38093</v>
      </c>
      <c r="F11" s="6">
        <v>38108</v>
      </c>
      <c r="G11" s="6" t="s">
        <v>4766</v>
      </c>
      <c r="H11" s="6" t="s">
        <v>4766</v>
      </c>
      <c r="I11" s="6" t="s">
        <v>4766</v>
      </c>
      <c r="J11" s="6" t="s">
        <v>4766</v>
      </c>
      <c r="K11" s="6" t="s">
        <v>4766</v>
      </c>
      <c r="L11" s="6" t="s">
        <v>455</v>
      </c>
      <c r="M11" s="6" t="s">
        <v>4766</v>
      </c>
      <c r="N11" s="6" t="s">
        <v>4766</v>
      </c>
      <c r="O11" s="6" t="s">
        <v>4766</v>
      </c>
    </row>
    <row r="12" spans="1:15" ht="16.5" customHeight="1" x14ac:dyDescent="0.25">
      <c r="A12" s="1" t="s">
        <v>1092</v>
      </c>
      <c r="B12" s="2" t="s">
        <v>8086</v>
      </c>
      <c r="C12" s="11" t="str">
        <f t="shared" si="1"/>
        <v>查看目錄</v>
      </c>
      <c r="D12" s="1" t="s">
        <v>1093</v>
      </c>
      <c r="E12" s="6">
        <v>38135</v>
      </c>
      <c r="F12" s="6">
        <v>38157</v>
      </c>
      <c r="G12" s="6">
        <v>38155</v>
      </c>
      <c r="H12" s="6">
        <v>38155</v>
      </c>
      <c r="I12" s="6" t="s">
        <v>4794</v>
      </c>
      <c r="J12" s="6">
        <v>38162</v>
      </c>
      <c r="K12" s="6" t="s">
        <v>4824</v>
      </c>
      <c r="L12" s="6" t="s">
        <v>373</v>
      </c>
      <c r="M12" s="6">
        <v>38164</v>
      </c>
      <c r="N12" s="6" t="s">
        <v>4766</v>
      </c>
      <c r="O12" s="6" t="s">
        <v>4766</v>
      </c>
    </row>
    <row r="13" spans="1:15" ht="16.5" customHeight="1" x14ac:dyDescent="0.25">
      <c r="A13" s="1" t="s">
        <v>1094</v>
      </c>
      <c r="B13" s="2" t="s">
        <v>8087</v>
      </c>
      <c r="C13" s="11" t="str">
        <f t="shared" si="1"/>
        <v>查看目錄</v>
      </c>
      <c r="D13" s="1" t="s">
        <v>513</v>
      </c>
      <c r="E13" s="6">
        <v>38414</v>
      </c>
      <c r="F13" s="6">
        <v>38431</v>
      </c>
      <c r="G13" s="6">
        <v>38454</v>
      </c>
      <c r="H13" s="6">
        <v>38454</v>
      </c>
      <c r="I13" s="6" t="s">
        <v>4792</v>
      </c>
      <c r="J13" s="6">
        <v>38457</v>
      </c>
      <c r="K13" s="6" t="s">
        <v>4824</v>
      </c>
      <c r="L13" s="6" t="s">
        <v>505</v>
      </c>
      <c r="M13" s="6">
        <v>38460</v>
      </c>
      <c r="N13" s="6" t="s">
        <v>4766</v>
      </c>
      <c r="O13" s="6" t="s">
        <v>4766</v>
      </c>
    </row>
    <row r="14" spans="1:15" ht="16.5" customHeight="1" x14ac:dyDescent="0.25">
      <c r="A14" s="1" t="s">
        <v>1095</v>
      </c>
      <c r="B14" s="2" t="s">
        <v>8088</v>
      </c>
      <c r="C14" s="11" t="str">
        <f t="shared" si="1"/>
        <v>查看目錄</v>
      </c>
      <c r="D14" s="1" t="s">
        <v>1096</v>
      </c>
      <c r="E14" s="6">
        <v>38425</v>
      </c>
      <c r="F14" s="6" t="s">
        <v>4766</v>
      </c>
      <c r="G14" s="6">
        <v>38466</v>
      </c>
      <c r="H14" s="6">
        <v>38467</v>
      </c>
      <c r="I14" s="6" t="s">
        <v>4792</v>
      </c>
      <c r="J14" s="6">
        <v>38477</v>
      </c>
      <c r="K14" s="6" t="s">
        <v>4824</v>
      </c>
      <c r="L14" s="6" t="s">
        <v>535</v>
      </c>
      <c r="M14" s="6">
        <v>38478</v>
      </c>
      <c r="N14" s="6" t="s">
        <v>4766</v>
      </c>
      <c r="O14" s="6" t="s">
        <v>4766</v>
      </c>
    </row>
    <row r="15" spans="1:15" ht="16.5" customHeight="1" x14ac:dyDescent="0.25">
      <c r="A15" s="1" t="s">
        <v>1097</v>
      </c>
      <c r="B15" s="2" t="s">
        <v>8089</v>
      </c>
      <c r="C15" s="11" t="str">
        <f t="shared" si="1"/>
        <v>查看目錄</v>
      </c>
      <c r="D15" s="1" t="s">
        <v>1098</v>
      </c>
      <c r="E15" s="6">
        <v>38420</v>
      </c>
      <c r="F15" s="6" t="s">
        <v>4766</v>
      </c>
      <c r="G15" s="6">
        <v>38466</v>
      </c>
      <c r="H15" s="6">
        <v>38467</v>
      </c>
      <c r="I15" s="6" t="s">
        <v>4792</v>
      </c>
      <c r="J15" s="6">
        <v>38477</v>
      </c>
      <c r="K15" s="6" t="s">
        <v>4824</v>
      </c>
      <c r="L15" s="6" t="s">
        <v>535</v>
      </c>
      <c r="M15" s="6">
        <v>38478</v>
      </c>
      <c r="N15" s="6" t="s">
        <v>4766</v>
      </c>
      <c r="O15" s="6" t="s">
        <v>4766</v>
      </c>
    </row>
    <row r="16" spans="1:15" ht="16.5" customHeight="1" x14ac:dyDescent="0.25">
      <c r="A16" s="1" t="s">
        <v>1099</v>
      </c>
      <c r="B16" s="2" t="s">
        <v>8090</v>
      </c>
      <c r="C16" s="11" t="str">
        <f t="shared" si="1"/>
        <v>查看目錄</v>
      </c>
      <c r="D16" s="1" t="s">
        <v>1096</v>
      </c>
      <c r="E16" s="6">
        <v>38415</v>
      </c>
      <c r="F16" s="6" t="s">
        <v>4766</v>
      </c>
      <c r="G16" s="6">
        <v>38466</v>
      </c>
      <c r="H16" s="6">
        <v>38467</v>
      </c>
      <c r="I16" s="6" t="s">
        <v>4792</v>
      </c>
      <c r="J16" s="6">
        <v>38477</v>
      </c>
      <c r="K16" s="6" t="s">
        <v>4824</v>
      </c>
      <c r="L16" s="6" t="s">
        <v>535</v>
      </c>
      <c r="M16" s="6">
        <v>38478</v>
      </c>
      <c r="N16" s="6" t="s">
        <v>4766</v>
      </c>
      <c r="O16" s="6" t="s">
        <v>4766</v>
      </c>
    </row>
    <row r="17" spans="1:15" ht="16.5" customHeight="1" x14ac:dyDescent="0.25">
      <c r="A17" s="1" t="s">
        <v>1100</v>
      </c>
      <c r="B17" s="2" t="s">
        <v>8091</v>
      </c>
      <c r="C17" s="11" t="str">
        <f t="shared" si="1"/>
        <v>查看目錄</v>
      </c>
      <c r="D17" s="1" t="s">
        <v>1101</v>
      </c>
      <c r="E17" s="6">
        <v>38517</v>
      </c>
      <c r="F17" s="6" t="s">
        <v>4766</v>
      </c>
      <c r="G17" s="6">
        <v>38552</v>
      </c>
      <c r="H17" s="6">
        <v>38554</v>
      </c>
      <c r="I17" s="6" t="s">
        <v>4792</v>
      </c>
      <c r="J17" s="6">
        <v>38561</v>
      </c>
      <c r="K17" s="6" t="s">
        <v>4824</v>
      </c>
      <c r="L17" s="6" t="s">
        <v>622</v>
      </c>
      <c r="M17" s="6">
        <v>38564</v>
      </c>
      <c r="N17" s="6" t="s">
        <v>4766</v>
      </c>
      <c r="O17" s="6" t="s">
        <v>4766</v>
      </c>
    </row>
    <row r="18" spans="1:15" ht="16.5" customHeight="1" x14ac:dyDescent="0.25">
      <c r="A18" s="1" t="s">
        <v>1102</v>
      </c>
      <c r="B18" s="2" t="s">
        <v>8092</v>
      </c>
      <c r="C18" s="11" t="str">
        <f t="shared" si="1"/>
        <v>查看目錄</v>
      </c>
      <c r="D18" s="1" t="s">
        <v>1103</v>
      </c>
      <c r="E18" s="6">
        <v>38523</v>
      </c>
      <c r="F18" s="6" t="s">
        <v>4766</v>
      </c>
      <c r="G18" s="6">
        <v>38569</v>
      </c>
      <c r="H18" s="6">
        <v>38569</v>
      </c>
      <c r="I18" s="6" t="s">
        <v>4792</v>
      </c>
      <c r="J18" s="6">
        <v>38574</v>
      </c>
      <c r="K18" s="6" t="s">
        <v>4824</v>
      </c>
      <c r="L18" s="6" t="s">
        <v>622</v>
      </c>
      <c r="M18" s="6">
        <v>38575</v>
      </c>
      <c r="N18" s="6" t="s">
        <v>4766</v>
      </c>
      <c r="O18" s="6" t="s">
        <v>4766</v>
      </c>
    </row>
    <row r="19" spans="1:15" ht="16.5" customHeight="1" x14ac:dyDescent="0.25">
      <c r="A19" s="1" t="s">
        <v>1104</v>
      </c>
      <c r="B19" s="2" t="s">
        <v>8093</v>
      </c>
      <c r="C19" s="11" t="str">
        <f t="shared" si="1"/>
        <v>查看目錄</v>
      </c>
      <c r="D19" s="1" t="s">
        <v>1105</v>
      </c>
      <c r="E19" s="6">
        <v>38523</v>
      </c>
      <c r="F19" s="6">
        <v>38529</v>
      </c>
      <c r="G19" s="6">
        <v>38552</v>
      </c>
      <c r="H19" s="6">
        <v>38553</v>
      </c>
      <c r="I19" s="6" t="s">
        <v>4792</v>
      </c>
      <c r="J19" s="6">
        <v>38561</v>
      </c>
      <c r="K19" s="6" t="s">
        <v>4824</v>
      </c>
      <c r="L19" s="6" t="s">
        <v>622</v>
      </c>
      <c r="M19" s="6">
        <v>38564</v>
      </c>
      <c r="N19" s="6" t="s">
        <v>4766</v>
      </c>
      <c r="O19" s="6" t="s">
        <v>4766</v>
      </c>
    </row>
    <row r="20" spans="1:15" ht="16.5" customHeight="1" x14ac:dyDescent="0.25">
      <c r="A20" s="1" t="s">
        <v>1106</v>
      </c>
      <c r="B20" s="2" t="s">
        <v>8094</v>
      </c>
      <c r="C20" s="11" t="str">
        <f t="shared" si="1"/>
        <v>查看目錄</v>
      </c>
      <c r="D20" s="1" t="s">
        <v>1107</v>
      </c>
      <c r="E20" s="6">
        <v>38531</v>
      </c>
      <c r="F20" s="6">
        <v>38548</v>
      </c>
      <c r="G20" s="6" t="s">
        <v>4766</v>
      </c>
      <c r="H20" s="6" t="s">
        <v>4766</v>
      </c>
      <c r="I20" s="6" t="s">
        <v>4766</v>
      </c>
      <c r="J20" s="6" t="s">
        <v>4766</v>
      </c>
      <c r="K20" s="6" t="s">
        <v>4766</v>
      </c>
      <c r="L20" s="6" t="s">
        <v>622</v>
      </c>
      <c r="M20" s="6" t="s">
        <v>4766</v>
      </c>
      <c r="N20" s="6" t="s">
        <v>4766</v>
      </c>
      <c r="O20" s="6" t="s">
        <v>4766</v>
      </c>
    </row>
    <row r="21" spans="1:15" ht="16.5" customHeight="1" x14ac:dyDescent="0.25">
      <c r="A21" s="1" t="s">
        <v>1108</v>
      </c>
      <c r="B21" s="2" t="s">
        <v>8095</v>
      </c>
      <c r="C21" s="11" t="str">
        <f t="shared" si="1"/>
        <v>查看目錄</v>
      </c>
      <c r="D21" s="1" t="s">
        <v>1109</v>
      </c>
      <c r="E21" s="6">
        <v>38506</v>
      </c>
      <c r="F21" s="6">
        <v>38543</v>
      </c>
      <c r="G21" s="6">
        <v>38569</v>
      </c>
      <c r="H21" s="6">
        <v>38571</v>
      </c>
      <c r="I21" s="6" t="s">
        <v>4792</v>
      </c>
      <c r="J21" s="6">
        <v>38574</v>
      </c>
      <c r="K21" s="6" t="s">
        <v>4824</v>
      </c>
      <c r="L21" s="6" t="s">
        <v>535</v>
      </c>
      <c r="M21" s="6">
        <v>38575</v>
      </c>
      <c r="N21" s="6" t="s">
        <v>4766</v>
      </c>
      <c r="O21" s="6" t="s">
        <v>4766</v>
      </c>
    </row>
    <row r="22" spans="1:15" ht="16.5" customHeight="1" x14ac:dyDescent="0.25">
      <c r="A22" s="1" t="s">
        <v>1110</v>
      </c>
      <c r="B22" s="2" t="s">
        <v>8096</v>
      </c>
      <c r="C22" s="11" t="str">
        <f t="shared" si="1"/>
        <v>查看目錄</v>
      </c>
      <c r="D22" s="1" t="s">
        <v>1111</v>
      </c>
      <c r="E22" s="6">
        <v>38560</v>
      </c>
      <c r="F22" s="6">
        <v>38591</v>
      </c>
      <c r="G22" s="6">
        <v>38608</v>
      </c>
      <c r="H22" s="6">
        <v>38609</v>
      </c>
      <c r="I22" s="6" t="s">
        <v>4792</v>
      </c>
      <c r="J22" s="6">
        <v>38622</v>
      </c>
      <c r="K22" s="6" t="s">
        <v>4824</v>
      </c>
      <c r="L22" s="6" t="s">
        <v>455</v>
      </c>
      <c r="M22" s="6">
        <v>38624</v>
      </c>
      <c r="N22" s="6" t="s">
        <v>4766</v>
      </c>
      <c r="O22" s="6" t="s">
        <v>4766</v>
      </c>
    </row>
    <row r="23" spans="1:15" ht="16.5" customHeight="1" x14ac:dyDescent="0.25">
      <c r="A23" s="1" t="s">
        <v>1112</v>
      </c>
      <c r="B23" s="2" t="s">
        <v>8096</v>
      </c>
      <c r="C23" s="11" t="str">
        <f t="shared" si="1"/>
        <v>查看目錄</v>
      </c>
      <c r="D23" s="1" t="s">
        <v>1111</v>
      </c>
      <c r="E23" s="6">
        <v>38560</v>
      </c>
      <c r="F23" s="6">
        <v>38591</v>
      </c>
      <c r="G23" s="6">
        <v>38608</v>
      </c>
      <c r="H23" s="6">
        <v>38609</v>
      </c>
      <c r="I23" s="6" t="s">
        <v>4792</v>
      </c>
      <c r="J23" s="6">
        <v>38622</v>
      </c>
      <c r="K23" s="6" t="s">
        <v>4824</v>
      </c>
      <c r="L23" s="6" t="s">
        <v>455</v>
      </c>
      <c r="M23" s="6">
        <v>38624</v>
      </c>
      <c r="N23" s="6" t="s">
        <v>4766</v>
      </c>
      <c r="O23" s="6" t="s">
        <v>4766</v>
      </c>
    </row>
    <row r="24" spans="1:15" ht="16.5" customHeight="1" x14ac:dyDescent="0.25">
      <c r="A24" s="1" t="s">
        <v>1113</v>
      </c>
      <c r="B24" s="2" t="s">
        <v>8097</v>
      </c>
      <c r="C24" s="11" t="str">
        <f t="shared" si="1"/>
        <v>查看目錄</v>
      </c>
      <c r="D24" s="1" t="s">
        <v>1111</v>
      </c>
      <c r="E24" s="6">
        <v>38620</v>
      </c>
      <c r="F24" s="6">
        <v>38649</v>
      </c>
      <c r="G24" s="6">
        <v>38652</v>
      </c>
      <c r="H24" s="6">
        <v>38656</v>
      </c>
      <c r="I24" s="6" t="s">
        <v>4792</v>
      </c>
      <c r="J24" s="6">
        <v>38674</v>
      </c>
      <c r="K24" s="6" t="s">
        <v>4824</v>
      </c>
      <c r="L24" s="6" t="s">
        <v>535</v>
      </c>
      <c r="M24" s="6">
        <v>38675</v>
      </c>
      <c r="N24" s="6" t="s">
        <v>4766</v>
      </c>
      <c r="O24" s="6" t="s">
        <v>4766</v>
      </c>
    </row>
    <row r="25" spans="1:15" ht="16.5" customHeight="1" x14ac:dyDescent="0.25">
      <c r="A25" s="1" t="s">
        <v>1114</v>
      </c>
      <c r="B25" s="2" t="s">
        <v>8098</v>
      </c>
      <c r="C25" s="11" t="str">
        <f t="shared" si="1"/>
        <v>查看目錄</v>
      </c>
      <c r="D25" s="1" t="s">
        <v>1111</v>
      </c>
      <c r="E25" s="6">
        <v>38620</v>
      </c>
      <c r="F25" s="6">
        <v>38649</v>
      </c>
      <c r="G25" s="6">
        <v>38652</v>
      </c>
      <c r="H25" s="6">
        <v>38656</v>
      </c>
      <c r="I25" s="6" t="s">
        <v>4792</v>
      </c>
      <c r="J25" s="6">
        <v>38674</v>
      </c>
      <c r="K25" s="6" t="s">
        <v>4824</v>
      </c>
      <c r="L25" s="6" t="s">
        <v>535</v>
      </c>
      <c r="M25" s="6">
        <v>38675</v>
      </c>
      <c r="N25" s="6" t="s">
        <v>4766</v>
      </c>
      <c r="O25" s="6" t="s">
        <v>4766</v>
      </c>
    </row>
    <row r="26" spans="1:15" ht="16.5" customHeight="1" x14ac:dyDescent="0.25">
      <c r="A26" s="1" t="s">
        <v>1115</v>
      </c>
      <c r="B26" s="2" t="s">
        <v>8099</v>
      </c>
      <c r="C26" s="11" t="str">
        <f t="shared" si="1"/>
        <v>查看目錄</v>
      </c>
      <c r="D26" s="1" t="s">
        <v>1111</v>
      </c>
      <c r="E26" s="6">
        <v>38620</v>
      </c>
      <c r="F26" s="6">
        <v>38649</v>
      </c>
      <c r="G26" s="6">
        <v>38652</v>
      </c>
      <c r="H26" s="6">
        <v>38656</v>
      </c>
      <c r="I26" s="6" t="s">
        <v>4792</v>
      </c>
      <c r="J26" s="6">
        <v>38674</v>
      </c>
      <c r="K26" s="6" t="s">
        <v>4824</v>
      </c>
      <c r="L26" s="6" t="s">
        <v>535</v>
      </c>
      <c r="M26" s="6">
        <v>38675</v>
      </c>
      <c r="N26" s="6" t="s">
        <v>4766</v>
      </c>
      <c r="O26" s="6" t="s">
        <v>4766</v>
      </c>
    </row>
    <row r="27" spans="1:15" ht="16.5" customHeight="1" x14ac:dyDescent="0.25">
      <c r="A27" s="1" t="s">
        <v>1116</v>
      </c>
      <c r="B27" s="2" t="s">
        <v>8100</v>
      </c>
      <c r="C27" s="11" t="str">
        <f t="shared" si="1"/>
        <v>查看目錄</v>
      </c>
      <c r="D27" s="1" t="s">
        <v>515</v>
      </c>
      <c r="E27" s="6">
        <v>38626</v>
      </c>
      <c r="F27" s="6">
        <v>38671</v>
      </c>
      <c r="G27" s="6">
        <v>38712</v>
      </c>
      <c r="H27" s="6">
        <v>38713</v>
      </c>
      <c r="I27" s="6" t="s">
        <v>4792</v>
      </c>
      <c r="J27" s="6">
        <v>38716</v>
      </c>
      <c r="K27" s="6" t="s">
        <v>4824</v>
      </c>
      <c r="L27" s="6" t="s">
        <v>455</v>
      </c>
      <c r="M27" s="6">
        <v>38716</v>
      </c>
      <c r="N27" s="6" t="s">
        <v>4766</v>
      </c>
      <c r="O27" s="6" t="s">
        <v>4766</v>
      </c>
    </row>
    <row r="28" spans="1:15" ht="16.5" customHeight="1" x14ac:dyDescent="0.25">
      <c r="A28" s="1" t="s">
        <v>1117</v>
      </c>
      <c r="B28" s="2" t="s">
        <v>8101</v>
      </c>
      <c r="C28" s="11" t="str">
        <f t="shared" si="1"/>
        <v>查看目錄</v>
      </c>
      <c r="D28" s="1" t="s">
        <v>515</v>
      </c>
      <c r="E28" s="6">
        <v>38626</v>
      </c>
      <c r="F28" s="6">
        <v>38671</v>
      </c>
      <c r="G28" s="6">
        <v>38712</v>
      </c>
      <c r="H28" s="6">
        <v>38713</v>
      </c>
      <c r="I28" s="6" t="s">
        <v>4792</v>
      </c>
      <c r="J28" s="6">
        <v>38716</v>
      </c>
      <c r="K28" s="6" t="s">
        <v>4824</v>
      </c>
      <c r="L28" s="6" t="s">
        <v>455</v>
      </c>
      <c r="M28" s="6">
        <v>38716</v>
      </c>
      <c r="N28" s="6" t="s">
        <v>4766</v>
      </c>
      <c r="O28" s="6" t="s">
        <v>4766</v>
      </c>
    </row>
    <row r="29" spans="1:15" ht="16.5" customHeight="1" x14ac:dyDescent="0.25">
      <c r="A29" s="1" t="s">
        <v>1118</v>
      </c>
      <c r="B29" s="2" t="s">
        <v>8102</v>
      </c>
      <c r="C29" s="11" t="str">
        <f t="shared" si="1"/>
        <v>查看目錄</v>
      </c>
      <c r="D29" s="1" t="s">
        <v>515</v>
      </c>
      <c r="E29" s="6">
        <v>38626</v>
      </c>
      <c r="F29" s="6">
        <v>38671</v>
      </c>
      <c r="G29" s="6">
        <v>38712</v>
      </c>
      <c r="H29" s="6">
        <v>38713</v>
      </c>
      <c r="I29" s="6" t="s">
        <v>4792</v>
      </c>
      <c r="J29" s="6">
        <v>38716</v>
      </c>
      <c r="K29" s="6" t="s">
        <v>4824</v>
      </c>
      <c r="L29" s="6" t="s">
        <v>455</v>
      </c>
      <c r="M29" s="6">
        <v>38716</v>
      </c>
      <c r="N29" s="6" t="s">
        <v>4766</v>
      </c>
      <c r="O29" s="6" t="s">
        <v>4766</v>
      </c>
    </row>
    <row r="30" spans="1:15" ht="16.5" customHeight="1" x14ac:dyDescent="0.25">
      <c r="A30" s="1" t="s">
        <v>1119</v>
      </c>
      <c r="B30" s="2" t="s">
        <v>8103</v>
      </c>
      <c r="C30" s="11" t="str">
        <f t="shared" si="1"/>
        <v>查看目錄</v>
      </c>
      <c r="D30" s="1" t="s">
        <v>515</v>
      </c>
      <c r="E30" s="6">
        <v>38626</v>
      </c>
      <c r="F30" s="6">
        <v>38671</v>
      </c>
      <c r="G30" s="6">
        <v>38712</v>
      </c>
      <c r="H30" s="6">
        <v>38713</v>
      </c>
      <c r="I30" s="6" t="s">
        <v>4792</v>
      </c>
      <c r="J30" s="6">
        <v>38716</v>
      </c>
      <c r="K30" s="6" t="s">
        <v>4824</v>
      </c>
      <c r="L30" s="6" t="s">
        <v>455</v>
      </c>
      <c r="M30" s="6">
        <v>38716</v>
      </c>
      <c r="N30" s="6" t="s">
        <v>4766</v>
      </c>
      <c r="O30" s="6" t="s">
        <v>4766</v>
      </c>
    </row>
    <row r="31" spans="1:15" ht="16.5" customHeight="1" x14ac:dyDescent="0.25">
      <c r="A31" s="1" t="s">
        <v>1120</v>
      </c>
      <c r="B31" s="2" t="s">
        <v>8104</v>
      </c>
      <c r="C31" s="11" t="str">
        <f t="shared" si="1"/>
        <v>查看目錄</v>
      </c>
      <c r="D31" s="1" t="s">
        <v>515</v>
      </c>
      <c r="E31" s="6">
        <v>38626</v>
      </c>
      <c r="F31" s="6">
        <v>38671</v>
      </c>
      <c r="G31" s="6">
        <v>38712</v>
      </c>
      <c r="H31" s="6">
        <v>38713</v>
      </c>
      <c r="I31" s="6" t="s">
        <v>4792</v>
      </c>
      <c r="J31" s="6">
        <v>38716</v>
      </c>
      <c r="K31" s="6" t="s">
        <v>4824</v>
      </c>
      <c r="L31" s="6" t="s">
        <v>455</v>
      </c>
      <c r="M31" s="6">
        <v>38716</v>
      </c>
      <c r="N31" s="6" t="s">
        <v>4766</v>
      </c>
      <c r="O31" s="6" t="s">
        <v>4766</v>
      </c>
    </row>
    <row r="32" spans="1:15" ht="16.5" customHeight="1" x14ac:dyDescent="0.25">
      <c r="A32" s="1" t="s">
        <v>1121</v>
      </c>
      <c r="B32" s="2" t="s">
        <v>8105</v>
      </c>
      <c r="C32" s="11" t="str">
        <f t="shared" si="1"/>
        <v>查看目錄</v>
      </c>
      <c r="D32" s="1" t="s">
        <v>515</v>
      </c>
      <c r="E32" s="6">
        <v>38626</v>
      </c>
      <c r="F32" s="6">
        <v>38671</v>
      </c>
      <c r="G32" s="6">
        <v>38712</v>
      </c>
      <c r="H32" s="6">
        <v>38713</v>
      </c>
      <c r="I32" s="6" t="s">
        <v>4792</v>
      </c>
      <c r="J32" s="6">
        <v>38716</v>
      </c>
      <c r="K32" s="6" t="s">
        <v>4824</v>
      </c>
      <c r="L32" s="6" t="s">
        <v>455</v>
      </c>
      <c r="M32" s="6">
        <v>38716</v>
      </c>
      <c r="N32" s="6" t="s">
        <v>4766</v>
      </c>
      <c r="O32" s="6" t="s">
        <v>4766</v>
      </c>
    </row>
    <row r="33" spans="1:15" ht="16.5" customHeight="1" x14ac:dyDescent="0.25">
      <c r="A33" s="1" t="s">
        <v>1122</v>
      </c>
      <c r="B33" s="2" t="s">
        <v>8106</v>
      </c>
      <c r="C33" s="11" t="str">
        <f t="shared" si="1"/>
        <v>查看目錄</v>
      </c>
      <c r="D33" s="1" t="s">
        <v>515</v>
      </c>
      <c r="E33" s="6">
        <v>38626</v>
      </c>
      <c r="F33" s="6">
        <v>38671</v>
      </c>
      <c r="G33" s="6">
        <v>38712</v>
      </c>
      <c r="H33" s="6">
        <v>38713</v>
      </c>
      <c r="I33" s="6" t="s">
        <v>4792</v>
      </c>
      <c r="J33" s="6">
        <v>38716</v>
      </c>
      <c r="K33" s="6" t="s">
        <v>4824</v>
      </c>
      <c r="L33" s="6" t="s">
        <v>455</v>
      </c>
      <c r="M33" s="6">
        <v>38716</v>
      </c>
      <c r="N33" s="6" t="s">
        <v>4766</v>
      </c>
      <c r="O33" s="6" t="s">
        <v>4766</v>
      </c>
    </row>
    <row r="34" spans="1:15" ht="16.5" customHeight="1" x14ac:dyDescent="0.25">
      <c r="A34" s="1" t="s">
        <v>1123</v>
      </c>
      <c r="B34" s="2" t="s">
        <v>8107</v>
      </c>
      <c r="C34" s="11" t="str">
        <f t="shared" si="1"/>
        <v>查看目錄</v>
      </c>
      <c r="D34" s="1" t="s">
        <v>515</v>
      </c>
      <c r="E34" s="6">
        <v>38626</v>
      </c>
      <c r="F34" s="6">
        <v>38671</v>
      </c>
      <c r="G34" s="6">
        <v>38712</v>
      </c>
      <c r="H34" s="6">
        <v>38713</v>
      </c>
      <c r="I34" s="6" t="s">
        <v>4792</v>
      </c>
      <c r="J34" s="6">
        <v>38716</v>
      </c>
      <c r="K34" s="6" t="s">
        <v>4824</v>
      </c>
      <c r="L34" s="6" t="s">
        <v>455</v>
      </c>
      <c r="M34" s="6">
        <v>38716</v>
      </c>
      <c r="N34" s="6" t="s">
        <v>4766</v>
      </c>
      <c r="O34" s="6" t="s">
        <v>4766</v>
      </c>
    </row>
    <row r="35" spans="1:15" ht="16.5" customHeight="1" x14ac:dyDescent="0.25">
      <c r="A35" s="1" t="s">
        <v>1124</v>
      </c>
      <c r="B35" s="2" t="s">
        <v>8108</v>
      </c>
      <c r="C35" s="11" t="str">
        <f t="shared" si="1"/>
        <v>查看目錄</v>
      </c>
      <c r="D35" s="1" t="s">
        <v>515</v>
      </c>
      <c r="E35" s="6">
        <v>38626</v>
      </c>
      <c r="F35" s="6">
        <v>38671</v>
      </c>
      <c r="G35" s="6">
        <v>38712</v>
      </c>
      <c r="H35" s="6">
        <v>38713</v>
      </c>
      <c r="I35" s="6" t="s">
        <v>4792</v>
      </c>
      <c r="J35" s="6">
        <v>38716</v>
      </c>
      <c r="K35" s="6" t="s">
        <v>4824</v>
      </c>
      <c r="L35" s="6" t="s">
        <v>455</v>
      </c>
      <c r="M35" s="6">
        <v>38716</v>
      </c>
      <c r="N35" s="6" t="s">
        <v>4766</v>
      </c>
      <c r="O35" s="6" t="s">
        <v>4766</v>
      </c>
    </row>
    <row r="36" spans="1:15" ht="16.5" customHeight="1" x14ac:dyDescent="0.25">
      <c r="A36" s="1" t="s">
        <v>1125</v>
      </c>
      <c r="B36" s="2" t="s">
        <v>8109</v>
      </c>
      <c r="C36" s="11" t="str">
        <f t="shared" si="1"/>
        <v>查看目錄</v>
      </c>
      <c r="D36" s="1" t="s">
        <v>515</v>
      </c>
      <c r="E36" s="6">
        <v>38625</v>
      </c>
      <c r="F36" s="6" t="s">
        <v>4766</v>
      </c>
      <c r="G36" s="6">
        <v>38712</v>
      </c>
      <c r="H36" s="6">
        <v>38713</v>
      </c>
      <c r="I36" s="6" t="s">
        <v>4792</v>
      </c>
      <c r="J36" s="6">
        <v>38716</v>
      </c>
      <c r="K36" s="6" t="s">
        <v>4824</v>
      </c>
      <c r="L36" s="6" t="s">
        <v>622</v>
      </c>
      <c r="M36" s="6">
        <v>38716</v>
      </c>
      <c r="N36" s="6" t="s">
        <v>4766</v>
      </c>
      <c r="O36" s="6" t="s">
        <v>4766</v>
      </c>
    </row>
    <row r="37" spans="1:15" ht="16.5" customHeight="1" x14ac:dyDescent="0.25">
      <c r="A37" s="1" t="s">
        <v>1126</v>
      </c>
      <c r="B37" s="2" t="s">
        <v>8110</v>
      </c>
      <c r="C37" s="11" t="str">
        <f t="shared" si="1"/>
        <v>查看目錄</v>
      </c>
      <c r="D37" s="1" t="s">
        <v>1101</v>
      </c>
      <c r="E37" s="6">
        <v>38677</v>
      </c>
      <c r="F37" s="6" t="s">
        <v>4766</v>
      </c>
      <c r="G37" s="6">
        <v>38712</v>
      </c>
      <c r="H37" s="6">
        <v>38713</v>
      </c>
      <c r="I37" s="6" t="s">
        <v>4805</v>
      </c>
      <c r="J37" s="6">
        <v>38716</v>
      </c>
      <c r="K37" s="6" t="s">
        <v>4821</v>
      </c>
      <c r="L37" s="6" t="s">
        <v>622</v>
      </c>
      <c r="M37" s="6">
        <v>38716</v>
      </c>
      <c r="N37" s="6" t="s">
        <v>4766</v>
      </c>
      <c r="O37" s="6" t="s">
        <v>4766</v>
      </c>
    </row>
    <row r="38" spans="1:15" ht="16.5" customHeight="1" x14ac:dyDescent="0.25">
      <c r="A38" s="1" t="s">
        <v>1127</v>
      </c>
      <c r="B38" s="2" t="s">
        <v>8111</v>
      </c>
      <c r="C38" s="11" t="str">
        <f t="shared" si="1"/>
        <v>查看目錄</v>
      </c>
      <c r="D38" s="1" t="s">
        <v>1128</v>
      </c>
      <c r="E38" s="6">
        <v>38682</v>
      </c>
      <c r="F38" s="6" t="s">
        <v>4766</v>
      </c>
      <c r="G38" s="6">
        <v>38712</v>
      </c>
      <c r="H38" s="6">
        <v>38713</v>
      </c>
      <c r="I38" s="6" t="s">
        <v>4792</v>
      </c>
      <c r="J38" s="6">
        <v>38716</v>
      </c>
      <c r="K38" s="6" t="s">
        <v>4824</v>
      </c>
      <c r="L38" s="6" t="s">
        <v>622</v>
      </c>
      <c r="M38" s="6">
        <v>38716</v>
      </c>
      <c r="N38" s="6" t="s">
        <v>4766</v>
      </c>
      <c r="O38" s="6" t="s">
        <v>4766</v>
      </c>
    </row>
    <row r="39" spans="1:15" ht="16.5" customHeight="1" x14ac:dyDescent="0.25">
      <c r="A39" s="1" t="s">
        <v>1129</v>
      </c>
      <c r="B39" s="2" t="s">
        <v>8112</v>
      </c>
      <c r="C39" s="11" t="str">
        <f t="shared" si="1"/>
        <v>查看目錄</v>
      </c>
      <c r="D39" s="1" t="s">
        <v>1128</v>
      </c>
      <c r="E39" s="6">
        <v>38682</v>
      </c>
      <c r="F39" s="6" t="s">
        <v>4766</v>
      </c>
      <c r="G39" s="6">
        <v>38712</v>
      </c>
      <c r="H39" s="6">
        <v>38713</v>
      </c>
      <c r="I39" s="6" t="s">
        <v>4792</v>
      </c>
      <c r="J39" s="6">
        <v>38716</v>
      </c>
      <c r="K39" s="6" t="s">
        <v>4824</v>
      </c>
      <c r="L39" s="6" t="s">
        <v>622</v>
      </c>
      <c r="M39" s="6">
        <v>38716</v>
      </c>
      <c r="N39" s="6" t="s">
        <v>4766</v>
      </c>
      <c r="O39" s="6" t="s">
        <v>4766</v>
      </c>
    </row>
    <row r="40" spans="1:15" ht="16.5" customHeight="1" x14ac:dyDescent="0.25">
      <c r="A40" s="1" t="s">
        <v>1130</v>
      </c>
      <c r="B40" s="2" t="s">
        <v>8113</v>
      </c>
      <c r="C40" s="11" t="str">
        <f t="shared" si="1"/>
        <v>查看目錄</v>
      </c>
      <c r="D40" s="1" t="s">
        <v>1131</v>
      </c>
      <c r="E40" s="6">
        <v>38679</v>
      </c>
      <c r="F40" s="6" t="s">
        <v>4766</v>
      </c>
      <c r="G40" s="6">
        <v>38730</v>
      </c>
      <c r="H40" s="6">
        <v>38732</v>
      </c>
      <c r="I40" s="6" t="s">
        <v>4805</v>
      </c>
      <c r="J40" s="6">
        <v>38741</v>
      </c>
      <c r="K40" s="6" t="s">
        <v>4821</v>
      </c>
      <c r="L40" s="6" t="s">
        <v>622</v>
      </c>
      <c r="M40" s="6">
        <v>38754</v>
      </c>
      <c r="N40" s="6" t="s">
        <v>4766</v>
      </c>
      <c r="O40" s="6" t="s">
        <v>4766</v>
      </c>
    </row>
    <row r="41" spans="1:15" ht="16.5" customHeight="1" x14ac:dyDescent="0.25">
      <c r="A41" s="1" t="s">
        <v>1132</v>
      </c>
      <c r="B41" s="2" t="s">
        <v>8114</v>
      </c>
      <c r="C41" s="11" t="str">
        <f t="shared" si="1"/>
        <v>查看目錄</v>
      </c>
      <c r="D41" s="1" t="s">
        <v>1101</v>
      </c>
      <c r="E41" s="6">
        <v>38709</v>
      </c>
      <c r="F41" s="6">
        <v>38727</v>
      </c>
      <c r="G41" s="6">
        <v>38731</v>
      </c>
      <c r="H41" s="6">
        <v>38732</v>
      </c>
      <c r="I41" s="6" t="s">
        <v>4792</v>
      </c>
      <c r="J41" s="6">
        <v>38741</v>
      </c>
      <c r="K41" s="6" t="s">
        <v>4824</v>
      </c>
      <c r="L41" s="6" t="s">
        <v>622</v>
      </c>
      <c r="M41" s="6">
        <v>38754</v>
      </c>
      <c r="N41" s="6" t="s">
        <v>4766</v>
      </c>
      <c r="O41" s="6" t="s">
        <v>4766</v>
      </c>
    </row>
    <row r="42" spans="1:15" ht="16.5" customHeight="1" x14ac:dyDescent="0.25">
      <c r="A42" s="1" t="s">
        <v>1133</v>
      </c>
      <c r="B42" s="2" t="s">
        <v>8115</v>
      </c>
      <c r="C42" s="11" t="str">
        <f t="shared" ref="C42:C73" si="2">HYPERLINK("X:\Private\NTD\Test Report\測試報告-電子版本(1999-2014)\FK","查看目錄")</f>
        <v>查看目錄</v>
      </c>
      <c r="D42" s="1" t="s">
        <v>1101</v>
      </c>
      <c r="E42" s="6">
        <v>38730</v>
      </c>
      <c r="F42" s="6" t="s">
        <v>4766</v>
      </c>
      <c r="G42" s="6">
        <v>38764</v>
      </c>
      <c r="H42" s="6">
        <v>38767</v>
      </c>
      <c r="I42" s="6" t="s">
        <v>4792</v>
      </c>
      <c r="J42" s="6">
        <v>38777</v>
      </c>
      <c r="K42" s="6" t="s">
        <v>4824</v>
      </c>
      <c r="L42" s="6" t="s">
        <v>622</v>
      </c>
      <c r="M42" s="6">
        <v>38781</v>
      </c>
      <c r="N42" s="6" t="s">
        <v>4766</v>
      </c>
      <c r="O42" s="6" t="s">
        <v>4766</v>
      </c>
    </row>
    <row r="43" spans="1:15" ht="16.5" customHeight="1" x14ac:dyDescent="0.25">
      <c r="A43" s="1" t="s">
        <v>1134</v>
      </c>
      <c r="B43" s="2" t="s">
        <v>8116</v>
      </c>
      <c r="C43" s="11" t="str">
        <f t="shared" si="2"/>
        <v>查看目錄</v>
      </c>
      <c r="D43" s="1" t="s">
        <v>1135</v>
      </c>
      <c r="E43" s="6">
        <v>38692</v>
      </c>
      <c r="F43" s="6">
        <v>38716</v>
      </c>
      <c r="G43" s="6">
        <v>38765</v>
      </c>
      <c r="H43" s="6">
        <v>38767</v>
      </c>
      <c r="I43" s="6" t="s">
        <v>4792</v>
      </c>
      <c r="J43" s="6">
        <v>38777</v>
      </c>
      <c r="K43" s="6" t="s">
        <v>4824</v>
      </c>
      <c r="L43" s="6" t="s">
        <v>455</v>
      </c>
      <c r="M43" s="6">
        <v>38781</v>
      </c>
      <c r="N43" s="6" t="s">
        <v>4766</v>
      </c>
      <c r="O43" s="6" t="s">
        <v>4766</v>
      </c>
    </row>
    <row r="44" spans="1:15" ht="16.5" customHeight="1" x14ac:dyDescent="0.25">
      <c r="A44" s="1" t="s">
        <v>1136</v>
      </c>
      <c r="B44" s="2" t="s">
        <v>8117</v>
      </c>
      <c r="C44" s="11" t="str">
        <f t="shared" si="2"/>
        <v>查看目錄</v>
      </c>
      <c r="D44" s="1" t="s">
        <v>1135</v>
      </c>
      <c r="E44" s="6">
        <v>38692</v>
      </c>
      <c r="F44" s="6">
        <v>38716</v>
      </c>
      <c r="G44" s="6">
        <v>38765</v>
      </c>
      <c r="H44" s="6">
        <v>38767</v>
      </c>
      <c r="I44" s="6" t="s">
        <v>4792</v>
      </c>
      <c r="J44" s="6">
        <v>38777</v>
      </c>
      <c r="K44" s="6" t="s">
        <v>4824</v>
      </c>
      <c r="L44" s="6" t="s">
        <v>455</v>
      </c>
      <c r="M44" s="6">
        <v>38781</v>
      </c>
      <c r="N44" s="6" t="s">
        <v>4766</v>
      </c>
      <c r="O44" s="6" t="s">
        <v>4766</v>
      </c>
    </row>
    <row r="45" spans="1:15" ht="16.5" customHeight="1" x14ac:dyDescent="0.25">
      <c r="A45" s="1" t="s">
        <v>1137</v>
      </c>
      <c r="B45" s="2" t="s">
        <v>8118</v>
      </c>
      <c r="C45" s="11" t="str">
        <f t="shared" si="2"/>
        <v>查看目錄</v>
      </c>
      <c r="D45" s="1" t="s">
        <v>1135</v>
      </c>
      <c r="E45" s="6">
        <v>38692</v>
      </c>
      <c r="F45" s="6">
        <v>38716</v>
      </c>
      <c r="G45" s="6">
        <v>38765</v>
      </c>
      <c r="H45" s="6">
        <v>38767</v>
      </c>
      <c r="I45" s="6" t="s">
        <v>4792</v>
      </c>
      <c r="J45" s="6">
        <v>38777</v>
      </c>
      <c r="K45" s="6" t="s">
        <v>4824</v>
      </c>
      <c r="L45" s="6" t="s">
        <v>455</v>
      </c>
      <c r="M45" s="6">
        <v>38781</v>
      </c>
      <c r="N45" s="6" t="s">
        <v>4766</v>
      </c>
      <c r="O45" s="6" t="s">
        <v>4766</v>
      </c>
    </row>
    <row r="46" spans="1:15" ht="16.5" customHeight="1" x14ac:dyDescent="0.25">
      <c r="A46" s="1" t="s">
        <v>1138</v>
      </c>
      <c r="B46" s="2" t="s">
        <v>8119</v>
      </c>
      <c r="C46" s="11" t="str">
        <f t="shared" si="2"/>
        <v>查看目錄</v>
      </c>
      <c r="D46" s="1" t="s">
        <v>1139</v>
      </c>
      <c r="E46" s="6">
        <v>38767</v>
      </c>
      <c r="F46" s="6" t="s">
        <v>4766</v>
      </c>
      <c r="G46" s="6">
        <v>38807</v>
      </c>
      <c r="H46" s="6">
        <v>38808</v>
      </c>
      <c r="I46" s="6" t="s">
        <v>4792</v>
      </c>
      <c r="J46" s="6">
        <v>38814</v>
      </c>
      <c r="K46" s="6" t="s">
        <v>4824</v>
      </c>
      <c r="L46" s="6" t="s">
        <v>622</v>
      </c>
      <c r="M46" s="6">
        <v>38818</v>
      </c>
      <c r="N46" s="6" t="s">
        <v>4766</v>
      </c>
      <c r="O46" s="6" t="s">
        <v>4766</v>
      </c>
    </row>
    <row r="47" spans="1:15" ht="16.5" customHeight="1" x14ac:dyDescent="0.25">
      <c r="A47" s="1" t="s">
        <v>1140</v>
      </c>
      <c r="B47" s="2" t="s">
        <v>8120</v>
      </c>
      <c r="C47" s="11" t="str">
        <f t="shared" si="2"/>
        <v>查看目錄</v>
      </c>
      <c r="D47" s="1" t="s">
        <v>1139</v>
      </c>
      <c r="E47" s="6">
        <v>38767</v>
      </c>
      <c r="F47" s="6" t="s">
        <v>4766</v>
      </c>
      <c r="G47" s="6">
        <v>38807</v>
      </c>
      <c r="H47" s="6">
        <v>38808</v>
      </c>
      <c r="I47" s="6" t="s">
        <v>4792</v>
      </c>
      <c r="J47" s="6">
        <v>38814</v>
      </c>
      <c r="K47" s="6" t="s">
        <v>4824</v>
      </c>
      <c r="L47" s="6" t="s">
        <v>622</v>
      </c>
      <c r="M47" s="6">
        <v>38818</v>
      </c>
      <c r="N47" s="6" t="s">
        <v>4766</v>
      </c>
      <c r="O47" s="6" t="s">
        <v>4766</v>
      </c>
    </row>
    <row r="48" spans="1:15" ht="16.5" customHeight="1" x14ac:dyDescent="0.25">
      <c r="A48" s="1" t="s">
        <v>1141</v>
      </c>
      <c r="B48" s="2" t="s">
        <v>8121</v>
      </c>
      <c r="C48" s="11" t="str">
        <f t="shared" si="2"/>
        <v>查看目錄</v>
      </c>
      <c r="D48" s="1" t="s">
        <v>1139</v>
      </c>
      <c r="E48" s="6">
        <v>38764</v>
      </c>
      <c r="F48" s="6" t="s">
        <v>4766</v>
      </c>
      <c r="G48" s="6">
        <v>38807</v>
      </c>
      <c r="H48" s="6">
        <v>38808</v>
      </c>
      <c r="I48" s="6" t="s">
        <v>4792</v>
      </c>
      <c r="J48" s="6">
        <v>38814</v>
      </c>
      <c r="K48" s="6" t="s">
        <v>4824</v>
      </c>
      <c r="L48" s="6" t="s">
        <v>622</v>
      </c>
      <c r="M48" s="6">
        <v>38818</v>
      </c>
      <c r="N48" s="6" t="s">
        <v>4766</v>
      </c>
      <c r="O48" s="6" t="s">
        <v>4766</v>
      </c>
    </row>
    <row r="49" spans="1:15" ht="16.5" customHeight="1" x14ac:dyDescent="0.25">
      <c r="A49" s="1" t="s">
        <v>1142</v>
      </c>
      <c r="B49" s="2" t="s">
        <v>8122</v>
      </c>
      <c r="C49" s="11" t="str">
        <f t="shared" si="2"/>
        <v>查看目錄</v>
      </c>
      <c r="D49" s="1" t="s">
        <v>454</v>
      </c>
      <c r="E49" s="6">
        <v>38808</v>
      </c>
      <c r="F49" s="6">
        <v>38869</v>
      </c>
      <c r="G49" s="6">
        <v>38881</v>
      </c>
      <c r="H49" s="6">
        <v>38881</v>
      </c>
      <c r="I49" s="6" t="s">
        <v>4792</v>
      </c>
      <c r="J49" s="6">
        <v>38896</v>
      </c>
      <c r="K49" s="6" t="s">
        <v>4824</v>
      </c>
      <c r="L49" s="6" t="s">
        <v>455</v>
      </c>
      <c r="M49" s="6">
        <v>38900</v>
      </c>
      <c r="N49" s="6" t="s">
        <v>4766</v>
      </c>
      <c r="O49" s="6" t="s">
        <v>4766</v>
      </c>
    </row>
    <row r="50" spans="1:15" ht="16.5" customHeight="1" x14ac:dyDescent="0.25">
      <c r="A50" s="1" t="s">
        <v>1143</v>
      </c>
      <c r="B50" s="2" t="s">
        <v>8123</v>
      </c>
      <c r="C50" s="11" t="str">
        <f t="shared" si="2"/>
        <v>查看目錄</v>
      </c>
      <c r="D50" s="1" t="s">
        <v>454</v>
      </c>
      <c r="E50" s="6">
        <v>38808</v>
      </c>
      <c r="F50" s="6">
        <v>38869</v>
      </c>
      <c r="G50" s="6">
        <v>38881</v>
      </c>
      <c r="H50" s="6">
        <v>38881</v>
      </c>
      <c r="I50" s="6" t="s">
        <v>4792</v>
      </c>
      <c r="J50" s="6">
        <v>38896</v>
      </c>
      <c r="K50" s="6" t="s">
        <v>4824</v>
      </c>
      <c r="L50" s="6" t="s">
        <v>455</v>
      </c>
      <c r="M50" s="6">
        <v>38900</v>
      </c>
      <c r="N50" s="6" t="s">
        <v>4766</v>
      </c>
      <c r="O50" s="6" t="s">
        <v>4766</v>
      </c>
    </row>
    <row r="51" spans="1:15" ht="16.5" customHeight="1" x14ac:dyDescent="0.25">
      <c r="A51" s="1" t="s">
        <v>1144</v>
      </c>
      <c r="B51" s="2" t="s">
        <v>8124</v>
      </c>
      <c r="C51" s="11" t="str">
        <f t="shared" si="2"/>
        <v>查看目錄</v>
      </c>
      <c r="D51" s="1" t="s">
        <v>454</v>
      </c>
      <c r="E51" s="6">
        <v>38808</v>
      </c>
      <c r="F51" s="6">
        <v>38869</v>
      </c>
      <c r="G51" s="6">
        <v>38881</v>
      </c>
      <c r="H51" s="6">
        <v>38881</v>
      </c>
      <c r="I51" s="6" t="s">
        <v>4792</v>
      </c>
      <c r="J51" s="6">
        <v>38890</v>
      </c>
      <c r="K51" s="6" t="s">
        <v>4824</v>
      </c>
      <c r="L51" s="6" t="s">
        <v>455</v>
      </c>
      <c r="M51" s="6">
        <v>38900</v>
      </c>
      <c r="N51" s="6" t="s">
        <v>4766</v>
      </c>
      <c r="O51" s="6" t="s">
        <v>4766</v>
      </c>
    </row>
    <row r="52" spans="1:15" ht="16.5" customHeight="1" x14ac:dyDescent="0.25">
      <c r="A52" s="1" t="s">
        <v>1145</v>
      </c>
      <c r="B52" s="2" t="s">
        <v>8125</v>
      </c>
      <c r="C52" s="11" t="str">
        <f t="shared" si="2"/>
        <v>查看目錄</v>
      </c>
      <c r="D52" s="1" t="s">
        <v>454</v>
      </c>
      <c r="E52" s="6">
        <v>38808</v>
      </c>
      <c r="F52" s="6">
        <v>38869</v>
      </c>
      <c r="G52" s="6">
        <v>38881</v>
      </c>
      <c r="H52" s="6">
        <v>38881</v>
      </c>
      <c r="I52" s="6" t="s">
        <v>4792</v>
      </c>
      <c r="J52" s="6">
        <v>38890</v>
      </c>
      <c r="K52" s="6" t="s">
        <v>4824</v>
      </c>
      <c r="L52" s="6" t="s">
        <v>455</v>
      </c>
      <c r="M52" s="6">
        <v>38900</v>
      </c>
      <c r="N52" s="6" t="s">
        <v>4766</v>
      </c>
      <c r="O52" s="6" t="s">
        <v>4766</v>
      </c>
    </row>
    <row r="53" spans="1:15" ht="16.5" customHeight="1" x14ac:dyDescent="0.25">
      <c r="A53" s="1" t="s">
        <v>1146</v>
      </c>
      <c r="B53" s="2" t="s">
        <v>8126</v>
      </c>
      <c r="C53" s="11" t="str">
        <f t="shared" si="2"/>
        <v>查看目錄</v>
      </c>
      <c r="D53" s="1" t="s">
        <v>454</v>
      </c>
      <c r="E53" s="6">
        <v>38808</v>
      </c>
      <c r="F53" s="6">
        <v>38869</v>
      </c>
      <c r="G53" s="6">
        <v>38881</v>
      </c>
      <c r="H53" s="6">
        <v>38881</v>
      </c>
      <c r="I53" s="6" t="s">
        <v>4792</v>
      </c>
      <c r="J53" s="6">
        <v>38890</v>
      </c>
      <c r="K53" s="6" t="s">
        <v>4824</v>
      </c>
      <c r="L53" s="6" t="s">
        <v>455</v>
      </c>
      <c r="M53" s="6">
        <v>38900</v>
      </c>
      <c r="N53" s="6" t="s">
        <v>4766</v>
      </c>
      <c r="O53" s="6" t="s">
        <v>4766</v>
      </c>
    </row>
    <row r="54" spans="1:15" ht="16.5" customHeight="1" x14ac:dyDescent="0.25">
      <c r="A54" s="1" t="s">
        <v>1147</v>
      </c>
      <c r="B54" s="2" t="s">
        <v>8127</v>
      </c>
      <c r="C54" s="11" t="str">
        <f t="shared" si="2"/>
        <v>查看目錄</v>
      </c>
      <c r="D54" s="1" t="s">
        <v>454</v>
      </c>
      <c r="E54" s="6">
        <v>38808</v>
      </c>
      <c r="F54" s="6">
        <v>38869</v>
      </c>
      <c r="G54" s="6">
        <v>38881</v>
      </c>
      <c r="H54" s="6">
        <v>38881</v>
      </c>
      <c r="I54" s="6" t="s">
        <v>4792</v>
      </c>
      <c r="J54" s="6">
        <v>38890</v>
      </c>
      <c r="K54" s="6" t="s">
        <v>4824</v>
      </c>
      <c r="L54" s="6" t="s">
        <v>455</v>
      </c>
      <c r="M54" s="6">
        <v>38900</v>
      </c>
      <c r="N54" s="6" t="s">
        <v>4766</v>
      </c>
      <c r="O54" s="6" t="s">
        <v>4766</v>
      </c>
    </row>
    <row r="55" spans="1:15" ht="16.5" customHeight="1" x14ac:dyDescent="0.25">
      <c r="A55" s="1" t="s">
        <v>1148</v>
      </c>
      <c r="B55" s="2" t="s">
        <v>8128</v>
      </c>
      <c r="C55" s="11" t="str">
        <f t="shared" si="2"/>
        <v>查看目錄</v>
      </c>
      <c r="D55" s="1" t="s">
        <v>454</v>
      </c>
      <c r="E55" s="6">
        <v>38808</v>
      </c>
      <c r="F55" s="6">
        <v>38869</v>
      </c>
      <c r="G55" s="6">
        <v>38881</v>
      </c>
      <c r="H55" s="6">
        <v>38881</v>
      </c>
      <c r="I55" s="6" t="s">
        <v>4792</v>
      </c>
      <c r="J55" s="6">
        <v>38890</v>
      </c>
      <c r="K55" s="6" t="s">
        <v>4824</v>
      </c>
      <c r="L55" s="6" t="s">
        <v>455</v>
      </c>
      <c r="M55" s="6">
        <v>38900</v>
      </c>
      <c r="N55" s="6" t="s">
        <v>4766</v>
      </c>
      <c r="O55" s="6" t="s">
        <v>4766</v>
      </c>
    </row>
    <row r="56" spans="1:15" ht="16.5" customHeight="1" x14ac:dyDescent="0.25">
      <c r="A56" s="1" t="s">
        <v>1149</v>
      </c>
      <c r="B56" s="2" t="s">
        <v>8129</v>
      </c>
      <c r="C56" s="11" t="str">
        <f t="shared" si="2"/>
        <v>查看目錄</v>
      </c>
      <c r="D56" s="1" t="s">
        <v>454</v>
      </c>
      <c r="E56" s="6">
        <v>38808</v>
      </c>
      <c r="F56" s="6">
        <v>38869</v>
      </c>
      <c r="G56" s="6">
        <v>38881</v>
      </c>
      <c r="H56" s="6">
        <v>38881</v>
      </c>
      <c r="I56" s="6" t="s">
        <v>4792</v>
      </c>
      <c r="J56" s="6">
        <v>38890</v>
      </c>
      <c r="K56" s="6" t="s">
        <v>4824</v>
      </c>
      <c r="L56" s="6" t="s">
        <v>455</v>
      </c>
      <c r="M56" s="6">
        <v>38900</v>
      </c>
      <c r="N56" s="6" t="s">
        <v>4766</v>
      </c>
      <c r="O56" s="6" t="s">
        <v>4766</v>
      </c>
    </row>
    <row r="57" spans="1:15" ht="16.5" customHeight="1" x14ac:dyDescent="0.25">
      <c r="A57" s="1" t="s">
        <v>1150</v>
      </c>
      <c r="B57" s="2" t="s">
        <v>8130</v>
      </c>
      <c r="C57" s="11" t="str">
        <f t="shared" si="2"/>
        <v>查看目錄</v>
      </c>
      <c r="D57" s="1" t="s">
        <v>454</v>
      </c>
      <c r="E57" s="6">
        <v>38808</v>
      </c>
      <c r="F57" s="6">
        <v>38869</v>
      </c>
      <c r="G57" s="6">
        <v>38881</v>
      </c>
      <c r="H57" s="6">
        <v>38881</v>
      </c>
      <c r="I57" s="6" t="s">
        <v>4792</v>
      </c>
      <c r="J57" s="6">
        <v>38890</v>
      </c>
      <c r="K57" s="6" t="s">
        <v>4824</v>
      </c>
      <c r="L57" s="6" t="s">
        <v>455</v>
      </c>
      <c r="M57" s="6">
        <v>38900</v>
      </c>
      <c r="N57" s="6" t="s">
        <v>4766</v>
      </c>
      <c r="O57" s="6" t="s">
        <v>4766</v>
      </c>
    </row>
    <row r="58" spans="1:15" ht="16.5" customHeight="1" x14ac:dyDescent="0.25">
      <c r="A58" s="1" t="s">
        <v>1151</v>
      </c>
      <c r="B58" s="2" t="s">
        <v>8131</v>
      </c>
      <c r="C58" s="11" t="str">
        <f t="shared" si="2"/>
        <v>查看目錄</v>
      </c>
      <c r="D58" s="1" t="s">
        <v>454</v>
      </c>
      <c r="E58" s="6">
        <v>38808</v>
      </c>
      <c r="F58" s="6">
        <v>38869</v>
      </c>
      <c r="G58" s="6">
        <v>38881</v>
      </c>
      <c r="H58" s="6">
        <v>38881</v>
      </c>
      <c r="I58" s="6" t="s">
        <v>4792</v>
      </c>
      <c r="J58" s="6">
        <v>38890</v>
      </c>
      <c r="K58" s="6" t="s">
        <v>4824</v>
      </c>
      <c r="L58" s="6" t="s">
        <v>455</v>
      </c>
      <c r="M58" s="6">
        <v>38900</v>
      </c>
      <c r="N58" s="6" t="s">
        <v>4766</v>
      </c>
      <c r="O58" s="6" t="s">
        <v>4766</v>
      </c>
    </row>
    <row r="59" spans="1:15" ht="16.5" customHeight="1" x14ac:dyDescent="0.25">
      <c r="A59" s="1" t="s">
        <v>1152</v>
      </c>
      <c r="B59" s="2" t="s">
        <v>8132</v>
      </c>
      <c r="C59" s="11" t="str">
        <f t="shared" si="2"/>
        <v>查看目錄</v>
      </c>
      <c r="D59" s="1" t="s">
        <v>454</v>
      </c>
      <c r="E59" s="6">
        <v>38808</v>
      </c>
      <c r="F59" s="6">
        <v>38869</v>
      </c>
      <c r="G59" s="6">
        <v>38881</v>
      </c>
      <c r="H59" s="6">
        <v>38881</v>
      </c>
      <c r="I59" s="6" t="s">
        <v>4792</v>
      </c>
      <c r="J59" s="6">
        <v>38890</v>
      </c>
      <c r="K59" s="6" t="s">
        <v>4824</v>
      </c>
      <c r="L59" s="6" t="s">
        <v>455</v>
      </c>
      <c r="M59" s="6">
        <v>38900</v>
      </c>
      <c r="N59" s="6" t="s">
        <v>4766</v>
      </c>
      <c r="O59" s="6" t="s">
        <v>4766</v>
      </c>
    </row>
    <row r="60" spans="1:15" ht="16.5" customHeight="1" x14ac:dyDescent="0.25">
      <c r="A60" s="1" t="s">
        <v>1153</v>
      </c>
      <c r="B60" s="2" t="s">
        <v>8133</v>
      </c>
      <c r="C60" s="11" t="str">
        <f t="shared" si="2"/>
        <v>查看目錄</v>
      </c>
      <c r="D60" s="1" t="s">
        <v>454</v>
      </c>
      <c r="E60" s="6">
        <v>38808</v>
      </c>
      <c r="F60" s="6">
        <v>38869</v>
      </c>
      <c r="G60" s="6">
        <v>38881</v>
      </c>
      <c r="H60" s="6">
        <v>38881</v>
      </c>
      <c r="I60" s="6" t="s">
        <v>4792</v>
      </c>
      <c r="J60" s="6">
        <v>38890</v>
      </c>
      <c r="K60" s="6" t="s">
        <v>4824</v>
      </c>
      <c r="L60" s="6" t="s">
        <v>455</v>
      </c>
      <c r="M60" s="6">
        <v>38900</v>
      </c>
      <c r="N60" s="6" t="s">
        <v>4766</v>
      </c>
      <c r="O60" s="6" t="s">
        <v>4766</v>
      </c>
    </row>
    <row r="61" spans="1:15" ht="16.5" customHeight="1" x14ac:dyDescent="0.25">
      <c r="A61" s="1" t="s">
        <v>1154</v>
      </c>
      <c r="B61" s="2" t="s">
        <v>8134</v>
      </c>
      <c r="C61" s="11" t="str">
        <f t="shared" si="2"/>
        <v>查看目錄</v>
      </c>
      <c r="D61" s="1" t="s">
        <v>454</v>
      </c>
      <c r="E61" s="6">
        <v>38808</v>
      </c>
      <c r="F61" s="6">
        <v>38869</v>
      </c>
      <c r="G61" s="6">
        <v>38881</v>
      </c>
      <c r="H61" s="6">
        <v>38881</v>
      </c>
      <c r="I61" s="6" t="s">
        <v>4792</v>
      </c>
      <c r="J61" s="6">
        <v>38890</v>
      </c>
      <c r="K61" s="6" t="s">
        <v>4824</v>
      </c>
      <c r="L61" s="6" t="s">
        <v>455</v>
      </c>
      <c r="M61" s="6">
        <v>38900</v>
      </c>
      <c r="N61" s="6" t="s">
        <v>4766</v>
      </c>
      <c r="O61" s="6" t="s">
        <v>4766</v>
      </c>
    </row>
    <row r="62" spans="1:15" ht="16.5" customHeight="1" x14ac:dyDescent="0.25">
      <c r="A62" s="1" t="s">
        <v>1155</v>
      </c>
      <c r="B62" s="2" t="s">
        <v>8135</v>
      </c>
      <c r="C62" s="11" t="str">
        <f t="shared" si="2"/>
        <v>查看目錄</v>
      </c>
      <c r="D62" s="1" t="s">
        <v>454</v>
      </c>
      <c r="E62" s="6">
        <v>38808</v>
      </c>
      <c r="F62" s="6">
        <v>38869</v>
      </c>
      <c r="G62" s="6">
        <v>38881</v>
      </c>
      <c r="H62" s="6">
        <v>38881</v>
      </c>
      <c r="I62" s="6" t="s">
        <v>4792</v>
      </c>
      <c r="J62" s="6">
        <v>38890</v>
      </c>
      <c r="K62" s="6" t="s">
        <v>4824</v>
      </c>
      <c r="L62" s="6" t="s">
        <v>455</v>
      </c>
      <c r="M62" s="6">
        <v>38900</v>
      </c>
      <c r="N62" s="6" t="s">
        <v>4766</v>
      </c>
      <c r="O62" s="6" t="s">
        <v>4766</v>
      </c>
    </row>
    <row r="63" spans="1:15" ht="16.5" customHeight="1" x14ac:dyDescent="0.25">
      <c r="A63" s="1" t="s">
        <v>1156</v>
      </c>
      <c r="B63" s="2" t="s">
        <v>8136</v>
      </c>
      <c r="C63" s="11" t="str">
        <f t="shared" si="2"/>
        <v>查看目錄</v>
      </c>
      <c r="D63" s="1" t="s">
        <v>454</v>
      </c>
      <c r="E63" s="6">
        <v>38808</v>
      </c>
      <c r="F63" s="6">
        <v>38869</v>
      </c>
      <c r="G63" s="6">
        <v>38881</v>
      </c>
      <c r="H63" s="6">
        <v>38881</v>
      </c>
      <c r="I63" s="6" t="s">
        <v>4792</v>
      </c>
      <c r="J63" s="6">
        <v>38890</v>
      </c>
      <c r="K63" s="6" t="s">
        <v>4824</v>
      </c>
      <c r="L63" s="6" t="s">
        <v>455</v>
      </c>
      <c r="M63" s="6">
        <v>38900</v>
      </c>
      <c r="N63" s="6" t="s">
        <v>4766</v>
      </c>
      <c r="O63" s="6" t="s">
        <v>4766</v>
      </c>
    </row>
    <row r="64" spans="1:15" ht="16.5" customHeight="1" x14ac:dyDescent="0.25">
      <c r="A64" s="1" t="s">
        <v>1157</v>
      </c>
      <c r="B64" s="2" t="s">
        <v>8137</v>
      </c>
      <c r="C64" s="11" t="str">
        <f t="shared" si="2"/>
        <v>查看目錄</v>
      </c>
      <c r="D64" s="1" t="s">
        <v>454</v>
      </c>
      <c r="E64" s="6">
        <v>38808</v>
      </c>
      <c r="F64" s="6">
        <v>38869</v>
      </c>
      <c r="G64" s="6">
        <v>38881</v>
      </c>
      <c r="H64" s="6">
        <v>38881</v>
      </c>
      <c r="I64" s="6" t="s">
        <v>4792</v>
      </c>
      <c r="J64" s="6">
        <v>38890</v>
      </c>
      <c r="K64" s="6" t="s">
        <v>4824</v>
      </c>
      <c r="L64" s="6" t="s">
        <v>455</v>
      </c>
      <c r="M64" s="6">
        <v>38900</v>
      </c>
      <c r="N64" s="6" t="s">
        <v>4766</v>
      </c>
      <c r="O64" s="6" t="s">
        <v>4766</v>
      </c>
    </row>
    <row r="65" spans="1:15" ht="16.5" customHeight="1" x14ac:dyDescent="0.25">
      <c r="A65" s="1" t="s">
        <v>1158</v>
      </c>
      <c r="B65" s="2" t="s">
        <v>8138</v>
      </c>
      <c r="C65" s="11" t="str">
        <f t="shared" si="2"/>
        <v>查看目錄</v>
      </c>
      <c r="D65" s="1" t="s">
        <v>454</v>
      </c>
      <c r="E65" s="6">
        <v>38808</v>
      </c>
      <c r="F65" s="6">
        <v>38869</v>
      </c>
      <c r="G65" s="6">
        <v>38881</v>
      </c>
      <c r="H65" s="6">
        <v>38881</v>
      </c>
      <c r="I65" s="6" t="s">
        <v>4792</v>
      </c>
      <c r="J65" s="6">
        <v>38890</v>
      </c>
      <c r="K65" s="6" t="s">
        <v>4824</v>
      </c>
      <c r="L65" s="6" t="s">
        <v>455</v>
      </c>
      <c r="M65" s="6">
        <v>38900</v>
      </c>
      <c r="N65" s="6" t="s">
        <v>4766</v>
      </c>
      <c r="O65" s="6" t="s">
        <v>4766</v>
      </c>
    </row>
    <row r="66" spans="1:15" ht="16.5" customHeight="1" x14ac:dyDescent="0.25">
      <c r="A66" s="1" t="s">
        <v>1159</v>
      </c>
      <c r="B66" s="2" t="s">
        <v>8139</v>
      </c>
      <c r="C66" s="11" t="str">
        <f t="shared" si="2"/>
        <v>查看目錄</v>
      </c>
      <c r="D66" s="1" t="s">
        <v>454</v>
      </c>
      <c r="E66" s="6">
        <v>38808</v>
      </c>
      <c r="F66" s="6">
        <v>38869</v>
      </c>
      <c r="G66" s="6">
        <v>38881</v>
      </c>
      <c r="H66" s="6">
        <v>38881</v>
      </c>
      <c r="I66" s="6" t="s">
        <v>4792</v>
      </c>
      <c r="J66" s="6">
        <v>38890</v>
      </c>
      <c r="K66" s="6" t="s">
        <v>4824</v>
      </c>
      <c r="L66" s="6" t="s">
        <v>455</v>
      </c>
      <c r="M66" s="6">
        <v>38900</v>
      </c>
      <c r="N66" s="6" t="s">
        <v>4766</v>
      </c>
      <c r="O66" s="6" t="s">
        <v>4766</v>
      </c>
    </row>
    <row r="67" spans="1:15" ht="16.5" customHeight="1" x14ac:dyDescent="0.25">
      <c r="A67" s="1" t="s">
        <v>1160</v>
      </c>
      <c r="B67" s="2" t="s">
        <v>8140</v>
      </c>
      <c r="C67" s="11" t="str">
        <f t="shared" si="2"/>
        <v>查看目錄</v>
      </c>
      <c r="D67" s="1" t="s">
        <v>454</v>
      </c>
      <c r="E67" s="6">
        <v>38808</v>
      </c>
      <c r="F67" s="6">
        <v>38869</v>
      </c>
      <c r="G67" s="6">
        <v>38881</v>
      </c>
      <c r="H67" s="6">
        <v>38881</v>
      </c>
      <c r="I67" s="6" t="s">
        <v>4792</v>
      </c>
      <c r="J67" s="6">
        <v>38890</v>
      </c>
      <c r="K67" s="6" t="s">
        <v>4824</v>
      </c>
      <c r="L67" s="6" t="s">
        <v>455</v>
      </c>
      <c r="M67" s="6">
        <v>38900</v>
      </c>
      <c r="N67" s="6" t="s">
        <v>4766</v>
      </c>
      <c r="O67" s="6" t="s">
        <v>4766</v>
      </c>
    </row>
    <row r="68" spans="1:15" ht="16.5" customHeight="1" x14ac:dyDescent="0.25">
      <c r="A68" s="1" t="s">
        <v>1161</v>
      </c>
      <c r="B68" s="2" t="s">
        <v>8141</v>
      </c>
      <c r="C68" s="11" t="str">
        <f t="shared" si="2"/>
        <v>查看目錄</v>
      </c>
      <c r="D68" s="1" t="s">
        <v>454</v>
      </c>
      <c r="E68" s="6">
        <v>38808</v>
      </c>
      <c r="F68" s="6">
        <v>38869</v>
      </c>
      <c r="G68" s="6">
        <v>38881</v>
      </c>
      <c r="H68" s="6">
        <v>38881</v>
      </c>
      <c r="I68" s="6" t="s">
        <v>4792</v>
      </c>
      <c r="J68" s="6">
        <v>38890</v>
      </c>
      <c r="K68" s="6" t="s">
        <v>4824</v>
      </c>
      <c r="L68" s="6" t="s">
        <v>455</v>
      </c>
      <c r="M68" s="6">
        <v>38900</v>
      </c>
      <c r="N68" s="6" t="s">
        <v>4766</v>
      </c>
      <c r="O68" s="6" t="s">
        <v>4766</v>
      </c>
    </row>
    <row r="69" spans="1:15" ht="16.5" customHeight="1" x14ac:dyDescent="0.25">
      <c r="A69" s="1" t="s">
        <v>1162</v>
      </c>
      <c r="B69" s="2" t="s">
        <v>8142</v>
      </c>
      <c r="C69" s="11" t="str">
        <f t="shared" si="2"/>
        <v>查看目錄</v>
      </c>
      <c r="D69" s="1" t="s">
        <v>454</v>
      </c>
      <c r="E69" s="6">
        <v>38808</v>
      </c>
      <c r="F69" s="6">
        <v>38869</v>
      </c>
      <c r="G69" s="6">
        <v>38881</v>
      </c>
      <c r="H69" s="6">
        <v>38881</v>
      </c>
      <c r="I69" s="6" t="s">
        <v>4792</v>
      </c>
      <c r="J69" s="6">
        <v>38890</v>
      </c>
      <c r="K69" s="6" t="s">
        <v>4824</v>
      </c>
      <c r="L69" s="6" t="s">
        <v>455</v>
      </c>
      <c r="M69" s="6">
        <v>38900</v>
      </c>
      <c r="N69" s="6" t="s">
        <v>4766</v>
      </c>
      <c r="O69" s="6" t="s">
        <v>4766</v>
      </c>
    </row>
    <row r="70" spans="1:15" ht="16.5" customHeight="1" x14ac:dyDescent="0.25">
      <c r="A70" s="1" t="s">
        <v>1163</v>
      </c>
      <c r="B70" s="2" t="s">
        <v>8143</v>
      </c>
      <c r="C70" s="11" t="str">
        <f t="shared" si="2"/>
        <v>查看目錄</v>
      </c>
      <c r="D70" s="1" t="s">
        <v>454</v>
      </c>
      <c r="E70" s="6">
        <v>38808</v>
      </c>
      <c r="F70" s="6">
        <v>38869</v>
      </c>
      <c r="G70" s="6">
        <v>38881</v>
      </c>
      <c r="H70" s="6">
        <v>38881</v>
      </c>
      <c r="I70" s="6" t="s">
        <v>4792</v>
      </c>
      <c r="J70" s="6">
        <v>38890</v>
      </c>
      <c r="K70" s="6" t="s">
        <v>4824</v>
      </c>
      <c r="L70" s="6" t="s">
        <v>455</v>
      </c>
      <c r="M70" s="6">
        <v>38900</v>
      </c>
      <c r="N70" s="6" t="s">
        <v>4766</v>
      </c>
      <c r="O70" s="6" t="s">
        <v>4766</v>
      </c>
    </row>
    <row r="71" spans="1:15" ht="16.5" customHeight="1" x14ac:dyDescent="0.25">
      <c r="A71" s="1" t="s">
        <v>1164</v>
      </c>
      <c r="B71" s="2" t="s">
        <v>8144</v>
      </c>
      <c r="C71" s="11" t="str">
        <f t="shared" si="2"/>
        <v>查看目錄</v>
      </c>
      <c r="D71" s="1" t="s">
        <v>454</v>
      </c>
      <c r="E71" s="6">
        <v>38808</v>
      </c>
      <c r="F71" s="6">
        <v>38869</v>
      </c>
      <c r="G71" s="6">
        <v>38881</v>
      </c>
      <c r="H71" s="6">
        <v>38881</v>
      </c>
      <c r="I71" s="6" t="s">
        <v>4792</v>
      </c>
      <c r="J71" s="6">
        <v>38890</v>
      </c>
      <c r="K71" s="6" t="s">
        <v>4824</v>
      </c>
      <c r="L71" s="6" t="s">
        <v>455</v>
      </c>
      <c r="M71" s="6">
        <v>38900</v>
      </c>
      <c r="N71" s="6" t="s">
        <v>4766</v>
      </c>
      <c r="O71" s="6" t="s">
        <v>4766</v>
      </c>
    </row>
    <row r="72" spans="1:15" ht="16.5" customHeight="1" x14ac:dyDescent="0.25">
      <c r="A72" s="1" t="s">
        <v>1165</v>
      </c>
      <c r="B72" s="2" t="s">
        <v>8145</v>
      </c>
      <c r="C72" s="11" t="str">
        <f t="shared" si="2"/>
        <v>查看目錄</v>
      </c>
      <c r="D72" s="1" t="s">
        <v>454</v>
      </c>
      <c r="E72" s="6">
        <v>38808</v>
      </c>
      <c r="F72" s="6">
        <v>38869</v>
      </c>
      <c r="G72" s="6">
        <v>38881</v>
      </c>
      <c r="H72" s="6">
        <v>38881</v>
      </c>
      <c r="I72" s="6" t="s">
        <v>4792</v>
      </c>
      <c r="J72" s="6">
        <v>38890</v>
      </c>
      <c r="K72" s="6" t="s">
        <v>4824</v>
      </c>
      <c r="L72" s="6" t="s">
        <v>455</v>
      </c>
      <c r="M72" s="6">
        <v>38900</v>
      </c>
      <c r="N72" s="6" t="s">
        <v>4766</v>
      </c>
      <c r="O72" s="6" t="s">
        <v>4766</v>
      </c>
    </row>
    <row r="73" spans="1:15" ht="16.5" customHeight="1" x14ac:dyDescent="0.25">
      <c r="A73" s="1" t="s">
        <v>1166</v>
      </c>
      <c r="B73" s="2" t="s">
        <v>8146</v>
      </c>
      <c r="C73" s="11" t="str">
        <f t="shared" si="2"/>
        <v>查看目錄</v>
      </c>
      <c r="D73" s="1" t="s">
        <v>454</v>
      </c>
      <c r="E73" s="6">
        <v>38808</v>
      </c>
      <c r="F73" s="6">
        <v>38869</v>
      </c>
      <c r="G73" s="6">
        <v>38881</v>
      </c>
      <c r="H73" s="6">
        <v>38881</v>
      </c>
      <c r="I73" s="6" t="s">
        <v>4792</v>
      </c>
      <c r="J73" s="6">
        <v>38890</v>
      </c>
      <c r="K73" s="6" t="s">
        <v>4824</v>
      </c>
      <c r="L73" s="6" t="s">
        <v>455</v>
      </c>
      <c r="M73" s="6">
        <v>38900</v>
      </c>
      <c r="N73" s="6" t="s">
        <v>4766</v>
      </c>
      <c r="O73" s="6" t="s">
        <v>4766</v>
      </c>
    </row>
    <row r="74" spans="1:15" ht="16.5" customHeight="1" x14ac:dyDescent="0.25">
      <c r="A74" s="1" t="s">
        <v>1167</v>
      </c>
      <c r="B74" s="2" t="s">
        <v>8147</v>
      </c>
      <c r="C74" s="11" t="str">
        <f t="shared" ref="C74:C105" si="3">HYPERLINK("X:\Private\NTD\Test Report\測試報告-電子版本(1999-2014)\FK","查看目錄")</f>
        <v>查看目錄</v>
      </c>
      <c r="D74" s="1" t="s">
        <v>454</v>
      </c>
      <c r="E74" s="6">
        <v>38808</v>
      </c>
      <c r="F74" s="6">
        <v>38869</v>
      </c>
      <c r="G74" s="6">
        <v>38881</v>
      </c>
      <c r="H74" s="6">
        <v>38881</v>
      </c>
      <c r="I74" s="6" t="s">
        <v>4792</v>
      </c>
      <c r="J74" s="6">
        <v>38890</v>
      </c>
      <c r="K74" s="6" t="s">
        <v>4824</v>
      </c>
      <c r="L74" s="6" t="s">
        <v>455</v>
      </c>
      <c r="M74" s="6">
        <v>38900</v>
      </c>
      <c r="N74" s="6" t="s">
        <v>4766</v>
      </c>
      <c r="O74" s="6" t="s">
        <v>4766</v>
      </c>
    </row>
    <row r="75" spans="1:15" ht="16.5" customHeight="1" x14ac:dyDescent="0.25">
      <c r="A75" s="1" t="s">
        <v>1168</v>
      </c>
      <c r="B75" s="2" t="s">
        <v>8148</v>
      </c>
      <c r="C75" s="11" t="str">
        <f t="shared" si="3"/>
        <v>查看目錄</v>
      </c>
      <c r="D75" s="1" t="s">
        <v>454</v>
      </c>
      <c r="E75" s="6">
        <v>38808</v>
      </c>
      <c r="F75" s="6">
        <v>38869</v>
      </c>
      <c r="G75" s="6">
        <v>38881</v>
      </c>
      <c r="H75" s="6">
        <v>38881</v>
      </c>
      <c r="I75" s="6" t="s">
        <v>4792</v>
      </c>
      <c r="J75" s="6">
        <v>38890</v>
      </c>
      <c r="K75" s="6" t="s">
        <v>4824</v>
      </c>
      <c r="L75" s="6" t="s">
        <v>455</v>
      </c>
      <c r="M75" s="6">
        <v>38900</v>
      </c>
      <c r="N75" s="6" t="s">
        <v>4766</v>
      </c>
      <c r="O75" s="6" t="s">
        <v>4766</v>
      </c>
    </row>
    <row r="76" spans="1:15" ht="16.5" customHeight="1" x14ac:dyDescent="0.25">
      <c r="A76" s="1" t="s">
        <v>1169</v>
      </c>
      <c r="B76" s="2" t="s">
        <v>8149</v>
      </c>
      <c r="C76" s="11" t="str">
        <f t="shared" si="3"/>
        <v>查看目錄</v>
      </c>
      <c r="D76" s="1" t="s">
        <v>454</v>
      </c>
      <c r="E76" s="6">
        <v>38808</v>
      </c>
      <c r="F76" s="6">
        <v>38869</v>
      </c>
      <c r="G76" s="6">
        <v>38881</v>
      </c>
      <c r="H76" s="6">
        <v>38881</v>
      </c>
      <c r="I76" s="6" t="s">
        <v>4792</v>
      </c>
      <c r="J76" s="6">
        <v>38890</v>
      </c>
      <c r="K76" s="6" t="s">
        <v>4824</v>
      </c>
      <c r="L76" s="6" t="s">
        <v>455</v>
      </c>
      <c r="M76" s="6">
        <v>38900</v>
      </c>
      <c r="N76" s="6" t="s">
        <v>4766</v>
      </c>
      <c r="O76" s="6" t="s">
        <v>4766</v>
      </c>
    </row>
    <row r="77" spans="1:15" ht="16.5" customHeight="1" x14ac:dyDescent="0.25">
      <c r="A77" s="1" t="s">
        <v>1170</v>
      </c>
      <c r="B77" s="2" t="s">
        <v>8150</v>
      </c>
      <c r="C77" s="11" t="str">
        <f t="shared" si="3"/>
        <v>查看目錄</v>
      </c>
      <c r="D77" s="1" t="s">
        <v>454</v>
      </c>
      <c r="E77" s="6">
        <v>38808</v>
      </c>
      <c r="F77" s="6">
        <v>38869</v>
      </c>
      <c r="G77" s="6">
        <v>38881</v>
      </c>
      <c r="H77" s="6">
        <v>38881</v>
      </c>
      <c r="I77" s="6" t="s">
        <v>4792</v>
      </c>
      <c r="J77" s="6">
        <v>38890</v>
      </c>
      <c r="K77" s="6" t="s">
        <v>4824</v>
      </c>
      <c r="L77" s="6" t="s">
        <v>455</v>
      </c>
      <c r="M77" s="6">
        <v>38900</v>
      </c>
      <c r="N77" s="6" t="s">
        <v>4766</v>
      </c>
      <c r="O77" s="6" t="s">
        <v>4766</v>
      </c>
    </row>
    <row r="78" spans="1:15" ht="16.5" customHeight="1" x14ac:dyDescent="0.25">
      <c r="A78" s="1" t="s">
        <v>1171</v>
      </c>
      <c r="B78" s="2" t="s">
        <v>8151</v>
      </c>
      <c r="C78" s="11" t="str">
        <f t="shared" si="3"/>
        <v>查看目錄</v>
      </c>
      <c r="D78" s="1" t="s">
        <v>454</v>
      </c>
      <c r="E78" s="6">
        <v>38808</v>
      </c>
      <c r="F78" s="6">
        <v>38869</v>
      </c>
      <c r="G78" s="6">
        <v>38881</v>
      </c>
      <c r="H78" s="6">
        <v>38881</v>
      </c>
      <c r="I78" s="6" t="s">
        <v>4792</v>
      </c>
      <c r="J78" s="6">
        <v>38890</v>
      </c>
      <c r="K78" s="6" t="s">
        <v>4824</v>
      </c>
      <c r="L78" s="6" t="s">
        <v>455</v>
      </c>
      <c r="M78" s="6">
        <v>38900</v>
      </c>
      <c r="N78" s="6" t="s">
        <v>4766</v>
      </c>
      <c r="O78" s="6" t="s">
        <v>4766</v>
      </c>
    </row>
    <row r="79" spans="1:15" ht="16.5" customHeight="1" x14ac:dyDescent="0.25">
      <c r="A79" s="1" t="s">
        <v>1172</v>
      </c>
      <c r="B79" s="2" t="s">
        <v>8152</v>
      </c>
      <c r="C79" s="11" t="str">
        <f t="shared" si="3"/>
        <v>查看目錄</v>
      </c>
      <c r="D79" s="1" t="s">
        <v>454</v>
      </c>
      <c r="E79" s="6">
        <v>38808</v>
      </c>
      <c r="F79" s="6">
        <v>38869</v>
      </c>
      <c r="G79" s="6">
        <v>38881</v>
      </c>
      <c r="H79" s="6">
        <v>38881</v>
      </c>
      <c r="I79" s="6" t="s">
        <v>4792</v>
      </c>
      <c r="J79" s="6">
        <v>38890</v>
      </c>
      <c r="K79" s="6" t="s">
        <v>4824</v>
      </c>
      <c r="L79" s="6" t="s">
        <v>455</v>
      </c>
      <c r="M79" s="6">
        <v>38900</v>
      </c>
      <c r="N79" s="6" t="s">
        <v>4766</v>
      </c>
      <c r="O79" s="6" t="s">
        <v>4766</v>
      </c>
    </row>
    <row r="80" spans="1:15" ht="16.5" customHeight="1" x14ac:dyDescent="0.25">
      <c r="A80" s="1" t="s">
        <v>1173</v>
      </c>
      <c r="B80" s="2" t="s">
        <v>8153</v>
      </c>
      <c r="C80" s="11" t="str">
        <f t="shared" si="3"/>
        <v>查看目錄</v>
      </c>
      <c r="D80" s="1" t="s">
        <v>454</v>
      </c>
      <c r="E80" s="6">
        <v>38808</v>
      </c>
      <c r="F80" s="6">
        <v>38869</v>
      </c>
      <c r="G80" s="6">
        <v>38881</v>
      </c>
      <c r="H80" s="6">
        <v>38881</v>
      </c>
      <c r="I80" s="6" t="s">
        <v>4792</v>
      </c>
      <c r="J80" s="6">
        <v>38890</v>
      </c>
      <c r="K80" s="6" t="s">
        <v>4824</v>
      </c>
      <c r="L80" s="6" t="s">
        <v>455</v>
      </c>
      <c r="M80" s="6">
        <v>38900</v>
      </c>
      <c r="N80" s="6" t="s">
        <v>4766</v>
      </c>
      <c r="O80" s="6" t="s">
        <v>4766</v>
      </c>
    </row>
    <row r="81" spans="1:15" ht="16.5" customHeight="1" x14ac:dyDescent="0.25">
      <c r="A81" s="1" t="s">
        <v>1174</v>
      </c>
      <c r="B81" s="2" t="s">
        <v>8154</v>
      </c>
      <c r="C81" s="11" t="str">
        <f t="shared" si="3"/>
        <v>查看目錄</v>
      </c>
      <c r="D81" s="1" t="s">
        <v>454</v>
      </c>
      <c r="E81" s="6">
        <v>38808</v>
      </c>
      <c r="F81" s="6">
        <v>38869</v>
      </c>
      <c r="G81" s="6">
        <v>38881</v>
      </c>
      <c r="H81" s="6">
        <v>38881</v>
      </c>
      <c r="I81" s="6" t="s">
        <v>4792</v>
      </c>
      <c r="J81" s="6">
        <v>38890</v>
      </c>
      <c r="K81" s="6" t="s">
        <v>4824</v>
      </c>
      <c r="L81" s="6" t="s">
        <v>455</v>
      </c>
      <c r="M81" s="6">
        <v>38900</v>
      </c>
      <c r="N81" s="6" t="s">
        <v>4766</v>
      </c>
      <c r="O81" s="6" t="s">
        <v>4766</v>
      </c>
    </row>
    <row r="82" spans="1:15" ht="16.5" customHeight="1" x14ac:dyDescent="0.25">
      <c r="A82" s="1" t="s">
        <v>1175</v>
      </c>
      <c r="B82" s="2" t="s">
        <v>8155</v>
      </c>
      <c r="C82" s="11" t="str">
        <f t="shared" si="3"/>
        <v>查看目錄</v>
      </c>
      <c r="D82" s="1" t="s">
        <v>454</v>
      </c>
      <c r="E82" s="6">
        <v>38808</v>
      </c>
      <c r="F82" s="6">
        <v>38869</v>
      </c>
      <c r="G82" s="6">
        <v>38881</v>
      </c>
      <c r="H82" s="6">
        <v>38881</v>
      </c>
      <c r="I82" s="6" t="s">
        <v>4792</v>
      </c>
      <c r="J82" s="6">
        <v>38890</v>
      </c>
      <c r="K82" s="6" t="s">
        <v>4824</v>
      </c>
      <c r="L82" s="6" t="s">
        <v>455</v>
      </c>
      <c r="M82" s="6">
        <v>38900</v>
      </c>
      <c r="N82" s="6" t="s">
        <v>4766</v>
      </c>
      <c r="O82" s="6" t="s">
        <v>4766</v>
      </c>
    </row>
    <row r="83" spans="1:15" ht="16.5" customHeight="1" x14ac:dyDescent="0.25">
      <c r="A83" s="1" t="s">
        <v>1176</v>
      </c>
      <c r="B83" s="2" t="s">
        <v>8156</v>
      </c>
      <c r="C83" s="11" t="str">
        <f t="shared" si="3"/>
        <v>查看目錄</v>
      </c>
      <c r="D83" s="1" t="s">
        <v>454</v>
      </c>
      <c r="E83" s="6">
        <v>38808</v>
      </c>
      <c r="F83" s="6">
        <v>38869</v>
      </c>
      <c r="G83" s="6">
        <v>38881</v>
      </c>
      <c r="H83" s="6">
        <v>38881</v>
      </c>
      <c r="I83" s="6" t="s">
        <v>4792</v>
      </c>
      <c r="J83" s="6">
        <v>38890</v>
      </c>
      <c r="K83" s="6" t="s">
        <v>4824</v>
      </c>
      <c r="L83" s="6" t="s">
        <v>455</v>
      </c>
      <c r="M83" s="6">
        <v>38900</v>
      </c>
      <c r="N83" s="6" t="s">
        <v>4766</v>
      </c>
      <c r="O83" s="6" t="s">
        <v>4766</v>
      </c>
    </row>
    <row r="84" spans="1:15" ht="16.5" customHeight="1" x14ac:dyDescent="0.25">
      <c r="A84" s="1" t="s">
        <v>1177</v>
      </c>
      <c r="B84" s="2" t="s">
        <v>8157</v>
      </c>
      <c r="C84" s="11" t="str">
        <f t="shared" si="3"/>
        <v>查看目錄</v>
      </c>
      <c r="D84" s="1" t="s">
        <v>454</v>
      </c>
      <c r="E84" s="6">
        <v>38808</v>
      </c>
      <c r="F84" s="6">
        <v>38869</v>
      </c>
      <c r="G84" s="6">
        <v>38881</v>
      </c>
      <c r="H84" s="6">
        <v>38881</v>
      </c>
      <c r="I84" s="6" t="s">
        <v>4792</v>
      </c>
      <c r="J84" s="6">
        <v>38890</v>
      </c>
      <c r="K84" s="6" t="s">
        <v>4824</v>
      </c>
      <c r="L84" s="6" t="s">
        <v>455</v>
      </c>
      <c r="M84" s="6">
        <v>38900</v>
      </c>
      <c r="N84" s="6" t="s">
        <v>4766</v>
      </c>
      <c r="O84" s="6" t="s">
        <v>4766</v>
      </c>
    </row>
    <row r="85" spans="1:15" ht="16.5" customHeight="1" x14ac:dyDescent="0.25">
      <c r="A85" s="1" t="s">
        <v>1178</v>
      </c>
      <c r="B85" s="2" t="s">
        <v>8158</v>
      </c>
      <c r="C85" s="11" t="str">
        <f t="shared" si="3"/>
        <v>查看目錄</v>
      </c>
      <c r="D85" s="1" t="s">
        <v>454</v>
      </c>
      <c r="E85" s="6">
        <v>38808</v>
      </c>
      <c r="F85" s="6">
        <v>38869</v>
      </c>
      <c r="G85" s="6">
        <v>38881</v>
      </c>
      <c r="H85" s="6">
        <v>38881</v>
      </c>
      <c r="I85" s="6" t="s">
        <v>4792</v>
      </c>
      <c r="J85" s="6">
        <v>38890</v>
      </c>
      <c r="K85" s="6" t="s">
        <v>4824</v>
      </c>
      <c r="L85" s="6" t="s">
        <v>455</v>
      </c>
      <c r="M85" s="6">
        <v>38900</v>
      </c>
      <c r="N85" s="6" t="s">
        <v>4766</v>
      </c>
      <c r="O85" s="6" t="s">
        <v>4766</v>
      </c>
    </row>
    <row r="86" spans="1:15" ht="16.5" customHeight="1" x14ac:dyDescent="0.25">
      <c r="A86" s="1" t="s">
        <v>1179</v>
      </c>
      <c r="B86" s="2" t="s">
        <v>8159</v>
      </c>
      <c r="C86" s="11" t="str">
        <f t="shared" si="3"/>
        <v>查看目錄</v>
      </c>
      <c r="D86" s="1" t="s">
        <v>454</v>
      </c>
      <c r="E86" s="6">
        <v>38808</v>
      </c>
      <c r="F86" s="6">
        <v>38869</v>
      </c>
      <c r="G86" s="6">
        <v>38881</v>
      </c>
      <c r="H86" s="6">
        <v>38881</v>
      </c>
      <c r="I86" s="6" t="s">
        <v>4792</v>
      </c>
      <c r="J86" s="6">
        <v>38890</v>
      </c>
      <c r="K86" s="6" t="s">
        <v>4824</v>
      </c>
      <c r="L86" s="6" t="s">
        <v>455</v>
      </c>
      <c r="M86" s="6">
        <v>38900</v>
      </c>
      <c r="N86" s="6" t="s">
        <v>4766</v>
      </c>
      <c r="O86" s="6" t="s">
        <v>4766</v>
      </c>
    </row>
    <row r="87" spans="1:15" ht="16.5" customHeight="1" x14ac:dyDescent="0.25">
      <c r="A87" s="1" t="s">
        <v>1180</v>
      </c>
      <c r="B87" s="2" t="s">
        <v>8160</v>
      </c>
      <c r="C87" s="11" t="str">
        <f t="shared" si="3"/>
        <v>查看目錄</v>
      </c>
      <c r="D87" s="1" t="s">
        <v>454</v>
      </c>
      <c r="E87" s="6">
        <v>38808</v>
      </c>
      <c r="F87" s="6">
        <v>38869</v>
      </c>
      <c r="G87" s="6">
        <v>38881</v>
      </c>
      <c r="H87" s="6">
        <v>38881</v>
      </c>
      <c r="I87" s="6" t="s">
        <v>4792</v>
      </c>
      <c r="J87" s="6">
        <v>38890</v>
      </c>
      <c r="K87" s="6" t="s">
        <v>4824</v>
      </c>
      <c r="L87" s="6" t="s">
        <v>455</v>
      </c>
      <c r="M87" s="6">
        <v>38900</v>
      </c>
      <c r="N87" s="6" t="s">
        <v>4766</v>
      </c>
      <c r="O87" s="6" t="s">
        <v>4766</v>
      </c>
    </row>
    <row r="88" spans="1:15" ht="16.5" customHeight="1" x14ac:dyDescent="0.25">
      <c r="A88" s="1" t="s">
        <v>1181</v>
      </c>
      <c r="B88" s="2" t="s">
        <v>8138</v>
      </c>
      <c r="C88" s="11" t="str">
        <f t="shared" si="3"/>
        <v>查看目錄</v>
      </c>
      <c r="D88" s="1" t="s">
        <v>454</v>
      </c>
      <c r="E88" s="6">
        <v>38808</v>
      </c>
      <c r="F88" s="6">
        <v>38869</v>
      </c>
      <c r="G88" s="6">
        <v>38881</v>
      </c>
      <c r="H88" s="6">
        <v>38881</v>
      </c>
      <c r="I88" s="6" t="s">
        <v>4792</v>
      </c>
      <c r="J88" s="6">
        <v>38890</v>
      </c>
      <c r="K88" s="6" t="s">
        <v>4824</v>
      </c>
      <c r="L88" s="6" t="s">
        <v>455</v>
      </c>
      <c r="M88" s="6">
        <v>38900</v>
      </c>
      <c r="N88" s="6" t="s">
        <v>4766</v>
      </c>
      <c r="O88" s="6" t="s">
        <v>4766</v>
      </c>
    </row>
    <row r="89" spans="1:15" ht="16.5" customHeight="1" x14ac:dyDescent="0.25">
      <c r="A89" s="1" t="s">
        <v>1182</v>
      </c>
      <c r="B89" s="2" t="s">
        <v>8161</v>
      </c>
      <c r="C89" s="11" t="str">
        <f t="shared" si="3"/>
        <v>查看目錄</v>
      </c>
      <c r="D89" s="1" t="s">
        <v>454</v>
      </c>
      <c r="E89" s="6">
        <v>38808</v>
      </c>
      <c r="F89" s="6">
        <v>38869</v>
      </c>
      <c r="G89" s="6">
        <v>38881</v>
      </c>
      <c r="H89" s="6">
        <v>38881</v>
      </c>
      <c r="I89" s="6" t="s">
        <v>4792</v>
      </c>
      <c r="J89" s="6">
        <v>38890</v>
      </c>
      <c r="K89" s="6" t="s">
        <v>4824</v>
      </c>
      <c r="L89" s="6" t="s">
        <v>455</v>
      </c>
      <c r="M89" s="6">
        <v>38900</v>
      </c>
      <c r="N89" s="6" t="s">
        <v>4766</v>
      </c>
      <c r="O89" s="6" t="s">
        <v>4766</v>
      </c>
    </row>
    <row r="90" spans="1:15" ht="16.5" customHeight="1" x14ac:dyDescent="0.25">
      <c r="A90" s="1" t="s">
        <v>1183</v>
      </c>
      <c r="B90" s="2" t="s">
        <v>8162</v>
      </c>
      <c r="C90" s="11" t="str">
        <f t="shared" si="3"/>
        <v>查看目錄</v>
      </c>
      <c r="D90" s="1" t="s">
        <v>454</v>
      </c>
      <c r="E90" s="6">
        <v>38808</v>
      </c>
      <c r="F90" s="6">
        <v>38869</v>
      </c>
      <c r="G90" s="6">
        <v>38881</v>
      </c>
      <c r="H90" s="6">
        <v>38881</v>
      </c>
      <c r="I90" s="6" t="s">
        <v>4792</v>
      </c>
      <c r="J90" s="6">
        <v>38890</v>
      </c>
      <c r="K90" s="6" t="s">
        <v>4824</v>
      </c>
      <c r="L90" s="6" t="s">
        <v>455</v>
      </c>
      <c r="M90" s="6">
        <v>38900</v>
      </c>
      <c r="N90" s="6" t="s">
        <v>4766</v>
      </c>
      <c r="O90" s="6" t="s">
        <v>4766</v>
      </c>
    </row>
    <row r="91" spans="1:15" ht="16.5" customHeight="1" x14ac:dyDescent="0.25">
      <c r="A91" s="1" t="s">
        <v>1184</v>
      </c>
      <c r="B91" s="2" t="s">
        <v>8163</v>
      </c>
      <c r="C91" s="11" t="str">
        <f t="shared" si="3"/>
        <v>查看目錄</v>
      </c>
      <c r="D91" s="1" t="s">
        <v>454</v>
      </c>
      <c r="E91" s="6">
        <v>38808</v>
      </c>
      <c r="F91" s="6">
        <v>38869</v>
      </c>
      <c r="G91" s="6">
        <v>38881</v>
      </c>
      <c r="H91" s="6">
        <v>38881</v>
      </c>
      <c r="I91" s="6" t="s">
        <v>4792</v>
      </c>
      <c r="J91" s="6">
        <v>38890</v>
      </c>
      <c r="K91" s="6" t="s">
        <v>4824</v>
      </c>
      <c r="L91" s="6" t="s">
        <v>455</v>
      </c>
      <c r="M91" s="6">
        <v>38900</v>
      </c>
      <c r="N91" s="6" t="s">
        <v>4766</v>
      </c>
      <c r="O91" s="6" t="s">
        <v>4766</v>
      </c>
    </row>
    <row r="92" spans="1:15" ht="16.5" customHeight="1" x14ac:dyDescent="0.25">
      <c r="A92" s="1" t="s">
        <v>1185</v>
      </c>
      <c r="B92" s="2" t="s">
        <v>8164</v>
      </c>
      <c r="C92" s="11" t="str">
        <f t="shared" si="3"/>
        <v>查看目錄</v>
      </c>
      <c r="D92" s="1" t="s">
        <v>454</v>
      </c>
      <c r="E92" s="6">
        <v>38808</v>
      </c>
      <c r="F92" s="6">
        <v>38869</v>
      </c>
      <c r="G92" s="6">
        <v>38881</v>
      </c>
      <c r="H92" s="6">
        <v>38881</v>
      </c>
      <c r="I92" s="6" t="s">
        <v>4792</v>
      </c>
      <c r="J92" s="6">
        <v>38890</v>
      </c>
      <c r="K92" s="6" t="s">
        <v>4824</v>
      </c>
      <c r="L92" s="6" t="s">
        <v>455</v>
      </c>
      <c r="M92" s="6">
        <v>38900</v>
      </c>
      <c r="N92" s="6" t="s">
        <v>4766</v>
      </c>
      <c r="O92" s="6" t="s">
        <v>4766</v>
      </c>
    </row>
    <row r="93" spans="1:15" ht="16.5" customHeight="1" x14ac:dyDescent="0.25">
      <c r="A93" s="1" t="s">
        <v>1186</v>
      </c>
      <c r="B93" s="2" t="s">
        <v>8165</v>
      </c>
      <c r="C93" s="11" t="str">
        <f t="shared" si="3"/>
        <v>查看目錄</v>
      </c>
      <c r="D93" s="1" t="s">
        <v>454</v>
      </c>
      <c r="E93" s="6">
        <v>38808</v>
      </c>
      <c r="F93" s="6">
        <v>38869</v>
      </c>
      <c r="G93" s="6">
        <v>38881</v>
      </c>
      <c r="H93" s="6">
        <v>38881</v>
      </c>
      <c r="I93" s="6" t="s">
        <v>4792</v>
      </c>
      <c r="J93" s="6">
        <v>38890</v>
      </c>
      <c r="K93" s="6" t="s">
        <v>4824</v>
      </c>
      <c r="L93" s="6" t="s">
        <v>455</v>
      </c>
      <c r="M93" s="6">
        <v>38900</v>
      </c>
      <c r="N93" s="6" t="s">
        <v>4766</v>
      </c>
      <c r="O93" s="6" t="s">
        <v>4766</v>
      </c>
    </row>
    <row r="94" spans="1:15" ht="16.5" customHeight="1" x14ac:dyDescent="0.25">
      <c r="A94" s="1" t="s">
        <v>1187</v>
      </c>
      <c r="B94" s="2" t="s">
        <v>8166</v>
      </c>
      <c r="C94" s="11" t="str">
        <f t="shared" si="3"/>
        <v>查看目錄</v>
      </c>
      <c r="D94" s="1" t="s">
        <v>1111</v>
      </c>
      <c r="E94" s="6">
        <v>38847</v>
      </c>
      <c r="F94" s="6">
        <v>38878</v>
      </c>
      <c r="G94" s="6">
        <v>38937</v>
      </c>
      <c r="H94" s="6">
        <v>38938</v>
      </c>
      <c r="I94" s="6" t="s">
        <v>4805</v>
      </c>
      <c r="J94" s="6">
        <v>38939</v>
      </c>
      <c r="K94" s="6" t="s">
        <v>4824</v>
      </c>
      <c r="L94" s="6" t="s">
        <v>1188</v>
      </c>
      <c r="M94" s="6">
        <v>38940</v>
      </c>
      <c r="N94" s="6" t="s">
        <v>4766</v>
      </c>
      <c r="O94" s="6" t="s">
        <v>4766</v>
      </c>
    </row>
    <row r="95" spans="1:15" ht="16.5" customHeight="1" x14ac:dyDescent="0.25">
      <c r="A95" s="1" t="s">
        <v>1189</v>
      </c>
      <c r="B95" s="2" t="s">
        <v>8167</v>
      </c>
      <c r="C95" s="11" t="str">
        <f t="shared" si="3"/>
        <v>查看目錄</v>
      </c>
      <c r="D95" s="1" t="s">
        <v>1111</v>
      </c>
      <c r="E95" s="6">
        <v>38847</v>
      </c>
      <c r="F95" s="6">
        <v>38878</v>
      </c>
      <c r="G95" s="6">
        <v>38937</v>
      </c>
      <c r="H95" s="6">
        <v>38938</v>
      </c>
      <c r="I95" s="6" t="s">
        <v>4805</v>
      </c>
      <c r="J95" s="6">
        <v>38939</v>
      </c>
      <c r="K95" s="6" t="s">
        <v>4824</v>
      </c>
      <c r="L95" s="6" t="s">
        <v>1188</v>
      </c>
      <c r="M95" s="6">
        <v>38940</v>
      </c>
      <c r="N95" s="6" t="s">
        <v>4766</v>
      </c>
      <c r="O95" s="6" t="s">
        <v>4766</v>
      </c>
    </row>
    <row r="96" spans="1:15" ht="16.5" customHeight="1" x14ac:dyDescent="0.25">
      <c r="A96" s="1" t="s">
        <v>1190</v>
      </c>
      <c r="B96" s="2" t="s">
        <v>8168</v>
      </c>
      <c r="C96" s="11" t="str">
        <f t="shared" si="3"/>
        <v>查看目錄</v>
      </c>
      <c r="D96" s="1" t="s">
        <v>1111</v>
      </c>
      <c r="E96" s="6">
        <v>38847</v>
      </c>
      <c r="F96" s="6">
        <v>38878</v>
      </c>
      <c r="G96" s="6">
        <v>38937</v>
      </c>
      <c r="H96" s="6">
        <v>38938</v>
      </c>
      <c r="I96" s="6" t="s">
        <v>4805</v>
      </c>
      <c r="J96" s="6">
        <v>38939</v>
      </c>
      <c r="K96" s="6" t="s">
        <v>4824</v>
      </c>
      <c r="L96" s="6" t="s">
        <v>1188</v>
      </c>
      <c r="M96" s="6">
        <v>38940</v>
      </c>
      <c r="N96" s="6" t="s">
        <v>4766</v>
      </c>
      <c r="O96" s="6" t="s">
        <v>4766</v>
      </c>
    </row>
    <row r="97" spans="1:15" ht="16.5" customHeight="1" x14ac:dyDescent="0.25">
      <c r="A97" s="1" t="s">
        <v>1191</v>
      </c>
      <c r="B97" s="2" t="s">
        <v>8169</v>
      </c>
      <c r="C97" s="11" t="str">
        <f t="shared" si="3"/>
        <v>查看目錄</v>
      </c>
      <c r="D97" s="1" t="s">
        <v>1111</v>
      </c>
      <c r="E97" s="6">
        <v>38847</v>
      </c>
      <c r="F97" s="6">
        <v>38878</v>
      </c>
      <c r="G97" s="6">
        <v>38937</v>
      </c>
      <c r="H97" s="6">
        <v>38938</v>
      </c>
      <c r="I97" s="6" t="s">
        <v>4805</v>
      </c>
      <c r="J97" s="6">
        <v>38939</v>
      </c>
      <c r="K97" s="6" t="s">
        <v>4824</v>
      </c>
      <c r="L97" s="6" t="s">
        <v>1188</v>
      </c>
      <c r="M97" s="6">
        <v>38940</v>
      </c>
      <c r="N97" s="6" t="s">
        <v>4766</v>
      </c>
      <c r="O97" s="6" t="s">
        <v>4766</v>
      </c>
    </row>
    <row r="98" spans="1:15" ht="16.5" customHeight="1" x14ac:dyDescent="0.25">
      <c r="A98" s="1" t="s">
        <v>1192</v>
      </c>
      <c r="B98" s="2" t="s">
        <v>8170</v>
      </c>
      <c r="C98" s="11" t="str">
        <f t="shared" si="3"/>
        <v>查看目錄</v>
      </c>
      <c r="D98" s="1" t="s">
        <v>1111</v>
      </c>
      <c r="E98" s="6">
        <v>38847</v>
      </c>
      <c r="F98" s="6">
        <v>38878</v>
      </c>
      <c r="G98" s="6">
        <v>38937</v>
      </c>
      <c r="H98" s="6">
        <v>38938</v>
      </c>
      <c r="I98" s="6" t="s">
        <v>4805</v>
      </c>
      <c r="J98" s="6">
        <v>38939</v>
      </c>
      <c r="K98" s="6" t="s">
        <v>4824</v>
      </c>
      <c r="L98" s="6" t="s">
        <v>1188</v>
      </c>
      <c r="M98" s="6">
        <v>38940</v>
      </c>
      <c r="N98" s="6" t="s">
        <v>4766</v>
      </c>
      <c r="O98" s="6" t="s">
        <v>4766</v>
      </c>
    </row>
    <row r="99" spans="1:15" ht="16.5" customHeight="1" x14ac:dyDescent="0.25">
      <c r="A99" s="1" t="s">
        <v>1193</v>
      </c>
      <c r="B99" s="2" t="s">
        <v>8171</v>
      </c>
      <c r="C99" s="11" t="str">
        <f t="shared" si="3"/>
        <v>查看目錄</v>
      </c>
      <c r="D99" s="1" t="s">
        <v>1111</v>
      </c>
      <c r="E99" s="6">
        <v>38847</v>
      </c>
      <c r="F99" s="6">
        <v>38878</v>
      </c>
      <c r="G99" s="6">
        <v>38937</v>
      </c>
      <c r="H99" s="6">
        <v>38938</v>
      </c>
      <c r="I99" s="6" t="s">
        <v>4805</v>
      </c>
      <c r="J99" s="6">
        <v>38939</v>
      </c>
      <c r="K99" s="6" t="s">
        <v>4824</v>
      </c>
      <c r="L99" s="6" t="s">
        <v>1188</v>
      </c>
      <c r="M99" s="6">
        <v>38940</v>
      </c>
      <c r="N99" s="6" t="s">
        <v>4766</v>
      </c>
      <c r="O99" s="6" t="s">
        <v>4766</v>
      </c>
    </row>
    <row r="100" spans="1:15" ht="16.5" customHeight="1" x14ac:dyDescent="0.25">
      <c r="A100" s="1" t="s">
        <v>1194</v>
      </c>
      <c r="B100" s="2" t="s">
        <v>8172</v>
      </c>
      <c r="C100" s="11" t="str">
        <f t="shared" si="3"/>
        <v>查看目錄</v>
      </c>
      <c r="D100" s="1" t="s">
        <v>1195</v>
      </c>
      <c r="E100" s="6">
        <v>38868</v>
      </c>
      <c r="F100" s="6" t="s">
        <v>4766</v>
      </c>
      <c r="G100" s="6">
        <v>38918</v>
      </c>
      <c r="H100" s="6">
        <v>38918</v>
      </c>
      <c r="I100" s="6" t="s">
        <v>4792</v>
      </c>
      <c r="J100" s="6">
        <v>38925</v>
      </c>
      <c r="K100" s="6" t="s">
        <v>4824</v>
      </c>
      <c r="L100" s="6" t="s">
        <v>622</v>
      </c>
      <c r="M100" s="6">
        <v>38925</v>
      </c>
      <c r="N100" s="6" t="s">
        <v>4766</v>
      </c>
      <c r="O100" s="6" t="s">
        <v>4766</v>
      </c>
    </row>
    <row r="101" spans="1:15" ht="16.5" customHeight="1" x14ac:dyDescent="0.25">
      <c r="A101" s="1" t="s">
        <v>1196</v>
      </c>
      <c r="B101" s="2" t="s">
        <v>8173</v>
      </c>
      <c r="C101" s="11" t="str">
        <f t="shared" si="3"/>
        <v>查看目錄</v>
      </c>
      <c r="D101" s="1" t="s">
        <v>1195</v>
      </c>
      <c r="E101" s="6">
        <v>38868</v>
      </c>
      <c r="F101" s="6" t="s">
        <v>4766</v>
      </c>
      <c r="G101" s="6">
        <v>38918</v>
      </c>
      <c r="H101" s="6">
        <v>38918</v>
      </c>
      <c r="I101" s="6" t="s">
        <v>4792</v>
      </c>
      <c r="J101" s="6">
        <v>38925</v>
      </c>
      <c r="K101" s="6" t="s">
        <v>4824</v>
      </c>
      <c r="L101" s="6" t="s">
        <v>622</v>
      </c>
      <c r="M101" s="6">
        <v>38925</v>
      </c>
      <c r="N101" s="6" t="s">
        <v>4766</v>
      </c>
      <c r="O101" s="6" t="s">
        <v>4766</v>
      </c>
    </row>
    <row r="102" spans="1:15" ht="16.5" customHeight="1" x14ac:dyDescent="0.25">
      <c r="A102" s="1" t="s">
        <v>1197</v>
      </c>
      <c r="B102" s="2" t="s">
        <v>8174</v>
      </c>
      <c r="C102" s="11" t="str">
        <f t="shared" si="3"/>
        <v>查看目錄</v>
      </c>
      <c r="D102" s="1" t="s">
        <v>1198</v>
      </c>
      <c r="E102" s="6">
        <v>38894</v>
      </c>
      <c r="F102" s="6" t="s">
        <v>4766</v>
      </c>
      <c r="G102" s="6">
        <v>38923</v>
      </c>
      <c r="H102" s="6">
        <v>38923</v>
      </c>
      <c r="I102" s="6" t="s">
        <v>4792</v>
      </c>
      <c r="J102" s="6">
        <v>38925</v>
      </c>
      <c r="K102" s="6" t="s">
        <v>4824</v>
      </c>
      <c r="L102" s="6" t="s">
        <v>622</v>
      </c>
      <c r="M102" s="6">
        <v>38925</v>
      </c>
      <c r="N102" s="6" t="s">
        <v>4766</v>
      </c>
      <c r="O102" s="6" t="s">
        <v>4766</v>
      </c>
    </row>
    <row r="103" spans="1:15" ht="16.5" customHeight="1" x14ac:dyDescent="0.25">
      <c r="A103" s="1" t="s">
        <v>1199</v>
      </c>
      <c r="B103" s="2" t="s">
        <v>8175</v>
      </c>
      <c r="C103" s="11" t="str">
        <f t="shared" si="3"/>
        <v>查看目錄</v>
      </c>
      <c r="D103" s="1" t="s">
        <v>573</v>
      </c>
      <c r="E103" s="6">
        <v>38890</v>
      </c>
      <c r="F103" s="6">
        <v>38900</v>
      </c>
      <c r="G103" s="6">
        <v>38918</v>
      </c>
      <c r="H103" s="6">
        <v>38918</v>
      </c>
      <c r="I103" s="6" t="s">
        <v>4805</v>
      </c>
      <c r="J103" s="6">
        <v>38924</v>
      </c>
      <c r="K103" s="6" t="s">
        <v>4824</v>
      </c>
      <c r="L103" s="6" t="s">
        <v>455</v>
      </c>
      <c r="M103" s="6">
        <v>38940</v>
      </c>
      <c r="N103" s="6" t="s">
        <v>4766</v>
      </c>
      <c r="O103" s="6" t="s">
        <v>4766</v>
      </c>
    </row>
    <row r="104" spans="1:15" ht="16.5" customHeight="1" x14ac:dyDescent="0.25">
      <c r="A104" s="1" t="s">
        <v>1200</v>
      </c>
      <c r="B104" s="2" t="s">
        <v>8176</v>
      </c>
      <c r="C104" s="11" t="str">
        <f t="shared" si="3"/>
        <v>查看目錄</v>
      </c>
      <c r="D104" s="1" t="s">
        <v>1111</v>
      </c>
      <c r="E104" s="6">
        <v>38854</v>
      </c>
      <c r="F104" s="6">
        <v>38900</v>
      </c>
      <c r="G104" s="6">
        <v>38950</v>
      </c>
      <c r="H104" s="6">
        <v>38950</v>
      </c>
      <c r="I104" s="6" t="s">
        <v>4805</v>
      </c>
      <c r="J104" s="6">
        <v>38954</v>
      </c>
      <c r="K104" s="6" t="s">
        <v>4824</v>
      </c>
      <c r="L104" s="6" t="s">
        <v>455</v>
      </c>
      <c r="M104" s="6">
        <v>38961</v>
      </c>
      <c r="N104" s="6" t="s">
        <v>4766</v>
      </c>
      <c r="O104" s="6" t="s">
        <v>4766</v>
      </c>
    </row>
    <row r="105" spans="1:15" ht="16.5" customHeight="1" x14ac:dyDescent="0.25">
      <c r="A105" s="1" t="s">
        <v>1201</v>
      </c>
      <c r="B105" s="2" t="s">
        <v>8177</v>
      </c>
      <c r="C105" s="11" t="str">
        <f t="shared" si="3"/>
        <v>查看目錄</v>
      </c>
      <c r="D105" s="1" t="s">
        <v>1111</v>
      </c>
      <c r="E105" s="6">
        <v>38854</v>
      </c>
      <c r="F105" s="6">
        <v>38900</v>
      </c>
      <c r="G105" s="6">
        <v>38950</v>
      </c>
      <c r="H105" s="6">
        <v>38950</v>
      </c>
      <c r="I105" s="6" t="s">
        <v>4805</v>
      </c>
      <c r="J105" s="6">
        <v>38954</v>
      </c>
      <c r="K105" s="6" t="s">
        <v>4824</v>
      </c>
      <c r="L105" s="6" t="s">
        <v>455</v>
      </c>
      <c r="M105" s="6">
        <v>38961</v>
      </c>
      <c r="N105" s="6" t="s">
        <v>4766</v>
      </c>
      <c r="O105" s="6" t="s">
        <v>4766</v>
      </c>
    </row>
    <row r="106" spans="1:15" ht="16.5" customHeight="1" x14ac:dyDescent="0.25">
      <c r="A106" s="1" t="s">
        <v>1202</v>
      </c>
      <c r="B106" s="2" t="s">
        <v>8178</v>
      </c>
      <c r="C106" s="11" t="str">
        <f t="shared" ref="C106:C137" si="4">HYPERLINK("X:\Private\NTD\Test Report\測試報告-電子版本(1999-2014)\FK","查看目錄")</f>
        <v>查看目錄</v>
      </c>
      <c r="D106" s="1" t="s">
        <v>1111</v>
      </c>
      <c r="E106" s="6">
        <v>38965</v>
      </c>
      <c r="F106" s="6">
        <v>38990</v>
      </c>
      <c r="G106" s="6">
        <v>38986</v>
      </c>
      <c r="H106" s="6">
        <v>38986</v>
      </c>
      <c r="I106" s="6" t="s">
        <v>4792</v>
      </c>
      <c r="J106" s="6">
        <v>38987</v>
      </c>
      <c r="K106" s="6" t="s">
        <v>4824</v>
      </c>
      <c r="L106" s="6" t="s">
        <v>455</v>
      </c>
      <c r="M106" s="6">
        <v>39024</v>
      </c>
      <c r="N106" s="6" t="s">
        <v>4766</v>
      </c>
      <c r="O106" s="6" t="s">
        <v>4766</v>
      </c>
    </row>
    <row r="107" spans="1:15" ht="16.5" customHeight="1" x14ac:dyDescent="0.25">
      <c r="A107" s="1" t="s">
        <v>1203</v>
      </c>
      <c r="B107" s="2" t="s">
        <v>8178</v>
      </c>
      <c r="C107" s="11" t="str">
        <f t="shared" si="4"/>
        <v>查看目錄</v>
      </c>
      <c r="D107" s="1" t="s">
        <v>1111</v>
      </c>
      <c r="E107" s="6">
        <v>38965</v>
      </c>
      <c r="F107" s="6">
        <v>38990</v>
      </c>
      <c r="G107" s="6">
        <v>38986</v>
      </c>
      <c r="H107" s="6">
        <v>38986</v>
      </c>
      <c r="I107" s="6" t="s">
        <v>4792</v>
      </c>
      <c r="J107" s="6">
        <v>38987</v>
      </c>
      <c r="K107" s="6" t="s">
        <v>4824</v>
      </c>
      <c r="L107" s="6" t="s">
        <v>455</v>
      </c>
      <c r="M107" s="6">
        <v>39024</v>
      </c>
      <c r="N107" s="6" t="s">
        <v>4766</v>
      </c>
      <c r="O107" s="6" t="s">
        <v>4766</v>
      </c>
    </row>
    <row r="108" spans="1:15" ht="16.5" customHeight="1" x14ac:dyDescent="0.25">
      <c r="A108" s="1" t="s">
        <v>1204</v>
      </c>
      <c r="B108" s="2" t="s">
        <v>8179</v>
      </c>
      <c r="C108" s="11" t="str">
        <f t="shared" si="4"/>
        <v>查看目錄</v>
      </c>
      <c r="D108" s="1" t="s">
        <v>5011</v>
      </c>
      <c r="E108" s="6">
        <v>39170</v>
      </c>
      <c r="F108" s="6">
        <v>39203</v>
      </c>
      <c r="G108" s="6">
        <v>39195</v>
      </c>
      <c r="H108" s="6">
        <v>39196</v>
      </c>
      <c r="I108" s="6" t="s">
        <v>4792</v>
      </c>
      <c r="J108" s="6">
        <v>39210</v>
      </c>
      <c r="K108" s="6" t="s">
        <v>4824</v>
      </c>
      <c r="L108" s="6" t="s">
        <v>455</v>
      </c>
      <c r="M108" s="6">
        <v>39213</v>
      </c>
      <c r="N108" s="6" t="s">
        <v>4766</v>
      </c>
      <c r="O108" s="6" t="s">
        <v>4867</v>
      </c>
    </row>
    <row r="109" spans="1:15" ht="16.5" customHeight="1" x14ac:dyDescent="0.25">
      <c r="A109" s="1" t="s">
        <v>1205</v>
      </c>
      <c r="B109" s="2" t="s">
        <v>8180</v>
      </c>
      <c r="C109" s="11" t="str">
        <f t="shared" si="4"/>
        <v>查看目錄</v>
      </c>
      <c r="D109" s="1" t="s">
        <v>5011</v>
      </c>
      <c r="E109" s="6">
        <v>39170</v>
      </c>
      <c r="F109" s="6">
        <v>39203</v>
      </c>
      <c r="G109" s="6">
        <v>39195</v>
      </c>
      <c r="H109" s="6">
        <v>39196</v>
      </c>
      <c r="I109" s="6" t="s">
        <v>4792</v>
      </c>
      <c r="J109" s="6">
        <v>39210</v>
      </c>
      <c r="K109" s="6" t="s">
        <v>4824</v>
      </c>
      <c r="L109" s="6" t="s">
        <v>455</v>
      </c>
      <c r="M109" s="6">
        <v>39213</v>
      </c>
      <c r="N109" s="6" t="s">
        <v>4766</v>
      </c>
      <c r="O109" s="6" t="s">
        <v>4867</v>
      </c>
    </row>
    <row r="110" spans="1:15" ht="16.5" customHeight="1" x14ac:dyDescent="0.25">
      <c r="A110" s="1" t="s">
        <v>1206</v>
      </c>
      <c r="B110" s="2" t="s">
        <v>8181</v>
      </c>
      <c r="C110" s="11" t="str">
        <f t="shared" si="4"/>
        <v>查看目錄</v>
      </c>
      <c r="D110" s="1" t="s">
        <v>5011</v>
      </c>
      <c r="E110" s="6">
        <v>39170</v>
      </c>
      <c r="F110" s="6">
        <v>39203</v>
      </c>
      <c r="G110" s="6">
        <v>39195</v>
      </c>
      <c r="H110" s="6">
        <v>39196</v>
      </c>
      <c r="I110" s="6" t="s">
        <v>4792</v>
      </c>
      <c r="J110" s="6">
        <v>39210</v>
      </c>
      <c r="K110" s="6" t="s">
        <v>4824</v>
      </c>
      <c r="L110" s="6" t="s">
        <v>455</v>
      </c>
      <c r="M110" s="6">
        <v>39213</v>
      </c>
      <c r="N110" s="6" t="s">
        <v>4766</v>
      </c>
      <c r="O110" s="6" t="s">
        <v>4867</v>
      </c>
    </row>
    <row r="111" spans="1:15" ht="16.5" customHeight="1" x14ac:dyDescent="0.25">
      <c r="A111" s="1" t="s">
        <v>1207</v>
      </c>
      <c r="B111" s="2" t="s">
        <v>8182</v>
      </c>
      <c r="C111" s="11" t="str">
        <f t="shared" si="4"/>
        <v>查看目錄</v>
      </c>
      <c r="D111" s="1" t="s">
        <v>5011</v>
      </c>
      <c r="E111" s="6">
        <v>39170</v>
      </c>
      <c r="F111" s="6">
        <v>39203</v>
      </c>
      <c r="G111" s="6">
        <v>39195</v>
      </c>
      <c r="H111" s="6">
        <v>39196</v>
      </c>
      <c r="I111" s="6" t="s">
        <v>4792</v>
      </c>
      <c r="J111" s="6">
        <v>39210</v>
      </c>
      <c r="K111" s="6" t="s">
        <v>4824</v>
      </c>
      <c r="L111" s="6" t="s">
        <v>455</v>
      </c>
      <c r="M111" s="6">
        <v>39213</v>
      </c>
      <c r="N111" s="6" t="s">
        <v>4766</v>
      </c>
      <c r="O111" s="6" t="s">
        <v>4867</v>
      </c>
    </row>
    <row r="112" spans="1:15" ht="16.5" customHeight="1" x14ac:dyDescent="0.25">
      <c r="A112" s="1" t="s">
        <v>1208</v>
      </c>
      <c r="B112" s="2" t="s">
        <v>8183</v>
      </c>
      <c r="C112" s="11" t="str">
        <f t="shared" si="4"/>
        <v>查看目錄</v>
      </c>
      <c r="D112" s="1" t="s">
        <v>5011</v>
      </c>
      <c r="E112" s="6">
        <v>39170</v>
      </c>
      <c r="F112" s="6">
        <v>39203</v>
      </c>
      <c r="G112" s="6">
        <v>39195</v>
      </c>
      <c r="H112" s="6">
        <v>39196</v>
      </c>
      <c r="I112" s="6" t="s">
        <v>4792</v>
      </c>
      <c r="J112" s="6">
        <v>39210</v>
      </c>
      <c r="K112" s="6" t="s">
        <v>4824</v>
      </c>
      <c r="L112" s="6" t="s">
        <v>455</v>
      </c>
      <c r="M112" s="6">
        <v>39213</v>
      </c>
      <c r="N112" s="6" t="s">
        <v>4766</v>
      </c>
      <c r="O112" s="6" t="s">
        <v>4867</v>
      </c>
    </row>
    <row r="113" spans="1:15" ht="16.5" customHeight="1" x14ac:dyDescent="0.25">
      <c r="A113" s="1" t="s">
        <v>1209</v>
      </c>
      <c r="B113" s="2" t="s">
        <v>8184</v>
      </c>
      <c r="C113" s="11" t="str">
        <f t="shared" si="4"/>
        <v>查看目錄</v>
      </c>
      <c r="D113" s="1" t="s">
        <v>5011</v>
      </c>
      <c r="E113" s="6">
        <v>39170</v>
      </c>
      <c r="F113" s="6">
        <v>39203</v>
      </c>
      <c r="G113" s="6">
        <v>39195</v>
      </c>
      <c r="H113" s="6">
        <v>39196</v>
      </c>
      <c r="I113" s="6" t="s">
        <v>4792</v>
      </c>
      <c r="J113" s="6">
        <v>39210</v>
      </c>
      <c r="K113" s="6" t="s">
        <v>4824</v>
      </c>
      <c r="L113" s="6" t="s">
        <v>455</v>
      </c>
      <c r="M113" s="6">
        <v>39213</v>
      </c>
      <c r="N113" s="6" t="s">
        <v>4766</v>
      </c>
      <c r="O113" s="6" t="s">
        <v>4867</v>
      </c>
    </row>
    <row r="114" spans="1:15" ht="16.5" customHeight="1" x14ac:dyDescent="0.25">
      <c r="A114" s="1" t="s">
        <v>1210</v>
      </c>
      <c r="B114" s="2" t="s">
        <v>8185</v>
      </c>
      <c r="C114" s="11" t="str">
        <f t="shared" si="4"/>
        <v>查看目錄</v>
      </c>
      <c r="D114" s="1" t="s">
        <v>5011</v>
      </c>
      <c r="E114" s="6">
        <v>39170</v>
      </c>
      <c r="F114" s="6">
        <v>39203</v>
      </c>
      <c r="G114" s="6">
        <v>39195</v>
      </c>
      <c r="H114" s="6">
        <v>39196</v>
      </c>
      <c r="I114" s="6" t="s">
        <v>4792</v>
      </c>
      <c r="J114" s="6">
        <v>39210</v>
      </c>
      <c r="K114" s="6" t="s">
        <v>4824</v>
      </c>
      <c r="L114" s="6" t="s">
        <v>455</v>
      </c>
      <c r="M114" s="6">
        <v>39213</v>
      </c>
      <c r="N114" s="6" t="s">
        <v>4766</v>
      </c>
      <c r="O114" s="6" t="s">
        <v>4867</v>
      </c>
    </row>
    <row r="115" spans="1:15" ht="16.5" customHeight="1" x14ac:dyDescent="0.25">
      <c r="A115" s="1" t="s">
        <v>1211</v>
      </c>
      <c r="B115" s="2" t="s">
        <v>8186</v>
      </c>
      <c r="C115" s="11" t="str">
        <f t="shared" si="4"/>
        <v>查看目錄</v>
      </c>
      <c r="D115" s="1" t="s">
        <v>5011</v>
      </c>
      <c r="E115" s="6">
        <v>39170</v>
      </c>
      <c r="F115" s="6">
        <v>39203</v>
      </c>
      <c r="G115" s="6">
        <v>39195</v>
      </c>
      <c r="H115" s="6">
        <v>39196</v>
      </c>
      <c r="I115" s="6" t="s">
        <v>4792</v>
      </c>
      <c r="J115" s="6">
        <v>39210</v>
      </c>
      <c r="K115" s="6" t="s">
        <v>4824</v>
      </c>
      <c r="L115" s="6" t="s">
        <v>455</v>
      </c>
      <c r="M115" s="6">
        <v>39213</v>
      </c>
      <c r="N115" s="6" t="s">
        <v>4766</v>
      </c>
      <c r="O115" s="6" t="s">
        <v>4867</v>
      </c>
    </row>
    <row r="116" spans="1:15" ht="16.5" customHeight="1" x14ac:dyDescent="0.25">
      <c r="A116" s="1" t="s">
        <v>1212</v>
      </c>
      <c r="B116" s="2" t="s">
        <v>8187</v>
      </c>
      <c r="C116" s="11" t="str">
        <f t="shared" si="4"/>
        <v>查看目錄</v>
      </c>
      <c r="D116" s="1" t="s">
        <v>5011</v>
      </c>
      <c r="E116" s="6">
        <v>39170</v>
      </c>
      <c r="F116" s="6">
        <v>39203</v>
      </c>
      <c r="G116" s="6">
        <v>39195</v>
      </c>
      <c r="H116" s="6">
        <v>39196</v>
      </c>
      <c r="I116" s="6" t="s">
        <v>4792</v>
      </c>
      <c r="J116" s="6">
        <v>39210</v>
      </c>
      <c r="K116" s="6" t="s">
        <v>4824</v>
      </c>
      <c r="L116" s="6" t="s">
        <v>455</v>
      </c>
      <c r="M116" s="6">
        <v>39213</v>
      </c>
      <c r="N116" s="6" t="s">
        <v>4766</v>
      </c>
      <c r="O116" s="6" t="s">
        <v>4867</v>
      </c>
    </row>
    <row r="117" spans="1:15" ht="16.5" customHeight="1" x14ac:dyDescent="0.25">
      <c r="A117" s="1" t="s">
        <v>1213</v>
      </c>
      <c r="B117" s="2" t="s">
        <v>8188</v>
      </c>
      <c r="C117" s="11" t="str">
        <f t="shared" si="4"/>
        <v>查看目錄</v>
      </c>
      <c r="D117" s="1" t="s">
        <v>5011</v>
      </c>
      <c r="E117" s="6">
        <v>39170</v>
      </c>
      <c r="F117" s="6">
        <v>39203</v>
      </c>
      <c r="G117" s="6">
        <v>39195</v>
      </c>
      <c r="H117" s="6">
        <v>39196</v>
      </c>
      <c r="I117" s="6" t="s">
        <v>4792</v>
      </c>
      <c r="J117" s="6">
        <v>39210</v>
      </c>
      <c r="K117" s="6" t="s">
        <v>4824</v>
      </c>
      <c r="L117" s="6" t="s">
        <v>455</v>
      </c>
      <c r="M117" s="6">
        <v>39213</v>
      </c>
      <c r="N117" s="6" t="s">
        <v>4766</v>
      </c>
      <c r="O117" s="6" t="s">
        <v>4867</v>
      </c>
    </row>
    <row r="118" spans="1:15" ht="16.5" customHeight="1" x14ac:dyDescent="0.25">
      <c r="A118" s="1" t="s">
        <v>1214</v>
      </c>
      <c r="B118" s="2" t="s">
        <v>8189</v>
      </c>
      <c r="C118" s="11" t="str">
        <f t="shared" si="4"/>
        <v>查看目錄</v>
      </c>
      <c r="D118" s="1" t="s">
        <v>5011</v>
      </c>
      <c r="E118" s="6">
        <v>39170</v>
      </c>
      <c r="F118" s="6">
        <v>39203</v>
      </c>
      <c r="G118" s="6">
        <v>39195</v>
      </c>
      <c r="H118" s="6">
        <v>39196</v>
      </c>
      <c r="I118" s="6" t="s">
        <v>4792</v>
      </c>
      <c r="J118" s="6">
        <v>39210</v>
      </c>
      <c r="K118" s="6" t="s">
        <v>4824</v>
      </c>
      <c r="L118" s="6" t="s">
        <v>455</v>
      </c>
      <c r="M118" s="6">
        <v>39213</v>
      </c>
      <c r="N118" s="6" t="s">
        <v>4766</v>
      </c>
      <c r="O118" s="6" t="s">
        <v>4766</v>
      </c>
    </row>
    <row r="119" spans="1:15" ht="16.5" customHeight="1" x14ac:dyDescent="0.25">
      <c r="A119" s="1" t="s">
        <v>1215</v>
      </c>
      <c r="B119" s="2" t="s">
        <v>8190</v>
      </c>
      <c r="C119" s="11" t="str">
        <f t="shared" si="4"/>
        <v>查看目錄</v>
      </c>
      <c r="D119" s="1" t="s">
        <v>5011</v>
      </c>
      <c r="E119" s="6">
        <v>39170</v>
      </c>
      <c r="F119" s="6">
        <v>39203</v>
      </c>
      <c r="G119" s="6">
        <v>39195</v>
      </c>
      <c r="H119" s="6">
        <v>39196</v>
      </c>
      <c r="I119" s="6" t="s">
        <v>4792</v>
      </c>
      <c r="J119" s="6">
        <v>39210</v>
      </c>
      <c r="K119" s="6" t="s">
        <v>4824</v>
      </c>
      <c r="L119" s="6" t="s">
        <v>455</v>
      </c>
      <c r="M119" s="6">
        <v>39213</v>
      </c>
      <c r="N119" s="6" t="s">
        <v>4766</v>
      </c>
      <c r="O119" s="6" t="s">
        <v>4766</v>
      </c>
    </row>
    <row r="120" spans="1:15" ht="16.5" customHeight="1" x14ac:dyDescent="0.25">
      <c r="A120" s="1" t="s">
        <v>1216</v>
      </c>
      <c r="B120" s="2" t="s">
        <v>8191</v>
      </c>
      <c r="C120" s="11" t="str">
        <f t="shared" si="4"/>
        <v>查看目錄</v>
      </c>
      <c r="D120" s="1" t="s">
        <v>5011</v>
      </c>
      <c r="E120" s="6">
        <v>39170</v>
      </c>
      <c r="F120" s="6">
        <v>39203</v>
      </c>
      <c r="G120" s="6">
        <v>39195</v>
      </c>
      <c r="H120" s="6">
        <v>39196</v>
      </c>
      <c r="I120" s="6" t="s">
        <v>4792</v>
      </c>
      <c r="J120" s="6">
        <v>39210</v>
      </c>
      <c r="K120" s="6" t="s">
        <v>4824</v>
      </c>
      <c r="L120" s="6" t="s">
        <v>455</v>
      </c>
      <c r="M120" s="6">
        <v>39213</v>
      </c>
      <c r="N120" s="6" t="s">
        <v>4766</v>
      </c>
      <c r="O120" s="6" t="s">
        <v>4766</v>
      </c>
    </row>
    <row r="121" spans="1:15" ht="16.5" customHeight="1" x14ac:dyDescent="0.25">
      <c r="A121" s="1" t="s">
        <v>1217</v>
      </c>
      <c r="B121" s="2" t="s">
        <v>8192</v>
      </c>
      <c r="C121" s="11" t="str">
        <f t="shared" si="4"/>
        <v>查看目錄</v>
      </c>
      <c r="D121" s="1" t="s">
        <v>5011</v>
      </c>
      <c r="E121" s="6">
        <v>39170</v>
      </c>
      <c r="F121" s="6">
        <v>39203</v>
      </c>
      <c r="G121" s="6">
        <v>39195</v>
      </c>
      <c r="H121" s="6">
        <v>39196</v>
      </c>
      <c r="I121" s="6" t="s">
        <v>4792</v>
      </c>
      <c r="J121" s="6">
        <v>39210</v>
      </c>
      <c r="K121" s="6" t="s">
        <v>4824</v>
      </c>
      <c r="L121" s="6" t="s">
        <v>455</v>
      </c>
      <c r="M121" s="6">
        <v>39213</v>
      </c>
      <c r="N121" s="6" t="s">
        <v>4766</v>
      </c>
      <c r="O121" s="6" t="s">
        <v>4766</v>
      </c>
    </row>
    <row r="122" spans="1:15" ht="16.5" customHeight="1" x14ac:dyDescent="0.25">
      <c r="A122" s="1" t="s">
        <v>1218</v>
      </c>
      <c r="B122" s="2" t="s">
        <v>8193</v>
      </c>
      <c r="C122" s="11" t="str">
        <f t="shared" si="4"/>
        <v>查看目錄</v>
      </c>
      <c r="D122" s="1" t="s">
        <v>5011</v>
      </c>
      <c r="E122" s="6">
        <v>39170</v>
      </c>
      <c r="F122" s="6">
        <v>39203</v>
      </c>
      <c r="G122" s="6">
        <v>39195</v>
      </c>
      <c r="H122" s="6">
        <v>39196</v>
      </c>
      <c r="I122" s="6" t="s">
        <v>4792</v>
      </c>
      <c r="J122" s="6">
        <v>39210</v>
      </c>
      <c r="K122" s="6" t="s">
        <v>4824</v>
      </c>
      <c r="L122" s="6" t="s">
        <v>455</v>
      </c>
      <c r="M122" s="6">
        <v>39213</v>
      </c>
      <c r="N122" s="6" t="s">
        <v>4766</v>
      </c>
      <c r="O122" s="6" t="s">
        <v>4766</v>
      </c>
    </row>
    <row r="123" spans="1:15" ht="16.5" customHeight="1" x14ac:dyDescent="0.25">
      <c r="A123" s="1" t="s">
        <v>1219</v>
      </c>
      <c r="B123" s="2" t="s">
        <v>8194</v>
      </c>
      <c r="C123" s="11" t="str">
        <f t="shared" si="4"/>
        <v>查看目錄</v>
      </c>
      <c r="D123" s="1" t="s">
        <v>5011</v>
      </c>
      <c r="E123" s="6">
        <v>39170</v>
      </c>
      <c r="F123" s="6">
        <v>39203</v>
      </c>
      <c r="G123" s="6">
        <v>39195</v>
      </c>
      <c r="H123" s="6">
        <v>39196</v>
      </c>
      <c r="I123" s="6" t="s">
        <v>4792</v>
      </c>
      <c r="J123" s="6">
        <v>39210</v>
      </c>
      <c r="K123" s="6" t="s">
        <v>4824</v>
      </c>
      <c r="L123" s="6" t="s">
        <v>455</v>
      </c>
      <c r="M123" s="6">
        <v>39213</v>
      </c>
      <c r="N123" s="6" t="s">
        <v>4766</v>
      </c>
      <c r="O123" s="6" t="s">
        <v>4766</v>
      </c>
    </row>
    <row r="124" spans="1:15" ht="16.5" customHeight="1" x14ac:dyDescent="0.25">
      <c r="A124" s="1" t="s">
        <v>1220</v>
      </c>
      <c r="B124" s="2" t="s">
        <v>8195</v>
      </c>
      <c r="C124" s="11" t="str">
        <f t="shared" si="4"/>
        <v>查看目錄</v>
      </c>
      <c r="D124" s="1" t="s">
        <v>5011</v>
      </c>
      <c r="E124" s="6">
        <v>39170</v>
      </c>
      <c r="F124" s="6">
        <v>39203</v>
      </c>
      <c r="G124" s="6">
        <v>39195</v>
      </c>
      <c r="H124" s="6">
        <v>39196</v>
      </c>
      <c r="I124" s="6" t="s">
        <v>4792</v>
      </c>
      <c r="J124" s="6">
        <v>39210</v>
      </c>
      <c r="K124" s="6" t="s">
        <v>4824</v>
      </c>
      <c r="L124" s="6" t="s">
        <v>455</v>
      </c>
      <c r="M124" s="6">
        <v>39213</v>
      </c>
      <c r="N124" s="6" t="s">
        <v>4766</v>
      </c>
      <c r="O124" s="6" t="s">
        <v>4766</v>
      </c>
    </row>
    <row r="125" spans="1:15" ht="16.5" customHeight="1" x14ac:dyDescent="0.25">
      <c r="A125" s="1" t="s">
        <v>1221</v>
      </c>
      <c r="B125" s="2" t="s">
        <v>8196</v>
      </c>
      <c r="C125" s="11" t="str">
        <f t="shared" si="4"/>
        <v>查看目錄</v>
      </c>
      <c r="D125" s="1" t="s">
        <v>5011</v>
      </c>
      <c r="E125" s="6">
        <v>39170</v>
      </c>
      <c r="F125" s="6">
        <v>39203</v>
      </c>
      <c r="G125" s="6">
        <v>39195</v>
      </c>
      <c r="H125" s="6">
        <v>39196</v>
      </c>
      <c r="I125" s="6" t="s">
        <v>4792</v>
      </c>
      <c r="J125" s="6">
        <v>39210</v>
      </c>
      <c r="K125" s="6" t="s">
        <v>4824</v>
      </c>
      <c r="L125" s="6" t="s">
        <v>455</v>
      </c>
      <c r="M125" s="6">
        <v>39213</v>
      </c>
      <c r="N125" s="6" t="s">
        <v>4766</v>
      </c>
      <c r="O125" s="6" t="s">
        <v>4766</v>
      </c>
    </row>
    <row r="126" spans="1:15" ht="16.5" customHeight="1" x14ac:dyDescent="0.25">
      <c r="A126" s="1" t="s">
        <v>1222</v>
      </c>
      <c r="B126" s="2" t="s">
        <v>8197</v>
      </c>
      <c r="C126" s="11" t="str">
        <f t="shared" si="4"/>
        <v>查看目錄</v>
      </c>
      <c r="D126" s="1" t="s">
        <v>5011</v>
      </c>
      <c r="E126" s="6">
        <v>39170</v>
      </c>
      <c r="F126" s="6">
        <v>39203</v>
      </c>
      <c r="G126" s="6">
        <v>39195</v>
      </c>
      <c r="H126" s="6">
        <v>39196</v>
      </c>
      <c r="I126" s="6" t="s">
        <v>4792</v>
      </c>
      <c r="J126" s="6">
        <v>39210</v>
      </c>
      <c r="K126" s="6" t="s">
        <v>4824</v>
      </c>
      <c r="L126" s="6" t="s">
        <v>455</v>
      </c>
      <c r="M126" s="6">
        <v>39213</v>
      </c>
      <c r="N126" s="6" t="s">
        <v>4766</v>
      </c>
      <c r="O126" s="6" t="s">
        <v>4766</v>
      </c>
    </row>
    <row r="127" spans="1:15" ht="16.5" customHeight="1" x14ac:dyDescent="0.25">
      <c r="A127" s="1" t="s">
        <v>1223</v>
      </c>
      <c r="B127" s="2" t="s">
        <v>8198</v>
      </c>
      <c r="C127" s="11" t="str">
        <f t="shared" si="4"/>
        <v>查看目錄</v>
      </c>
      <c r="D127" s="1" t="s">
        <v>5011</v>
      </c>
      <c r="E127" s="6">
        <v>39170</v>
      </c>
      <c r="F127" s="6">
        <v>39203</v>
      </c>
      <c r="G127" s="6">
        <v>39268</v>
      </c>
      <c r="H127" s="6">
        <v>39269</v>
      </c>
      <c r="I127" s="6" t="s">
        <v>4792</v>
      </c>
      <c r="J127" s="6">
        <v>39279</v>
      </c>
      <c r="K127" s="6" t="s">
        <v>4824</v>
      </c>
      <c r="L127" s="6" t="s">
        <v>455</v>
      </c>
      <c r="M127" s="6">
        <v>39281</v>
      </c>
      <c r="N127" s="6" t="s">
        <v>4766</v>
      </c>
      <c r="O127" s="6" t="s">
        <v>4766</v>
      </c>
    </row>
    <row r="128" spans="1:15" ht="16.5" customHeight="1" x14ac:dyDescent="0.25">
      <c r="A128" s="1" t="s">
        <v>1224</v>
      </c>
      <c r="B128" s="2" t="s">
        <v>8199</v>
      </c>
      <c r="C128" s="11" t="str">
        <f t="shared" si="4"/>
        <v>查看目錄</v>
      </c>
      <c r="D128" s="1" t="s">
        <v>5011</v>
      </c>
      <c r="E128" s="6">
        <v>39170</v>
      </c>
      <c r="F128" s="6">
        <v>39203</v>
      </c>
      <c r="G128" s="6">
        <v>39268</v>
      </c>
      <c r="H128" s="6">
        <v>39269</v>
      </c>
      <c r="I128" s="6" t="s">
        <v>4792</v>
      </c>
      <c r="J128" s="6">
        <v>39279</v>
      </c>
      <c r="K128" s="6" t="s">
        <v>4824</v>
      </c>
      <c r="L128" s="6" t="s">
        <v>455</v>
      </c>
      <c r="M128" s="6">
        <v>39281</v>
      </c>
      <c r="N128" s="6" t="s">
        <v>4766</v>
      </c>
      <c r="O128" s="6" t="s">
        <v>4766</v>
      </c>
    </row>
    <row r="129" spans="1:15" ht="16.5" customHeight="1" x14ac:dyDescent="0.25">
      <c r="A129" s="1" t="s">
        <v>1225</v>
      </c>
      <c r="B129" s="2" t="s">
        <v>8200</v>
      </c>
      <c r="C129" s="11" t="str">
        <f t="shared" si="4"/>
        <v>查看目錄</v>
      </c>
      <c r="D129" s="1" t="s">
        <v>5011</v>
      </c>
      <c r="E129" s="6">
        <v>39170</v>
      </c>
      <c r="F129" s="6">
        <v>39203</v>
      </c>
      <c r="G129" s="6">
        <v>39268</v>
      </c>
      <c r="H129" s="6">
        <v>39269</v>
      </c>
      <c r="I129" s="6" t="s">
        <v>4792</v>
      </c>
      <c r="J129" s="6">
        <v>39279</v>
      </c>
      <c r="K129" s="6" t="s">
        <v>4824</v>
      </c>
      <c r="L129" s="6" t="s">
        <v>455</v>
      </c>
      <c r="M129" s="6">
        <v>39281</v>
      </c>
      <c r="N129" s="6" t="s">
        <v>4766</v>
      </c>
      <c r="O129" s="6" t="s">
        <v>4766</v>
      </c>
    </row>
    <row r="130" spans="1:15" ht="16.5" customHeight="1" x14ac:dyDescent="0.25">
      <c r="A130" s="1" t="s">
        <v>1226</v>
      </c>
      <c r="B130" s="2" t="s">
        <v>8201</v>
      </c>
      <c r="C130" s="11" t="str">
        <f t="shared" si="4"/>
        <v>查看目錄</v>
      </c>
      <c r="D130" s="1" t="s">
        <v>5011</v>
      </c>
      <c r="E130" s="6">
        <v>39170</v>
      </c>
      <c r="F130" s="6">
        <v>39203</v>
      </c>
      <c r="G130" s="6">
        <v>39268</v>
      </c>
      <c r="H130" s="6">
        <v>39269</v>
      </c>
      <c r="I130" s="6" t="s">
        <v>4792</v>
      </c>
      <c r="J130" s="6">
        <v>39279</v>
      </c>
      <c r="K130" s="6" t="s">
        <v>4824</v>
      </c>
      <c r="L130" s="6" t="s">
        <v>455</v>
      </c>
      <c r="M130" s="6">
        <v>39281</v>
      </c>
      <c r="N130" s="6" t="s">
        <v>4766</v>
      </c>
      <c r="O130" s="6" t="s">
        <v>4766</v>
      </c>
    </row>
    <row r="131" spans="1:15" ht="16.5" customHeight="1" x14ac:dyDescent="0.25">
      <c r="A131" s="1" t="s">
        <v>1227</v>
      </c>
      <c r="B131" s="2" t="s">
        <v>8202</v>
      </c>
      <c r="C131" s="11" t="str">
        <f t="shared" si="4"/>
        <v>查看目錄</v>
      </c>
      <c r="D131" s="1" t="s">
        <v>5011</v>
      </c>
      <c r="E131" s="6">
        <v>39170</v>
      </c>
      <c r="F131" s="6">
        <v>39203</v>
      </c>
      <c r="G131" s="6">
        <v>39268</v>
      </c>
      <c r="H131" s="6">
        <v>39269</v>
      </c>
      <c r="I131" s="6" t="s">
        <v>4792</v>
      </c>
      <c r="J131" s="6">
        <v>39279</v>
      </c>
      <c r="K131" s="6" t="s">
        <v>4824</v>
      </c>
      <c r="L131" s="6" t="s">
        <v>455</v>
      </c>
      <c r="M131" s="6">
        <v>39281</v>
      </c>
      <c r="N131" s="6" t="s">
        <v>4766</v>
      </c>
      <c r="O131" s="6" t="s">
        <v>4766</v>
      </c>
    </row>
    <row r="132" spans="1:15" ht="16.5" customHeight="1" x14ac:dyDescent="0.25">
      <c r="A132" s="1" t="s">
        <v>1228</v>
      </c>
      <c r="B132" s="2" t="s">
        <v>8203</v>
      </c>
      <c r="C132" s="11" t="str">
        <f t="shared" si="4"/>
        <v>查看目錄</v>
      </c>
      <c r="D132" s="1" t="s">
        <v>5011</v>
      </c>
      <c r="E132" s="6">
        <v>39170</v>
      </c>
      <c r="F132" s="6">
        <v>39203</v>
      </c>
      <c r="G132" s="6">
        <v>39268</v>
      </c>
      <c r="H132" s="6">
        <v>39269</v>
      </c>
      <c r="I132" s="6" t="s">
        <v>4792</v>
      </c>
      <c r="J132" s="6">
        <v>39279</v>
      </c>
      <c r="K132" s="6" t="s">
        <v>4824</v>
      </c>
      <c r="L132" s="6" t="s">
        <v>455</v>
      </c>
      <c r="M132" s="6">
        <v>39281</v>
      </c>
      <c r="N132" s="6" t="s">
        <v>4766</v>
      </c>
      <c r="O132" s="6" t="s">
        <v>4766</v>
      </c>
    </row>
    <row r="133" spans="1:15" ht="16.5" customHeight="1" x14ac:dyDescent="0.25">
      <c r="A133" s="1" t="s">
        <v>1229</v>
      </c>
      <c r="B133" s="2" t="s">
        <v>8204</v>
      </c>
      <c r="C133" s="11" t="str">
        <f t="shared" si="4"/>
        <v>查看目錄</v>
      </c>
      <c r="D133" s="1" t="s">
        <v>5011</v>
      </c>
      <c r="E133" s="6">
        <v>39170</v>
      </c>
      <c r="F133" s="6">
        <v>39203</v>
      </c>
      <c r="G133" s="6">
        <v>39268</v>
      </c>
      <c r="H133" s="6">
        <v>39269</v>
      </c>
      <c r="I133" s="6" t="s">
        <v>4792</v>
      </c>
      <c r="J133" s="6">
        <v>39279</v>
      </c>
      <c r="K133" s="6" t="s">
        <v>4824</v>
      </c>
      <c r="L133" s="6" t="s">
        <v>455</v>
      </c>
      <c r="M133" s="6">
        <v>39281</v>
      </c>
      <c r="N133" s="6" t="s">
        <v>4766</v>
      </c>
      <c r="O133" s="6" t="s">
        <v>4766</v>
      </c>
    </row>
    <row r="134" spans="1:15" ht="16.5" customHeight="1" x14ac:dyDescent="0.25">
      <c r="A134" s="1" t="s">
        <v>1230</v>
      </c>
      <c r="B134" s="2" t="s">
        <v>8205</v>
      </c>
      <c r="C134" s="11" t="str">
        <f t="shared" si="4"/>
        <v>查看目錄</v>
      </c>
      <c r="D134" s="1" t="s">
        <v>5011</v>
      </c>
      <c r="E134" s="6">
        <v>39170</v>
      </c>
      <c r="F134" s="6">
        <v>39203</v>
      </c>
      <c r="G134" s="6">
        <v>39268</v>
      </c>
      <c r="H134" s="6">
        <v>39269</v>
      </c>
      <c r="I134" s="6" t="s">
        <v>4792</v>
      </c>
      <c r="J134" s="6">
        <v>39279</v>
      </c>
      <c r="K134" s="6" t="s">
        <v>4824</v>
      </c>
      <c r="L134" s="6" t="s">
        <v>455</v>
      </c>
      <c r="M134" s="6">
        <v>39281</v>
      </c>
      <c r="N134" s="6" t="s">
        <v>4766</v>
      </c>
      <c r="O134" s="6" t="s">
        <v>4766</v>
      </c>
    </row>
    <row r="135" spans="1:15" ht="16.5" customHeight="1" x14ac:dyDescent="0.25">
      <c r="A135" s="1" t="s">
        <v>1231</v>
      </c>
      <c r="B135" s="2" t="s">
        <v>8206</v>
      </c>
      <c r="C135" s="11" t="str">
        <f t="shared" si="4"/>
        <v>查看目錄</v>
      </c>
      <c r="D135" s="1" t="s">
        <v>5011</v>
      </c>
      <c r="E135" s="6">
        <v>39170</v>
      </c>
      <c r="F135" s="6">
        <v>39203</v>
      </c>
      <c r="G135" s="6">
        <v>39268</v>
      </c>
      <c r="H135" s="6">
        <v>39269</v>
      </c>
      <c r="I135" s="6" t="s">
        <v>4792</v>
      </c>
      <c r="J135" s="6">
        <v>39279</v>
      </c>
      <c r="K135" s="6" t="s">
        <v>4824</v>
      </c>
      <c r="L135" s="6" t="s">
        <v>455</v>
      </c>
      <c r="M135" s="6">
        <v>39281</v>
      </c>
      <c r="N135" s="6" t="s">
        <v>4766</v>
      </c>
      <c r="O135" s="6" t="s">
        <v>4766</v>
      </c>
    </row>
    <row r="136" spans="1:15" ht="16.5" customHeight="1" x14ac:dyDescent="0.25">
      <c r="A136" s="1" t="s">
        <v>1232</v>
      </c>
      <c r="B136" s="2" t="s">
        <v>8207</v>
      </c>
      <c r="C136" s="11" t="str">
        <f t="shared" si="4"/>
        <v>查看目錄</v>
      </c>
      <c r="D136" s="1" t="s">
        <v>5011</v>
      </c>
      <c r="E136" s="6">
        <v>39170</v>
      </c>
      <c r="F136" s="6">
        <v>39203</v>
      </c>
      <c r="G136" s="6">
        <v>39268</v>
      </c>
      <c r="H136" s="6">
        <v>39269</v>
      </c>
      <c r="I136" s="6" t="s">
        <v>4792</v>
      </c>
      <c r="J136" s="6">
        <v>39279</v>
      </c>
      <c r="K136" s="6" t="s">
        <v>4824</v>
      </c>
      <c r="L136" s="6" t="s">
        <v>455</v>
      </c>
      <c r="M136" s="6">
        <v>39281</v>
      </c>
      <c r="N136" s="6" t="s">
        <v>4766</v>
      </c>
      <c r="O136" s="6" t="s">
        <v>4766</v>
      </c>
    </row>
    <row r="137" spans="1:15" ht="16.5" customHeight="1" x14ac:dyDescent="0.25">
      <c r="A137" s="1" t="s">
        <v>1233</v>
      </c>
      <c r="B137" s="2" t="s">
        <v>8208</v>
      </c>
      <c r="C137" s="11" t="str">
        <f t="shared" si="4"/>
        <v>查看目錄</v>
      </c>
      <c r="D137" s="1" t="s">
        <v>5011</v>
      </c>
      <c r="E137" s="6">
        <v>39170</v>
      </c>
      <c r="F137" s="6">
        <v>39203</v>
      </c>
      <c r="G137" s="6">
        <v>39268</v>
      </c>
      <c r="H137" s="6">
        <v>39269</v>
      </c>
      <c r="I137" s="6" t="s">
        <v>4792</v>
      </c>
      <c r="J137" s="6">
        <v>39279</v>
      </c>
      <c r="K137" s="6" t="s">
        <v>4824</v>
      </c>
      <c r="L137" s="6" t="s">
        <v>455</v>
      </c>
      <c r="M137" s="6">
        <v>39281</v>
      </c>
      <c r="N137" s="6" t="s">
        <v>4766</v>
      </c>
      <c r="O137" s="6" t="s">
        <v>4766</v>
      </c>
    </row>
    <row r="138" spans="1:15" ht="16.5" customHeight="1" x14ac:dyDescent="0.25">
      <c r="A138" s="1" t="s">
        <v>1234</v>
      </c>
      <c r="B138" s="2" t="s">
        <v>8209</v>
      </c>
      <c r="C138" s="11" t="str">
        <f t="shared" ref="C138:C169" si="5">HYPERLINK("X:\Private\NTD\Test Report\測試報告-電子版本(1999-2014)\FK","查看目錄")</f>
        <v>查看目錄</v>
      </c>
      <c r="D138" s="1" t="s">
        <v>5011</v>
      </c>
      <c r="E138" s="6">
        <v>39170</v>
      </c>
      <c r="F138" s="6">
        <v>39203</v>
      </c>
      <c r="G138" s="6">
        <v>39268</v>
      </c>
      <c r="H138" s="6">
        <v>39269</v>
      </c>
      <c r="I138" s="6" t="s">
        <v>4792</v>
      </c>
      <c r="J138" s="6">
        <v>39279</v>
      </c>
      <c r="K138" s="6" t="s">
        <v>4824</v>
      </c>
      <c r="L138" s="6" t="s">
        <v>455</v>
      </c>
      <c r="M138" s="6">
        <v>39281</v>
      </c>
      <c r="N138" s="6" t="s">
        <v>4766</v>
      </c>
      <c r="O138" s="6" t="s">
        <v>4766</v>
      </c>
    </row>
    <row r="139" spans="1:15" ht="16.5" customHeight="1" x14ac:dyDescent="0.25">
      <c r="A139" s="1" t="s">
        <v>1235</v>
      </c>
      <c r="B139" s="2" t="s">
        <v>8210</v>
      </c>
      <c r="C139" s="11" t="str">
        <f t="shared" si="5"/>
        <v>查看目錄</v>
      </c>
      <c r="D139" s="1" t="s">
        <v>5011</v>
      </c>
      <c r="E139" s="6">
        <v>39170</v>
      </c>
      <c r="F139" s="6">
        <v>39203</v>
      </c>
      <c r="G139" s="6">
        <v>39268</v>
      </c>
      <c r="H139" s="6">
        <v>39269</v>
      </c>
      <c r="I139" s="6" t="s">
        <v>4792</v>
      </c>
      <c r="J139" s="6">
        <v>39279</v>
      </c>
      <c r="K139" s="6" t="s">
        <v>4824</v>
      </c>
      <c r="L139" s="6" t="s">
        <v>455</v>
      </c>
      <c r="M139" s="6">
        <v>39281</v>
      </c>
      <c r="N139" s="6" t="s">
        <v>4766</v>
      </c>
      <c r="O139" s="6" t="s">
        <v>4766</v>
      </c>
    </row>
    <row r="140" spans="1:15" ht="16.5" customHeight="1" x14ac:dyDescent="0.25">
      <c r="A140" s="1" t="s">
        <v>1236</v>
      </c>
      <c r="B140" s="2" t="s">
        <v>8211</v>
      </c>
      <c r="C140" s="11" t="str">
        <f t="shared" si="5"/>
        <v>查看目錄</v>
      </c>
      <c r="D140" s="1" t="s">
        <v>5011</v>
      </c>
      <c r="E140" s="6">
        <v>39170</v>
      </c>
      <c r="F140" s="6">
        <v>39203</v>
      </c>
      <c r="G140" s="6">
        <v>39268</v>
      </c>
      <c r="H140" s="6">
        <v>39269</v>
      </c>
      <c r="I140" s="6" t="s">
        <v>4792</v>
      </c>
      <c r="J140" s="6">
        <v>39279</v>
      </c>
      <c r="K140" s="6" t="s">
        <v>4824</v>
      </c>
      <c r="L140" s="6" t="s">
        <v>455</v>
      </c>
      <c r="M140" s="6">
        <v>39281</v>
      </c>
      <c r="N140" s="6" t="s">
        <v>4766</v>
      </c>
      <c r="O140" s="6" t="s">
        <v>4766</v>
      </c>
    </row>
    <row r="141" spans="1:15" ht="16.5" customHeight="1" x14ac:dyDescent="0.25">
      <c r="A141" s="1" t="s">
        <v>1237</v>
      </c>
      <c r="B141" s="2" t="s">
        <v>8212</v>
      </c>
      <c r="C141" s="11" t="str">
        <f t="shared" si="5"/>
        <v>查看目錄</v>
      </c>
      <c r="D141" s="1" t="s">
        <v>5011</v>
      </c>
      <c r="E141" s="6">
        <v>39170</v>
      </c>
      <c r="F141" s="6">
        <v>39203</v>
      </c>
      <c r="G141" s="6">
        <v>39268</v>
      </c>
      <c r="H141" s="6">
        <v>39269</v>
      </c>
      <c r="I141" s="6" t="s">
        <v>4792</v>
      </c>
      <c r="J141" s="6">
        <v>39279</v>
      </c>
      <c r="K141" s="6" t="s">
        <v>4824</v>
      </c>
      <c r="L141" s="6" t="s">
        <v>455</v>
      </c>
      <c r="M141" s="6">
        <v>39281</v>
      </c>
      <c r="N141" s="6" t="s">
        <v>4766</v>
      </c>
      <c r="O141" s="6" t="s">
        <v>4766</v>
      </c>
    </row>
    <row r="142" spans="1:15" ht="16.5" customHeight="1" x14ac:dyDescent="0.25">
      <c r="A142" s="1" t="s">
        <v>1238</v>
      </c>
      <c r="B142" s="2" t="s">
        <v>8213</v>
      </c>
      <c r="C142" s="11" t="str">
        <f t="shared" si="5"/>
        <v>查看目錄</v>
      </c>
      <c r="D142" s="1" t="s">
        <v>5011</v>
      </c>
      <c r="E142" s="6">
        <v>39170</v>
      </c>
      <c r="F142" s="6">
        <v>39203</v>
      </c>
      <c r="G142" s="6">
        <v>39268</v>
      </c>
      <c r="H142" s="6">
        <v>39269</v>
      </c>
      <c r="I142" s="6" t="s">
        <v>4792</v>
      </c>
      <c r="J142" s="6">
        <v>39279</v>
      </c>
      <c r="K142" s="6" t="s">
        <v>4824</v>
      </c>
      <c r="L142" s="6" t="s">
        <v>455</v>
      </c>
      <c r="M142" s="6">
        <v>39281</v>
      </c>
      <c r="N142" s="6" t="s">
        <v>4766</v>
      </c>
      <c r="O142" s="6" t="s">
        <v>4766</v>
      </c>
    </row>
    <row r="143" spans="1:15" ht="16.5" customHeight="1" x14ac:dyDescent="0.25">
      <c r="A143" s="1" t="s">
        <v>1239</v>
      </c>
      <c r="B143" s="2" t="s">
        <v>8214</v>
      </c>
      <c r="C143" s="11" t="str">
        <f t="shared" si="5"/>
        <v>查看目錄</v>
      </c>
      <c r="D143" s="1" t="s">
        <v>5011</v>
      </c>
      <c r="E143" s="6">
        <v>39170</v>
      </c>
      <c r="F143" s="6">
        <v>39203</v>
      </c>
      <c r="G143" s="6">
        <v>39268</v>
      </c>
      <c r="H143" s="6">
        <v>39269</v>
      </c>
      <c r="I143" s="6" t="s">
        <v>4792</v>
      </c>
      <c r="J143" s="6">
        <v>39279</v>
      </c>
      <c r="K143" s="6" t="s">
        <v>4824</v>
      </c>
      <c r="L143" s="6" t="s">
        <v>455</v>
      </c>
      <c r="M143" s="6">
        <v>39281</v>
      </c>
      <c r="N143" s="6" t="s">
        <v>4766</v>
      </c>
      <c r="O143" s="6" t="s">
        <v>4766</v>
      </c>
    </row>
    <row r="144" spans="1:15" ht="16.5" customHeight="1" x14ac:dyDescent="0.25">
      <c r="A144" s="1" t="s">
        <v>1240</v>
      </c>
      <c r="B144" s="2" t="s">
        <v>8215</v>
      </c>
      <c r="C144" s="11" t="str">
        <f t="shared" si="5"/>
        <v>查看目錄</v>
      </c>
      <c r="D144" s="1" t="s">
        <v>5011</v>
      </c>
      <c r="E144" s="6">
        <v>39170</v>
      </c>
      <c r="F144" s="6">
        <v>39203</v>
      </c>
      <c r="G144" s="6">
        <v>39268</v>
      </c>
      <c r="H144" s="6">
        <v>39269</v>
      </c>
      <c r="I144" s="6" t="s">
        <v>4792</v>
      </c>
      <c r="J144" s="6">
        <v>39279</v>
      </c>
      <c r="K144" s="6" t="s">
        <v>4824</v>
      </c>
      <c r="L144" s="6" t="s">
        <v>455</v>
      </c>
      <c r="M144" s="6">
        <v>39281</v>
      </c>
      <c r="N144" s="6" t="s">
        <v>4766</v>
      </c>
      <c r="O144" s="6" t="s">
        <v>4766</v>
      </c>
    </row>
    <row r="145" spans="1:15" ht="16.5" customHeight="1" x14ac:dyDescent="0.25">
      <c r="A145" s="1" t="s">
        <v>1241</v>
      </c>
      <c r="B145" s="2" t="s">
        <v>8216</v>
      </c>
      <c r="C145" s="11" t="str">
        <f t="shared" si="5"/>
        <v>查看目錄</v>
      </c>
      <c r="D145" s="1" t="s">
        <v>5011</v>
      </c>
      <c r="E145" s="6">
        <v>39170</v>
      </c>
      <c r="F145" s="6">
        <v>39203</v>
      </c>
      <c r="G145" s="6">
        <v>39268</v>
      </c>
      <c r="H145" s="6">
        <v>39269</v>
      </c>
      <c r="I145" s="6" t="s">
        <v>4792</v>
      </c>
      <c r="J145" s="6">
        <v>39279</v>
      </c>
      <c r="K145" s="6" t="s">
        <v>4824</v>
      </c>
      <c r="L145" s="6" t="s">
        <v>455</v>
      </c>
      <c r="M145" s="6">
        <v>39281</v>
      </c>
      <c r="N145" s="6" t="s">
        <v>4766</v>
      </c>
      <c r="O145" s="6" t="s">
        <v>4766</v>
      </c>
    </row>
    <row r="146" spans="1:15" ht="16.5" customHeight="1" x14ac:dyDescent="0.25">
      <c r="A146" s="1" t="s">
        <v>1242</v>
      </c>
      <c r="B146" s="2" t="s">
        <v>8217</v>
      </c>
      <c r="C146" s="11" t="str">
        <f t="shared" si="5"/>
        <v>查看目錄</v>
      </c>
      <c r="D146" s="1" t="s">
        <v>5011</v>
      </c>
      <c r="E146" s="6">
        <v>39170</v>
      </c>
      <c r="F146" s="6">
        <v>39203</v>
      </c>
      <c r="G146" s="6">
        <v>39268</v>
      </c>
      <c r="H146" s="6">
        <v>39269</v>
      </c>
      <c r="I146" s="6" t="s">
        <v>4792</v>
      </c>
      <c r="J146" s="6">
        <v>39279</v>
      </c>
      <c r="K146" s="6" t="s">
        <v>4824</v>
      </c>
      <c r="L146" s="6" t="s">
        <v>455</v>
      </c>
      <c r="M146" s="6">
        <v>39281</v>
      </c>
      <c r="N146" s="6" t="s">
        <v>4766</v>
      </c>
      <c r="O146" s="6" t="s">
        <v>4766</v>
      </c>
    </row>
    <row r="147" spans="1:15" ht="16.5" customHeight="1" x14ac:dyDescent="0.25">
      <c r="A147" s="1" t="s">
        <v>1243</v>
      </c>
      <c r="B147" s="2" t="s">
        <v>8218</v>
      </c>
      <c r="C147" s="11" t="str">
        <f t="shared" si="5"/>
        <v>查看目錄</v>
      </c>
      <c r="D147" s="1" t="s">
        <v>5011</v>
      </c>
      <c r="E147" s="6">
        <v>39170</v>
      </c>
      <c r="F147" s="6">
        <v>39203</v>
      </c>
      <c r="G147" s="6">
        <v>39268</v>
      </c>
      <c r="H147" s="6">
        <v>39269</v>
      </c>
      <c r="I147" s="6" t="s">
        <v>4792</v>
      </c>
      <c r="J147" s="6">
        <v>39279</v>
      </c>
      <c r="K147" s="6" t="s">
        <v>4824</v>
      </c>
      <c r="L147" s="6" t="s">
        <v>455</v>
      </c>
      <c r="M147" s="6">
        <v>39281</v>
      </c>
      <c r="N147" s="6" t="s">
        <v>4766</v>
      </c>
      <c r="O147" s="6" t="s">
        <v>4766</v>
      </c>
    </row>
    <row r="148" spans="1:15" ht="16.5" customHeight="1" x14ac:dyDescent="0.25">
      <c r="A148" s="1" t="s">
        <v>1244</v>
      </c>
      <c r="B148" s="2" t="s">
        <v>8219</v>
      </c>
      <c r="C148" s="11" t="str">
        <f t="shared" si="5"/>
        <v>查看目錄</v>
      </c>
      <c r="D148" s="1" t="s">
        <v>5011</v>
      </c>
      <c r="E148" s="6">
        <v>39170</v>
      </c>
      <c r="F148" s="6">
        <v>39203</v>
      </c>
      <c r="G148" s="6">
        <v>39268</v>
      </c>
      <c r="H148" s="6">
        <v>39269</v>
      </c>
      <c r="I148" s="6" t="s">
        <v>4792</v>
      </c>
      <c r="J148" s="6">
        <v>39279</v>
      </c>
      <c r="K148" s="6" t="s">
        <v>4824</v>
      </c>
      <c r="L148" s="6" t="s">
        <v>455</v>
      </c>
      <c r="M148" s="6">
        <v>39281</v>
      </c>
      <c r="N148" s="6" t="s">
        <v>4766</v>
      </c>
      <c r="O148" s="6" t="s">
        <v>4766</v>
      </c>
    </row>
    <row r="149" spans="1:15" ht="16.5" customHeight="1" x14ac:dyDescent="0.25">
      <c r="A149" s="1" t="s">
        <v>1245</v>
      </c>
      <c r="B149" s="2" t="s">
        <v>8220</v>
      </c>
      <c r="C149" s="11" t="str">
        <f t="shared" si="5"/>
        <v>查看目錄</v>
      </c>
      <c r="D149" s="1" t="s">
        <v>5011</v>
      </c>
      <c r="E149" s="6">
        <v>39170</v>
      </c>
      <c r="F149" s="6">
        <v>39203</v>
      </c>
      <c r="G149" s="6">
        <v>39268</v>
      </c>
      <c r="H149" s="6">
        <v>39269</v>
      </c>
      <c r="I149" s="6" t="s">
        <v>4792</v>
      </c>
      <c r="J149" s="6">
        <v>39279</v>
      </c>
      <c r="K149" s="6" t="s">
        <v>4824</v>
      </c>
      <c r="L149" s="6" t="s">
        <v>455</v>
      </c>
      <c r="M149" s="6">
        <v>39281</v>
      </c>
      <c r="N149" s="6" t="s">
        <v>4766</v>
      </c>
      <c r="O149" s="6" t="s">
        <v>4766</v>
      </c>
    </row>
    <row r="150" spans="1:15" ht="16.5" customHeight="1" x14ac:dyDescent="0.25">
      <c r="A150" s="1" t="s">
        <v>1246</v>
      </c>
      <c r="B150" s="2" t="s">
        <v>8221</v>
      </c>
      <c r="C150" s="11" t="str">
        <f t="shared" si="5"/>
        <v>查看目錄</v>
      </c>
      <c r="D150" s="1" t="s">
        <v>5011</v>
      </c>
      <c r="E150" s="6">
        <v>39170</v>
      </c>
      <c r="F150" s="6">
        <v>39203</v>
      </c>
      <c r="G150" s="6">
        <v>39268</v>
      </c>
      <c r="H150" s="6">
        <v>39269</v>
      </c>
      <c r="I150" s="6" t="s">
        <v>4792</v>
      </c>
      <c r="J150" s="6">
        <v>39279</v>
      </c>
      <c r="K150" s="6" t="s">
        <v>4824</v>
      </c>
      <c r="L150" s="6" t="s">
        <v>455</v>
      </c>
      <c r="M150" s="6">
        <v>39281</v>
      </c>
      <c r="N150" s="6" t="s">
        <v>4766</v>
      </c>
      <c r="O150" s="6" t="s">
        <v>4766</v>
      </c>
    </row>
    <row r="151" spans="1:15" ht="16.5" customHeight="1" x14ac:dyDescent="0.25">
      <c r="A151" s="1" t="s">
        <v>1247</v>
      </c>
      <c r="B151" s="2" t="s">
        <v>8222</v>
      </c>
      <c r="C151" s="11" t="str">
        <f t="shared" si="5"/>
        <v>查看目錄</v>
      </c>
      <c r="D151" s="1" t="s">
        <v>5011</v>
      </c>
      <c r="E151" s="6">
        <v>39170</v>
      </c>
      <c r="F151" s="6">
        <v>39203</v>
      </c>
      <c r="G151" s="6">
        <v>39268</v>
      </c>
      <c r="H151" s="6">
        <v>39269</v>
      </c>
      <c r="I151" s="6" t="s">
        <v>4792</v>
      </c>
      <c r="J151" s="6">
        <v>39279</v>
      </c>
      <c r="K151" s="6" t="s">
        <v>4824</v>
      </c>
      <c r="L151" s="6" t="s">
        <v>455</v>
      </c>
      <c r="M151" s="6">
        <v>39281</v>
      </c>
      <c r="N151" s="6" t="s">
        <v>4766</v>
      </c>
      <c r="O151" s="6" t="s">
        <v>4766</v>
      </c>
    </row>
    <row r="152" spans="1:15" ht="16.5" customHeight="1" x14ac:dyDescent="0.25">
      <c r="A152" s="1" t="s">
        <v>1248</v>
      </c>
      <c r="B152" s="2" t="s">
        <v>8223</v>
      </c>
      <c r="C152" s="11" t="str">
        <f t="shared" si="5"/>
        <v>查看目錄</v>
      </c>
      <c r="D152" s="1" t="s">
        <v>5011</v>
      </c>
      <c r="E152" s="6">
        <v>39170</v>
      </c>
      <c r="F152" s="6">
        <v>39203</v>
      </c>
      <c r="G152" s="6">
        <v>39268</v>
      </c>
      <c r="H152" s="6">
        <v>39269</v>
      </c>
      <c r="I152" s="6" t="s">
        <v>4792</v>
      </c>
      <c r="J152" s="6">
        <v>39279</v>
      </c>
      <c r="K152" s="6" t="s">
        <v>4824</v>
      </c>
      <c r="L152" s="6" t="s">
        <v>455</v>
      </c>
      <c r="M152" s="6">
        <v>39281</v>
      </c>
      <c r="N152" s="6" t="s">
        <v>4766</v>
      </c>
      <c r="O152" s="6" t="s">
        <v>4766</v>
      </c>
    </row>
    <row r="153" spans="1:15" ht="16.5" customHeight="1" x14ac:dyDescent="0.25">
      <c r="A153" s="1" t="s">
        <v>1249</v>
      </c>
      <c r="B153" s="2" t="s">
        <v>8224</v>
      </c>
      <c r="C153" s="11" t="str">
        <f t="shared" si="5"/>
        <v>查看目錄</v>
      </c>
      <c r="D153" s="1" t="s">
        <v>5011</v>
      </c>
      <c r="E153" s="6">
        <v>39170</v>
      </c>
      <c r="F153" s="6">
        <v>39052</v>
      </c>
      <c r="G153" s="6">
        <v>39266</v>
      </c>
      <c r="H153" s="6">
        <v>39266</v>
      </c>
      <c r="I153" s="6" t="s">
        <v>4805</v>
      </c>
      <c r="J153" s="6">
        <v>39279</v>
      </c>
      <c r="K153" s="6" t="s">
        <v>4824</v>
      </c>
      <c r="L153" s="6" t="s">
        <v>455</v>
      </c>
      <c r="M153" s="6">
        <v>39281</v>
      </c>
      <c r="N153" s="6" t="s">
        <v>4766</v>
      </c>
      <c r="O153" s="6" t="s">
        <v>4766</v>
      </c>
    </row>
    <row r="154" spans="1:15" ht="16.5" customHeight="1" x14ac:dyDescent="0.25">
      <c r="A154" s="1" t="s">
        <v>1250</v>
      </c>
      <c r="B154" s="2" t="s">
        <v>8225</v>
      </c>
      <c r="C154" s="11" t="str">
        <f t="shared" si="5"/>
        <v>查看目錄</v>
      </c>
      <c r="D154" s="1" t="s">
        <v>5011</v>
      </c>
      <c r="E154" s="6">
        <v>39170</v>
      </c>
      <c r="F154" s="6">
        <v>39052</v>
      </c>
      <c r="G154" s="6">
        <v>39266</v>
      </c>
      <c r="H154" s="6">
        <v>39266</v>
      </c>
      <c r="I154" s="6" t="s">
        <v>4805</v>
      </c>
      <c r="J154" s="6">
        <v>39279</v>
      </c>
      <c r="K154" s="6" t="s">
        <v>4824</v>
      </c>
      <c r="L154" s="6" t="s">
        <v>455</v>
      </c>
      <c r="M154" s="6">
        <v>39281</v>
      </c>
      <c r="N154" s="6" t="s">
        <v>4766</v>
      </c>
      <c r="O154" s="6" t="s">
        <v>4766</v>
      </c>
    </row>
    <row r="155" spans="1:15" ht="16.5" customHeight="1" x14ac:dyDescent="0.25">
      <c r="A155" s="1" t="s">
        <v>1251</v>
      </c>
      <c r="B155" s="2" t="s">
        <v>8226</v>
      </c>
      <c r="C155" s="11" t="str">
        <f t="shared" si="5"/>
        <v>查看目錄</v>
      </c>
      <c r="D155" s="1" t="s">
        <v>5011</v>
      </c>
      <c r="E155" s="6">
        <v>39170</v>
      </c>
      <c r="F155" s="6">
        <v>39052</v>
      </c>
      <c r="G155" s="6">
        <v>39266</v>
      </c>
      <c r="H155" s="6">
        <v>39266</v>
      </c>
      <c r="I155" s="6" t="s">
        <v>4805</v>
      </c>
      <c r="J155" s="6">
        <v>39279</v>
      </c>
      <c r="K155" s="6" t="s">
        <v>4824</v>
      </c>
      <c r="L155" s="6" t="s">
        <v>455</v>
      </c>
      <c r="M155" s="6">
        <v>39281</v>
      </c>
      <c r="N155" s="6" t="s">
        <v>4766</v>
      </c>
      <c r="O155" s="6" t="s">
        <v>4766</v>
      </c>
    </row>
    <row r="156" spans="1:15" ht="16.5" customHeight="1" x14ac:dyDescent="0.25">
      <c r="A156" s="1" t="s">
        <v>1252</v>
      </c>
      <c r="B156" s="2" t="s">
        <v>8227</v>
      </c>
      <c r="C156" s="11" t="str">
        <f t="shared" si="5"/>
        <v>查看目錄</v>
      </c>
      <c r="D156" s="1" t="s">
        <v>5011</v>
      </c>
      <c r="E156" s="6">
        <v>39170</v>
      </c>
      <c r="F156" s="6">
        <v>39052</v>
      </c>
      <c r="G156" s="6">
        <v>39266</v>
      </c>
      <c r="H156" s="6">
        <v>39266</v>
      </c>
      <c r="I156" s="6" t="s">
        <v>4805</v>
      </c>
      <c r="J156" s="6">
        <v>39279</v>
      </c>
      <c r="K156" s="6" t="s">
        <v>4824</v>
      </c>
      <c r="L156" s="6" t="s">
        <v>455</v>
      </c>
      <c r="M156" s="6">
        <v>39281</v>
      </c>
      <c r="N156" s="6" t="s">
        <v>4766</v>
      </c>
      <c r="O156" s="6" t="s">
        <v>4766</v>
      </c>
    </row>
    <row r="157" spans="1:15" ht="16.5" customHeight="1" x14ac:dyDescent="0.25">
      <c r="A157" s="1" t="s">
        <v>1253</v>
      </c>
      <c r="B157" s="2" t="s">
        <v>8228</v>
      </c>
      <c r="C157" s="11" t="str">
        <f t="shared" si="5"/>
        <v>查看目錄</v>
      </c>
      <c r="D157" s="1" t="s">
        <v>5011</v>
      </c>
      <c r="E157" s="6">
        <v>39170</v>
      </c>
      <c r="F157" s="6">
        <v>39052</v>
      </c>
      <c r="G157" s="6">
        <v>39266</v>
      </c>
      <c r="H157" s="6">
        <v>39266</v>
      </c>
      <c r="I157" s="6" t="s">
        <v>4805</v>
      </c>
      <c r="J157" s="6">
        <v>39279</v>
      </c>
      <c r="K157" s="6" t="s">
        <v>4824</v>
      </c>
      <c r="L157" s="6" t="s">
        <v>455</v>
      </c>
      <c r="M157" s="6">
        <v>39281</v>
      </c>
      <c r="N157" s="6" t="s">
        <v>4766</v>
      </c>
      <c r="O157" s="6" t="s">
        <v>4766</v>
      </c>
    </row>
    <row r="158" spans="1:15" ht="16.5" customHeight="1" x14ac:dyDescent="0.25">
      <c r="A158" s="1" t="s">
        <v>1254</v>
      </c>
      <c r="B158" s="2" t="s">
        <v>8229</v>
      </c>
      <c r="C158" s="11" t="str">
        <f t="shared" si="5"/>
        <v>查看目錄</v>
      </c>
      <c r="D158" s="1" t="s">
        <v>5011</v>
      </c>
      <c r="E158" s="6">
        <v>39170</v>
      </c>
      <c r="F158" s="6">
        <v>39052</v>
      </c>
      <c r="G158" s="6">
        <v>39266</v>
      </c>
      <c r="H158" s="6">
        <v>39266</v>
      </c>
      <c r="I158" s="6" t="s">
        <v>4805</v>
      </c>
      <c r="J158" s="6">
        <v>39279</v>
      </c>
      <c r="K158" s="6" t="s">
        <v>4824</v>
      </c>
      <c r="L158" s="6" t="s">
        <v>455</v>
      </c>
      <c r="M158" s="6">
        <v>39281</v>
      </c>
      <c r="N158" s="6" t="s">
        <v>4766</v>
      </c>
      <c r="O158" s="6" t="s">
        <v>4766</v>
      </c>
    </row>
    <row r="159" spans="1:15" ht="16.5" customHeight="1" x14ac:dyDescent="0.25">
      <c r="A159" s="1" t="s">
        <v>1255</v>
      </c>
      <c r="B159" s="2" t="s">
        <v>8230</v>
      </c>
      <c r="C159" s="11" t="str">
        <f t="shared" si="5"/>
        <v>查看目錄</v>
      </c>
      <c r="D159" s="1" t="s">
        <v>5011</v>
      </c>
      <c r="E159" s="6">
        <v>39170</v>
      </c>
      <c r="F159" s="6">
        <v>39052</v>
      </c>
      <c r="G159" s="6">
        <v>39266</v>
      </c>
      <c r="H159" s="6">
        <v>39266</v>
      </c>
      <c r="I159" s="6" t="s">
        <v>4805</v>
      </c>
      <c r="J159" s="6">
        <v>39279</v>
      </c>
      <c r="K159" s="6" t="s">
        <v>4824</v>
      </c>
      <c r="L159" s="6" t="s">
        <v>455</v>
      </c>
      <c r="M159" s="6">
        <v>39281</v>
      </c>
      <c r="N159" s="6" t="s">
        <v>4766</v>
      </c>
      <c r="O159" s="6" t="s">
        <v>4766</v>
      </c>
    </row>
    <row r="160" spans="1:15" ht="16.5" customHeight="1" x14ac:dyDescent="0.25">
      <c r="A160" s="1" t="s">
        <v>1256</v>
      </c>
      <c r="B160" s="2" t="s">
        <v>8231</v>
      </c>
      <c r="C160" s="11" t="str">
        <f t="shared" si="5"/>
        <v>查看目錄</v>
      </c>
      <c r="D160" s="1" t="s">
        <v>5011</v>
      </c>
      <c r="E160" s="6">
        <v>39170</v>
      </c>
      <c r="F160" s="6">
        <v>39052</v>
      </c>
      <c r="G160" s="6">
        <v>39266</v>
      </c>
      <c r="H160" s="6">
        <v>39266</v>
      </c>
      <c r="I160" s="6" t="s">
        <v>4805</v>
      </c>
      <c r="J160" s="6">
        <v>39279</v>
      </c>
      <c r="K160" s="6" t="s">
        <v>4824</v>
      </c>
      <c r="L160" s="6" t="s">
        <v>455</v>
      </c>
      <c r="M160" s="6">
        <v>39281</v>
      </c>
      <c r="N160" s="6" t="s">
        <v>4766</v>
      </c>
      <c r="O160" s="6" t="s">
        <v>4766</v>
      </c>
    </row>
    <row r="161" spans="1:15" ht="16.5" customHeight="1" x14ac:dyDescent="0.25">
      <c r="A161" s="1" t="s">
        <v>1257</v>
      </c>
      <c r="B161" s="2" t="s">
        <v>8232</v>
      </c>
      <c r="C161" s="11" t="str">
        <f t="shared" si="5"/>
        <v>查看目錄</v>
      </c>
      <c r="D161" s="1" t="s">
        <v>5011</v>
      </c>
      <c r="E161" s="6">
        <v>39170</v>
      </c>
      <c r="F161" s="6">
        <v>39052</v>
      </c>
      <c r="G161" s="6">
        <v>39266</v>
      </c>
      <c r="H161" s="6">
        <v>39266</v>
      </c>
      <c r="I161" s="6" t="s">
        <v>4805</v>
      </c>
      <c r="J161" s="6">
        <v>39279</v>
      </c>
      <c r="K161" s="6" t="s">
        <v>4824</v>
      </c>
      <c r="L161" s="6" t="s">
        <v>455</v>
      </c>
      <c r="M161" s="6">
        <v>39281</v>
      </c>
      <c r="N161" s="6" t="s">
        <v>4766</v>
      </c>
      <c r="O161" s="6" t="s">
        <v>4766</v>
      </c>
    </row>
    <row r="162" spans="1:15" ht="16.5" customHeight="1" x14ac:dyDescent="0.25">
      <c r="A162" s="1" t="s">
        <v>1258</v>
      </c>
      <c r="B162" s="2" t="s">
        <v>8233</v>
      </c>
      <c r="C162" s="11" t="str">
        <f t="shared" si="5"/>
        <v>查看目錄</v>
      </c>
      <c r="D162" s="1" t="s">
        <v>5011</v>
      </c>
      <c r="E162" s="6">
        <v>39170</v>
      </c>
      <c r="F162" s="6">
        <v>39052</v>
      </c>
      <c r="G162" s="6">
        <v>39266</v>
      </c>
      <c r="H162" s="6">
        <v>39266</v>
      </c>
      <c r="I162" s="6" t="s">
        <v>4805</v>
      </c>
      <c r="J162" s="6">
        <v>39279</v>
      </c>
      <c r="K162" s="6" t="s">
        <v>4824</v>
      </c>
      <c r="L162" s="6" t="s">
        <v>455</v>
      </c>
      <c r="M162" s="6">
        <v>39281</v>
      </c>
      <c r="N162" s="6" t="s">
        <v>4766</v>
      </c>
      <c r="O162" s="6" t="s">
        <v>4766</v>
      </c>
    </row>
    <row r="163" spans="1:15" ht="16.5" customHeight="1" x14ac:dyDescent="0.25">
      <c r="A163" s="1" t="s">
        <v>1259</v>
      </c>
      <c r="B163" s="2" t="s">
        <v>8234</v>
      </c>
      <c r="C163" s="11" t="str">
        <f t="shared" si="5"/>
        <v>查看目錄</v>
      </c>
      <c r="D163" s="1" t="s">
        <v>5011</v>
      </c>
      <c r="E163" s="6">
        <v>39170</v>
      </c>
      <c r="F163" s="6">
        <v>39052</v>
      </c>
      <c r="G163" s="6">
        <v>39266</v>
      </c>
      <c r="H163" s="6">
        <v>39266</v>
      </c>
      <c r="I163" s="6" t="s">
        <v>4805</v>
      </c>
      <c r="J163" s="6">
        <v>39279</v>
      </c>
      <c r="K163" s="6" t="s">
        <v>4824</v>
      </c>
      <c r="L163" s="6" t="s">
        <v>455</v>
      </c>
      <c r="M163" s="6">
        <v>39281</v>
      </c>
      <c r="N163" s="6" t="s">
        <v>4766</v>
      </c>
      <c r="O163" s="6" t="s">
        <v>4766</v>
      </c>
    </row>
    <row r="164" spans="1:15" ht="16.5" customHeight="1" x14ac:dyDescent="0.25">
      <c r="A164" s="1" t="s">
        <v>1260</v>
      </c>
      <c r="B164" s="2" t="s">
        <v>8235</v>
      </c>
      <c r="C164" s="11" t="str">
        <f t="shared" si="5"/>
        <v>查看目錄</v>
      </c>
      <c r="D164" s="1" t="s">
        <v>5011</v>
      </c>
      <c r="E164" s="6">
        <v>39170</v>
      </c>
      <c r="F164" s="6">
        <v>39052</v>
      </c>
      <c r="G164" s="6">
        <v>39266</v>
      </c>
      <c r="H164" s="6">
        <v>39266</v>
      </c>
      <c r="I164" s="6" t="s">
        <v>4805</v>
      </c>
      <c r="J164" s="6">
        <v>39279</v>
      </c>
      <c r="K164" s="6" t="s">
        <v>4824</v>
      </c>
      <c r="L164" s="6" t="s">
        <v>455</v>
      </c>
      <c r="M164" s="6">
        <v>39281</v>
      </c>
      <c r="N164" s="6" t="s">
        <v>4766</v>
      </c>
      <c r="O164" s="6" t="s">
        <v>4766</v>
      </c>
    </row>
    <row r="165" spans="1:15" ht="16.5" customHeight="1" x14ac:dyDescent="0.25">
      <c r="A165" s="1" t="s">
        <v>1261</v>
      </c>
      <c r="B165" s="2" t="s">
        <v>8236</v>
      </c>
      <c r="C165" s="11" t="str">
        <f t="shared" si="5"/>
        <v>查看目錄</v>
      </c>
      <c r="D165" s="1" t="s">
        <v>5011</v>
      </c>
      <c r="E165" s="6">
        <v>39170</v>
      </c>
      <c r="F165" s="6">
        <v>39052</v>
      </c>
      <c r="G165" s="6">
        <v>39266</v>
      </c>
      <c r="H165" s="6">
        <v>39266</v>
      </c>
      <c r="I165" s="6" t="s">
        <v>4805</v>
      </c>
      <c r="J165" s="6">
        <v>39279</v>
      </c>
      <c r="K165" s="6" t="s">
        <v>4824</v>
      </c>
      <c r="L165" s="6" t="s">
        <v>455</v>
      </c>
      <c r="M165" s="6">
        <v>39281</v>
      </c>
      <c r="N165" s="6" t="s">
        <v>4766</v>
      </c>
      <c r="O165" s="6" t="s">
        <v>4766</v>
      </c>
    </row>
    <row r="166" spans="1:15" ht="16.5" customHeight="1" x14ac:dyDescent="0.25">
      <c r="A166" s="1" t="s">
        <v>1262</v>
      </c>
      <c r="B166" s="2" t="s">
        <v>8237</v>
      </c>
      <c r="C166" s="11" t="str">
        <f t="shared" si="5"/>
        <v>查看目錄</v>
      </c>
      <c r="D166" s="1" t="s">
        <v>5011</v>
      </c>
      <c r="E166" s="6">
        <v>39170</v>
      </c>
      <c r="F166" s="6">
        <v>39052</v>
      </c>
      <c r="G166" s="6">
        <v>39266</v>
      </c>
      <c r="H166" s="6">
        <v>39266</v>
      </c>
      <c r="I166" s="6" t="s">
        <v>4805</v>
      </c>
      <c r="J166" s="6">
        <v>39279</v>
      </c>
      <c r="K166" s="6" t="s">
        <v>4824</v>
      </c>
      <c r="L166" s="6" t="s">
        <v>455</v>
      </c>
      <c r="M166" s="6">
        <v>39281</v>
      </c>
      <c r="N166" s="6" t="s">
        <v>4766</v>
      </c>
      <c r="O166" s="6" t="s">
        <v>4766</v>
      </c>
    </row>
    <row r="167" spans="1:15" ht="16.5" customHeight="1" x14ac:dyDescent="0.25">
      <c r="A167" s="1" t="s">
        <v>1263</v>
      </c>
      <c r="B167" s="2" t="s">
        <v>8238</v>
      </c>
      <c r="C167" s="11" t="str">
        <f t="shared" si="5"/>
        <v>查看目錄</v>
      </c>
      <c r="D167" s="1" t="s">
        <v>5011</v>
      </c>
      <c r="E167" s="6">
        <v>39170</v>
      </c>
      <c r="F167" s="6">
        <v>39052</v>
      </c>
      <c r="G167" s="6">
        <v>39266</v>
      </c>
      <c r="H167" s="6">
        <v>39266</v>
      </c>
      <c r="I167" s="6" t="s">
        <v>4805</v>
      </c>
      <c r="J167" s="6">
        <v>39279</v>
      </c>
      <c r="K167" s="6" t="s">
        <v>4824</v>
      </c>
      <c r="L167" s="6" t="s">
        <v>455</v>
      </c>
      <c r="M167" s="6">
        <v>39281</v>
      </c>
      <c r="N167" s="6" t="s">
        <v>4766</v>
      </c>
      <c r="O167" s="6" t="s">
        <v>4766</v>
      </c>
    </row>
    <row r="168" spans="1:15" ht="16.5" customHeight="1" x14ac:dyDescent="0.25">
      <c r="A168" s="1" t="s">
        <v>1264</v>
      </c>
      <c r="B168" s="2" t="s">
        <v>8239</v>
      </c>
      <c r="C168" s="11" t="str">
        <f t="shared" si="5"/>
        <v>查看目錄</v>
      </c>
      <c r="D168" s="1" t="s">
        <v>5011</v>
      </c>
      <c r="E168" s="6">
        <v>39268</v>
      </c>
      <c r="F168" s="6">
        <v>39273</v>
      </c>
      <c r="G168" s="6">
        <v>39303</v>
      </c>
      <c r="H168" s="6">
        <v>39304</v>
      </c>
      <c r="I168" s="6" t="s">
        <v>4792</v>
      </c>
      <c r="J168" s="6">
        <v>39309</v>
      </c>
      <c r="K168" s="6" t="s">
        <v>4824</v>
      </c>
      <c r="L168" s="6" t="s">
        <v>455</v>
      </c>
      <c r="M168" s="6">
        <v>39311</v>
      </c>
      <c r="N168" s="6" t="s">
        <v>4766</v>
      </c>
      <c r="O168" s="6" t="s">
        <v>4766</v>
      </c>
    </row>
    <row r="169" spans="1:15" ht="16.5" customHeight="1" x14ac:dyDescent="0.25">
      <c r="A169" s="1" t="s">
        <v>1265</v>
      </c>
      <c r="B169" s="2" t="s">
        <v>8240</v>
      </c>
      <c r="C169" s="11" t="str">
        <f t="shared" si="5"/>
        <v>查看目錄</v>
      </c>
      <c r="D169" s="1" t="s">
        <v>458</v>
      </c>
      <c r="E169" s="6">
        <v>39591</v>
      </c>
      <c r="F169" s="6">
        <v>39601</v>
      </c>
      <c r="G169" s="6">
        <v>39713</v>
      </c>
      <c r="H169" s="6">
        <v>39715</v>
      </c>
      <c r="I169" s="6" t="s">
        <v>4792</v>
      </c>
      <c r="J169" s="6">
        <v>39624</v>
      </c>
      <c r="K169" s="6" t="s">
        <v>4824</v>
      </c>
      <c r="L169" s="6" t="s">
        <v>455</v>
      </c>
      <c r="M169" s="6">
        <v>39720</v>
      </c>
      <c r="N169" s="6" t="s">
        <v>4766</v>
      </c>
      <c r="O169" s="6" t="s">
        <v>4766</v>
      </c>
    </row>
    <row r="170" spans="1:15" ht="16.5" customHeight="1" x14ac:dyDescent="0.25">
      <c r="A170" s="1" t="s">
        <v>1266</v>
      </c>
      <c r="B170" s="2" t="s">
        <v>8241</v>
      </c>
      <c r="C170" s="11" t="str">
        <f t="shared" ref="C170:C193" si="6">HYPERLINK("X:\Private\NTD\Test Report\測試報告-電子版本(1999-2014)\FK","查看目錄")</f>
        <v>查看目錄</v>
      </c>
      <c r="D170" s="1" t="s">
        <v>144</v>
      </c>
      <c r="E170" s="6">
        <v>39591</v>
      </c>
      <c r="F170" s="6">
        <v>39612</v>
      </c>
      <c r="G170" s="6">
        <v>39713</v>
      </c>
      <c r="H170" s="6">
        <v>39715</v>
      </c>
      <c r="I170" s="6" t="s">
        <v>4792</v>
      </c>
      <c r="J170" s="6">
        <v>39624</v>
      </c>
      <c r="K170" s="6" t="s">
        <v>4824</v>
      </c>
      <c r="L170" s="6" t="s">
        <v>455</v>
      </c>
      <c r="M170" s="6">
        <v>39720</v>
      </c>
      <c r="N170" s="6" t="s">
        <v>4766</v>
      </c>
      <c r="O170" s="6" t="s">
        <v>4766</v>
      </c>
    </row>
    <row r="171" spans="1:15" ht="16.5" customHeight="1" x14ac:dyDescent="0.25">
      <c r="A171" s="1" t="s">
        <v>1267</v>
      </c>
      <c r="B171" s="2" t="s">
        <v>8242</v>
      </c>
      <c r="C171" s="11" t="str">
        <f t="shared" si="6"/>
        <v>查看目錄</v>
      </c>
      <c r="D171" s="1" t="s">
        <v>144</v>
      </c>
      <c r="E171" s="6">
        <v>39591</v>
      </c>
      <c r="F171" s="6">
        <v>39612</v>
      </c>
      <c r="G171" s="6">
        <v>39713</v>
      </c>
      <c r="H171" s="6">
        <v>39715</v>
      </c>
      <c r="I171" s="6" t="s">
        <v>4792</v>
      </c>
      <c r="J171" s="6">
        <v>39624</v>
      </c>
      <c r="K171" s="6" t="s">
        <v>4824</v>
      </c>
      <c r="L171" s="6" t="s">
        <v>455</v>
      </c>
      <c r="M171" s="6">
        <v>39720</v>
      </c>
      <c r="N171" s="6" t="s">
        <v>4766</v>
      </c>
      <c r="O171" s="6" t="s">
        <v>4766</v>
      </c>
    </row>
    <row r="172" spans="1:15" ht="16.5" customHeight="1" x14ac:dyDescent="0.25">
      <c r="A172" s="1" t="s">
        <v>1268</v>
      </c>
      <c r="B172" s="2" t="s">
        <v>8243</v>
      </c>
      <c r="C172" s="11" t="str">
        <f t="shared" si="6"/>
        <v>查看目錄</v>
      </c>
      <c r="D172" s="1" t="s">
        <v>382</v>
      </c>
      <c r="E172" s="6">
        <v>39508</v>
      </c>
      <c r="F172" s="6">
        <v>39752</v>
      </c>
      <c r="G172" s="6">
        <v>39772</v>
      </c>
      <c r="H172" s="6">
        <v>39779</v>
      </c>
      <c r="I172" s="6" t="s">
        <v>4792</v>
      </c>
      <c r="J172" s="6">
        <v>39791</v>
      </c>
      <c r="K172" s="6" t="s">
        <v>4824</v>
      </c>
      <c r="L172" s="6" t="s">
        <v>661</v>
      </c>
      <c r="M172" s="6">
        <v>39793</v>
      </c>
      <c r="N172" s="6" t="s">
        <v>4766</v>
      </c>
      <c r="O172" s="6" t="s">
        <v>4766</v>
      </c>
    </row>
    <row r="173" spans="1:15" ht="16.5" customHeight="1" x14ac:dyDescent="0.25">
      <c r="A173" s="1" t="s">
        <v>1269</v>
      </c>
      <c r="B173" s="2" t="s">
        <v>8244</v>
      </c>
      <c r="C173" s="11" t="str">
        <f t="shared" si="6"/>
        <v>查看目錄</v>
      </c>
      <c r="D173" s="1" t="s">
        <v>454</v>
      </c>
      <c r="E173" s="6" t="s">
        <v>4766</v>
      </c>
      <c r="F173" s="6">
        <v>39892</v>
      </c>
      <c r="G173" s="6" t="s">
        <v>4766</v>
      </c>
      <c r="H173" s="6" t="s">
        <v>4766</v>
      </c>
      <c r="I173" s="6" t="s">
        <v>4766</v>
      </c>
      <c r="J173" s="6" t="s">
        <v>4766</v>
      </c>
      <c r="K173" s="6" t="s">
        <v>4766</v>
      </c>
      <c r="L173" s="6" t="s">
        <v>455</v>
      </c>
      <c r="M173" s="6" t="s">
        <v>4766</v>
      </c>
      <c r="N173" s="6" t="s">
        <v>4766</v>
      </c>
      <c r="O173" s="6" t="s">
        <v>4766</v>
      </c>
    </row>
    <row r="174" spans="1:15" ht="16.5" customHeight="1" x14ac:dyDescent="0.25">
      <c r="A174" s="1" t="s">
        <v>1270</v>
      </c>
      <c r="B174" s="2" t="s">
        <v>8245</v>
      </c>
      <c r="C174" s="11" t="str">
        <f t="shared" si="6"/>
        <v>查看目錄</v>
      </c>
      <c r="D174" s="1" t="s">
        <v>454</v>
      </c>
      <c r="E174" s="6" t="s">
        <v>4766</v>
      </c>
      <c r="F174" s="6">
        <v>39892</v>
      </c>
      <c r="G174" s="6" t="s">
        <v>4766</v>
      </c>
      <c r="H174" s="6" t="s">
        <v>4766</v>
      </c>
      <c r="I174" s="6" t="s">
        <v>4766</v>
      </c>
      <c r="J174" s="6" t="s">
        <v>4766</v>
      </c>
      <c r="K174" s="6" t="s">
        <v>4766</v>
      </c>
      <c r="L174" s="6" t="s">
        <v>455</v>
      </c>
      <c r="M174" s="6" t="s">
        <v>4766</v>
      </c>
      <c r="N174" s="6" t="s">
        <v>4766</v>
      </c>
      <c r="O174" s="6" t="s">
        <v>4766</v>
      </c>
    </row>
    <row r="175" spans="1:15" ht="16.5" customHeight="1" x14ac:dyDescent="0.25">
      <c r="A175" s="1" t="s">
        <v>1271</v>
      </c>
      <c r="B175" s="2" t="s">
        <v>8246</v>
      </c>
      <c r="C175" s="11" t="str">
        <f t="shared" si="6"/>
        <v>查看目錄</v>
      </c>
      <c r="D175" s="1" t="s">
        <v>454</v>
      </c>
      <c r="E175" s="6" t="s">
        <v>4766</v>
      </c>
      <c r="F175" s="6">
        <v>39892</v>
      </c>
      <c r="G175" s="6" t="s">
        <v>4766</v>
      </c>
      <c r="H175" s="6" t="s">
        <v>4766</v>
      </c>
      <c r="I175" s="6" t="s">
        <v>4766</v>
      </c>
      <c r="J175" s="6" t="s">
        <v>4766</v>
      </c>
      <c r="K175" s="6" t="s">
        <v>4766</v>
      </c>
      <c r="L175" s="6" t="s">
        <v>455</v>
      </c>
      <c r="M175" s="6" t="s">
        <v>4766</v>
      </c>
      <c r="N175" s="6" t="s">
        <v>4766</v>
      </c>
      <c r="O175" s="6" t="s">
        <v>4766</v>
      </c>
    </row>
    <row r="176" spans="1:15" ht="16.5" customHeight="1" x14ac:dyDescent="0.25">
      <c r="A176" s="1" t="s">
        <v>1272</v>
      </c>
      <c r="B176" s="2" t="s">
        <v>8247</v>
      </c>
      <c r="C176" s="11" t="str">
        <f t="shared" si="6"/>
        <v>查看目錄</v>
      </c>
      <c r="D176" s="1" t="s">
        <v>454</v>
      </c>
      <c r="E176" s="6" t="s">
        <v>4766</v>
      </c>
      <c r="F176" s="6">
        <v>39892</v>
      </c>
      <c r="G176" s="6" t="s">
        <v>4766</v>
      </c>
      <c r="H176" s="6" t="s">
        <v>4766</v>
      </c>
      <c r="I176" s="6" t="s">
        <v>4766</v>
      </c>
      <c r="J176" s="6" t="s">
        <v>4766</v>
      </c>
      <c r="K176" s="6" t="s">
        <v>4766</v>
      </c>
      <c r="L176" s="6" t="s">
        <v>455</v>
      </c>
      <c r="M176" s="6" t="s">
        <v>4766</v>
      </c>
      <c r="N176" s="6" t="s">
        <v>4766</v>
      </c>
      <c r="O176" s="6" t="s">
        <v>4766</v>
      </c>
    </row>
    <row r="177" spans="1:15" ht="16.5" customHeight="1" x14ac:dyDescent="0.25">
      <c r="A177" s="1" t="s">
        <v>1273</v>
      </c>
      <c r="B177" s="2" t="s">
        <v>8248</v>
      </c>
      <c r="C177" s="11" t="str">
        <f t="shared" si="6"/>
        <v>查看目錄</v>
      </c>
      <c r="D177" s="1" t="s">
        <v>676</v>
      </c>
      <c r="E177" s="6">
        <v>39902</v>
      </c>
      <c r="F177" s="6">
        <v>39923</v>
      </c>
      <c r="G177" s="6">
        <v>39925</v>
      </c>
      <c r="H177" s="6" t="s">
        <v>4766</v>
      </c>
      <c r="I177" s="6" t="s">
        <v>4766</v>
      </c>
      <c r="J177" s="6" t="s">
        <v>4766</v>
      </c>
      <c r="K177" s="6" t="s">
        <v>4766</v>
      </c>
      <c r="L177" s="6" t="s">
        <v>677</v>
      </c>
      <c r="M177" s="6" t="s">
        <v>4766</v>
      </c>
      <c r="N177" s="6" t="s">
        <v>4766</v>
      </c>
      <c r="O177" s="6" t="s">
        <v>4766</v>
      </c>
    </row>
    <row r="178" spans="1:15" ht="16.5" customHeight="1" x14ac:dyDescent="0.25">
      <c r="A178" s="1" t="s">
        <v>1274</v>
      </c>
      <c r="B178" s="2" t="s">
        <v>8249</v>
      </c>
      <c r="C178" s="11" t="str">
        <f t="shared" si="6"/>
        <v>查看目錄</v>
      </c>
      <c r="D178" s="1" t="s">
        <v>144</v>
      </c>
      <c r="E178" s="6">
        <v>39951</v>
      </c>
      <c r="F178" s="6">
        <v>39951</v>
      </c>
      <c r="G178" s="6">
        <v>39968</v>
      </c>
      <c r="H178" s="6" t="s">
        <v>4766</v>
      </c>
      <c r="I178" s="6" t="s">
        <v>4766</v>
      </c>
      <c r="J178" s="6" t="s">
        <v>4766</v>
      </c>
      <c r="K178" s="6" t="s">
        <v>4766</v>
      </c>
      <c r="L178" s="6" t="s">
        <v>677</v>
      </c>
      <c r="M178" s="6" t="s">
        <v>4766</v>
      </c>
      <c r="N178" s="6" t="s">
        <v>4766</v>
      </c>
      <c r="O178" s="6" t="s">
        <v>4766</v>
      </c>
    </row>
    <row r="179" spans="1:15" ht="16.5" customHeight="1" x14ac:dyDescent="0.25">
      <c r="A179" s="1" t="s">
        <v>1275</v>
      </c>
      <c r="B179" s="2" t="s">
        <v>8250</v>
      </c>
      <c r="C179" s="11" t="str">
        <f t="shared" si="6"/>
        <v>查看目錄</v>
      </c>
      <c r="D179" s="1" t="s">
        <v>454</v>
      </c>
      <c r="E179" s="6">
        <v>39979</v>
      </c>
      <c r="F179" s="6">
        <v>40031</v>
      </c>
      <c r="G179" s="6">
        <v>40025</v>
      </c>
      <c r="H179" s="6" t="s">
        <v>4766</v>
      </c>
      <c r="I179" s="6" t="s">
        <v>4766</v>
      </c>
      <c r="J179" s="6" t="s">
        <v>4766</v>
      </c>
      <c r="K179" s="6" t="s">
        <v>4766</v>
      </c>
      <c r="L179" s="6" t="s">
        <v>455</v>
      </c>
      <c r="M179" s="6" t="s">
        <v>4766</v>
      </c>
      <c r="N179" s="6" t="s">
        <v>4766</v>
      </c>
      <c r="O179" s="6" t="s">
        <v>4766</v>
      </c>
    </row>
    <row r="180" spans="1:15" ht="16.5" customHeight="1" x14ac:dyDescent="0.25">
      <c r="A180" s="1" t="s">
        <v>1276</v>
      </c>
      <c r="B180" s="2" t="s">
        <v>8251</v>
      </c>
      <c r="C180" s="11" t="str">
        <f t="shared" si="6"/>
        <v>查看目錄</v>
      </c>
      <c r="D180" s="1" t="s">
        <v>454</v>
      </c>
      <c r="E180" s="6">
        <v>39979</v>
      </c>
      <c r="F180" s="6">
        <v>40031</v>
      </c>
      <c r="G180" s="6">
        <v>40025</v>
      </c>
      <c r="H180" s="6" t="s">
        <v>4766</v>
      </c>
      <c r="I180" s="6" t="s">
        <v>4766</v>
      </c>
      <c r="J180" s="6" t="s">
        <v>4766</v>
      </c>
      <c r="K180" s="6" t="s">
        <v>4766</v>
      </c>
      <c r="L180" s="6" t="s">
        <v>455</v>
      </c>
      <c r="M180" s="6" t="s">
        <v>4766</v>
      </c>
      <c r="N180" s="6" t="s">
        <v>4766</v>
      </c>
      <c r="O180" s="6" t="s">
        <v>4766</v>
      </c>
    </row>
    <row r="181" spans="1:15" ht="16.5" customHeight="1" x14ac:dyDescent="0.25">
      <c r="A181" s="1" t="s">
        <v>1277</v>
      </c>
      <c r="B181" s="2" t="s">
        <v>8252</v>
      </c>
      <c r="C181" s="11" t="str">
        <f t="shared" si="6"/>
        <v>查看目錄</v>
      </c>
      <c r="D181" s="1" t="s">
        <v>454</v>
      </c>
      <c r="E181" s="6">
        <v>39979</v>
      </c>
      <c r="F181" s="6">
        <v>40031</v>
      </c>
      <c r="G181" s="6">
        <v>40025</v>
      </c>
      <c r="H181" s="6" t="s">
        <v>4766</v>
      </c>
      <c r="I181" s="6" t="s">
        <v>4766</v>
      </c>
      <c r="J181" s="6" t="s">
        <v>4766</v>
      </c>
      <c r="K181" s="6" t="s">
        <v>4766</v>
      </c>
      <c r="L181" s="6" t="s">
        <v>455</v>
      </c>
      <c r="M181" s="6" t="s">
        <v>4766</v>
      </c>
      <c r="N181" s="6" t="s">
        <v>4766</v>
      </c>
      <c r="O181" s="6" t="s">
        <v>4766</v>
      </c>
    </row>
    <row r="182" spans="1:15" ht="16.5" customHeight="1" x14ac:dyDescent="0.25">
      <c r="A182" s="1" t="s">
        <v>1278</v>
      </c>
      <c r="B182" s="2" t="s">
        <v>8253</v>
      </c>
      <c r="C182" s="11" t="str">
        <f t="shared" si="6"/>
        <v>查看目錄</v>
      </c>
      <c r="D182" s="1" t="s">
        <v>147</v>
      </c>
      <c r="E182" s="6">
        <v>40035</v>
      </c>
      <c r="F182" s="6">
        <v>40066</v>
      </c>
      <c r="G182" s="6">
        <v>40079</v>
      </c>
      <c r="H182" s="6" t="s">
        <v>4766</v>
      </c>
      <c r="I182" s="6" t="s">
        <v>4766</v>
      </c>
      <c r="J182" s="6" t="s">
        <v>4766</v>
      </c>
      <c r="K182" s="6" t="s">
        <v>4766</v>
      </c>
      <c r="L182" s="6" t="s">
        <v>677</v>
      </c>
      <c r="M182" s="6" t="s">
        <v>4766</v>
      </c>
      <c r="N182" s="6" t="s">
        <v>4766</v>
      </c>
      <c r="O182" s="6" t="s">
        <v>4766</v>
      </c>
    </row>
    <row r="183" spans="1:15" ht="16.5" customHeight="1" x14ac:dyDescent="0.25">
      <c r="A183" s="1" t="s">
        <v>1279</v>
      </c>
      <c r="B183" s="2" t="s">
        <v>8254</v>
      </c>
      <c r="C183" s="11" t="str">
        <f t="shared" si="6"/>
        <v>查看目錄</v>
      </c>
      <c r="D183" s="1" t="s">
        <v>147</v>
      </c>
      <c r="E183" s="6">
        <v>40108</v>
      </c>
      <c r="F183" s="6">
        <v>40118</v>
      </c>
      <c r="G183" s="6">
        <v>40134</v>
      </c>
      <c r="H183" s="6" t="s">
        <v>4766</v>
      </c>
      <c r="I183" s="6" t="s">
        <v>4766</v>
      </c>
      <c r="J183" s="6" t="s">
        <v>4766</v>
      </c>
      <c r="K183" s="6" t="s">
        <v>4766</v>
      </c>
      <c r="L183" s="6" t="s">
        <v>677</v>
      </c>
      <c r="M183" s="6" t="s">
        <v>4766</v>
      </c>
      <c r="N183" s="6" t="s">
        <v>4766</v>
      </c>
      <c r="O183" s="6" t="s">
        <v>4766</v>
      </c>
    </row>
    <row r="184" spans="1:15" ht="16.5" customHeight="1" x14ac:dyDescent="0.25">
      <c r="A184" s="1" t="s">
        <v>1280</v>
      </c>
      <c r="B184" s="2" t="s">
        <v>8255</v>
      </c>
      <c r="C184" s="11" t="str">
        <f t="shared" si="6"/>
        <v>查看目錄</v>
      </c>
      <c r="D184" s="1" t="s">
        <v>147</v>
      </c>
      <c r="E184" s="6">
        <v>40108</v>
      </c>
      <c r="F184" s="6">
        <v>40118</v>
      </c>
      <c r="G184" s="6">
        <v>40134</v>
      </c>
      <c r="H184" s="6" t="s">
        <v>4766</v>
      </c>
      <c r="I184" s="6" t="s">
        <v>4766</v>
      </c>
      <c r="J184" s="6" t="s">
        <v>4766</v>
      </c>
      <c r="K184" s="6" t="s">
        <v>4766</v>
      </c>
      <c r="L184" s="6" t="s">
        <v>677</v>
      </c>
      <c r="M184" s="6" t="s">
        <v>4766</v>
      </c>
      <c r="N184" s="6" t="s">
        <v>4766</v>
      </c>
      <c r="O184" s="6" t="s">
        <v>4766</v>
      </c>
    </row>
    <row r="185" spans="1:15" ht="16.5" customHeight="1" x14ac:dyDescent="0.25">
      <c r="A185" s="1" t="s">
        <v>1281</v>
      </c>
      <c r="B185" s="2" t="s">
        <v>8256</v>
      </c>
      <c r="C185" s="11" t="str">
        <f t="shared" si="6"/>
        <v>查看目錄</v>
      </c>
      <c r="D185" s="1" t="s">
        <v>147</v>
      </c>
      <c r="E185" s="6">
        <v>40108</v>
      </c>
      <c r="F185" s="6">
        <v>40118</v>
      </c>
      <c r="G185" s="6">
        <v>40134</v>
      </c>
      <c r="H185" s="6" t="s">
        <v>4766</v>
      </c>
      <c r="I185" s="6" t="s">
        <v>4766</v>
      </c>
      <c r="J185" s="6" t="s">
        <v>4766</v>
      </c>
      <c r="K185" s="6" t="s">
        <v>4766</v>
      </c>
      <c r="L185" s="6" t="s">
        <v>677</v>
      </c>
      <c r="M185" s="6" t="s">
        <v>4766</v>
      </c>
      <c r="N185" s="6" t="s">
        <v>4766</v>
      </c>
      <c r="O185" s="6" t="s">
        <v>4766</v>
      </c>
    </row>
    <row r="186" spans="1:15" ht="16.5" customHeight="1" x14ac:dyDescent="0.25">
      <c r="A186" s="1" t="s">
        <v>1282</v>
      </c>
      <c r="B186" s="2" t="s">
        <v>8257</v>
      </c>
      <c r="C186" s="11" t="str">
        <f t="shared" si="6"/>
        <v>查看目錄</v>
      </c>
      <c r="D186" s="1" t="s">
        <v>147</v>
      </c>
      <c r="E186" s="6">
        <v>40108</v>
      </c>
      <c r="F186" s="6">
        <v>40118</v>
      </c>
      <c r="G186" s="6">
        <v>40134</v>
      </c>
      <c r="H186" s="6" t="s">
        <v>4766</v>
      </c>
      <c r="I186" s="6" t="s">
        <v>4766</v>
      </c>
      <c r="J186" s="6" t="s">
        <v>4766</v>
      </c>
      <c r="K186" s="6" t="s">
        <v>4766</v>
      </c>
      <c r="L186" s="6" t="s">
        <v>677</v>
      </c>
      <c r="M186" s="6" t="s">
        <v>4766</v>
      </c>
      <c r="N186" s="6" t="s">
        <v>4766</v>
      </c>
      <c r="O186" s="6" t="s">
        <v>4766</v>
      </c>
    </row>
    <row r="187" spans="1:15" ht="16.5" customHeight="1" x14ac:dyDescent="0.25">
      <c r="A187" s="1" t="s">
        <v>1283</v>
      </c>
      <c r="B187" s="2" t="s">
        <v>8258</v>
      </c>
      <c r="C187" s="11" t="str">
        <f t="shared" si="6"/>
        <v>查看目錄</v>
      </c>
      <c r="D187" s="1" t="s">
        <v>147</v>
      </c>
      <c r="E187" s="6">
        <v>40102</v>
      </c>
      <c r="F187" s="6">
        <v>40118</v>
      </c>
      <c r="G187" s="6">
        <v>40134</v>
      </c>
      <c r="H187" s="6" t="s">
        <v>4766</v>
      </c>
      <c r="I187" s="6" t="s">
        <v>4766</v>
      </c>
      <c r="J187" s="6" t="s">
        <v>4766</v>
      </c>
      <c r="K187" s="6" t="s">
        <v>4766</v>
      </c>
      <c r="L187" s="6" t="s">
        <v>677</v>
      </c>
      <c r="M187" s="6" t="s">
        <v>4766</v>
      </c>
      <c r="N187" s="6" t="s">
        <v>4766</v>
      </c>
      <c r="O187" s="6" t="s">
        <v>4766</v>
      </c>
    </row>
    <row r="188" spans="1:15" ht="16.5" customHeight="1" x14ac:dyDescent="0.25">
      <c r="A188" s="1" t="s">
        <v>1284</v>
      </c>
      <c r="B188" s="2" t="s">
        <v>8259</v>
      </c>
      <c r="C188" s="11" t="str">
        <f t="shared" si="6"/>
        <v>查看目錄</v>
      </c>
      <c r="D188" s="1" t="s">
        <v>1285</v>
      </c>
      <c r="E188" s="6">
        <v>40869</v>
      </c>
      <c r="F188" s="6">
        <v>40553</v>
      </c>
      <c r="G188" s="6">
        <v>40984</v>
      </c>
      <c r="H188" s="6" t="s">
        <v>4766</v>
      </c>
      <c r="I188" s="6" t="s">
        <v>4766</v>
      </c>
      <c r="J188" s="6" t="s">
        <v>4766</v>
      </c>
      <c r="K188" s="6" t="s">
        <v>4766</v>
      </c>
      <c r="L188" s="6" t="s">
        <v>1285</v>
      </c>
      <c r="M188" s="6" t="s">
        <v>4766</v>
      </c>
      <c r="N188" s="6" t="s">
        <v>4766</v>
      </c>
      <c r="O188" s="6" t="s">
        <v>4766</v>
      </c>
    </row>
    <row r="189" spans="1:15" ht="16.5" customHeight="1" x14ac:dyDescent="0.25">
      <c r="A189" s="1" t="s">
        <v>1286</v>
      </c>
      <c r="B189" s="2" t="s">
        <v>8260</v>
      </c>
      <c r="C189" s="11" t="str">
        <f t="shared" si="6"/>
        <v>查看目錄</v>
      </c>
      <c r="D189" s="1" t="s">
        <v>1285</v>
      </c>
      <c r="E189" s="6">
        <v>40869</v>
      </c>
      <c r="F189" s="6">
        <v>40553</v>
      </c>
      <c r="G189" s="6" t="s">
        <v>4766</v>
      </c>
      <c r="H189" s="6" t="s">
        <v>4766</v>
      </c>
      <c r="I189" s="6" t="s">
        <v>4766</v>
      </c>
      <c r="J189" s="6" t="s">
        <v>4766</v>
      </c>
      <c r="K189" s="6" t="s">
        <v>4766</v>
      </c>
      <c r="L189" s="6" t="s">
        <v>1285</v>
      </c>
      <c r="M189" s="6" t="s">
        <v>4766</v>
      </c>
      <c r="N189" s="6" t="s">
        <v>4766</v>
      </c>
      <c r="O189" s="6" t="s">
        <v>4766</v>
      </c>
    </row>
    <row r="190" spans="1:15" ht="16.5" customHeight="1" x14ac:dyDescent="0.25">
      <c r="A190" s="1" t="s">
        <v>1287</v>
      </c>
      <c r="B190" s="2" t="s">
        <v>8261</v>
      </c>
      <c r="C190" s="11" t="str">
        <f t="shared" si="6"/>
        <v>查看目錄</v>
      </c>
      <c r="D190" s="1" t="s">
        <v>1285</v>
      </c>
      <c r="E190" s="6">
        <v>40869</v>
      </c>
      <c r="F190" s="6">
        <v>40553</v>
      </c>
      <c r="G190" s="6" t="s">
        <v>4766</v>
      </c>
      <c r="H190" s="6" t="s">
        <v>4766</v>
      </c>
      <c r="I190" s="6" t="s">
        <v>4766</v>
      </c>
      <c r="J190" s="6" t="s">
        <v>4766</v>
      </c>
      <c r="K190" s="6" t="s">
        <v>4766</v>
      </c>
      <c r="L190" s="6" t="s">
        <v>1285</v>
      </c>
      <c r="M190" s="6" t="s">
        <v>4766</v>
      </c>
      <c r="N190" s="6" t="s">
        <v>4766</v>
      </c>
      <c r="O190" s="6" t="s">
        <v>4766</v>
      </c>
    </row>
    <row r="191" spans="1:15" ht="16.5" customHeight="1" x14ac:dyDescent="0.25">
      <c r="A191" s="1" t="s">
        <v>1288</v>
      </c>
      <c r="B191" s="2" t="s">
        <v>8262</v>
      </c>
      <c r="C191" s="11" t="str">
        <f t="shared" si="6"/>
        <v>查看目錄</v>
      </c>
      <c r="D191" s="1" t="s">
        <v>1289</v>
      </c>
      <c r="E191" s="6">
        <v>41016</v>
      </c>
      <c r="F191" s="6">
        <v>41047</v>
      </c>
      <c r="G191" s="6">
        <v>41047</v>
      </c>
      <c r="H191" s="6" t="s">
        <v>4766</v>
      </c>
      <c r="I191" s="6" t="s">
        <v>4766</v>
      </c>
      <c r="J191" s="6" t="s">
        <v>4766</v>
      </c>
      <c r="K191" s="6" t="s">
        <v>4766</v>
      </c>
      <c r="L191" s="6" t="s">
        <v>1285</v>
      </c>
      <c r="M191" s="6" t="s">
        <v>4766</v>
      </c>
      <c r="N191" s="6" t="s">
        <v>4766</v>
      </c>
      <c r="O191" s="6" t="s">
        <v>4766</v>
      </c>
    </row>
    <row r="192" spans="1:15" ht="16.5" customHeight="1" x14ac:dyDescent="0.25">
      <c r="A192" s="1" t="s">
        <v>1290</v>
      </c>
      <c r="B192" s="2" t="s">
        <v>8263</v>
      </c>
      <c r="C192" s="11" t="str">
        <f t="shared" si="6"/>
        <v>查看目錄</v>
      </c>
      <c r="D192" s="1" t="s">
        <v>133</v>
      </c>
      <c r="E192" s="6">
        <v>41757</v>
      </c>
      <c r="F192" s="6">
        <v>41789</v>
      </c>
      <c r="G192" s="6">
        <v>41799</v>
      </c>
      <c r="H192" s="6" t="s">
        <v>4766</v>
      </c>
      <c r="I192" s="6" t="s">
        <v>4766</v>
      </c>
      <c r="J192" s="6" t="s">
        <v>4766</v>
      </c>
      <c r="K192" s="6" t="s">
        <v>4766</v>
      </c>
      <c r="L192" s="6" t="s">
        <v>117</v>
      </c>
      <c r="M192" s="6" t="s">
        <v>4766</v>
      </c>
      <c r="N192" s="6" t="s">
        <v>4766</v>
      </c>
      <c r="O192" s="6" t="s">
        <v>4766</v>
      </c>
    </row>
    <row r="193" spans="1:15" ht="16.5" customHeight="1" x14ac:dyDescent="0.25">
      <c r="A193" s="1" t="s">
        <v>1291</v>
      </c>
      <c r="B193" s="2" t="s">
        <v>8264</v>
      </c>
      <c r="C193" s="11" t="str">
        <f t="shared" si="6"/>
        <v>查看目錄</v>
      </c>
      <c r="D193" s="1" t="s">
        <v>117</v>
      </c>
      <c r="E193" s="6">
        <v>41876</v>
      </c>
      <c r="F193" s="6">
        <v>41912</v>
      </c>
      <c r="G193" s="6">
        <v>41893</v>
      </c>
      <c r="H193" s="6" t="s">
        <v>4766</v>
      </c>
      <c r="I193" s="6" t="s">
        <v>4766</v>
      </c>
      <c r="J193" s="6" t="s">
        <v>4766</v>
      </c>
      <c r="K193" s="6" t="s">
        <v>4766</v>
      </c>
      <c r="L193" s="6" t="s">
        <v>117</v>
      </c>
      <c r="M193" s="6" t="s">
        <v>4766</v>
      </c>
      <c r="N193" s="6" t="s">
        <v>4766</v>
      </c>
      <c r="O193" s="6" t="s">
        <v>4766</v>
      </c>
    </row>
  </sheetData>
  <phoneticPr fontId="1" type="noConversion"/>
  <hyperlinks>
    <hyperlink ref="C3" r:id="rId1" display="機密級文件" xr:uid="{00000000-0004-0000-0300-000000000000}"/>
    <hyperlink ref="C4" r:id="rId2" display="\\hsgroup.leogroup.ad\sharefolder\Private\NTD\Test Report\測試報告-電子版本(1999-2014)\FK\040201" xr:uid="{00000000-0004-0000-0300-000001000000}"/>
    <hyperlink ref="C5" r:id="rId3" display="\\hsgroup.leogroup.ad\sharefolder\Private\NTD\Test Report\測試報告-電子版本(1999-2014)\FK\040201" xr:uid="{00000000-0004-0000-03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9"/>
  <dimension ref="A1:O104"/>
  <sheetViews>
    <sheetView topLeftCell="A49" workbookViewId="0">
      <selection activeCell="C88" sqref="C88"/>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3" width="16.125" style="6" bestFit="1" customWidth="1"/>
    <col min="14" max="14" width="9" style="6"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1292</v>
      </c>
      <c r="B2" s="2" t="s">
        <v>7971</v>
      </c>
      <c r="C2" s="13" t="str">
        <f t="shared" ref="C2:C33" si="0">HYPERLINK("X:\Private\NTD\Test Report\測試報告-電子版本(1999-2014)\FL","查看目錄")</f>
        <v>查看目錄</v>
      </c>
      <c r="D2" s="1" t="s">
        <v>1293</v>
      </c>
      <c r="E2" s="6">
        <v>37868</v>
      </c>
      <c r="F2" s="6" t="s">
        <v>4766</v>
      </c>
      <c r="G2" s="6" t="s">
        <v>4766</v>
      </c>
      <c r="H2" s="6" t="s">
        <v>4766</v>
      </c>
      <c r="I2" s="6" t="s">
        <v>4766</v>
      </c>
      <c r="J2" s="6" t="s">
        <v>4766</v>
      </c>
      <c r="K2" s="6" t="s">
        <v>4766</v>
      </c>
      <c r="L2" s="6" t="s">
        <v>373</v>
      </c>
      <c r="M2" s="6" t="s">
        <v>4766</v>
      </c>
      <c r="N2" s="6" t="s">
        <v>4766</v>
      </c>
      <c r="O2" s="6" t="s">
        <v>4766</v>
      </c>
    </row>
    <row r="3" spans="1:15" ht="16.5" customHeight="1" x14ac:dyDescent="0.25">
      <c r="A3" s="1" t="s">
        <v>1294</v>
      </c>
      <c r="B3" s="2" t="s">
        <v>7972</v>
      </c>
      <c r="C3" s="13" t="str">
        <f t="shared" si="0"/>
        <v>查看目錄</v>
      </c>
      <c r="D3" s="1" t="s">
        <v>1293</v>
      </c>
      <c r="E3" s="6">
        <v>37868</v>
      </c>
      <c r="F3" s="6" t="s">
        <v>4766</v>
      </c>
      <c r="G3" s="6" t="s">
        <v>4766</v>
      </c>
      <c r="H3" s="6" t="s">
        <v>4766</v>
      </c>
      <c r="I3" s="6" t="s">
        <v>4766</v>
      </c>
      <c r="J3" s="6" t="s">
        <v>4766</v>
      </c>
      <c r="K3" s="6" t="s">
        <v>4766</v>
      </c>
      <c r="L3" s="6" t="s">
        <v>373</v>
      </c>
      <c r="M3" s="6" t="s">
        <v>4766</v>
      </c>
      <c r="N3" s="6" t="s">
        <v>4766</v>
      </c>
      <c r="O3" s="6" t="s">
        <v>4766</v>
      </c>
    </row>
    <row r="4" spans="1:15" ht="16.5" customHeight="1" x14ac:dyDescent="0.25">
      <c r="A4" s="1" t="s">
        <v>1295</v>
      </c>
      <c r="B4" s="2" t="s">
        <v>7973</v>
      </c>
      <c r="C4" s="13" t="str">
        <f t="shared" si="0"/>
        <v>查看目錄</v>
      </c>
      <c r="D4" s="1" t="s">
        <v>1293</v>
      </c>
      <c r="E4" s="6">
        <v>37868</v>
      </c>
      <c r="F4" s="6" t="s">
        <v>4766</v>
      </c>
      <c r="G4" s="6" t="s">
        <v>4766</v>
      </c>
      <c r="H4" s="6" t="s">
        <v>4766</v>
      </c>
      <c r="I4" s="6" t="s">
        <v>4766</v>
      </c>
      <c r="J4" s="6" t="s">
        <v>4766</v>
      </c>
      <c r="K4" s="6" t="s">
        <v>4766</v>
      </c>
      <c r="L4" s="6" t="s">
        <v>373</v>
      </c>
      <c r="M4" s="6" t="s">
        <v>4766</v>
      </c>
      <c r="N4" s="6" t="s">
        <v>4766</v>
      </c>
      <c r="O4" s="6" t="s">
        <v>4766</v>
      </c>
    </row>
    <row r="5" spans="1:15" ht="16.5" customHeight="1" x14ac:dyDescent="0.25">
      <c r="A5" s="1" t="s">
        <v>1296</v>
      </c>
      <c r="B5" s="2" t="s">
        <v>7974</v>
      </c>
      <c r="C5" s="13" t="str">
        <f t="shared" si="0"/>
        <v>查看目錄</v>
      </c>
      <c r="D5" s="1" t="s">
        <v>1293</v>
      </c>
      <c r="E5" s="6">
        <v>37868</v>
      </c>
      <c r="F5" s="6" t="s">
        <v>4766</v>
      </c>
      <c r="G5" s="6" t="s">
        <v>4766</v>
      </c>
      <c r="H5" s="6" t="s">
        <v>4766</v>
      </c>
      <c r="I5" s="6" t="s">
        <v>4766</v>
      </c>
      <c r="J5" s="6" t="s">
        <v>4766</v>
      </c>
      <c r="K5" s="6" t="s">
        <v>4766</v>
      </c>
      <c r="L5" s="6" t="s">
        <v>373</v>
      </c>
      <c r="M5" s="6" t="s">
        <v>4766</v>
      </c>
      <c r="N5" s="6" t="s">
        <v>4766</v>
      </c>
      <c r="O5" s="6" t="s">
        <v>4766</v>
      </c>
    </row>
    <row r="6" spans="1:15" ht="16.5" customHeight="1" x14ac:dyDescent="0.25">
      <c r="A6" s="1" t="s">
        <v>1297</v>
      </c>
      <c r="B6" s="2" t="s">
        <v>7975</v>
      </c>
      <c r="C6" s="13" t="str">
        <f t="shared" si="0"/>
        <v>查看目錄</v>
      </c>
      <c r="D6" s="1" t="s">
        <v>304</v>
      </c>
      <c r="E6" s="6">
        <v>37902</v>
      </c>
      <c r="F6" s="6" t="s">
        <v>4804</v>
      </c>
      <c r="G6" s="6" t="s">
        <v>4766</v>
      </c>
      <c r="H6" s="6" t="s">
        <v>4766</v>
      </c>
      <c r="I6" s="6" t="s">
        <v>4766</v>
      </c>
      <c r="J6" s="6" t="s">
        <v>4766</v>
      </c>
      <c r="K6" s="6" t="s">
        <v>4766</v>
      </c>
      <c r="L6" s="6" t="s">
        <v>34</v>
      </c>
      <c r="M6" s="6" t="s">
        <v>4766</v>
      </c>
      <c r="N6" s="6" t="s">
        <v>4766</v>
      </c>
      <c r="O6" s="6" t="s">
        <v>4766</v>
      </c>
    </row>
    <row r="7" spans="1:15" ht="16.5" customHeight="1" x14ac:dyDescent="0.25">
      <c r="A7" s="1" t="s">
        <v>1298</v>
      </c>
      <c r="B7" s="2" t="s">
        <v>7976</v>
      </c>
      <c r="C7" s="13" t="str">
        <f t="shared" si="0"/>
        <v>查看目錄</v>
      </c>
      <c r="D7" s="1" t="s">
        <v>304</v>
      </c>
      <c r="E7" s="6">
        <v>37902</v>
      </c>
      <c r="F7" s="6" t="s">
        <v>4804</v>
      </c>
      <c r="G7" s="6" t="s">
        <v>4766</v>
      </c>
      <c r="H7" s="6" t="s">
        <v>4766</v>
      </c>
      <c r="I7" s="6" t="s">
        <v>4766</v>
      </c>
      <c r="J7" s="6" t="s">
        <v>4766</v>
      </c>
      <c r="K7" s="6" t="s">
        <v>4766</v>
      </c>
      <c r="L7" s="6" t="s">
        <v>34</v>
      </c>
      <c r="M7" s="6" t="s">
        <v>4766</v>
      </c>
      <c r="N7" s="6" t="s">
        <v>4766</v>
      </c>
      <c r="O7" s="6" t="s">
        <v>4766</v>
      </c>
    </row>
    <row r="8" spans="1:15" ht="16.5" customHeight="1" x14ac:dyDescent="0.25">
      <c r="A8" s="1" t="s">
        <v>1299</v>
      </c>
      <c r="B8" s="2" t="s">
        <v>7977</v>
      </c>
      <c r="C8" s="13" t="str">
        <f t="shared" si="0"/>
        <v>查看目錄</v>
      </c>
      <c r="D8" s="1" t="s">
        <v>5012</v>
      </c>
      <c r="E8" s="6">
        <v>37902</v>
      </c>
      <c r="F8" s="6">
        <v>40454</v>
      </c>
      <c r="G8" s="6" t="s">
        <v>4766</v>
      </c>
      <c r="H8" s="6" t="s">
        <v>4766</v>
      </c>
      <c r="I8" s="6" t="s">
        <v>4766</v>
      </c>
      <c r="J8" s="6" t="s">
        <v>4766</v>
      </c>
      <c r="K8" s="6" t="s">
        <v>4766</v>
      </c>
      <c r="L8" s="6" t="s">
        <v>34</v>
      </c>
      <c r="M8" s="6" t="s">
        <v>4766</v>
      </c>
      <c r="N8" s="6" t="s">
        <v>4766</v>
      </c>
      <c r="O8" s="6" t="s">
        <v>4766</v>
      </c>
    </row>
    <row r="9" spans="1:15" ht="16.5" customHeight="1" x14ac:dyDescent="0.25">
      <c r="A9" s="1" t="s">
        <v>1300</v>
      </c>
      <c r="B9" s="2" t="s">
        <v>7978</v>
      </c>
      <c r="C9" s="13" t="str">
        <f t="shared" si="0"/>
        <v>查看目錄</v>
      </c>
      <c r="D9" s="1" t="s">
        <v>5012</v>
      </c>
      <c r="E9" s="6">
        <v>37902</v>
      </c>
      <c r="F9" s="6">
        <v>40454</v>
      </c>
      <c r="G9" s="6" t="s">
        <v>4766</v>
      </c>
      <c r="H9" s="6" t="s">
        <v>4766</v>
      </c>
      <c r="I9" s="6" t="s">
        <v>4766</v>
      </c>
      <c r="J9" s="6" t="s">
        <v>4766</v>
      </c>
      <c r="K9" s="6" t="s">
        <v>4766</v>
      </c>
      <c r="L9" s="6" t="s">
        <v>34</v>
      </c>
      <c r="M9" s="6" t="s">
        <v>4766</v>
      </c>
      <c r="N9" s="6" t="s">
        <v>4766</v>
      </c>
      <c r="O9" s="6" t="s">
        <v>4766</v>
      </c>
    </row>
    <row r="10" spans="1:15" ht="16.5" customHeight="1" x14ac:dyDescent="0.25">
      <c r="A10" s="1" t="s">
        <v>1301</v>
      </c>
      <c r="B10" s="2" t="s">
        <v>7979</v>
      </c>
      <c r="C10" s="13" t="str">
        <f t="shared" si="0"/>
        <v>查看目錄</v>
      </c>
      <c r="D10" s="1" t="s">
        <v>1302</v>
      </c>
      <c r="E10" s="6">
        <v>37943</v>
      </c>
      <c r="F10" s="6" t="s">
        <v>4804</v>
      </c>
      <c r="G10" s="6" t="s">
        <v>4766</v>
      </c>
      <c r="H10" s="6" t="s">
        <v>4766</v>
      </c>
      <c r="I10" s="6" t="s">
        <v>4766</v>
      </c>
      <c r="J10" s="6" t="s">
        <v>4766</v>
      </c>
      <c r="K10" s="6" t="s">
        <v>4766</v>
      </c>
      <c r="L10" s="6" t="s">
        <v>34</v>
      </c>
      <c r="M10" s="6" t="s">
        <v>4766</v>
      </c>
      <c r="N10" s="6" t="s">
        <v>4766</v>
      </c>
      <c r="O10" s="6" t="s">
        <v>4766</v>
      </c>
    </row>
    <row r="11" spans="1:15" ht="16.5" customHeight="1" x14ac:dyDescent="0.25">
      <c r="A11" s="1" t="s">
        <v>1303</v>
      </c>
      <c r="B11" s="2" t="s">
        <v>7980</v>
      </c>
      <c r="C11" s="13" t="str">
        <f t="shared" si="0"/>
        <v>查看目錄</v>
      </c>
      <c r="D11" s="1" t="s">
        <v>4993</v>
      </c>
      <c r="E11" s="6">
        <v>38041</v>
      </c>
      <c r="F11" s="6" t="s">
        <v>4804</v>
      </c>
      <c r="G11" s="6">
        <v>38065</v>
      </c>
      <c r="H11" s="6">
        <v>38068</v>
      </c>
      <c r="I11" s="6" t="s">
        <v>5002</v>
      </c>
      <c r="J11" s="6">
        <v>38076</v>
      </c>
      <c r="K11" s="6" t="s">
        <v>5002</v>
      </c>
      <c r="L11" s="6" t="s">
        <v>1304</v>
      </c>
      <c r="M11" s="6">
        <v>38080</v>
      </c>
      <c r="N11" s="6" t="s">
        <v>4766</v>
      </c>
      <c r="O11" s="6" t="s">
        <v>4766</v>
      </c>
    </row>
    <row r="12" spans="1:15" ht="16.5" customHeight="1" x14ac:dyDescent="0.25">
      <c r="A12" s="1" t="s">
        <v>1305</v>
      </c>
      <c r="B12" s="2" t="s">
        <v>7981</v>
      </c>
      <c r="C12" s="13" t="str">
        <f t="shared" si="0"/>
        <v>查看目錄</v>
      </c>
      <c r="D12" s="1" t="s">
        <v>409</v>
      </c>
      <c r="E12" s="6">
        <v>38155</v>
      </c>
      <c r="F12" s="6" t="s">
        <v>4766</v>
      </c>
      <c r="G12" s="6">
        <v>38216</v>
      </c>
      <c r="H12" s="6">
        <v>38216</v>
      </c>
      <c r="I12" s="6" t="s">
        <v>4824</v>
      </c>
      <c r="J12" s="6">
        <v>38217</v>
      </c>
      <c r="K12" s="6" t="s">
        <v>4824</v>
      </c>
      <c r="L12" s="6" t="s">
        <v>34</v>
      </c>
      <c r="M12" s="6">
        <v>38217</v>
      </c>
      <c r="N12" s="6" t="s">
        <v>4766</v>
      </c>
      <c r="O12" s="6" t="s">
        <v>4766</v>
      </c>
    </row>
    <row r="13" spans="1:15" ht="16.5" customHeight="1" x14ac:dyDescent="0.25">
      <c r="A13" s="1" t="s">
        <v>1306</v>
      </c>
      <c r="B13" s="2" t="s">
        <v>7982</v>
      </c>
      <c r="C13" s="13" t="str">
        <f t="shared" si="0"/>
        <v>查看目錄</v>
      </c>
      <c r="D13" s="1" t="s">
        <v>606</v>
      </c>
      <c r="E13" s="6">
        <v>38320</v>
      </c>
      <c r="F13" s="6">
        <v>38341</v>
      </c>
      <c r="G13" s="6">
        <v>38449</v>
      </c>
      <c r="H13" s="6">
        <v>38451</v>
      </c>
      <c r="I13" s="6" t="s">
        <v>4805</v>
      </c>
      <c r="J13" s="6">
        <v>38457</v>
      </c>
      <c r="K13" s="6" t="s">
        <v>4821</v>
      </c>
      <c r="L13" s="6" t="s">
        <v>84</v>
      </c>
      <c r="M13" s="6">
        <v>38460</v>
      </c>
      <c r="N13" s="6" t="s">
        <v>4766</v>
      </c>
      <c r="O13" s="6" t="s">
        <v>4766</v>
      </c>
    </row>
    <row r="14" spans="1:15" ht="16.5" customHeight="1" x14ac:dyDescent="0.25">
      <c r="A14" s="1" t="s">
        <v>1307</v>
      </c>
      <c r="B14" s="2" t="s">
        <v>7983</v>
      </c>
      <c r="C14" s="13" t="str">
        <f t="shared" si="0"/>
        <v>查看目錄</v>
      </c>
      <c r="D14" s="1" t="s">
        <v>606</v>
      </c>
      <c r="E14" s="6">
        <v>38320</v>
      </c>
      <c r="F14" s="6">
        <v>38341</v>
      </c>
      <c r="G14" s="6">
        <v>38449</v>
      </c>
      <c r="H14" s="6">
        <v>38451</v>
      </c>
      <c r="I14" s="6" t="s">
        <v>4805</v>
      </c>
      <c r="J14" s="6">
        <v>38457</v>
      </c>
      <c r="K14" s="6" t="s">
        <v>4821</v>
      </c>
      <c r="L14" s="6" t="s">
        <v>84</v>
      </c>
      <c r="M14" s="6">
        <v>38460</v>
      </c>
      <c r="N14" s="6" t="s">
        <v>4766</v>
      </c>
      <c r="O14" s="6" t="s">
        <v>4766</v>
      </c>
    </row>
    <row r="15" spans="1:15" ht="16.5" customHeight="1" x14ac:dyDescent="0.25">
      <c r="A15" s="1" t="s">
        <v>1308</v>
      </c>
      <c r="B15" s="2" t="s">
        <v>7984</v>
      </c>
      <c r="C15" s="13" t="str">
        <f t="shared" si="0"/>
        <v>查看目錄</v>
      </c>
      <c r="D15" s="1" t="s">
        <v>92</v>
      </c>
      <c r="E15" s="6">
        <v>38412</v>
      </c>
      <c r="F15" s="6">
        <v>38441</v>
      </c>
      <c r="G15" s="6" t="s">
        <v>4766</v>
      </c>
      <c r="H15" s="6" t="s">
        <v>4766</v>
      </c>
      <c r="I15" s="6" t="s">
        <v>4766</v>
      </c>
      <c r="J15" s="6" t="s">
        <v>4766</v>
      </c>
      <c r="K15" s="6" t="s">
        <v>4766</v>
      </c>
      <c r="L15" s="6" t="s">
        <v>84</v>
      </c>
      <c r="M15" s="6" t="s">
        <v>4766</v>
      </c>
      <c r="N15" s="6" t="s">
        <v>4766</v>
      </c>
      <c r="O15" s="6" t="s">
        <v>4766</v>
      </c>
    </row>
    <row r="16" spans="1:15" ht="16.5" customHeight="1" x14ac:dyDescent="0.25">
      <c r="A16" s="1" t="s">
        <v>1309</v>
      </c>
      <c r="B16" s="2" t="s">
        <v>7985</v>
      </c>
      <c r="C16" s="13" t="str">
        <f t="shared" si="0"/>
        <v>查看目錄</v>
      </c>
      <c r="D16" s="1" t="s">
        <v>92</v>
      </c>
      <c r="E16" s="6">
        <v>38492</v>
      </c>
      <c r="F16" s="6" t="s">
        <v>4766</v>
      </c>
      <c r="G16" s="6">
        <v>38525</v>
      </c>
      <c r="H16" s="6">
        <v>38525</v>
      </c>
      <c r="I16" s="6" t="s">
        <v>4805</v>
      </c>
      <c r="J16" s="6">
        <v>38526</v>
      </c>
      <c r="K16" s="6" t="s">
        <v>4821</v>
      </c>
      <c r="L16" s="6" t="s">
        <v>1310</v>
      </c>
      <c r="M16" s="6">
        <v>38527</v>
      </c>
      <c r="N16" s="6" t="s">
        <v>4766</v>
      </c>
      <c r="O16" s="6" t="s">
        <v>4766</v>
      </c>
    </row>
    <row r="17" spans="1:15" ht="16.5" customHeight="1" x14ac:dyDescent="0.25">
      <c r="A17" s="1" t="s">
        <v>1311</v>
      </c>
      <c r="B17" s="2" t="s">
        <v>7986</v>
      </c>
      <c r="C17" s="13" t="str">
        <f t="shared" si="0"/>
        <v>查看目錄</v>
      </c>
      <c r="D17" s="1" t="s">
        <v>102</v>
      </c>
      <c r="E17" s="6">
        <v>38660</v>
      </c>
      <c r="F17" s="6">
        <v>38690</v>
      </c>
      <c r="G17" s="6">
        <v>38681</v>
      </c>
      <c r="H17" s="6">
        <v>38685</v>
      </c>
      <c r="I17" s="6" t="s">
        <v>4792</v>
      </c>
      <c r="J17" s="6">
        <v>38689</v>
      </c>
      <c r="K17" s="6" t="s">
        <v>4824</v>
      </c>
      <c r="L17" s="6" t="s">
        <v>84</v>
      </c>
      <c r="M17" s="6">
        <v>38691</v>
      </c>
      <c r="N17" s="6" t="s">
        <v>4766</v>
      </c>
      <c r="O17" s="6" t="s">
        <v>4766</v>
      </c>
    </row>
    <row r="18" spans="1:15" ht="16.5" customHeight="1" x14ac:dyDescent="0.25">
      <c r="A18" s="1" t="s">
        <v>1312</v>
      </c>
      <c r="B18" s="2" t="s">
        <v>7987</v>
      </c>
      <c r="C18" s="13" t="str">
        <f t="shared" si="0"/>
        <v>查看目錄</v>
      </c>
      <c r="D18" s="1" t="s">
        <v>102</v>
      </c>
      <c r="E18" s="6">
        <v>38660</v>
      </c>
      <c r="F18" s="6">
        <v>38690</v>
      </c>
      <c r="G18" s="6">
        <v>38681</v>
      </c>
      <c r="H18" s="6">
        <v>38685</v>
      </c>
      <c r="I18" s="6" t="s">
        <v>4792</v>
      </c>
      <c r="J18" s="6">
        <v>38689</v>
      </c>
      <c r="K18" s="6" t="s">
        <v>4824</v>
      </c>
      <c r="L18" s="6" t="s">
        <v>84</v>
      </c>
      <c r="M18" s="6">
        <v>38691</v>
      </c>
      <c r="N18" s="6" t="s">
        <v>4766</v>
      </c>
      <c r="O18" s="6" t="s">
        <v>4766</v>
      </c>
    </row>
    <row r="19" spans="1:15" ht="16.5" customHeight="1" x14ac:dyDescent="0.25">
      <c r="A19" s="1" t="s">
        <v>1313</v>
      </c>
      <c r="B19" s="2" t="s">
        <v>7988</v>
      </c>
      <c r="C19" s="13" t="str">
        <f t="shared" si="0"/>
        <v>查看目錄</v>
      </c>
      <c r="D19" s="1" t="s">
        <v>1314</v>
      </c>
      <c r="E19" s="6">
        <v>38678</v>
      </c>
      <c r="F19" s="6" t="s">
        <v>533</v>
      </c>
      <c r="G19" s="6">
        <v>38728</v>
      </c>
      <c r="H19" s="6">
        <v>38729</v>
      </c>
      <c r="I19" s="6" t="s">
        <v>4792</v>
      </c>
      <c r="J19" s="6">
        <v>38741</v>
      </c>
      <c r="K19" s="6" t="s">
        <v>4824</v>
      </c>
      <c r="L19" s="6" t="s">
        <v>84</v>
      </c>
      <c r="M19" s="6">
        <v>38754</v>
      </c>
      <c r="N19" s="6" t="s">
        <v>4766</v>
      </c>
      <c r="O19" s="6" t="s">
        <v>4766</v>
      </c>
    </row>
    <row r="20" spans="1:15" ht="16.5" customHeight="1" x14ac:dyDescent="0.25">
      <c r="A20" s="1" t="s">
        <v>1315</v>
      </c>
      <c r="B20" s="2" t="s">
        <v>7989</v>
      </c>
      <c r="C20" s="13" t="str">
        <f t="shared" si="0"/>
        <v>查看目錄</v>
      </c>
      <c r="D20" s="1" t="s">
        <v>1316</v>
      </c>
      <c r="E20" s="6">
        <v>38693</v>
      </c>
      <c r="F20" s="6">
        <v>38724</v>
      </c>
      <c r="G20" s="6">
        <v>38793</v>
      </c>
      <c r="H20" s="6">
        <v>38796</v>
      </c>
      <c r="I20" s="6" t="s">
        <v>4792</v>
      </c>
      <c r="J20" s="6">
        <v>38814</v>
      </c>
      <c r="K20" s="6" t="s">
        <v>4824</v>
      </c>
      <c r="L20" s="6" t="s">
        <v>84</v>
      </c>
      <c r="M20" s="6">
        <v>38816</v>
      </c>
      <c r="N20" s="6" t="s">
        <v>4766</v>
      </c>
      <c r="O20" s="6" t="s">
        <v>4766</v>
      </c>
    </row>
    <row r="21" spans="1:15" ht="16.5" customHeight="1" x14ac:dyDescent="0.25">
      <c r="A21" s="1" t="s">
        <v>1317</v>
      </c>
      <c r="B21" s="2" t="s">
        <v>7990</v>
      </c>
      <c r="C21" s="13" t="str">
        <f t="shared" si="0"/>
        <v>查看目錄</v>
      </c>
      <c r="D21" s="1" t="s">
        <v>1316</v>
      </c>
      <c r="E21" s="6">
        <v>38693</v>
      </c>
      <c r="F21" s="6">
        <v>38724</v>
      </c>
      <c r="G21" s="6">
        <v>38793</v>
      </c>
      <c r="H21" s="6">
        <v>38796</v>
      </c>
      <c r="I21" s="6" t="s">
        <v>4792</v>
      </c>
      <c r="J21" s="6">
        <v>38814</v>
      </c>
      <c r="K21" s="6" t="s">
        <v>4824</v>
      </c>
      <c r="L21" s="6" t="s">
        <v>84</v>
      </c>
      <c r="M21" s="6">
        <v>38816</v>
      </c>
      <c r="N21" s="6" t="s">
        <v>4766</v>
      </c>
      <c r="O21" s="6" t="s">
        <v>4766</v>
      </c>
    </row>
    <row r="22" spans="1:15" ht="16.5" customHeight="1" x14ac:dyDescent="0.25">
      <c r="A22" s="1" t="s">
        <v>1318</v>
      </c>
      <c r="B22" s="2" t="s">
        <v>7991</v>
      </c>
      <c r="C22" s="13" t="str">
        <f t="shared" si="0"/>
        <v>查看目錄</v>
      </c>
      <c r="D22" s="1" t="s">
        <v>1316</v>
      </c>
      <c r="E22" s="6">
        <v>38792</v>
      </c>
      <c r="F22" s="6">
        <v>38799</v>
      </c>
      <c r="G22" s="6">
        <v>38827</v>
      </c>
      <c r="H22" s="6">
        <v>38828</v>
      </c>
      <c r="I22" s="6" t="s">
        <v>4792</v>
      </c>
      <c r="J22" s="6">
        <v>38832</v>
      </c>
      <c r="K22" s="6" t="s">
        <v>4824</v>
      </c>
      <c r="L22" s="6" t="s">
        <v>481</v>
      </c>
      <c r="M22" s="6">
        <v>38833</v>
      </c>
      <c r="N22" s="6" t="s">
        <v>4766</v>
      </c>
      <c r="O22" s="6" t="s">
        <v>4766</v>
      </c>
    </row>
    <row r="23" spans="1:15" ht="16.5" customHeight="1" x14ac:dyDescent="0.25">
      <c r="A23" s="1" t="s">
        <v>1319</v>
      </c>
      <c r="B23" s="2" t="s">
        <v>7992</v>
      </c>
      <c r="C23" s="13" t="str">
        <f t="shared" si="0"/>
        <v>查看目錄</v>
      </c>
      <c r="D23" s="1" t="s">
        <v>1316</v>
      </c>
      <c r="E23" s="6">
        <v>38762</v>
      </c>
      <c r="F23" s="6">
        <v>38790</v>
      </c>
      <c r="G23" s="6">
        <v>38848</v>
      </c>
      <c r="H23" s="6">
        <v>38862</v>
      </c>
      <c r="I23" s="6" t="s">
        <v>4792</v>
      </c>
      <c r="J23" s="6">
        <v>38867</v>
      </c>
      <c r="K23" s="6" t="s">
        <v>4824</v>
      </c>
      <c r="L23" s="6" t="s">
        <v>625</v>
      </c>
      <c r="M23" s="6">
        <v>38868</v>
      </c>
      <c r="N23" s="6" t="s">
        <v>4766</v>
      </c>
      <c r="O23" s="6" t="s">
        <v>4766</v>
      </c>
    </row>
    <row r="24" spans="1:15" ht="16.5" customHeight="1" x14ac:dyDescent="0.25">
      <c r="A24" s="1" t="s">
        <v>1320</v>
      </c>
      <c r="B24" s="2" t="s">
        <v>7993</v>
      </c>
      <c r="C24" s="13" t="str">
        <f t="shared" si="0"/>
        <v>查看目錄</v>
      </c>
      <c r="D24" s="1" t="s">
        <v>1316</v>
      </c>
      <c r="E24" s="6">
        <v>38762</v>
      </c>
      <c r="F24" s="6">
        <v>38790</v>
      </c>
      <c r="G24" s="6">
        <v>38848</v>
      </c>
      <c r="H24" s="6">
        <v>38862</v>
      </c>
      <c r="I24" s="6" t="s">
        <v>4792</v>
      </c>
      <c r="J24" s="6">
        <v>38867</v>
      </c>
      <c r="K24" s="6" t="s">
        <v>4824</v>
      </c>
      <c r="L24" s="6" t="s">
        <v>625</v>
      </c>
      <c r="M24" s="6">
        <v>38868</v>
      </c>
      <c r="N24" s="6" t="s">
        <v>4766</v>
      </c>
      <c r="O24" s="6" t="s">
        <v>4766</v>
      </c>
    </row>
    <row r="25" spans="1:15" ht="16.5" customHeight="1" x14ac:dyDescent="0.25">
      <c r="A25" s="1" t="s">
        <v>1321</v>
      </c>
      <c r="B25" s="2" t="s">
        <v>7994</v>
      </c>
      <c r="C25" s="13" t="str">
        <f t="shared" si="0"/>
        <v>查看目錄</v>
      </c>
      <c r="D25" s="1" t="s">
        <v>1131</v>
      </c>
      <c r="E25" s="6">
        <v>38790</v>
      </c>
      <c r="F25" s="6">
        <v>38821</v>
      </c>
      <c r="G25" s="6">
        <v>38848</v>
      </c>
      <c r="H25" s="6">
        <v>38862</v>
      </c>
      <c r="I25" s="6" t="s">
        <v>4792</v>
      </c>
      <c r="J25" s="6">
        <v>38867</v>
      </c>
      <c r="K25" s="6" t="s">
        <v>4824</v>
      </c>
      <c r="L25" s="6" t="s">
        <v>625</v>
      </c>
      <c r="M25" s="6">
        <v>38868</v>
      </c>
      <c r="N25" s="6" t="s">
        <v>4766</v>
      </c>
      <c r="O25" s="6" t="s">
        <v>4766</v>
      </c>
    </row>
    <row r="26" spans="1:15" ht="16.5" customHeight="1" x14ac:dyDescent="0.25">
      <c r="A26" s="1" t="s">
        <v>1322</v>
      </c>
      <c r="B26" s="2" t="s">
        <v>7995</v>
      </c>
      <c r="C26" s="13" t="str">
        <f t="shared" si="0"/>
        <v>查看目錄</v>
      </c>
      <c r="D26" s="1" t="s">
        <v>1131</v>
      </c>
      <c r="E26" s="6">
        <v>38790</v>
      </c>
      <c r="F26" s="6">
        <v>38821</v>
      </c>
      <c r="G26" s="6">
        <v>38848</v>
      </c>
      <c r="H26" s="6">
        <v>38862</v>
      </c>
      <c r="I26" s="6" t="s">
        <v>4792</v>
      </c>
      <c r="J26" s="6">
        <v>38867</v>
      </c>
      <c r="K26" s="6" t="s">
        <v>4824</v>
      </c>
      <c r="L26" s="6" t="s">
        <v>625</v>
      </c>
      <c r="M26" s="6">
        <v>38868</v>
      </c>
      <c r="N26" s="6" t="s">
        <v>4766</v>
      </c>
      <c r="O26" s="6" t="s">
        <v>4766</v>
      </c>
    </row>
    <row r="27" spans="1:15" ht="16.5" customHeight="1" x14ac:dyDescent="0.25">
      <c r="A27" s="1" t="s">
        <v>1323</v>
      </c>
      <c r="B27" s="2" t="s">
        <v>7996</v>
      </c>
      <c r="C27" s="13" t="str">
        <f t="shared" si="0"/>
        <v>查看目錄</v>
      </c>
      <c r="D27" s="1" t="s">
        <v>1316</v>
      </c>
      <c r="E27" s="6">
        <v>38790</v>
      </c>
      <c r="F27" s="6">
        <v>38852</v>
      </c>
      <c r="G27" s="6">
        <v>38887</v>
      </c>
      <c r="H27" s="6">
        <v>38888</v>
      </c>
      <c r="I27" s="6" t="s">
        <v>4792</v>
      </c>
      <c r="J27" s="6">
        <v>38889</v>
      </c>
      <c r="K27" s="6" t="s">
        <v>4824</v>
      </c>
      <c r="L27" s="6" t="s">
        <v>625</v>
      </c>
      <c r="M27" s="6">
        <v>38897</v>
      </c>
      <c r="N27" s="6" t="s">
        <v>4766</v>
      </c>
      <c r="O27" s="6" t="s">
        <v>4766</v>
      </c>
    </row>
    <row r="28" spans="1:15" ht="16.5" customHeight="1" x14ac:dyDescent="0.25">
      <c r="A28" s="1" t="s">
        <v>1324</v>
      </c>
      <c r="B28" s="2" t="s">
        <v>7997</v>
      </c>
      <c r="C28" s="13" t="str">
        <f t="shared" si="0"/>
        <v>查看目錄</v>
      </c>
      <c r="D28" s="1" t="s">
        <v>1316</v>
      </c>
      <c r="E28" s="6">
        <v>38821</v>
      </c>
      <c r="F28" s="6">
        <v>38841</v>
      </c>
      <c r="G28" s="6">
        <v>38868</v>
      </c>
      <c r="H28" s="6">
        <v>38868</v>
      </c>
      <c r="I28" s="6" t="s">
        <v>4805</v>
      </c>
      <c r="J28" s="6">
        <v>38890</v>
      </c>
      <c r="K28" s="6" t="s">
        <v>4824</v>
      </c>
      <c r="L28" s="6" t="s">
        <v>625</v>
      </c>
      <c r="M28" s="6">
        <v>38897</v>
      </c>
      <c r="N28" s="6" t="s">
        <v>4766</v>
      </c>
      <c r="O28" s="6" t="s">
        <v>4766</v>
      </c>
    </row>
    <row r="29" spans="1:15" ht="16.5" customHeight="1" x14ac:dyDescent="0.25">
      <c r="A29" s="1" t="s">
        <v>1325</v>
      </c>
      <c r="B29" s="2" t="s">
        <v>7998</v>
      </c>
      <c r="C29" s="13" t="str">
        <f t="shared" si="0"/>
        <v>查看目錄</v>
      </c>
      <c r="D29" s="1" t="s">
        <v>1135</v>
      </c>
      <c r="E29" s="6">
        <v>38967</v>
      </c>
      <c r="F29" s="6">
        <v>38975</v>
      </c>
      <c r="G29" s="6">
        <v>39088</v>
      </c>
      <c r="H29" s="6">
        <v>39089</v>
      </c>
      <c r="I29" s="6" t="s">
        <v>4805</v>
      </c>
      <c r="J29" s="6">
        <v>39093</v>
      </c>
      <c r="K29" s="6" t="s">
        <v>4824</v>
      </c>
      <c r="L29" s="6" t="s">
        <v>1326</v>
      </c>
      <c r="M29" s="6">
        <v>39099</v>
      </c>
      <c r="N29" s="6" t="s">
        <v>4766</v>
      </c>
      <c r="O29" s="6" t="s">
        <v>4766</v>
      </c>
    </row>
    <row r="30" spans="1:15" ht="16.5" customHeight="1" x14ac:dyDescent="0.25">
      <c r="A30" s="1" t="s">
        <v>1327</v>
      </c>
      <c r="B30" s="2" t="s">
        <v>7999</v>
      </c>
      <c r="C30" s="13" t="str">
        <f t="shared" si="0"/>
        <v>查看目錄</v>
      </c>
      <c r="D30" s="1" t="s">
        <v>1316</v>
      </c>
      <c r="E30" s="6">
        <v>38967</v>
      </c>
      <c r="F30" s="6">
        <v>38975</v>
      </c>
      <c r="G30" s="6">
        <v>39088</v>
      </c>
      <c r="H30" s="6">
        <v>39089</v>
      </c>
      <c r="I30" s="6" t="s">
        <v>4805</v>
      </c>
      <c r="J30" s="6">
        <v>39093</v>
      </c>
      <c r="K30" s="6" t="s">
        <v>4824</v>
      </c>
      <c r="L30" s="6" t="s">
        <v>625</v>
      </c>
      <c r="M30" s="6">
        <v>39099</v>
      </c>
      <c r="N30" s="6" t="s">
        <v>4766</v>
      </c>
      <c r="O30" s="6" t="s">
        <v>4766</v>
      </c>
    </row>
    <row r="31" spans="1:15" ht="16.5" customHeight="1" x14ac:dyDescent="0.25">
      <c r="A31" s="1" t="s">
        <v>1328</v>
      </c>
      <c r="B31" s="2" t="s">
        <v>8000</v>
      </c>
      <c r="C31" s="13" t="str">
        <f t="shared" si="0"/>
        <v>查看目錄</v>
      </c>
      <c r="D31" s="1" t="s">
        <v>1316</v>
      </c>
      <c r="E31" s="6">
        <v>38967</v>
      </c>
      <c r="F31" s="6" t="s">
        <v>225</v>
      </c>
      <c r="G31" s="6">
        <v>39088</v>
      </c>
      <c r="H31" s="6">
        <v>39089</v>
      </c>
      <c r="I31" s="6" t="s">
        <v>4805</v>
      </c>
      <c r="J31" s="6">
        <v>39093</v>
      </c>
      <c r="K31" s="6" t="s">
        <v>4824</v>
      </c>
      <c r="L31" s="6" t="s">
        <v>625</v>
      </c>
      <c r="M31" s="6">
        <v>39099</v>
      </c>
      <c r="N31" s="6" t="s">
        <v>4766</v>
      </c>
      <c r="O31" s="6" t="s">
        <v>4766</v>
      </c>
    </row>
    <row r="32" spans="1:15" ht="16.5" customHeight="1" x14ac:dyDescent="0.25">
      <c r="A32" s="1" t="s">
        <v>1329</v>
      </c>
      <c r="B32" s="2" t="s">
        <v>8001</v>
      </c>
      <c r="C32" s="13" t="str">
        <f t="shared" si="0"/>
        <v>查看目錄</v>
      </c>
      <c r="D32" s="1" t="s">
        <v>352</v>
      </c>
      <c r="E32" s="6" t="s">
        <v>4766</v>
      </c>
      <c r="F32" s="6" t="s">
        <v>533</v>
      </c>
      <c r="G32" s="6" t="s">
        <v>4766</v>
      </c>
      <c r="H32" s="6" t="s">
        <v>4766</v>
      </c>
      <c r="I32" s="6" t="s">
        <v>4766</v>
      </c>
      <c r="J32" s="6" t="s">
        <v>4766</v>
      </c>
      <c r="K32" s="6" t="s">
        <v>4766</v>
      </c>
      <c r="L32" s="6" t="s">
        <v>625</v>
      </c>
      <c r="M32" s="6" t="s">
        <v>4766</v>
      </c>
      <c r="N32" s="6" t="s">
        <v>4766</v>
      </c>
      <c r="O32" s="6" t="s">
        <v>4766</v>
      </c>
    </row>
    <row r="33" spans="1:15" ht="16.5" customHeight="1" x14ac:dyDescent="0.25">
      <c r="A33" s="1" t="s">
        <v>1330</v>
      </c>
      <c r="B33" s="2" t="s">
        <v>8002</v>
      </c>
      <c r="C33" s="13" t="str">
        <f t="shared" si="0"/>
        <v>查看目錄</v>
      </c>
      <c r="D33" s="1" t="s">
        <v>624</v>
      </c>
      <c r="E33" s="6" t="s">
        <v>4766</v>
      </c>
      <c r="F33" s="6" t="s">
        <v>533</v>
      </c>
      <c r="G33" s="6" t="s">
        <v>4766</v>
      </c>
      <c r="H33" s="6" t="s">
        <v>4766</v>
      </c>
      <c r="I33" s="6" t="s">
        <v>4766</v>
      </c>
      <c r="J33" s="6" t="s">
        <v>4766</v>
      </c>
      <c r="K33" s="6" t="s">
        <v>4766</v>
      </c>
      <c r="L33" s="6" t="s">
        <v>625</v>
      </c>
      <c r="M33" s="6" t="s">
        <v>4766</v>
      </c>
      <c r="N33" s="6" t="s">
        <v>4766</v>
      </c>
      <c r="O33" s="6" t="s">
        <v>4766</v>
      </c>
    </row>
    <row r="34" spans="1:15" ht="16.5" customHeight="1" x14ac:dyDescent="0.25">
      <c r="A34" s="1" t="s">
        <v>1331</v>
      </c>
      <c r="B34" s="2" t="s">
        <v>8003</v>
      </c>
      <c r="C34" s="13" t="str">
        <f t="shared" ref="C34:C65" si="1">HYPERLINK("X:\Private\NTD\Test Report\測試報告-電子版本(1999-2014)\FL","查看目錄")</f>
        <v>查看目錄</v>
      </c>
      <c r="D34" s="1" t="s">
        <v>624</v>
      </c>
      <c r="E34" s="6" t="s">
        <v>4766</v>
      </c>
      <c r="F34" s="6" t="s">
        <v>533</v>
      </c>
      <c r="G34" s="6" t="s">
        <v>4766</v>
      </c>
      <c r="H34" s="6" t="s">
        <v>4766</v>
      </c>
      <c r="I34" s="6" t="s">
        <v>4766</v>
      </c>
      <c r="J34" s="6" t="s">
        <v>4766</v>
      </c>
      <c r="K34" s="6" t="s">
        <v>4766</v>
      </c>
      <c r="L34" s="6" t="s">
        <v>625</v>
      </c>
      <c r="M34" s="6" t="s">
        <v>4766</v>
      </c>
      <c r="N34" s="6" t="s">
        <v>4766</v>
      </c>
      <c r="O34" s="6" t="s">
        <v>4766</v>
      </c>
    </row>
    <row r="35" spans="1:15" ht="16.5" customHeight="1" x14ac:dyDescent="0.25">
      <c r="A35" s="1" t="s">
        <v>1332</v>
      </c>
      <c r="B35" s="2" t="s">
        <v>8004</v>
      </c>
      <c r="C35" s="13" t="str">
        <f t="shared" si="1"/>
        <v>查看目錄</v>
      </c>
      <c r="D35" s="1" t="s">
        <v>50</v>
      </c>
      <c r="E35" s="6">
        <v>39365</v>
      </c>
      <c r="F35" s="6">
        <v>39375</v>
      </c>
      <c r="G35" s="6">
        <v>39408</v>
      </c>
      <c r="H35" s="6">
        <v>39408</v>
      </c>
      <c r="I35" s="6" t="s">
        <v>4792</v>
      </c>
      <c r="J35" s="6">
        <v>39416</v>
      </c>
      <c r="K35" s="6" t="s">
        <v>4824</v>
      </c>
      <c r="L35" s="6" t="s">
        <v>625</v>
      </c>
      <c r="M35" s="6">
        <v>39420</v>
      </c>
      <c r="N35" s="6" t="s">
        <v>4766</v>
      </c>
      <c r="O35" s="6" t="s">
        <v>4766</v>
      </c>
    </row>
    <row r="36" spans="1:15" ht="16.5" customHeight="1" x14ac:dyDescent="0.25">
      <c r="A36" s="1" t="s">
        <v>1333</v>
      </c>
      <c r="B36" s="2" t="s">
        <v>8005</v>
      </c>
      <c r="C36" s="13" t="str">
        <f t="shared" si="1"/>
        <v>查看目錄</v>
      </c>
      <c r="D36" s="1" t="s">
        <v>50</v>
      </c>
      <c r="E36" s="6">
        <v>39365</v>
      </c>
      <c r="F36" s="6">
        <v>39375</v>
      </c>
      <c r="G36" s="6">
        <v>39408</v>
      </c>
      <c r="H36" s="6">
        <v>39408</v>
      </c>
      <c r="I36" s="6" t="s">
        <v>4792</v>
      </c>
      <c r="J36" s="6">
        <v>39416</v>
      </c>
      <c r="K36" s="6" t="s">
        <v>4824</v>
      </c>
      <c r="L36" s="6" t="s">
        <v>625</v>
      </c>
      <c r="M36" s="6">
        <v>39420</v>
      </c>
      <c r="N36" s="6" t="s">
        <v>4766</v>
      </c>
      <c r="O36" s="6" t="s">
        <v>4766</v>
      </c>
    </row>
    <row r="37" spans="1:15" ht="16.5" customHeight="1" x14ac:dyDescent="0.25">
      <c r="A37" s="1" t="s">
        <v>1334</v>
      </c>
      <c r="B37" s="2" t="s">
        <v>8006</v>
      </c>
      <c r="C37" s="13" t="str">
        <f t="shared" si="1"/>
        <v>查看目錄</v>
      </c>
      <c r="D37" s="1" t="s">
        <v>409</v>
      </c>
      <c r="E37" s="6">
        <v>39388</v>
      </c>
      <c r="F37" s="6" t="s">
        <v>533</v>
      </c>
      <c r="G37" s="6">
        <v>39414</v>
      </c>
      <c r="H37" s="6">
        <v>39415</v>
      </c>
      <c r="I37" s="6" t="s">
        <v>4792</v>
      </c>
      <c r="J37" s="6">
        <v>39416</v>
      </c>
      <c r="K37" s="6" t="s">
        <v>4824</v>
      </c>
      <c r="L37" s="6" t="s">
        <v>625</v>
      </c>
      <c r="M37" s="6">
        <v>39420</v>
      </c>
      <c r="N37" s="6" t="s">
        <v>4766</v>
      </c>
      <c r="O37" s="6" t="s">
        <v>4766</v>
      </c>
    </row>
    <row r="38" spans="1:15" ht="16.5" customHeight="1" x14ac:dyDescent="0.25">
      <c r="A38" s="1" t="s">
        <v>1335</v>
      </c>
      <c r="B38" s="2" t="s">
        <v>8007</v>
      </c>
      <c r="C38" s="13" t="str">
        <f t="shared" si="1"/>
        <v>查看目錄</v>
      </c>
      <c r="D38" s="1" t="s">
        <v>409</v>
      </c>
      <c r="E38" s="6">
        <v>39388</v>
      </c>
      <c r="F38" s="6" t="s">
        <v>533</v>
      </c>
      <c r="G38" s="6">
        <v>39414</v>
      </c>
      <c r="H38" s="6">
        <v>39415</v>
      </c>
      <c r="I38" s="6" t="s">
        <v>4792</v>
      </c>
      <c r="J38" s="6">
        <v>39416</v>
      </c>
      <c r="K38" s="6" t="s">
        <v>4824</v>
      </c>
      <c r="L38" s="6" t="s">
        <v>625</v>
      </c>
      <c r="M38" s="6">
        <v>39420</v>
      </c>
      <c r="N38" s="6" t="s">
        <v>4766</v>
      </c>
      <c r="O38" s="6" t="s">
        <v>4766</v>
      </c>
    </row>
    <row r="39" spans="1:15" ht="16.5" customHeight="1" x14ac:dyDescent="0.25">
      <c r="A39" s="1" t="s">
        <v>1336</v>
      </c>
      <c r="B39" s="2" t="s">
        <v>8008</v>
      </c>
      <c r="C39" s="13" t="str">
        <f t="shared" si="1"/>
        <v>查看目錄</v>
      </c>
      <c r="D39" s="1" t="s">
        <v>624</v>
      </c>
      <c r="E39" s="6">
        <v>39576</v>
      </c>
      <c r="F39" s="6" t="s">
        <v>225</v>
      </c>
      <c r="G39" s="6">
        <v>39617</v>
      </c>
      <c r="H39" s="6">
        <v>39618</v>
      </c>
      <c r="I39" s="6" t="s">
        <v>4792</v>
      </c>
      <c r="J39" s="6">
        <v>39623</v>
      </c>
      <c r="K39" s="6" t="s">
        <v>4824</v>
      </c>
      <c r="L39" s="6" t="s">
        <v>625</v>
      </c>
      <c r="M39" s="6">
        <v>39638</v>
      </c>
      <c r="N39" s="6" t="s">
        <v>4766</v>
      </c>
      <c r="O39" s="6" t="s">
        <v>4766</v>
      </c>
    </row>
    <row r="40" spans="1:15" ht="16.5" customHeight="1" x14ac:dyDescent="0.25">
      <c r="A40" s="1" t="s">
        <v>1337</v>
      </c>
      <c r="B40" s="2" t="s">
        <v>8009</v>
      </c>
      <c r="C40" s="13" t="str">
        <f t="shared" si="1"/>
        <v>查看目錄</v>
      </c>
      <c r="D40" s="1" t="s">
        <v>681</v>
      </c>
      <c r="E40" s="6">
        <v>39563</v>
      </c>
      <c r="F40" s="6" t="s">
        <v>533</v>
      </c>
      <c r="G40" s="6">
        <v>39597</v>
      </c>
      <c r="H40" s="6">
        <v>39598</v>
      </c>
      <c r="I40" s="6" t="s">
        <v>4792</v>
      </c>
      <c r="J40" s="6">
        <v>39623</v>
      </c>
      <c r="K40" s="6" t="s">
        <v>4824</v>
      </c>
      <c r="L40" s="6" t="s">
        <v>625</v>
      </c>
      <c r="M40" s="6">
        <v>39638</v>
      </c>
      <c r="N40" s="6" t="s">
        <v>4766</v>
      </c>
      <c r="O40" s="6" t="s">
        <v>4766</v>
      </c>
    </row>
    <row r="41" spans="1:15" ht="16.5" customHeight="1" x14ac:dyDescent="0.25">
      <c r="A41" s="1" t="s">
        <v>1338</v>
      </c>
      <c r="B41" s="2" t="s">
        <v>8010</v>
      </c>
      <c r="C41" s="13" t="str">
        <f t="shared" si="1"/>
        <v>查看目錄</v>
      </c>
      <c r="D41" s="1" t="s">
        <v>681</v>
      </c>
      <c r="E41" s="6" t="s">
        <v>4766</v>
      </c>
      <c r="F41" s="6" t="s">
        <v>533</v>
      </c>
      <c r="G41" s="6" t="s">
        <v>4766</v>
      </c>
      <c r="H41" s="6" t="s">
        <v>4766</v>
      </c>
      <c r="I41" s="6" t="s">
        <v>4766</v>
      </c>
      <c r="J41" s="6" t="s">
        <v>4766</v>
      </c>
      <c r="K41" s="6" t="s">
        <v>4766</v>
      </c>
      <c r="L41" s="6" t="s">
        <v>625</v>
      </c>
      <c r="M41" s="6" t="s">
        <v>4766</v>
      </c>
      <c r="N41" s="6" t="s">
        <v>4766</v>
      </c>
      <c r="O41" s="6" t="s">
        <v>4766</v>
      </c>
    </row>
    <row r="42" spans="1:15" ht="16.5" customHeight="1" x14ac:dyDescent="0.25">
      <c r="A42" s="1" t="s">
        <v>1339</v>
      </c>
      <c r="B42" s="2" t="s">
        <v>8011</v>
      </c>
      <c r="C42" s="13" t="str">
        <f t="shared" si="1"/>
        <v>查看目錄</v>
      </c>
      <c r="D42" s="1" t="s">
        <v>681</v>
      </c>
      <c r="E42" s="6">
        <v>39650</v>
      </c>
      <c r="F42" s="6" t="s">
        <v>533</v>
      </c>
      <c r="G42" s="6">
        <v>39699</v>
      </c>
      <c r="H42" s="6">
        <v>39699</v>
      </c>
      <c r="I42" s="6" t="s">
        <v>4792</v>
      </c>
      <c r="J42" s="6">
        <v>39715</v>
      </c>
      <c r="K42" s="6" t="s">
        <v>4824</v>
      </c>
      <c r="L42" s="6" t="s">
        <v>625</v>
      </c>
      <c r="M42" s="6">
        <v>39720</v>
      </c>
      <c r="N42" s="6" t="s">
        <v>4766</v>
      </c>
      <c r="O42" s="6" t="s">
        <v>4766</v>
      </c>
    </row>
    <row r="43" spans="1:15" ht="16.5" customHeight="1" x14ac:dyDescent="0.25">
      <c r="A43" s="1" t="s">
        <v>1340</v>
      </c>
      <c r="B43" s="2" t="s">
        <v>8012</v>
      </c>
      <c r="C43" s="13" t="str">
        <f t="shared" si="1"/>
        <v>查看目錄</v>
      </c>
      <c r="D43" s="1" t="s">
        <v>681</v>
      </c>
      <c r="E43" s="6">
        <v>39650</v>
      </c>
      <c r="F43" s="6" t="s">
        <v>533</v>
      </c>
      <c r="G43" s="6">
        <v>39699</v>
      </c>
      <c r="H43" s="6">
        <v>39699</v>
      </c>
      <c r="I43" s="6" t="s">
        <v>4792</v>
      </c>
      <c r="J43" s="6">
        <v>39715</v>
      </c>
      <c r="K43" s="6" t="s">
        <v>4824</v>
      </c>
      <c r="L43" s="6" t="s">
        <v>625</v>
      </c>
      <c r="M43" s="6">
        <v>39720</v>
      </c>
      <c r="N43" s="6" t="s">
        <v>4766</v>
      </c>
      <c r="O43" s="6" t="s">
        <v>4766</v>
      </c>
    </row>
    <row r="44" spans="1:15" ht="16.5" customHeight="1" x14ac:dyDescent="0.25">
      <c r="A44" s="1" t="s">
        <v>1341</v>
      </c>
      <c r="B44" s="2" t="s">
        <v>8013</v>
      </c>
      <c r="C44" s="13" t="str">
        <f t="shared" si="1"/>
        <v>查看目錄</v>
      </c>
      <c r="D44" s="1" t="s">
        <v>606</v>
      </c>
      <c r="E44" s="6">
        <v>39708</v>
      </c>
      <c r="F44" s="6" t="s">
        <v>533</v>
      </c>
      <c r="G44" s="6">
        <v>39756</v>
      </c>
      <c r="H44" s="6">
        <v>39758</v>
      </c>
      <c r="I44" s="6" t="s">
        <v>4792</v>
      </c>
      <c r="J44" s="6">
        <v>39777</v>
      </c>
      <c r="K44" s="6" t="s">
        <v>4824</v>
      </c>
      <c r="L44" s="6" t="s">
        <v>625</v>
      </c>
      <c r="M44" s="6">
        <v>39777</v>
      </c>
      <c r="N44" s="6" t="s">
        <v>4766</v>
      </c>
      <c r="O44" s="6" t="s">
        <v>4766</v>
      </c>
    </row>
    <row r="45" spans="1:15" ht="16.5" customHeight="1" x14ac:dyDescent="0.25">
      <c r="A45" s="1" t="s">
        <v>1342</v>
      </c>
      <c r="B45" s="2" t="s">
        <v>8014</v>
      </c>
      <c r="C45" s="13" t="str">
        <f t="shared" si="1"/>
        <v>查看目錄</v>
      </c>
      <c r="D45" s="1" t="s">
        <v>681</v>
      </c>
      <c r="E45" s="6" t="s">
        <v>4766</v>
      </c>
      <c r="F45" s="6" t="s">
        <v>533</v>
      </c>
      <c r="G45" s="6" t="s">
        <v>4766</v>
      </c>
      <c r="H45" s="6" t="s">
        <v>4766</v>
      </c>
      <c r="I45" s="6" t="s">
        <v>4766</v>
      </c>
      <c r="J45" s="6" t="s">
        <v>4766</v>
      </c>
      <c r="K45" s="6" t="s">
        <v>4766</v>
      </c>
      <c r="L45" s="6" t="s">
        <v>625</v>
      </c>
      <c r="M45" s="6" t="s">
        <v>4766</v>
      </c>
      <c r="N45" s="6" t="s">
        <v>4766</v>
      </c>
      <c r="O45" s="6" t="s">
        <v>4766</v>
      </c>
    </row>
    <row r="46" spans="1:15" ht="16.5" customHeight="1" x14ac:dyDescent="0.25">
      <c r="A46" s="1" t="s">
        <v>1343</v>
      </c>
      <c r="B46" s="2" t="s">
        <v>8015</v>
      </c>
      <c r="C46" s="13" t="str">
        <f t="shared" si="1"/>
        <v>查看目錄</v>
      </c>
      <c r="D46" s="1" t="s">
        <v>681</v>
      </c>
      <c r="E46" s="6" t="s">
        <v>4766</v>
      </c>
      <c r="F46" s="6" t="s">
        <v>533</v>
      </c>
      <c r="G46" s="6" t="s">
        <v>4766</v>
      </c>
      <c r="H46" s="6" t="s">
        <v>4766</v>
      </c>
      <c r="I46" s="6" t="s">
        <v>4766</v>
      </c>
      <c r="J46" s="6" t="s">
        <v>4766</v>
      </c>
      <c r="K46" s="6" t="s">
        <v>4766</v>
      </c>
      <c r="L46" s="6" t="s">
        <v>625</v>
      </c>
      <c r="M46" s="6" t="s">
        <v>4766</v>
      </c>
      <c r="N46" s="6" t="s">
        <v>4766</v>
      </c>
      <c r="O46" s="6" t="s">
        <v>4766</v>
      </c>
    </row>
    <row r="47" spans="1:15" ht="16.5" customHeight="1" x14ac:dyDescent="0.25">
      <c r="A47" s="1" t="s">
        <v>1344</v>
      </c>
      <c r="B47" s="2" t="s">
        <v>8016</v>
      </c>
      <c r="C47" s="13" t="str">
        <f t="shared" si="1"/>
        <v>查看目錄</v>
      </c>
      <c r="D47" s="1" t="s">
        <v>681</v>
      </c>
      <c r="E47" s="6" t="s">
        <v>4766</v>
      </c>
      <c r="F47" s="6" t="s">
        <v>533</v>
      </c>
      <c r="G47" s="6" t="s">
        <v>4766</v>
      </c>
      <c r="H47" s="6" t="s">
        <v>4766</v>
      </c>
      <c r="I47" s="6" t="s">
        <v>4766</v>
      </c>
      <c r="J47" s="6" t="s">
        <v>4766</v>
      </c>
      <c r="K47" s="6" t="s">
        <v>4766</v>
      </c>
      <c r="L47" s="6" t="s">
        <v>625</v>
      </c>
      <c r="M47" s="6" t="s">
        <v>4766</v>
      </c>
      <c r="N47" s="6" t="s">
        <v>4766</v>
      </c>
      <c r="O47" s="6" t="s">
        <v>4766</v>
      </c>
    </row>
    <row r="48" spans="1:15" ht="16.5" customHeight="1" x14ac:dyDescent="0.25">
      <c r="A48" s="1" t="s">
        <v>1345</v>
      </c>
      <c r="B48" s="2" t="s">
        <v>8017</v>
      </c>
      <c r="C48" s="13" t="str">
        <f t="shared" si="1"/>
        <v>查看目錄</v>
      </c>
      <c r="D48" s="1" t="s">
        <v>1346</v>
      </c>
      <c r="E48" s="6" t="s">
        <v>4766</v>
      </c>
      <c r="F48" s="6" t="s">
        <v>533</v>
      </c>
      <c r="G48" s="6" t="s">
        <v>4766</v>
      </c>
      <c r="H48" s="6" t="s">
        <v>4766</v>
      </c>
      <c r="I48" s="6" t="s">
        <v>4766</v>
      </c>
      <c r="J48" s="6" t="s">
        <v>4766</v>
      </c>
      <c r="K48" s="6" t="s">
        <v>4766</v>
      </c>
      <c r="L48" s="6" t="s">
        <v>625</v>
      </c>
      <c r="M48" s="6" t="s">
        <v>4766</v>
      </c>
      <c r="N48" s="6" t="s">
        <v>4766</v>
      </c>
      <c r="O48" s="6" t="s">
        <v>4766</v>
      </c>
    </row>
    <row r="49" spans="1:15" ht="16.5" customHeight="1" x14ac:dyDescent="0.25">
      <c r="A49" s="1" t="s">
        <v>1347</v>
      </c>
      <c r="B49" s="2" t="s">
        <v>8018</v>
      </c>
      <c r="C49" s="13" t="str">
        <f t="shared" si="1"/>
        <v>查看目錄</v>
      </c>
      <c r="D49" s="1" t="s">
        <v>1348</v>
      </c>
      <c r="E49" s="6" t="s">
        <v>4766</v>
      </c>
      <c r="F49" s="6" t="s">
        <v>533</v>
      </c>
      <c r="G49" s="6" t="s">
        <v>4766</v>
      </c>
      <c r="H49" s="6" t="s">
        <v>4766</v>
      </c>
      <c r="I49" s="6" t="s">
        <v>4766</v>
      </c>
      <c r="J49" s="6" t="s">
        <v>4766</v>
      </c>
      <c r="K49" s="6" t="s">
        <v>4766</v>
      </c>
      <c r="L49" s="6" t="s">
        <v>625</v>
      </c>
      <c r="M49" s="6" t="s">
        <v>4766</v>
      </c>
      <c r="N49" s="6" t="s">
        <v>4766</v>
      </c>
      <c r="O49" s="6" t="s">
        <v>4766</v>
      </c>
    </row>
    <row r="50" spans="1:15" ht="16.5" customHeight="1" x14ac:dyDescent="0.25">
      <c r="A50" s="1" t="s">
        <v>1349</v>
      </c>
      <c r="B50" s="2" t="s">
        <v>8019</v>
      </c>
      <c r="C50" s="13" t="str">
        <f t="shared" si="1"/>
        <v>查看目錄</v>
      </c>
      <c r="D50" s="1" t="s">
        <v>1348</v>
      </c>
      <c r="E50" s="6" t="s">
        <v>4766</v>
      </c>
      <c r="F50" s="6" t="s">
        <v>533</v>
      </c>
      <c r="G50" s="6" t="s">
        <v>4766</v>
      </c>
      <c r="H50" s="6" t="s">
        <v>4766</v>
      </c>
      <c r="I50" s="6" t="s">
        <v>4766</v>
      </c>
      <c r="J50" s="6" t="s">
        <v>4766</v>
      </c>
      <c r="K50" s="6" t="s">
        <v>4766</v>
      </c>
      <c r="L50" s="6" t="s">
        <v>625</v>
      </c>
      <c r="M50" s="6" t="s">
        <v>4766</v>
      </c>
      <c r="N50" s="6" t="s">
        <v>4766</v>
      </c>
      <c r="O50" s="6" t="s">
        <v>4766</v>
      </c>
    </row>
    <row r="51" spans="1:15" ht="16.5" customHeight="1" x14ac:dyDescent="0.25">
      <c r="A51" s="1" t="s">
        <v>1350</v>
      </c>
      <c r="B51" s="2" t="s">
        <v>8020</v>
      </c>
      <c r="C51" s="13" t="str">
        <f t="shared" si="1"/>
        <v>查看目錄</v>
      </c>
      <c r="D51" s="1" t="s">
        <v>1348</v>
      </c>
      <c r="E51" s="6">
        <v>40137</v>
      </c>
      <c r="F51" s="6" t="s">
        <v>533</v>
      </c>
      <c r="G51" s="6">
        <v>40156</v>
      </c>
      <c r="H51" s="6" t="s">
        <v>4766</v>
      </c>
      <c r="I51" s="6" t="s">
        <v>4766</v>
      </c>
      <c r="J51" s="6" t="s">
        <v>4766</v>
      </c>
      <c r="K51" s="6" t="s">
        <v>4766</v>
      </c>
      <c r="L51" s="6" t="s">
        <v>625</v>
      </c>
      <c r="M51" s="6" t="s">
        <v>4766</v>
      </c>
      <c r="N51" s="6" t="s">
        <v>4766</v>
      </c>
      <c r="O51" s="6" t="s">
        <v>4766</v>
      </c>
    </row>
    <row r="52" spans="1:15" ht="16.5" customHeight="1" x14ac:dyDescent="0.25">
      <c r="A52" s="1" t="s">
        <v>1351</v>
      </c>
      <c r="B52" s="2" t="s">
        <v>8021</v>
      </c>
      <c r="C52" s="13" t="str">
        <f t="shared" si="1"/>
        <v>查看目錄</v>
      </c>
      <c r="D52" s="1" t="s">
        <v>681</v>
      </c>
      <c r="E52" s="6">
        <v>40354</v>
      </c>
      <c r="F52" s="6">
        <v>40385</v>
      </c>
      <c r="G52" s="6">
        <v>40379</v>
      </c>
      <c r="H52" s="6" t="s">
        <v>4766</v>
      </c>
      <c r="I52" s="6" t="s">
        <v>4766</v>
      </c>
      <c r="J52" s="6" t="s">
        <v>4766</v>
      </c>
      <c r="K52" s="6" t="s">
        <v>4766</v>
      </c>
      <c r="L52" s="6" t="s">
        <v>625</v>
      </c>
      <c r="M52" s="6" t="s">
        <v>4766</v>
      </c>
      <c r="N52" s="6" t="s">
        <v>4766</v>
      </c>
      <c r="O52" s="6" t="s">
        <v>4766</v>
      </c>
    </row>
    <row r="53" spans="1:15" ht="16.5" customHeight="1" x14ac:dyDescent="0.25">
      <c r="A53" s="1" t="s">
        <v>1352</v>
      </c>
      <c r="B53" s="2" t="s">
        <v>8022</v>
      </c>
      <c r="C53" s="13" t="str">
        <f t="shared" si="1"/>
        <v>查看目錄</v>
      </c>
      <c r="D53" s="1" t="s">
        <v>50</v>
      </c>
      <c r="E53" s="6">
        <v>41169</v>
      </c>
      <c r="F53" s="6">
        <v>41187</v>
      </c>
      <c r="G53" s="6">
        <v>41232</v>
      </c>
      <c r="H53" s="6" t="s">
        <v>4766</v>
      </c>
      <c r="I53" s="6" t="s">
        <v>4766</v>
      </c>
      <c r="J53" s="6" t="s">
        <v>4766</v>
      </c>
      <c r="K53" s="6" t="s">
        <v>4766</v>
      </c>
      <c r="L53" s="6" t="s">
        <v>625</v>
      </c>
      <c r="M53" s="6" t="s">
        <v>4766</v>
      </c>
      <c r="N53" s="6" t="s">
        <v>4766</v>
      </c>
      <c r="O53" s="6" t="s">
        <v>4766</v>
      </c>
    </row>
    <row r="54" spans="1:15" ht="16.5" customHeight="1" x14ac:dyDescent="0.25">
      <c r="A54" s="1" t="s">
        <v>1353</v>
      </c>
      <c r="B54" s="2" t="s">
        <v>8023</v>
      </c>
      <c r="C54" s="13" t="str">
        <f t="shared" si="1"/>
        <v>查看目錄</v>
      </c>
      <c r="D54" s="1" t="s">
        <v>50</v>
      </c>
      <c r="E54" s="6">
        <v>41169</v>
      </c>
      <c r="F54" s="6">
        <v>41187</v>
      </c>
      <c r="G54" s="6">
        <v>41232</v>
      </c>
      <c r="H54" s="6" t="s">
        <v>4766</v>
      </c>
      <c r="I54" s="6" t="s">
        <v>4766</v>
      </c>
      <c r="J54" s="6" t="s">
        <v>4766</v>
      </c>
      <c r="K54" s="6" t="s">
        <v>4766</v>
      </c>
      <c r="L54" s="6" t="s">
        <v>625</v>
      </c>
      <c r="M54" s="6" t="s">
        <v>4766</v>
      </c>
      <c r="N54" s="6" t="s">
        <v>4766</v>
      </c>
      <c r="O54" s="6" t="s">
        <v>4766</v>
      </c>
    </row>
    <row r="55" spans="1:15" ht="16.5" customHeight="1" x14ac:dyDescent="0.25">
      <c r="A55" s="1" t="s">
        <v>1354</v>
      </c>
      <c r="B55" s="2" t="s">
        <v>8024</v>
      </c>
      <c r="C55" s="13" t="str">
        <f t="shared" si="1"/>
        <v>查看目錄</v>
      </c>
      <c r="D55" s="1" t="s">
        <v>50</v>
      </c>
      <c r="E55" s="6">
        <v>41169</v>
      </c>
      <c r="F55" s="6">
        <v>41187</v>
      </c>
      <c r="G55" s="6">
        <v>41232</v>
      </c>
      <c r="H55" s="6" t="s">
        <v>4766</v>
      </c>
      <c r="I55" s="6" t="s">
        <v>4766</v>
      </c>
      <c r="J55" s="6" t="s">
        <v>4766</v>
      </c>
      <c r="K55" s="6" t="s">
        <v>4766</v>
      </c>
      <c r="L55" s="6" t="s">
        <v>625</v>
      </c>
      <c r="M55" s="6" t="s">
        <v>4766</v>
      </c>
      <c r="N55" s="6" t="s">
        <v>4766</v>
      </c>
      <c r="O55" s="6" t="s">
        <v>4766</v>
      </c>
    </row>
    <row r="56" spans="1:15" ht="16.5" customHeight="1" x14ac:dyDescent="0.25">
      <c r="A56" s="1" t="s">
        <v>1355</v>
      </c>
      <c r="B56" s="2" t="s">
        <v>8025</v>
      </c>
      <c r="C56" s="13" t="str">
        <f t="shared" si="1"/>
        <v>查看目錄</v>
      </c>
      <c r="D56" s="1" t="s">
        <v>50</v>
      </c>
      <c r="E56" s="6">
        <v>41169</v>
      </c>
      <c r="F56" s="6">
        <v>41187</v>
      </c>
      <c r="G56" s="6">
        <v>41232</v>
      </c>
      <c r="H56" s="6" t="s">
        <v>4766</v>
      </c>
      <c r="I56" s="6" t="s">
        <v>4766</v>
      </c>
      <c r="J56" s="6" t="s">
        <v>4766</v>
      </c>
      <c r="K56" s="6" t="s">
        <v>4766</v>
      </c>
      <c r="L56" s="6" t="s">
        <v>625</v>
      </c>
      <c r="M56" s="6" t="s">
        <v>4766</v>
      </c>
      <c r="N56" s="6" t="s">
        <v>4766</v>
      </c>
      <c r="O56" s="6" t="s">
        <v>4766</v>
      </c>
    </row>
    <row r="57" spans="1:15" ht="16.5" customHeight="1" x14ac:dyDescent="0.25">
      <c r="A57" s="1" t="s">
        <v>1356</v>
      </c>
      <c r="B57" s="2" t="s">
        <v>8026</v>
      </c>
      <c r="C57" s="13" t="str">
        <f t="shared" si="1"/>
        <v>查看目錄</v>
      </c>
      <c r="D57" s="1" t="s">
        <v>50</v>
      </c>
      <c r="E57" s="6">
        <v>41169</v>
      </c>
      <c r="F57" s="6">
        <v>41187</v>
      </c>
      <c r="G57" s="6">
        <v>41232</v>
      </c>
      <c r="H57" s="6" t="s">
        <v>4766</v>
      </c>
      <c r="I57" s="6" t="s">
        <v>4766</v>
      </c>
      <c r="J57" s="6" t="s">
        <v>4766</v>
      </c>
      <c r="K57" s="6" t="s">
        <v>4766</v>
      </c>
      <c r="L57" s="6" t="s">
        <v>625</v>
      </c>
      <c r="M57" s="6" t="s">
        <v>4766</v>
      </c>
      <c r="N57" s="6" t="s">
        <v>4766</v>
      </c>
      <c r="O57" s="6" t="s">
        <v>4766</v>
      </c>
    </row>
    <row r="58" spans="1:15" ht="16.5" customHeight="1" x14ac:dyDescent="0.25">
      <c r="A58" s="1" t="s">
        <v>1357</v>
      </c>
      <c r="B58" s="2" t="s">
        <v>8027</v>
      </c>
      <c r="C58" s="13" t="str">
        <f t="shared" si="1"/>
        <v>查看目錄</v>
      </c>
      <c r="D58" s="1" t="s">
        <v>50</v>
      </c>
      <c r="E58" s="6">
        <v>41107</v>
      </c>
      <c r="F58" s="6">
        <v>41138</v>
      </c>
      <c r="G58" s="6">
        <v>41260</v>
      </c>
      <c r="H58" s="6" t="s">
        <v>4766</v>
      </c>
      <c r="I58" s="6" t="s">
        <v>4766</v>
      </c>
      <c r="J58" s="6" t="s">
        <v>4766</v>
      </c>
      <c r="K58" s="6" t="s">
        <v>4766</v>
      </c>
      <c r="L58" s="6" t="s">
        <v>625</v>
      </c>
      <c r="M58" s="6" t="s">
        <v>4766</v>
      </c>
      <c r="N58" s="6" t="s">
        <v>4766</v>
      </c>
      <c r="O58" s="6" t="s">
        <v>4766</v>
      </c>
    </row>
    <row r="59" spans="1:15" ht="16.5" customHeight="1" x14ac:dyDescent="0.25">
      <c r="A59" s="1" t="s">
        <v>1358</v>
      </c>
      <c r="B59" s="2" t="s">
        <v>8028</v>
      </c>
      <c r="C59" s="13" t="str">
        <f t="shared" si="1"/>
        <v>查看目錄</v>
      </c>
      <c r="D59" s="1" t="s">
        <v>50</v>
      </c>
      <c r="E59" s="6">
        <v>41107</v>
      </c>
      <c r="F59" s="6">
        <v>41138</v>
      </c>
      <c r="G59" s="6">
        <v>41260</v>
      </c>
      <c r="H59" s="6" t="s">
        <v>4766</v>
      </c>
      <c r="I59" s="6" t="s">
        <v>4766</v>
      </c>
      <c r="J59" s="6" t="s">
        <v>4766</v>
      </c>
      <c r="K59" s="6" t="s">
        <v>4766</v>
      </c>
      <c r="L59" s="6" t="s">
        <v>625</v>
      </c>
      <c r="M59" s="6" t="s">
        <v>4766</v>
      </c>
      <c r="N59" s="6" t="s">
        <v>4766</v>
      </c>
      <c r="O59" s="6" t="s">
        <v>4766</v>
      </c>
    </row>
    <row r="60" spans="1:15" ht="16.5" customHeight="1" x14ac:dyDescent="0.25">
      <c r="A60" s="1" t="s">
        <v>1359</v>
      </c>
      <c r="B60" s="2" t="s">
        <v>8029</v>
      </c>
      <c r="C60" s="13" t="str">
        <f t="shared" si="1"/>
        <v>查看目錄</v>
      </c>
      <c r="D60" s="1" t="s">
        <v>50</v>
      </c>
      <c r="E60" s="6">
        <v>41144</v>
      </c>
      <c r="F60" s="6">
        <v>41175</v>
      </c>
      <c r="G60" s="6">
        <v>41260</v>
      </c>
      <c r="H60" s="6" t="s">
        <v>4766</v>
      </c>
      <c r="I60" s="6" t="s">
        <v>4766</v>
      </c>
      <c r="J60" s="6" t="s">
        <v>4766</v>
      </c>
      <c r="K60" s="6" t="s">
        <v>4766</v>
      </c>
      <c r="L60" s="6" t="s">
        <v>625</v>
      </c>
      <c r="M60" s="6" t="s">
        <v>4766</v>
      </c>
      <c r="N60" s="6" t="s">
        <v>4766</v>
      </c>
      <c r="O60" s="6" t="s">
        <v>4766</v>
      </c>
    </row>
    <row r="61" spans="1:15" ht="16.5" customHeight="1" x14ac:dyDescent="0.25">
      <c r="A61" s="1" t="s">
        <v>1360</v>
      </c>
      <c r="B61" s="2" t="s">
        <v>8030</v>
      </c>
      <c r="C61" s="13" t="str">
        <f t="shared" si="1"/>
        <v>查看目錄</v>
      </c>
      <c r="D61" s="1" t="s">
        <v>615</v>
      </c>
      <c r="E61" s="6">
        <v>41144</v>
      </c>
      <c r="F61" s="6">
        <v>41175</v>
      </c>
      <c r="G61" s="6">
        <v>41260</v>
      </c>
      <c r="H61" s="6" t="s">
        <v>4766</v>
      </c>
      <c r="I61" s="6" t="s">
        <v>4766</v>
      </c>
      <c r="J61" s="6" t="s">
        <v>4766</v>
      </c>
      <c r="K61" s="6" t="s">
        <v>4766</v>
      </c>
      <c r="L61" s="6" t="s">
        <v>625</v>
      </c>
      <c r="M61" s="6" t="s">
        <v>4766</v>
      </c>
      <c r="N61" s="6" t="s">
        <v>4766</v>
      </c>
      <c r="O61" s="6" t="s">
        <v>4766</v>
      </c>
    </row>
    <row r="62" spans="1:15" ht="16.5" customHeight="1" x14ac:dyDescent="0.25">
      <c r="A62" s="1" t="s">
        <v>1361</v>
      </c>
      <c r="B62" s="2" t="s">
        <v>8031</v>
      </c>
      <c r="C62" s="13" t="str">
        <f t="shared" si="1"/>
        <v>查看目錄</v>
      </c>
      <c r="D62" s="1" t="s">
        <v>50</v>
      </c>
      <c r="E62" s="6">
        <v>41144</v>
      </c>
      <c r="F62" s="6">
        <v>41175</v>
      </c>
      <c r="G62" s="6">
        <v>41260</v>
      </c>
      <c r="H62" s="6" t="s">
        <v>4766</v>
      </c>
      <c r="I62" s="6" t="s">
        <v>4766</v>
      </c>
      <c r="J62" s="6" t="s">
        <v>4766</v>
      </c>
      <c r="K62" s="6" t="s">
        <v>4766</v>
      </c>
      <c r="L62" s="6" t="s">
        <v>625</v>
      </c>
      <c r="M62" s="6" t="s">
        <v>4766</v>
      </c>
      <c r="N62" s="6" t="s">
        <v>4766</v>
      </c>
      <c r="O62" s="6" t="s">
        <v>4766</v>
      </c>
    </row>
    <row r="63" spans="1:15" ht="16.5" customHeight="1" x14ac:dyDescent="0.25">
      <c r="A63" s="1" t="s">
        <v>1362</v>
      </c>
      <c r="B63" s="2" t="s">
        <v>8032</v>
      </c>
      <c r="C63" s="13" t="str">
        <f t="shared" si="1"/>
        <v>查看目錄</v>
      </c>
      <c r="D63" s="1" t="s">
        <v>1363</v>
      </c>
      <c r="E63" s="6">
        <v>41116</v>
      </c>
      <c r="F63" s="6">
        <v>41144</v>
      </c>
      <c r="G63" s="6">
        <v>41260</v>
      </c>
      <c r="H63" s="6" t="s">
        <v>4766</v>
      </c>
      <c r="I63" s="6" t="s">
        <v>4766</v>
      </c>
      <c r="J63" s="6" t="s">
        <v>4766</v>
      </c>
      <c r="K63" s="6" t="s">
        <v>4766</v>
      </c>
      <c r="L63" s="6" t="s">
        <v>625</v>
      </c>
      <c r="M63" s="6" t="s">
        <v>4766</v>
      </c>
      <c r="N63" s="6" t="s">
        <v>4766</v>
      </c>
      <c r="O63" s="6" t="s">
        <v>4766</v>
      </c>
    </row>
    <row r="64" spans="1:15" ht="16.5" customHeight="1" x14ac:dyDescent="0.25">
      <c r="A64" s="1" t="s">
        <v>1364</v>
      </c>
      <c r="B64" s="2" t="s">
        <v>8033</v>
      </c>
      <c r="C64" s="13" t="str">
        <f t="shared" si="1"/>
        <v>查看目錄</v>
      </c>
      <c r="D64" s="1" t="s">
        <v>1363</v>
      </c>
      <c r="E64" s="6">
        <v>41116</v>
      </c>
      <c r="F64" s="6">
        <v>41144</v>
      </c>
      <c r="G64" s="6">
        <v>41260</v>
      </c>
      <c r="H64" s="6" t="s">
        <v>4766</v>
      </c>
      <c r="I64" s="6" t="s">
        <v>4766</v>
      </c>
      <c r="J64" s="6" t="s">
        <v>4766</v>
      </c>
      <c r="K64" s="6" t="s">
        <v>4766</v>
      </c>
      <c r="L64" s="6" t="s">
        <v>625</v>
      </c>
      <c r="M64" s="6" t="s">
        <v>4766</v>
      </c>
      <c r="N64" s="6" t="s">
        <v>4766</v>
      </c>
      <c r="O64" s="6" t="s">
        <v>4766</v>
      </c>
    </row>
    <row r="65" spans="1:15" ht="16.5" customHeight="1" x14ac:dyDescent="0.25">
      <c r="A65" s="1" t="s">
        <v>1365</v>
      </c>
      <c r="B65" s="2" t="s">
        <v>8034</v>
      </c>
      <c r="C65" s="13" t="str">
        <f t="shared" si="1"/>
        <v>查看目錄</v>
      </c>
      <c r="D65" s="1" t="s">
        <v>1366</v>
      </c>
      <c r="E65" s="6">
        <v>41282</v>
      </c>
      <c r="F65" s="6">
        <v>41363</v>
      </c>
      <c r="G65" s="6">
        <v>41388</v>
      </c>
      <c r="H65" s="6" t="s">
        <v>4766</v>
      </c>
      <c r="I65" s="6" t="s">
        <v>4766</v>
      </c>
      <c r="J65" s="6" t="s">
        <v>4766</v>
      </c>
      <c r="K65" s="6" t="s">
        <v>4766</v>
      </c>
      <c r="L65" s="6" t="s">
        <v>1367</v>
      </c>
      <c r="M65" s="6" t="s">
        <v>8035</v>
      </c>
      <c r="N65" s="6" t="s">
        <v>4766</v>
      </c>
      <c r="O65" s="6" t="s">
        <v>4766</v>
      </c>
    </row>
    <row r="66" spans="1:15" ht="16.5" customHeight="1" x14ac:dyDescent="0.25">
      <c r="A66" s="1" t="s">
        <v>1368</v>
      </c>
      <c r="B66" s="2" t="s">
        <v>8036</v>
      </c>
      <c r="C66" s="13" t="str">
        <f t="shared" ref="C66:C72" si="2">HYPERLINK("X:\Private\NTD\Test Report\測試報告-電子版本(1999-2014)\FL","查看目錄")</f>
        <v>查看目錄</v>
      </c>
      <c r="D66" s="1" t="s">
        <v>117</v>
      </c>
      <c r="E66" s="6">
        <v>41793</v>
      </c>
      <c r="F66" s="6">
        <v>41823</v>
      </c>
      <c r="G66" s="6">
        <v>41830</v>
      </c>
      <c r="H66" s="6" t="s">
        <v>4766</v>
      </c>
      <c r="I66" s="6" t="s">
        <v>4766</v>
      </c>
      <c r="J66" s="6" t="s">
        <v>4766</v>
      </c>
      <c r="K66" s="6" t="s">
        <v>4766</v>
      </c>
      <c r="L66" s="6" t="s">
        <v>117</v>
      </c>
      <c r="M66" s="6" t="s">
        <v>4766</v>
      </c>
      <c r="N66" s="6" t="s">
        <v>4766</v>
      </c>
      <c r="O66" s="6" t="s">
        <v>4766</v>
      </c>
    </row>
    <row r="67" spans="1:15" ht="16.5" customHeight="1" x14ac:dyDescent="0.25">
      <c r="A67" s="1" t="s">
        <v>1369</v>
      </c>
      <c r="B67" s="2" t="s">
        <v>8037</v>
      </c>
      <c r="C67" s="13" t="str">
        <f t="shared" si="2"/>
        <v>查看目錄</v>
      </c>
      <c r="D67" s="1" t="s">
        <v>117</v>
      </c>
      <c r="E67" s="6">
        <v>41793</v>
      </c>
      <c r="F67" s="6">
        <v>41823</v>
      </c>
      <c r="G67" s="6">
        <v>41830</v>
      </c>
      <c r="H67" s="6" t="s">
        <v>4766</v>
      </c>
      <c r="I67" s="6" t="s">
        <v>4766</v>
      </c>
      <c r="J67" s="6" t="s">
        <v>4766</v>
      </c>
      <c r="K67" s="6" t="s">
        <v>4766</v>
      </c>
      <c r="L67" s="6" t="s">
        <v>117</v>
      </c>
      <c r="M67" s="6" t="s">
        <v>4766</v>
      </c>
      <c r="N67" s="6" t="s">
        <v>4766</v>
      </c>
      <c r="O67" s="6" t="s">
        <v>4766</v>
      </c>
    </row>
    <row r="68" spans="1:15" ht="16.5" customHeight="1" x14ac:dyDescent="0.25">
      <c r="A68" s="1" t="s">
        <v>1370</v>
      </c>
      <c r="B68" s="2" t="s">
        <v>8038</v>
      </c>
      <c r="C68" s="13" t="str">
        <f t="shared" si="2"/>
        <v>查看目錄</v>
      </c>
      <c r="D68" s="1" t="s">
        <v>50</v>
      </c>
      <c r="E68" s="6">
        <v>41803</v>
      </c>
      <c r="F68" s="6">
        <v>41820</v>
      </c>
      <c r="G68" s="6">
        <v>41829</v>
      </c>
      <c r="H68" s="6" t="s">
        <v>4766</v>
      </c>
      <c r="I68" s="6" t="s">
        <v>4766</v>
      </c>
      <c r="J68" s="6" t="s">
        <v>4766</v>
      </c>
      <c r="K68" s="6" t="s">
        <v>4766</v>
      </c>
      <c r="L68" s="6" t="s">
        <v>1367</v>
      </c>
      <c r="M68" s="6" t="s">
        <v>4766</v>
      </c>
      <c r="N68" s="6" t="s">
        <v>4766</v>
      </c>
      <c r="O68" s="6" t="s">
        <v>4766</v>
      </c>
    </row>
    <row r="69" spans="1:15" ht="16.5" customHeight="1" x14ac:dyDescent="0.25">
      <c r="A69" s="1" t="s">
        <v>1371</v>
      </c>
      <c r="B69" s="2" t="s">
        <v>8039</v>
      </c>
      <c r="C69" s="13" t="str">
        <f t="shared" si="2"/>
        <v>查看目錄</v>
      </c>
      <c r="D69" s="1" t="s">
        <v>50</v>
      </c>
      <c r="E69" s="6">
        <v>41862</v>
      </c>
      <c r="F69" s="6">
        <v>41893</v>
      </c>
      <c r="G69" s="6">
        <v>41904</v>
      </c>
      <c r="H69" s="6" t="s">
        <v>4766</v>
      </c>
      <c r="I69" s="6" t="s">
        <v>4766</v>
      </c>
      <c r="J69" s="6" t="s">
        <v>4766</v>
      </c>
      <c r="K69" s="6" t="s">
        <v>4766</v>
      </c>
      <c r="L69" s="6" t="s">
        <v>1367</v>
      </c>
      <c r="M69" s="6" t="s">
        <v>4766</v>
      </c>
      <c r="N69" s="6" t="s">
        <v>4766</v>
      </c>
      <c r="O69" s="6" t="s">
        <v>4766</v>
      </c>
    </row>
    <row r="70" spans="1:15" ht="16.5" customHeight="1" x14ac:dyDescent="0.25">
      <c r="A70" s="1" t="s">
        <v>1372</v>
      </c>
      <c r="B70" s="2" t="s">
        <v>8040</v>
      </c>
      <c r="C70" s="13" t="str">
        <f t="shared" si="2"/>
        <v>查看目錄</v>
      </c>
      <c r="D70" s="1" t="s">
        <v>234</v>
      </c>
      <c r="E70" s="6">
        <v>36547</v>
      </c>
      <c r="F70" s="6">
        <v>36571</v>
      </c>
      <c r="G70" s="6">
        <v>36602</v>
      </c>
      <c r="H70" s="6" t="s">
        <v>4766</v>
      </c>
      <c r="I70" s="6" t="s">
        <v>4766</v>
      </c>
      <c r="J70" s="6" t="s">
        <v>4766</v>
      </c>
      <c r="K70" s="6" t="s">
        <v>4766</v>
      </c>
      <c r="L70" s="6" t="s">
        <v>4766</v>
      </c>
      <c r="M70" s="6" t="s">
        <v>4766</v>
      </c>
      <c r="N70" s="6" t="s">
        <v>4766</v>
      </c>
      <c r="O70" s="6" t="s">
        <v>4766</v>
      </c>
    </row>
    <row r="71" spans="1:15" ht="16.5" customHeight="1" x14ac:dyDescent="0.25">
      <c r="A71" s="1" t="s">
        <v>1373</v>
      </c>
      <c r="B71" s="2" t="s">
        <v>8041</v>
      </c>
      <c r="C71" s="13" t="str">
        <f t="shared" si="2"/>
        <v>查看目錄</v>
      </c>
      <c r="D71" s="1" t="s">
        <v>234</v>
      </c>
      <c r="E71" s="6">
        <v>36585</v>
      </c>
      <c r="F71" s="6">
        <v>36595</v>
      </c>
      <c r="G71" s="6">
        <v>36594</v>
      </c>
      <c r="H71" s="6" t="s">
        <v>4766</v>
      </c>
      <c r="I71" s="6" t="s">
        <v>4766</v>
      </c>
      <c r="J71" s="6" t="s">
        <v>4766</v>
      </c>
      <c r="K71" s="6" t="s">
        <v>4766</v>
      </c>
      <c r="L71" s="6" t="s">
        <v>4766</v>
      </c>
      <c r="M71" s="6" t="s">
        <v>4766</v>
      </c>
      <c r="N71" s="6" t="s">
        <v>4766</v>
      </c>
      <c r="O71" s="6" t="s">
        <v>4766</v>
      </c>
    </row>
    <row r="72" spans="1:15" ht="16.5" customHeight="1" x14ac:dyDescent="0.25">
      <c r="A72" s="1" t="s">
        <v>1374</v>
      </c>
      <c r="B72" s="2" t="s">
        <v>8042</v>
      </c>
      <c r="C72" s="13" t="str">
        <f t="shared" si="2"/>
        <v>查看目錄</v>
      </c>
      <c r="D72" s="1" t="s">
        <v>234</v>
      </c>
      <c r="E72" s="6">
        <v>36585</v>
      </c>
      <c r="F72" s="6">
        <v>36595</v>
      </c>
      <c r="G72" s="6">
        <v>36594</v>
      </c>
      <c r="H72" s="6" t="s">
        <v>4766</v>
      </c>
      <c r="I72" s="6" t="s">
        <v>4766</v>
      </c>
      <c r="J72" s="6" t="s">
        <v>4766</v>
      </c>
      <c r="K72" s="6" t="s">
        <v>4766</v>
      </c>
      <c r="L72" s="6" t="s">
        <v>4766</v>
      </c>
      <c r="M72" s="6" t="s">
        <v>4766</v>
      </c>
      <c r="N72" s="6" t="s">
        <v>4766</v>
      </c>
      <c r="O72" s="6" t="s">
        <v>4766</v>
      </c>
    </row>
    <row r="73" spans="1:15" ht="16.5" customHeight="1" x14ac:dyDescent="0.25">
      <c r="A73" s="1" t="s">
        <v>1375</v>
      </c>
      <c r="B73" s="2" t="s">
        <v>8043</v>
      </c>
      <c r="C73" s="13" t="str">
        <f>HYPERLINK("X:\Private\NTD\Test Report\測試報告-電子版本(1999-2014)\FL\F-FL-00301","查看文件")</f>
        <v>查看文件</v>
      </c>
      <c r="D73" s="1" t="s">
        <v>2</v>
      </c>
      <c r="E73" s="6">
        <v>36602</v>
      </c>
      <c r="F73" s="6">
        <v>36614</v>
      </c>
      <c r="G73" s="6">
        <v>36664</v>
      </c>
      <c r="H73" s="6" t="s">
        <v>4766</v>
      </c>
      <c r="I73" s="6" t="s">
        <v>4766</v>
      </c>
      <c r="J73" s="6" t="s">
        <v>4766</v>
      </c>
      <c r="K73" s="6" t="s">
        <v>4766</v>
      </c>
      <c r="L73" s="6" t="s">
        <v>4766</v>
      </c>
      <c r="M73" s="6" t="s">
        <v>4766</v>
      </c>
      <c r="N73" s="6" t="s">
        <v>4766</v>
      </c>
      <c r="O73" s="6" t="s">
        <v>4766</v>
      </c>
    </row>
    <row r="74" spans="1:15" ht="16.5" customHeight="1" x14ac:dyDescent="0.25">
      <c r="A74" s="1" t="s">
        <v>1376</v>
      </c>
      <c r="B74" s="2" t="s">
        <v>8044</v>
      </c>
      <c r="C74" s="13" t="str">
        <f>HYPERLINK("X:\Private\NTD\Test Report\測試報告-電子版本(1999-2014)\FL\F-FL-00401","查看文件")</f>
        <v>查看文件</v>
      </c>
      <c r="D74" s="1" t="s">
        <v>234</v>
      </c>
      <c r="E74" s="6">
        <v>36634</v>
      </c>
      <c r="F74" s="6">
        <v>36646</v>
      </c>
      <c r="G74" s="6">
        <v>36664</v>
      </c>
      <c r="H74" s="6" t="s">
        <v>4766</v>
      </c>
      <c r="I74" s="6" t="s">
        <v>4766</v>
      </c>
      <c r="J74" s="6" t="s">
        <v>4766</v>
      </c>
      <c r="K74" s="6" t="s">
        <v>4766</v>
      </c>
      <c r="L74" s="6" t="s">
        <v>4766</v>
      </c>
      <c r="M74" s="6" t="s">
        <v>4766</v>
      </c>
      <c r="N74" s="6" t="s">
        <v>4766</v>
      </c>
      <c r="O74" s="6" t="s">
        <v>4766</v>
      </c>
    </row>
    <row r="75" spans="1:15" ht="16.5" customHeight="1" x14ac:dyDescent="0.25">
      <c r="A75" s="1" t="s">
        <v>1377</v>
      </c>
      <c r="B75" s="2" t="s">
        <v>8045</v>
      </c>
      <c r="C75" s="13" t="str">
        <f>HYPERLINK("X:\Private\NTD\Test Report\測試報告-電子版本(1999-2014)\FL\F-FL-00501","查看文件")</f>
        <v>查看文件</v>
      </c>
      <c r="D75" s="1" t="s">
        <v>11</v>
      </c>
      <c r="E75" s="6">
        <v>36675</v>
      </c>
      <c r="F75" s="6">
        <v>36687</v>
      </c>
      <c r="G75" s="6">
        <v>36696</v>
      </c>
      <c r="H75" s="6" t="s">
        <v>4766</v>
      </c>
      <c r="I75" s="6" t="s">
        <v>4766</v>
      </c>
      <c r="J75" s="6" t="s">
        <v>4766</v>
      </c>
      <c r="K75" s="6" t="s">
        <v>4766</v>
      </c>
      <c r="L75" s="6" t="s">
        <v>4766</v>
      </c>
      <c r="M75" s="6" t="s">
        <v>4766</v>
      </c>
      <c r="N75" s="6" t="s">
        <v>4766</v>
      </c>
      <c r="O75" s="6" t="s">
        <v>4766</v>
      </c>
    </row>
    <row r="76" spans="1:15" ht="16.5" customHeight="1" x14ac:dyDescent="0.25">
      <c r="A76" s="1" t="s">
        <v>1378</v>
      </c>
      <c r="B76" s="2" t="s">
        <v>8046</v>
      </c>
      <c r="C76" s="13" t="str">
        <f>HYPERLINK("X:\Private\NTD\Test Report\測試報告-電子版本(1999-2014)\FL\F-FL-00701","查看文件")</f>
        <v>查看文件</v>
      </c>
      <c r="D76" s="1" t="s">
        <v>9</v>
      </c>
      <c r="E76" s="6">
        <v>36718</v>
      </c>
      <c r="F76" s="6">
        <v>36725</v>
      </c>
      <c r="G76" s="6" t="s">
        <v>4766</v>
      </c>
      <c r="H76" s="6" t="s">
        <v>4766</v>
      </c>
      <c r="I76" s="6" t="s">
        <v>4766</v>
      </c>
      <c r="J76" s="6" t="s">
        <v>4766</v>
      </c>
      <c r="K76" s="6" t="s">
        <v>4766</v>
      </c>
      <c r="L76" s="6" t="s">
        <v>4766</v>
      </c>
      <c r="M76" s="6" t="s">
        <v>4766</v>
      </c>
      <c r="N76" s="6" t="s">
        <v>4766</v>
      </c>
      <c r="O76" s="6" t="s">
        <v>4766</v>
      </c>
    </row>
    <row r="77" spans="1:15" ht="16.5" customHeight="1" x14ac:dyDescent="0.25">
      <c r="A77" s="1" t="s">
        <v>1379</v>
      </c>
      <c r="B77" s="2" t="s">
        <v>8047</v>
      </c>
      <c r="C77" s="13" t="str">
        <f>HYPERLINK("X:\Private\NTD\Test Report\測試報告-電子版本(1999-2014)\FL\F-FL-00801","查看文件")</f>
        <v>查看文件</v>
      </c>
      <c r="D77" s="1" t="s">
        <v>11</v>
      </c>
      <c r="E77" s="6">
        <v>36746</v>
      </c>
      <c r="F77" s="6">
        <v>36756</v>
      </c>
      <c r="G77" s="6" t="s">
        <v>4766</v>
      </c>
      <c r="H77" s="6" t="s">
        <v>4766</v>
      </c>
      <c r="I77" s="6" t="s">
        <v>4766</v>
      </c>
      <c r="J77" s="6" t="s">
        <v>4766</v>
      </c>
      <c r="K77" s="6" t="s">
        <v>4766</v>
      </c>
      <c r="L77" s="6" t="s">
        <v>4766</v>
      </c>
      <c r="M77" s="6" t="s">
        <v>4766</v>
      </c>
      <c r="N77" s="6" t="s">
        <v>4766</v>
      </c>
      <c r="O77" s="6" t="s">
        <v>4766</v>
      </c>
    </row>
    <row r="78" spans="1:15" ht="16.5" customHeight="1" x14ac:dyDescent="0.25">
      <c r="A78" s="1" t="s">
        <v>1380</v>
      </c>
      <c r="B78" s="2" t="s">
        <v>8048</v>
      </c>
      <c r="C78" s="13" t="str">
        <f>HYPERLINK("X:\Private\NTD\Test Report\測試報告-電子版本(1999-2014)\FL\F-FL-01101","查看文件")</f>
        <v>查看文件</v>
      </c>
      <c r="D78" s="1" t="s">
        <v>1381</v>
      </c>
      <c r="E78" s="6">
        <v>36838</v>
      </c>
      <c r="F78" s="6">
        <v>36848</v>
      </c>
      <c r="G78" s="6" t="s">
        <v>4766</v>
      </c>
      <c r="H78" s="6" t="s">
        <v>4766</v>
      </c>
      <c r="I78" s="6" t="s">
        <v>4766</v>
      </c>
      <c r="J78" s="6" t="s">
        <v>4766</v>
      </c>
      <c r="K78" s="6" t="s">
        <v>4766</v>
      </c>
      <c r="L78" s="6" t="s">
        <v>4766</v>
      </c>
      <c r="M78" s="6" t="s">
        <v>4766</v>
      </c>
      <c r="N78" s="6" t="s">
        <v>4766</v>
      </c>
      <c r="O78" s="6" t="s">
        <v>4766</v>
      </c>
    </row>
    <row r="79" spans="1:15" ht="16.5" customHeight="1" x14ac:dyDescent="0.25">
      <c r="A79" s="1" t="s">
        <v>1382</v>
      </c>
      <c r="B79" s="2" t="s">
        <v>8049</v>
      </c>
      <c r="C79" s="13" t="str">
        <f>HYPERLINK("X:\Private\NTD\Test Report\測試報告-電子版本(1999-2014)\FL\F-FL-01102","查看文件")</f>
        <v>查看文件</v>
      </c>
      <c r="D79" s="1" t="s">
        <v>1381</v>
      </c>
      <c r="E79" s="6">
        <v>36838</v>
      </c>
      <c r="F79" s="6">
        <v>36848</v>
      </c>
      <c r="G79" s="6" t="s">
        <v>4766</v>
      </c>
      <c r="H79" s="6" t="s">
        <v>4766</v>
      </c>
      <c r="I79" s="6" t="s">
        <v>4766</v>
      </c>
      <c r="J79" s="6" t="s">
        <v>4766</v>
      </c>
      <c r="K79" s="6" t="s">
        <v>4766</v>
      </c>
      <c r="L79" s="6" t="s">
        <v>4766</v>
      </c>
      <c r="M79" s="6" t="s">
        <v>4766</v>
      </c>
      <c r="N79" s="6" t="s">
        <v>4766</v>
      </c>
      <c r="O79" s="6" t="s">
        <v>4766</v>
      </c>
    </row>
    <row r="80" spans="1:15" ht="16.5" customHeight="1" x14ac:dyDescent="0.25">
      <c r="A80" s="1" t="s">
        <v>1383</v>
      </c>
      <c r="B80" s="2" t="s">
        <v>8050</v>
      </c>
      <c r="C80" s="13" t="str">
        <f>HYPERLINK("X:\Private\NTD\Test Report\測試報告-電子版本(1999-2014)\FL\F-FL-01201","查看文件")</f>
        <v>查看文件</v>
      </c>
      <c r="D80" s="1" t="s">
        <v>1381</v>
      </c>
      <c r="E80" s="6">
        <v>36866</v>
      </c>
      <c r="F80" s="6">
        <v>36876</v>
      </c>
      <c r="G80" s="6" t="s">
        <v>4766</v>
      </c>
      <c r="H80" s="6" t="s">
        <v>4766</v>
      </c>
      <c r="I80" s="6" t="s">
        <v>4766</v>
      </c>
      <c r="J80" s="6" t="s">
        <v>4766</v>
      </c>
      <c r="K80" s="6" t="s">
        <v>4766</v>
      </c>
      <c r="L80" s="6" t="s">
        <v>4766</v>
      </c>
      <c r="M80" s="6" t="s">
        <v>4766</v>
      </c>
      <c r="N80" s="6" t="s">
        <v>4766</v>
      </c>
      <c r="O80" s="6" t="s">
        <v>4766</v>
      </c>
    </row>
    <row r="81" spans="1:15" ht="16.5" customHeight="1" x14ac:dyDescent="0.25">
      <c r="A81" s="1" t="s">
        <v>1384</v>
      </c>
      <c r="B81" s="2" t="s">
        <v>8051</v>
      </c>
      <c r="C81" s="13" t="str">
        <f>HYPERLINK("X:\Private\NTD\Test Report\測試報告-電子版本(1999-2014)\FL","查看目錄")</f>
        <v>查看目錄</v>
      </c>
      <c r="D81" s="1" t="s">
        <v>409</v>
      </c>
      <c r="E81" s="6">
        <v>37862</v>
      </c>
      <c r="F81" s="6">
        <v>37831</v>
      </c>
      <c r="G81" s="6" t="s">
        <v>4766</v>
      </c>
      <c r="H81" s="6" t="s">
        <v>4766</v>
      </c>
      <c r="I81" s="6" t="s">
        <v>4766</v>
      </c>
      <c r="J81" s="6" t="s">
        <v>4766</v>
      </c>
      <c r="K81" s="6" t="s">
        <v>4766</v>
      </c>
      <c r="L81" s="6" t="s">
        <v>192</v>
      </c>
      <c r="M81" s="6" t="s">
        <v>4766</v>
      </c>
      <c r="N81" s="6" t="s">
        <v>4766</v>
      </c>
      <c r="O81" s="6" t="s">
        <v>4766</v>
      </c>
    </row>
    <row r="82" spans="1:15" ht="16.5" customHeight="1" x14ac:dyDescent="0.25">
      <c r="A82" s="1" t="s">
        <v>1385</v>
      </c>
      <c r="B82" s="2" t="s">
        <v>8052</v>
      </c>
      <c r="C82" s="13" t="str">
        <f>HYPERLINK("X:\Private\NTD\Test Report\測試報告-電子版本(1999-2014)\FL\F-FL-10101","查看文件")</f>
        <v>查看文件</v>
      </c>
      <c r="D82" s="1" t="s">
        <v>1381</v>
      </c>
      <c r="E82" s="6">
        <v>36899</v>
      </c>
      <c r="F82" s="6">
        <v>36911</v>
      </c>
      <c r="G82" s="6" t="s">
        <v>4766</v>
      </c>
      <c r="H82" s="6" t="s">
        <v>4766</v>
      </c>
      <c r="I82" s="6" t="s">
        <v>4766</v>
      </c>
      <c r="J82" s="6" t="s">
        <v>4766</v>
      </c>
      <c r="K82" s="6" t="s">
        <v>4766</v>
      </c>
      <c r="L82" s="6" t="s">
        <v>4766</v>
      </c>
      <c r="M82" s="6" t="s">
        <v>4766</v>
      </c>
      <c r="N82" s="6" t="s">
        <v>4766</v>
      </c>
      <c r="O82" s="6" t="s">
        <v>4766</v>
      </c>
    </row>
    <row r="83" spans="1:15" ht="16.5" customHeight="1" x14ac:dyDescent="0.25">
      <c r="A83" s="1" t="s">
        <v>1386</v>
      </c>
      <c r="B83" s="2" t="s">
        <v>8053</v>
      </c>
      <c r="C83" s="13" t="str">
        <f>HYPERLINK("X:\Private\NTD\Test Report\測試報告-電子版本(1999-2014)\FL\F-FL-10401","查看文件")</f>
        <v>查看文件</v>
      </c>
      <c r="D83" s="1" t="s">
        <v>25</v>
      </c>
      <c r="E83" s="6">
        <v>36993</v>
      </c>
      <c r="F83" s="6">
        <v>37001</v>
      </c>
      <c r="G83" s="6" t="s">
        <v>4766</v>
      </c>
      <c r="H83" s="6" t="s">
        <v>4766</v>
      </c>
      <c r="I83" s="6" t="s">
        <v>4766</v>
      </c>
      <c r="J83" s="6" t="s">
        <v>4766</v>
      </c>
      <c r="K83" s="6" t="s">
        <v>4766</v>
      </c>
      <c r="L83" s="6" t="s">
        <v>4766</v>
      </c>
      <c r="M83" s="6" t="s">
        <v>4766</v>
      </c>
      <c r="N83" s="6" t="s">
        <v>4766</v>
      </c>
      <c r="O83" s="6" t="s">
        <v>4766</v>
      </c>
    </row>
    <row r="84" spans="1:15" ht="16.5" customHeight="1" x14ac:dyDescent="0.25">
      <c r="A84" s="1" t="s">
        <v>1387</v>
      </c>
      <c r="B84" s="2" t="s">
        <v>8054</v>
      </c>
      <c r="C84" s="13" t="str">
        <f>HYPERLINK("X:\Private\NTD\Test Report\測試報告-電子版本(1999-2014)\FL\F-FL-10601","查看文件")</f>
        <v>查看文件</v>
      </c>
      <c r="D84" s="1" t="s">
        <v>1388</v>
      </c>
      <c r="E84" s="6">
        <v>37068</v>
      </c>
      <c r="F84" s="6">
        <v>37078</v>
      </c>
      <c r="G84" s="6" t="s">
        <v>4766</v>
      </c>
      <c r="H84" s="6" t="s">
        <v>4766</v>
      </c>
      <c r="I84" s="6" t="s">
        <v>4766</v>
      </c>
      <c r="J84" s="6" t="s">
        <v>4766</v>
      </c>
      <c r="K84" s="6" t="s">
        <v>4766</v>
      </c>
      <c r="L84" s="6" t="s">
        <v>4766</v>
      </c>
      <c r="M84" s="6" t="s">
        <v>4766</v>
      </c>
      <c r="N84" s="6" t="s">
        <v>4766</v>
      </c>
      <c r="O84" s="6" t="s">
        <v>4766</v>
      </c>
    </row>
    <row r="85" spans="1:15" ht="16.5" customHeight="1" x14ac:dyDescent="0.25">
      <c r="A85" s="1" t="s">
        <v>1389</v>
      </c>
      <c r="B85" s="2" t="s">
        <v>8055</v>
      </c>
      <c r="C85" s="13" t="str">
        <f>HYPERLINK("X:\Private\NTD\Test Report\測試報告-電子版本(1999-2014)\FL\F-FL-10801","查看文件")</f>
        <v>查看文件</v>
      </c>
      <c r="D85" s="1" t="s">
        <v>9</v>
      </c>
      <c r="E85" s="6">
        <v>37107</v>
      </c>
      <c r="F85" s="6">
        <v>37114</v>
      </c>
      <c r="G85" s="6" t="s">
        <v>4766</v>
      </c>
      <c r="H85" s="6" t="s">
        <v>4766</v>
      </c>
      <c r="I85" s="6" t="s">
        <v>4766</v>
      </c>
      <c r="J85" s="6" t="s">
        <v>4766</v>
      </c>
      <c r="K85" s="6" t="s">
        <v>4766</v>
      </c>
      <c r="L85" s="6" t="s">
        <v>4766</v>
      </c>
      <c r="M85" s="6" t="s">
        <v>4766</v>
      </c>
      <c r="N85" s="6" t="s">
        <v>4766</v>
      </c>
      <c r="O85" s="6" t="s">
        <v>4766</v>
      </c>
    </row>
    <row r="86" spans="1:15" ht="16.5" customHeight="1" x14ac:dyDescent="0.25">
      <c r="A86" s="1" t="s">
        <v>1390</v>
      </c>
      <c r="B86" s="2" t="s">
        <v>8056</v>
      </c>
      <c r="C86" s="13" t="str">
        <f>HYPERLINK("X:\Private\NTD\Test Report\測試報告-電子版本(1999-2014)\FL\F-FL-10901","查看文件")</f>
        <v>查看文件</v>
      </c>
      <c r="D86" s="1" t="s">
        <v>25</v>
      </c>
      <c r="E86" s="6">
        <v>37162</v>
      </c>
      <c r="F86" s="6">
        <v>37170</v>
      </c>
      <c r="G86" s="6" t="s">
        <v>4766</v>
      </c>
      <c r="H86" s="6" t="s">
        <v>4766</v>
      </c>
      <c r="I86" s="6" t="s">
        <v>4766</v>
      </c>
      <c r="J86" s="6" t="s">
        <v>4766</v>
      </c>
      <c r="K86" s="6" t="s">
        <v>4766</v>
      </c>
      <c r="L86" s="6" t="s">
        <v>4766</v>
      </c>
      <c r="M86" s="6" t="s">
        <v>4766</v>
      </c>
      <c r="N86" s="6" t="s">
        <v>4766</v>
      </c>
      <c r="O86" s="6" t="s">
        <v>4766</v>
      </c>
    </row>
    <row r="87" spans="1:15" ht="16.5" customHeight="1" x14ac:dyDescent="0.25">
      <c r="A87" s="1" t="s">
        <v>1391</v>
      </c>
      <c r="B87" s="2" t="s">
        <v>8057</v>
      </c>
      <c r="C87" s="13" t="str">
        <f>HYPERLINK("X:\Private\NTD\Test Report\測試報告-電子版本(1999-2014)\FL\F-FL-11001","查看文件")</f>
        <v>查看文件</v>
      </c>
      <c r="D87" s="1" t="s">
        <v>25</v>
      </c>
      <c r="E87" s="6">
        <v>37170</v>
      </c>
      <c r="F87" s="6">
        <v>37176</v>
      </c>
      <c r="G87" s="6" t="s">
        <v>4766</v>
      </c>
      <c r="H87" s="6" t="s">
        <v>4766</v>
      </c>
      <c r="I87" s="6" t="s">
        <v>4766</v>
      </c>
      <c r="J87" s="6" t="s">
        <v>4766</v>
      </c>
      <c r="K87" s="6" t="s">
        <v>4766</v>
      </c>
      <c r="L87" s="6" t="s">
        <v>4766</v>
      </c>
      <c r="M87" s="6" t="s">
        <v>4766</v>
      </c>
      <c r="N87" s="6" t="s">
        <v>4766</v>
      </c>
      <c r="O87" s="6" t="s">
        <v>4766</v>
      </c>
    </row>
    <row r="88" spans="1:15" ht="16.5" customHeight="1" x14ac:dyDescent="0.25">
      <c r="A88" s="1" t="s">
        <v>1392</v>
      </c>
      <c r="B88" s="2" t="s">
        <v>8058</v>
      </c>
      <c r="C88" s="13" t="str">
        <f>HYPERLINK("X:\Private\NTD\Test Report\測試報告-電子版本(1999-2014)\FL\F-FL-20201","查看文件")</f>
        <v>查看文件</v>
      </c>
      <c r="D88" s="1" t="s">
        <v>9</v>
      </c>
      <c r="E88" s="6">
        <v>37294</v>
      </c>
      <c r="F88" s="6">
        <v>37672</v>
      </c>
      <c r="G88" s="6">
        <v>37767</v>
      </c>
      <c r="H88" s="6" t="s">
        <v>4766</v>
      </c>
      <c r="I88" s="6" t="s">
        <v>4766</v>
      </c>
      <c r="J88" s="6" t="s">
        <v>4766</v>
      </c>
      <c r="K88" s="6" t="s">
        <v>4766</v>
      </c>
      <c r="L88" s="6" t="s">
        <v>25</v>
      </c>
      <c r="M88" s="6" t="s">
        <v>4766</v>
      </c>
      <c r="N88" s="6" t="s">
        <v>4766</v>
      </c>
      <c r="O88" s="6" t="s">
        <v>4766</v>
      </c>
    </row>
    <row r="89" spans="1:15" ht="16.5" customHeight="1" x14ac:dyDescent="0.25">
      <c r="A89" s="1" t="s">
        <v>1393</v>
      </c>
      <c r="B89" s="2" t="s">
        <v>8059</v>
      </c>
      <c r="C89" s="13" t="str">
        <f>HYPERLINK("X:\Private\NTD\Test Report\測試報告-電子版本(1999-2014)\FL\F-FL-20603","查看文件")</f>
        <v>查看文件</v>
      </c>
      <c r="D89" s="1" t="s">
        <v>1394</v>
      </c>
      <c r="E89" s="6">
        <v>37452</v>
      </c>
      <c r="F89" s="6">
        <v>37452</v>
      </c>
      <c r="G89" s="6" t="s">
        <v>4766</v>
      </c>
      <c r="H89" s="6" t="s">
        <v>4766</v>
      </c>
      <c r="I89" s="6" t="s">
        <v>4766</v>
      </c>
      <c r="J89" s="6" t="s">
        <v>4766</v>
      </c>
      <c r="K89" s="6" t="s">
        <v>4766</v>
      </c>
      <c r="L89" s="6" t="s">
        <v>4766</v>
      </c>
      <c r="M89" s="6" t="s">
        <v>4766</v>
      </c>
      <c r="N89" s="6" t="s">
        <v>4766</v>
      </c>
      <c r="O89" s="6" t="s">
        <v>4766</v>
      </c>
    </row>
    <row r="90" spans="1:15" ht="16.5" customHeight="1" x14ac:dyDescent="0.25">
      <c r="A90" s="1" t="s">
        <v>1395</v>
      </c>
      <c r="B90" s="2" t="s">
        <v>8060</v>
      </c>
      <c r="C90" s="13" t="str">
        <f>HYPERLINK("X:\Private\NTD\Test Report\測試報告-電子版本(1999-2014)\FL\F-FL-20801","查看文件")</f>
        <v>查看文件</v>
      </c>
      <c r="D90" s="1" t="s">
        <v>1396</v>
      </c>
      <c r="E90" s="6">
        <v>37481</v>
      </c>
      <c r="F90" s="6" t="s">
        <v>533</v>
      </c>
      <c r="G90" s="6" t="s">
        <v>8061</v>
      </c>
      <c r="H90" s="6" t="s">
        <v>4766</v>
      </c>
      <c r="I90" s="6" t="s">
        <v>4766</v>
      </c>
      <c r="J90" s="6" t="s">
        <v>4766</v>
      </c>
      <c r="K90" s="6" t="s">
        <v>4766</v>
      </c>
      <c r="L90" s="6" t="s">
        <v>4766</v>
      </c>
      <c r="M90" s="6" t="s">
        <v>4766</v>
      </c>
      <c r="N90" s="6" t="s">
        <v>4766</v>
      </c>
      <c r="O90" s="6" t="s">
        <v>4766</v>
      </c>
    </row>
    <row r="91" spans="1:15" ht="16.5" customHeight="1" x14ac:dyDescent="0.25">
      <c r="A91" s="1" t="s">
        <v>1397</v>
      </c>
      <c r="B91" s="2" t="s">
        <v>8062</v>
      </c>
      <c r="C91" s="13" t="str">
        <f>HYPERLINK("X:\Private\NTD\Test Report\測試報告-電子版本(1999-2014)\FL\F-FL-20802","查看文件")</f>
        <v>查看文件</v>
      </c>
      <c r="D91" s="1" t="s">
        <v>1396</v>
      </c>
      <c r="E91" s="6">
        <v>37481</v>
      </c>
      <c r="F91" s="6" t="s">
        <v>533</v>
      </c>
      <c r="G91" s="6" t="s">
        <v>8061</v>
      </c>
      <c r="H91" s="6" t="s">
        <v>4766</v>
      </c>
      <c r="I91" s="6" t="s">
        <v>4766</v>
      </c>
      <c r="J91" s="6" t="s">
        <v>4766</v>
      </c>
      <c r="K91" s="6" t="s">
        <v>4766</v>
      </c>
      <c r="L91" s="6" t="s">
        <v>4766</v>
      </c>
      <c r="M91" s="6" t="s">
        <v>4766</v>
      </c>
      <c r="N91" s="6" t="s">
        <v>4766</v>
      </c>
      <c r="O91" s="6" t="s">
        <v>4766</v>
      </c>
    </row>
    <row r="92" spans="1:15" ht="16.5" customHeight="1" x14ac:dyDescent="0.25">
      <c r="A92" s="1" t="s">
        <v>1398</v>
      </c>
      <c r="B92" s="2" t="s">
        <v>8063</v>
      </c>
      <c r="C92" s="13" t="str">
        <f>HYPERLINK("X:\Private\NTD\Test Report\測試報告-電子版本(1999-2014)\FL\F-FL-20803","查看文件")</f>
        <v>查看文件</v>
      </c>
      <c r="D92" s="1" t="s">
        <v>308</v>
      </c>
      <c r="E92" s="6">
        <v>37483</v>
      </c>
      <c r="F92" s="6">
        <v>37519</v>
      </c>
      <c r="G92" s="6">
        <v>37729</v>
      </c>
      <c r="H92" s="6">
        <v>37731</v>
      </c>
      <c r="I92" s="6" t="s">
        <v>4792</v>
      </c>
      <c r="J92" s="6">
        <v>37734</v>
      </c>
      <c r="K92" s="6" t="s">
        <v>4794</v>
      </c>
      <c r="L92" s="6" t="s">
        <v>4766</v>
      </c>
      <c r="M92" s="6" t="s">
        <v>4766</v>
      </c>
      <c r="N92" s="6" t="s">
        <v>4766</v>
      </c>
      <c r="O92" s="6" t="s">
        <v>4766</v>
      </c>
    </row>
    <row r="93" spans="1:15" ht="16.5" customHeight="1" x14ac:dyDescent="0.25">
      <c r="A93" s="1" t="s">
        <v>1399</v>
      </c>
      <c r="B93" s="2" t="s">
        <v>8064</v>
      </c>
      <c r="C93" s="13" t="str">
        <f>HYPERLINK("X:\Private\NTD\Test Report\測試報告-電子版本(1999-2014)\FL\F-FL-20804","查看文件")</f>
        <v>查看文件</v>
      </c>
      <c r="D93" s="1" t="s">
        <v>308</v>
      </c>
      <c r="E93" s="6">
        <v>37483</v>
      </c>
      <c r="F93" s="6">
        <v>37519</v>
      </c>
      <c r="G93" s="6">
        <v>37729</v>
      </c>
      <c r="H93" s="6">
        <v>37731</v>
      </c>
      <c r="I93" s="6" t="s">
        <v>4792</v>
      </c>
      <c r="J93" s="6">
        <v>37734</v>
      </c>
      <c r="K93" s="6" t="s">
        <v>4794</v>
      </c>
      <c r="L93" s="6" t="s">
        <v>4766</v>
      </c>
      <c r="M93" s="6" t="s">
        <v>4766</v>
      </c>
      <c r="N93" s="6" t="s">
        <v>4766</v>
      </c>
      <c r="O93" s="6" t="s">
        <v>4766</v>
      </c>
    </row>
    <row r="94" spans="1:15" ht="16.5" customHeight="1" x14ac:dyDescent="0.25">
      <c r="A94" s="1" t="s">
        <v>1400</v>
      </c>
      <c r="B94" s="2" t="s">
        <v>8065</v>
      </c>
      <c r="C94" s="13" t="str">
        <f>HYPERLINK("X:\Private\NTD\Test Report\測試報告-電子版本(1999-2014)\FL\F-FL-20805","查看文件")</f>
        <v>查看文件</v>
      </c>
      <c r="D94" s="1" t="s">
        <v>308</v>
      </c>
      <c r="E94" s="6">
        <v>37483</v>
      </c>
      <c r="F94" s="6">
        <v>37519</v>
      </c>
      <c r="G94" s="6">
        <v>37729</v>
      </c>
      <c r="H94" s="6">
        <v>37731</v>
      </c>
      <c r="I94" s="6" t="s">
        <v>4792</v>
      </c>
      <c r="J94" s="6">
        <v>37734</v>
      </c>
      <c r="K94" s="6" t="s">
        <v>4794</v>
      </c>
      <c r="L94" s="6" t="s">
        <v>4766</v>
      </c>
      <c r="M94" s="6" t="s">
        <v>4766</v>
      </c>
      <c r="N94" s="6" t="s">
        <v>4766</v>
      </c>
      <c r="O94" s="6" t="s">
        <v>4766</v>
      </c>
    </row>
    <row r="95" spans="1:15" ht="16.5" customHeight="1" x14ac:dyDescent="0.25">
      <c r="A95" s="1" t="s">
        <v>1401</v>
      </c>
      <c r="B95" s="2" t="s">
        <v>8066</v>
      </c>
      <c r="C95" s="13" t="str">
        <f>HYPERLINK("X:\Private\NTD\Test Report\測試報告-電子版本(1999-2014)\FL\F-FL-21201","查看文件")</f>
        <v>查看文件</v>
      </c>
      <c r="D95" s="1" t="s">
        <v>25</v>
      </c>
      <c r="E95" s="6">
        <v>37603</v>
      </c>
      <c r="F95" s="6" t="s">
        <v>225</v>
      </c>
      <c r="G95" s="6" t="s">
        <v>4766</v>
      </c>
      <c r="H95" s="6" t="s">
        <v>4766</v>
      </c>
      <c r="I95" s="6" t="s">
        <v>4766</v>
      </c>
      <c r="J95" s="6" t="s">
        <v>4766</v>
      </c>
      <c r="K95" s="6" t="s">
        <v>4766</v>
      </c>
      <c r="L95" s="6" t="s">
        <v>4766</v>
      </c>
      <c r="M95" s="6" t="s">
        <v>4766</v>
      </c>
      <c r="N95" s="6" t="s">
        <v>4766</v>
      </c>
      <c r="O95" s="6" t="s">
        <v>4766</v>
      </c>
    </row>
    <row r="96" spans="1:15" ht="16.5" customHeight="1" x14ac:dyDescent="0.25">
      <c r="A96" s="1" t="s">
        <v>1402</v>
      </c>
      <c r="B96" s="2" t="s">
        <v>8067</v>
      </c>
      <c r="C96" s="13" t="str">
        <f>HYPERLINK("X:\Private\NTD\Test Report\測試報告-電子版本(1999-2014)\FL\F-FL-21202","查看文件")</f>
        <v>查看文件</v>
      </c>
      <c r="D96" s="1" t="s">
        <v>25</v>
      </c>
      <c r="E96" s="6">
        <v>37603</v>
      </c>
      <c r="F96" s="6" t="s">
        <v>225</v>
      </c>
      <c r="G96" s="6" t="s">
        <v>4766</v>
      </c>
      <c r="H96" s="6" t="s">
        <v>4766</v>
      </c>
      <c r="I96" s="6" t="s">
        <v>4766</v>
      </c>
      <c r="J96" s="6" t="s">
        <v>4766</v>
      </c>
      <c r="K96" s="6" t="s">
        <v>4766</v>
      </c>
      <c r="L96" s="6" t="s">
        <v>4766</v>
      </c>
      <c r="M96" s="6" t="s">
        <v>4766</v>
      </c>
      <c r="N96" s="6" t="s">
        <v>4766</v>
      </c>
      <c r="O96" s="6" t="s">
        <v>4766</v>
      </c>
    </row>
    <row r="97" spans="1:15" ht="16.5" customHeight="1" x14ac:dyDescent="0.25">
      <c r="A97" s="1" t="s">
        <v>1403</v>
      </c>
      <c r="B97" s="2" t="s">
        <v>8068</v>
      </c>
      <c r="C97" s="13" t="str">
        <f t="shared" ref="C97:C104" si="3">HYPERLINK("X:\Private\NTD\Test Report\測試報告-電子版本(1999-2014)\FL","查看目錄")</f>
        <v>查看目錄</v>
      </c>
      <c r="D97" s="1" t="s">
        <v>6259</v>
      </c>
      <c r="E97" s="6">
        <v>36288</v>
      </c>
      <c r="F97" s="6">
        <v>36293</v>
      </c>
      <c r="G97" s="6">
        <v>36301</v>
      </c>
      <c r="H97" s="6" t="s">
        <v>4766</v>
      </c>
      <c r="I97" s="6" t="s">
        <v>4766</v>
      </c>
      <c r="J97" s="6" t="s">
        <v>4766</v>
      </c>
      <c r="K97" s="6" t="s">
        <v>4766</v>
      </c>
      <c r="L97" s="6" t="s">
        <v>4766</v>
      </c>
      <c r="M97" s="6" t="s">
        <v>4766</v>
      </c>
      <c r="N97" s="6" t="s">
        <v>4766</v>
      </c>
      <c r="O97" s="6" t="s">
        <v>4766</v>
      </c>
    </row>
    <row r="98" spans="1:15" ht="16.5" customHeight="1" x14ac:dyDescent="0.25">
      <c r="A98" s="1" t="s">
        <v>1404</v>
      </c>
      <c r="B98" s="2" t="s">
        <v>8069</v>
      </c>
      <c r="C98" s="13" t="str">
        <f t="shared" si="3"/>
        <v>查看目錄</v>
      </c>
      <c r="D98" s="1" t="s">
        <v>2</v>
      </c>
      <c r="E98" s="6">
        <v>36357</v>
      </c>
      <c r="F98" s="6">
        <v>36363</v>
      </c>
      <c r="G98" s="6">
        <v>36384</v>
      </c>
      <c r="H98" s="6" t="s">
        <v>4766</v>
      </c>
      <c r="I98" s="6" t="s">
        <v>4766</v>
      </c>
      <c r="J98" s="6" t="s">
        <v>4766</v>
      </c>
      <c r="K98" s="6" t="s">
        <v>4766</v>
      </c>
      <c r="L98" s="6" t="s">
        <v>4766</v>
      </c>
      <c r="M98" s="6" t="s">
        <v>4766</v>
      </c>
      <c r="N98" s="6" t="s">
        <v>4766</v>
      </c>
      <c r="O98" s="6" t="s">
        <v>4766</v>
      </c>
    </row>
    <row r="99" spans="1:15" ht="16.5" customHeight="1" x14ac:dyDescent="0.25">
      <c r="A99" s="1" t="s">
        <v>1405</v>
      </c>
      <c r="B99" s="2" t="s">
        <v>8070</v>
      </c>
      <c r="C99" s="13" t="str">
        <f t="shared" si="3"/>
        <v>查看目錄</v>
      </c>
      <c r="D99" s="1" t="s">
        <v>9</v>
      </c>
      <c r="E99" s="6">
        <v>36372</v>
      </c>
      <c r="F99" s="6">
        <v>36376</v>
      </c>
      <c r="G99" s="6">
        <v>36384</v>
      </c>
      <c r="H99" s="6" t="s">
        <v>4766</v>
      </c>
      <c r="I99" s="6" t="s">
        <v>4766</v>
      </c>
      <c r="J99" s="6" t="s">
        <v>4766</v>
      </c>
      <c r="K99" s="6" t="s">
        <v>4766</v>
      </c>
      <c r="L99" s="6" t="s">
        <v>4766</v>
      </c>
      <c r="M99" s="6" t="s">
        <v>4766</v>
      </c>
      <c r="N99" s="6" t="s">
        <v>4766</v>
      </c>
      <c r="O99" s="6" t="s">
        <v>4766</v>
      </c>
    </row>
    <row r="100" spans="1:15" ht="16.5" customHeight="1" x14ac:dyDescent="0.25">
      <c r="A100" s="1" t="s">
        <v>1406</v>
      </c>
      <c r="B100" s="2" t="s">
        <v>8071</v>
      </c>
      <c r="C100" s="13" t="str">
        <f t="shared" si="3"/>
        <v>查看目錄</v>
      </c>
      <c r="D100" s="1" t="s">
        <v>9</v>
      </c>
      <c r="E100" s="6">
        <v>36372</v>
      </c>
      <c r="F100" s="6">
        <v>36376</v>
      </c>
      <c r="G100" s="6">
        <v>36383</v>
      </c>
      <c r="H100" s="6" t="s">
        <v>4766</v>
      </c>
      <c r="I100" s="6" t="s">
        <v>4766</v>
      </c>
      <c r="J100" s="6" t="s">
        <v>4766</v>
      </c>
      <c r="K100" s="6" t="s">
        <v>4766</v>
      </c>
      <c r="L100" s="6" t="s">
        <v>4766</v>
      </c>
      <c r="M100" s="6" t="s">
        <v>4766</v>
      </c>
      <c r="N100" s="6" t="s">
        <v>4766</v>
      </c>
      <c r="O100" s="6" t="s">
        <v>4766</v>
      </c>
    </row>
    <row r="101" spans="1:15" ht="16.5" customHeight="1" x14ac:dyDescent="0.25">
      <c r="A101" s="1" t="s">
        <v>1407</v>
      </c>
      <c r="B101" s="2" t="s">
        <v>8072</v>
      </c>
      <c r="C101" s="13" t="str">
        <f t="shared" si="3"/>
        <v>查看目錄</v>
      </c>
      <c r="D101" s="1" t="s">
        <v>2</v>
      </c>
      <c r="E101" s="6">
        <v>36433</v>
      </c>
      <c r="F101" s="6">
        <v>36441</v>
      </c>
      <c r="G101" s="6">
        <v>36494</v>
      </c>
      <c r="H101" s="6" t="s">
        <v>4766</v>
      </c>
      <c r="I101" s="6" t="s">
        <v>4766</v>
      </c>
      <c r="J101" s="6" t="s">
        <v>4766</v>
      </c>
      <c r="K101" s="6" t="s">
        <v>4766</v>
      </c>
      <c r="L101" s="6" t="s">
        <v>4766</v>
      </c>
      <c r="M101" s="6" t="s">
        <v>4766</v>
      </c>
      <c r="N101" s="6" t="s">
        <v>4766</v>
      </c>
      <c r="O101" s="6" t="s">
        <v>4766</v>
      </c>
    </row>
    <row r="102" spans="1:15" ht="16.5" customHeight="1" x14ac:dyDescent="0.25">
      <c r="A102" s="1" t="s">
        <v>1408</v>
      </c>
      <c r="B102" s="2" t="s">
        <v>8073</v>
      </c>
      <c r="C102" s="13" t="str">
        <f t="shared" si="3"/>
        <v>查看目錄</v>
      </c>
      <c r="D102" s="1" t="s">
        <v>234</v>
      </c>
      <c r="E102" s="6">
        <v>36454</v>
      </c>
      <c r="F102" s="6">
        <v>36463</v>
      </c>
      <c r="G102" s="6">
        <v>36547</v>
      </c>
      <c r="H102" s="6" t="s">
        <v>4766</v>
      </c>
      <c r="I102" s="6" t="s">
        <v>4766</v>
      </c>
      <c r="J102" s="6" t="s">
        <v>4766</v>
      </c>
      <c r="K102" s="6" t="s">
        <v>4766</v>
      </c>
      <c r="L102" s="6" t="s">
        <v>4766</v>
      </c>
      <c r="M102" s="6" t="s">
        <v>4766</v>
      </c>
      <c r="N102" s="6" t="s">
        <v>4766</v>
      </c>
      <c r="O102" s="6" t="s">
        <v>4766</v>
      </c>
    </row>
    <row r="103" spans="1:15" ht="16.5" customHeight="1" x14ac:dyDescent="0.25">
      <c r="A103" s="1" t="s">
        <v>1409</v>
      </c>
      <c r="B103" s="2" t="s">
        <v>8074</v>
      </c>
      <c r="C103" s="13" t="str">
        <f t="shared" si="3"/>
        <v>查看目錄</v>
      </c>
      <c r="D103" s="1" t="s">
        <v>2</v>
      </c>
      <c r="E103" s="6">
        <v>36473</v>
      </c>
      <c r="F103" s="6">
        <v>36482</v>
      </c>
      <c r="G103" s="6">
        <v>36494</v>
      </c>
      <c r="H103" s="6" t="s">
        <v>4766</v>
      </c>
      <c r="I103" s="6" t="s">
        <v>4766</v>
      </c>
      <c r="J103" s="6" t="s">
        <v>4766</v>
      </c>
      <c r="K103" s="6" t="s">
        <v>4766</v>
      </c>
      <c r="L103" s="6" t="s">
        <v>4766</v>
      </c>
      <c r="M103" s="6" t="s">
        <v>4766</v>
      </c>
      <c r="N103" s="6" t="s">
        <v>4766</v>
      </c>
      <c r="O103" s="6" t="s">
        <v>4766</v>
      </c>
    </row>
    <row r="104" spans="1:15" ht="16.5" customHeight="1" x14ac:dyDescent="0.25">
      <c r="A104" s="1" t="s">
        <v>1410</v>
      </c>
      <c r="B104" s="2" t="s">
        <v>8075</v>
      </c>
      <c r="C104" s="13" t="str">
        <f t="shared" si="3"/>
        <v>查看目錄</v>
      </c>
      <c r="D104" s="1" t="s">
        <v>234</v>
      </c>
      <c r="E104" s="6">
        <v>36474</v>
      </c>
      <c r="F104" s="6">
        <v>36484</v>
      </c>
      <c r="G104" s="6">
        <v>36494</v>
      </c>
      <c r="H104" s="6" t="s">
        <v>4766</v>
      </c>
      <c r="I104" s="6" t="s">
        <v>4766</v>
      </c>
      <c r="J104" s="6" t="s">
        <v>4766</v>
      </c>
      <c r="K104" s="6" t="s">
        <v>4766</v>
      </c>
      <c r="L104" s="6" t="s">
        <v>4766</v>
      </c>
      <c r="M104" s="6" t="s">
        <v>4766</v>
      </c>
      <c r="N104" s="6" t="s">
        <v>4766</v>
      </c>
      <c r="O104" s="6" t="s">
        <v>4766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13"/>
  <dimension ref="A1:O35"/>
  <sheetViews>
    <sheetView workbookViewId="0">
      <pane xSplit="1" ySplit="1" topLeftCell="B23" activePane="bottomRight" state="frozen"/>
      <selection activeCell="A82" sqref="A82"/>
      <selection pane="topRight" activeCell="A82" sqref="A82"/>
      <selection pane="bottomLeft" activeCell="A82" sqref="A82"/>
      <selection pane="bottomRight" activeCell="A82" sqref="A82"/>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3" width="16.125" style="6" bestFit="1" customWidth="1"/>
    <col min="14" max="14" width="9" style="6"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1411</v>
      </c>
      <c r="B2" s="2" t="s">
        <v>7937</v>
      </c>
      <c r="C2" s="13" t="str">
        <f t="shared" ref="C2:C8" si="0">HYPERLINK("X:\Private\NTD\Test Report\測試報告-電子版本(1999-2014)\G-FL","查看目錄")</f>
        <v>查看目錄</v>
      </c>
      <c r="D2" s="1" t="s">
        <v>1293</v>
      </c>
      <c r="E2" s="6">
        <v>37868</v>
      </c>
      <c r="F2" s="6" t="s">
        <v>4766</v>
      </c>
      <c r="G2" s="6" t="s">
        <v>4766</v>
      </c>
      <c r="H2" s="6" t="s">
        <v>4766</v>
      </c>
      <c r="I2" s="6" t="s">
        <v>4766</v>
      </c>
      <c r="J2" s="6" t="s">
        <v>4766</v>
      </c>
      <c r="K2" s="6" t="s">
        <v>4766</v>
      </c>
      <c r="L2" s="6" t="s">
        <v>373</v>
      </c>
      <c r="M2" s="6" t="s">
        <v>4766</v>
      </c>
      <c r="N2" s="6" t="s">
        <v>4766</v>
      </c>
      <c r="O2" s="6" t="s">
        <v>4766</v>
      </c>
    </row>
    <row r="3" spans="1:15" ht="16.5" customHeight="1" x14ac:dyDescent="0.25">
      <c r="A3" s="1" t="s">
        <v>1412</v>
      </c>
      <c r="B3" s="2" t="s">
        <v>7938</v>
      </c>
      <c r="C3" s="13" t="str">
        <f t="shared" si="0"/>
        <v>查看目錄</v>
      </c>
      <c r="D3" s="1" t="s">
        <v>1293</v>
      </c>
      <c r="E3" s="6">
        <v>37868</v>
      </c>
      <c r="F3" s="6" t="s">
        <v>4766</v>
      </c>
      <c r="G3" s="6" t="s">
        <v>4766</v>
      </c>
      <c r="H3" s="6" t="s">
        <v>4766</v>
      </c>
      <c r="I3" s="6" t="s">
        <v>4766</v>
      </c>
      <c r="J3" s="6" t="s">
        <v>4766</v>
      </c>
      <c r="K3" s="6" t="s">
        <v>4766</v>
      </c>
      <c r="L3" s="6" t="s">
        <v>373</v>
      </c>
      <c r="M3" s="6" t="s">
        <v>4766</v>
      </c>
      <c r="N3" s="6" t="s">
        <v>4766</v>
      </c>
      <c r="O3" s="6" t="s">
        <v>4766</v>
      </c>
    </row>
    <row r="4" spans="1:15" ht="16.5" customHeight="1" x14ac:dyDescent="0.25">
      <c r="A4" s="1" t="s">
        <v>1413</v>
      </c>
      <c r="B4" s="2" t="s">
        <v>7939</v>
      </c>
      <c r="C4" s="13" t="str">
        <f t="shared" si="0"/>
        <v>查看目錄</v>
      </c>
      <c r="D4" s="1" t="s">
        <v>25</v>
      </c>
      <c r="E4" s="6">
        <v>37873</v>
      </c>
      <c r="F4" s="6" t="s">
        <v>4804</v>
      </c>
      <c r="G4" s="6">
        <v>37893</v>
      </c>
      <c r="H4" s="6">
        <v>37893</v>
      </c>
      <c r="I4" s="6" t="s">
        <v>4805</v>
      </c>
      <c r="J4" s="6">
        <v>37901</v>
      </c>
      <c r="K4" s="6" t="s">
        <v>4794</v>
      </c>
      <c r="L4" s="6" t="s">
        <v>34</v>
      </c>
      <c r="M4" s="6" t="s">
        <v>4766</v>
      </c>
      <c r="N4" s="6" t="s">
        <v>4766</v>
      </c>
      <c r="O4" s="6" t="s">
        <v>4766</v>
      </c>
    </row>
    <row r="5" spans="1:15" ht="16.5" customHeight="1" x14ac:dyDescent="0.25">
      <c r="A5" s="1" t="s">
        <v>1414</v>
      </c>
      <c r="B5" s="2" t="s">
        <v>7940</v>
      </c>
      <c r="C5" s="13" t="str">
        <f t="shared" si="0"/>
        <v>查看目錄</v>
      </c>
      <c r="D5" s="1" t="s">
        <v>352</v>
      </c>
      <c r="E5" s="6">
        <v>37902</v>
      </c>
      <c r="F5" s="6" t="s">
        <v>4804</v>
      </c>
      <c r="G5" s="6">
        <v>37957</v>
      </c>
      <c r="H5" s="6">
        <v>37957</v>
      </c>
      <c r="I5" s="6" t="s">
        <v>4792</v>
      </c>
      <c r="J5" s="6">
        <v>37966</v>
      </c>
      <c r="K5" s="6" t="s">
        <v>4794</v>
      </c>
      <c r="L5" s="6" t="s">
        <v>34</v>
      </c>
      <c r="M5" s="6">
        <v>37970</v>
      </c>
      <c r="N5" s="6" t="s">
        <v>4766</v>
      </c>
      <c r="O5" s="6" t="s">
        <v>4766</v>
      </c>
    </row>
    <row r="6" spans="1:15" ht="16.5" customHeight="1" x14ac:dyDescent="0.25">
      <c r="A6" s="1" t="s">
        <v>1415</v>
      </c>
      <c r="B6" s="2" t="s">
        <v>7941</v>
      </c>
      <c r="C6" s="13" t="str">
        <f t="shared" si="0"/>
        <v>查看目錄</v>
      </c>
      <c r="D6" s="1" t="s">
        <v>352</v>
      </c>
      <c r="E6" s="6">
        <v>37902</v>
      </c>
      <c r="F6" s="6" t="s">
        <v>4804</v>
      </c>
      <c r="G6" s="6">
        <v>37957</v>
      </c>
      <c r="H6" s="6">
        <v>37957</v>
      </c>
      <c r="I6" s="6" t="s">
        <v>4792</v>
      </c>
      <c r="J6" s="6">
        <v>37966</v>
      </c>
      <c r="K6" s="6" t="s">
        <v>4794</v>
      </c>
      <c r="L6" s="6" t="s">
        <v>34</v>
      </c>
      <c r="M6" s="6">
        <v>37970</v>
      </c>
      <c r="N6" s="6" t="s">
        <v>4766</v>
      </c>
      <c r="O6" s="6" t="s">
        <v>4766</v>
      </c>
    </row>
    <row r="7" spans="1:15" ht="16.5" customHeight="1" x14ac:dyDescent="0.25">
      <c r="A7" s="1" t="s">
        <v>1416</v>
      </c>
      <c r="B7" s="2" t="s">
        <v>7942</v>
      </c>
      <c r="C7" s="13" t="str">
        <f t="shared" si="0"/>
        <v>查看目錄</v>
      </c>
      <c r="D7" s="1" t="s">
        <v>59</v>
      </c>
      <c r="E7" s="6">
        <v>37931</v>
      </c>
      <c r="F7" s="6">
        <v>37940</v>
      </c>
      <c r="G7" s="6" t="s">
        <v>4766</v>
      </c>
      <c r="H7" s="6" t="s">
        <v>4766</v>
      </c>
      <c r="I7" s="6" t="s">
        <v>4766</v>
      </c>
      <c r="J7" s="6" t="s">
        <v>4766</v>
      </c>
      <c r="K7" s="6" t="s">
        <v>4766</v>
      </c>
      <c r="L7" s="6" t="s">
        <v>34</v>
      </c>
      <c r="M7" s="6" t="s">
        <v>4766</v>
      </c>
      <c r="N7" s="6" t="s">
        <v>4766</v>
      </c>
      <c r="O7" s="6" t="s">
        <v>4766</v>
      </c>
    </row>
    <row r="8" spans="1:15" ht="16.5" customHeight="1" x14ac:dyDescent="0.25">
      <c r="A8" s="1" t="s">
        <v>1417</v>
      </c>
      <c r="B8" s="2" t="s">
        <v>7943</v>
      </c>
      <c r="C8" s="13" t="str">
        <f t="shared" si="0"/>
        <v>查看目錄</v>
      </c>
      <c r="D8" s="1" t="s">
        <v>25</v>
      </c>
      <c r="E8" s="6">
        <v>37931</v>
      </c>
      <c r="F8" s="6">
        <v>37940</v>
      </c>
      <c r="G8" s="6" t="s">
        <v>4766</v>
      </c>
      <c r="H8" s="6" t="s">
        <v>4766</v>
      </c>
      <c r="I8" s="6" t="s">
        <v>4766</v>
      </c>
      <c r="J8" s="6" t="s">
        <v>4766</v>
      </c>
      <c r="K8" s="6" t="s">
        <v>4766</v>
      </c>
      <c r="L8" s="6" t="s">
        <v>34</v>
      </c>
      <c r="M8" s="6" t="s">
        <v>4766</v>
      </c>
      <c r="N8" s="6" t="s">
        <v>4766</v>
      </c>
      <c r="O8" s="6" t="s">
        <v>4766</v>
      </c>
    </row>
    <row r="9" spans="1:15" ht="16.5" customHeight="1" x14ac:dyDescent="0.25">
      <c r="A9" s="1" t="s">
        <v>1418</v>
      </c>
      <c r="B9" s="2" t="s">
        <v>7944</v>
      </c>
      <c r="C9" s="13" t="str">
        <f>HYPERLINK("X:\Private\NTD\Test Report\測試報告-電子版本(1999-2014)\G-FL\G-FL-040101","查看文件")</f>
        <v>查看文件</v>
      </c>
      <c r="D9" s="1" t="s">
        <v>1419</v>
      </c>
      <c r="E9" s="6">
        <v>37988</v>
      </c>
      <c r="F9" s="6">
        <v>38003</v>
      </c>
      <c r="G9" s="6">
        <v>38072</v>
      </c>
      <c r="H9" s="6">
        <v>38074</v>
      </c>
      <c r="I9" s="6" t="s">
        <v>4794</v>
      </c>
      <c r="J9" s="6">
        <v>38076</v>
      </c>
      <c r="K9" s="6" t="s">
        <v>4794</v>
      </c>
      <c r="L9" s="6" t="s">
        <v>34</v>
      </c>
      <c r="M9" s="6">
        <v>38080</v>
      </c>
      <c r="N9" s="6" t="s">
        <v>4766</v>
      </c>
      <c r="O9" s="6" t="s">
        <v>4766</v>
      </c>
    </row>
    <row r="10" spans="1:15" ht="16.5" customHeight="1" x14ac:dyDescent="0.25">
      <c r="A10" s="1" t="s">
        <v>1420</v>
      </c>
      <c r="B10" s="2" t="s">
        <v>7945</v>
      </c>
      <c r="C10" s="13" t="str">
        <f>HYPERLINK("X:\Private\NTD\Test Report\測試報告-電子版本(1999-2014)\G-FL\G-FL-040102","查看文件")</f>
        <v>查看文件</v>
      </c>
      <c r="D10" s="1" t="s">
        <v>1421</v>
      </c>
      <c r="E10" s="6">
        <v>37979</v>
      </c>
      <c r="F10" s="6">
        <v>38001</v>
      </c>
      <c r="G10" s="6">
        <v>38072</v>
      </c>
      <c r="H10" s="6">
        <v>38074</v>
      </c>
      <c r="I10" s="6" t="s">
        <v>4794</v>
      </c>
      <c r="J10" s="6">
        <v>38076</v>
      </c>
      <c r="K10" s="6" t="s">
        <v>4794</v>
      </c>
      <c r="L10" s="6" t="s">
        <v>34</v>
      </c>
      <c r="M10" s="6">
        <v>38080</v>
      </c>
      <c r="N10" s="6" t="s">
        <v>4766</v>
      </c>
      <c r="O10" s="6" t="s">
        <v>4766</v>
      </c>
    </row>
    <row r="11" spans="1:15" ht="16.5" customHeight="1" x14ac:dyDescent="0.25">
      <c r="A11" s="1" t="s">
        <v>1422</v>
      </c>
      <c r="B11" s="2" t="s">
        <v>7946</v>
      </c>
      <c r="C11" s="13" t="str">
        <f>HYPERLINK("X:\Private\NTD\Test Report\測試報告-電子版本(1999-2014)\G-FL","查看目錄")</f>
        <v>查看目錄</v>
      </c>
      <c r="D11" s="1" t="s">
        <v>352</v>
      </c>
      <c r="E11" s="6">
        <v>37991</v>
      </c>
      <c r="F11" s="6" t="s">
        <v>4804</v>
      </c>
      <c r="G11" s="6" t="s">
        <v>4766</v>
      </c>
      <c r="H11" s="6" t="s">
        <v>4766</v>
      </c>
      <c r="I11" s="6" t="s">
        <v>4766</v>
      </c>
      <c r="J11" s="6" t="s">
        <v>4766</v>
      </c>
      <c r="K11" s="6" t="s">
        <v>4766</v>
      </c>
      <c r="L11" s="6" t="s">
        <v>34</v>
      </c>
      <c r="M11" s="6" t="s">
        <v>4766</v>
      </c>
      <c r="N11" s="6" t="s">
        <v>4766</v>
      </c>
      <c r="O11" s="6" t="s">
        <v>4766</v>
      </c>
    </row>
    <row r="12" spans="1:15" ht="16.5" customHeight="1" x14ac:dyDescent="0.25">
      <c r="A12" s="1" t="s">
        <v>1423</v>
      </c>
      <c r="B12" s="2" t="s">
        <v>7947</v>
      </c>
      <c r="C12" s="13" t="str">
        <f>HYPERLINK("X:\Private\NTD\Test Report\測試報告-電子版本(1999-2014)\G-FL","查看目錄")</f>
        <v>查看目錄</v>
      </c>
      <c r="D12" s="1" t="s">
        <v>352</v>
      </c>
      <c r="E12" s="6">
        <v>37991</v>
      </c>
      <c r="F12" s="6" t="s">
        <v>4804</v>
      </c>
      <c r="G12" s="6" t="s">
        <v>4766</v>
      </c>
      <c r="H12" s="6" t="s">
        <v>4766</v>
      </c>
      <c r="I12" s="6" t="s">
        <v>4766</v>
      </c>
      <c r="J12" s="6" t="s">
        <v>4766</v>
      </c>
      <c r="K12" s="6" t="s">
        <v>4766</v>
      </c>
      <c r="L12" s="6" t="s">
        <v>34</v>
      </c>
      <c r="M12" s="6" t="s">
        <v>4766</v>
      </c>
      <c r="N12" s="6" t="s">
        <v>4766</v>
      </c>
      <c r="O12" s="6" t="s">
        <v>4766</v>
      </c>
    </row>
    <row r="13" spans="1:15" ht="16.5" customHeight="1" x14ac:dyDescent="0.25">
      <c r="A13" s="1" t="s">
        <v>1424</v>
      </c>
      <c r="B13" s="2" t="s">
        <v>7948</v>
      </c>
      <c r="C13" s="13" t="str">
        <f>HYPERLINK("X:\Private\NTD\Test Report\測試報告-電子版本(1999-2014)\G-FL\G-FL-040201","查看文件")</f>
        <v>查看文件</v>
      </c>
      <c r="D13" s="1" t="s">
        <v>1425</v>
      </c>
      <c r="E13" s="6">
        <v>45326</v>
      </c>
      <c r="F13" s="6">
        <v>45326</v>
      </c>
      <c r="G13" s="6">
        <v>38092</v>
      </c>
      <c r="H13" s="6">
        <v>38094</v>
      </c>
      <c r="I13" s="6" t="s">
        <v>4824</v>
      </c>
      <c r="J13" s="6">
        <v>38099</v>
      </c>
      <c r="K13" s="6" t="s">
        <v>4794</v>
      </c>
      <c r="L13" s="6" t="s">
        <v>34</v>
      </c>
      <c r="M13" s="6">
        <v>38099</v>
      </c>
      <c r="N13" s="6" t="s">
        <v>4766</v>
      </c>
      <c r="O13" s="6" t="s">
        <v>4766</v>
      </c>
    </row>
    <row r="14" spans="1:15" ht="16.5" customHeight="1" x14ac:dyDescent="0.25">
      <c r="A14" s="1" t="s">
        <v>1426</v>
      </c>
      <c r="B14" s="2" t="s">
        <v>7949</v>
      </c>
      <c r="C14" s="13" t="str">
        <f t="shared" ref="C14:C35" si="1">HYPERLINK("X:\Private\NTD\Test Report\測試報告-電子版本(1999-2014)\G-FL","查看目錄")</f>
        <v>查看目錄</v>
      </c>
      <c r="D14" s="1" t="s">
        <v>25</v>
      </c>
      <c r="E14" s="6">
        <v>38148</v>
      </c>
      <c r="F14" s="6">
        <v>38163</v>
      </c>
      <c r="G14" s="6">
        <v>38184</v>
      </c>
      <c r="H14" s="6">
        <v>38185</v>
      </c>
      <c r="I14" s="6" t="s">
        <v>4824</v>
      </c>
      <c r="J14" s="6">
        <v>38189</v>
      </c>
      <c r="K14" s="6" t="s">
        <v>4794</v>
      </c>
      <c r="L14" s="6" t="s">
        <v>34</v>
      </c>
      <c r="M14" s="6">
        <v>38189</v>
      </c>
      <c r="N14" s="6" t="s">
        <v>4766</v>
      </c>
      <c r="O14" s="6" t="s">
        <v>4766</v>
      </c>
    </row>
    <row r="15" spans="1:15" ht="16.5" customHeight="1" x14ac:dyDescent="0.25">
      <c r="A15" s="1" t="s">
        <v>1427</v>
      </c>
      <c r="B15" s="2" t="s">
        <v>7950</v>
      </c>
      <c r="C15" s="13" t="str">
        <f t="shared" si="1"/>
        <v>查看目錄</v>
      </c>
      <c r="D15" s="1" t="s">
        <v>1302</v>
      </c>
      <c r="E15" s="6">
        <v>38149</v>
      </c>
      <c r="F15" s="6">
        <v>38179</v>
      </c>
      <c r="G15" s="6">
        <v>38206</v>
      </c>
      <c r="H15" s="6">
        <v>38208</v>
      </c>
      <c r="I15" s="6" t="s">
        <v>4821</v>
      </c>
      <c r="J15" s="6">
        <v>38217</v>
      </c>
      <c r="K15" s="6" t="s">
        <v>4821</v>
      </c>
      <c r="L15" s="6" t="s">
        <v>34</v>
      </c>
      <c r="M15" s="6">
        <v>38217</v>
      </c>
      <c r="N15" s="6" t="s">
        <v>4766</v>
      </c>
      <c r="O15" s="6" t="s">
        <v>4766</v>
      </c>
    </row>
    <row r="16" spans="1:15" ht="16.5" customHeight="1" x14ac:dyDescent="0.25">
      <c r="A16" s="1" t="s">
        <v>1428</v>
      </c>
      <c r="B16" s="2" t="s">
        <v>7951</v>
      </c>
      <c r="C16" s="13" t="str">
        <f t="shared" si="1"/>
        <v>查看目錄</v>
      </c>
      <c r="D16" s="1" t="s">
        <v>635</v>
      </c>
      <c r="E16" s="6">
        <v>38251</v>
      </c>
      <c r="F16" s="6">
        <v>38260</v>
      </c>
      <c r="G16" s="6">
        <v>38311</v>
      </c>
      <c r="H16" s="6">
        <v>38312</v>
      </c>
      <c r="I16" s="6" t="s">
        <v>4824</v>
      </c>
      <c r="J16" s="6">
        <v>38324</v>
      </c>
      <c r="K16" s="6" t="s">
        <v>4824</v>
      </c>
      <c r="L16" s="6" t="s">
        <v>34</v>
      </c>
      <c r="M16" s="6">
        <v>38325</v>
      </c>
      <c r="N16" s="6" t="s">
        <v>4766</v>
      </c>
      <c r="O16" s="6" t="s">
        <v>4766</v>
      </c>
    </row>
    <row r="17" spans="1:15" ht="16.5" customHeight="1" x14ac:dyDescent="0.25">
      <c r="A17" s="1" t="s">
        <v>1429</v>
      </c>
      <c r="B17" s="2" t="s">
        <v>7952</v>
      </c>
      <c r="C17" s="13" t="str">
        <f t="shared" si="1"/>
        <v>查看目錄</v>
      </c>
      <c r="D17" s="1" t="s">
        <v>56</v>
      </c>
      <c r="E17" s="6">
        <v>38322</v>
      </c>
      <c r="F17" s="6">
        <v>38372</v>
      </c>
      <c r="G17" s="6">
        <v>38406</v>
      </c>
      <c r="H17" s="6">
        <v>38407</v>
      </c>
      <c r="I17" s="6" t="s">
        <v>4792</v>
      </c>
      <c r="J17" s="6">
        <v>38413</v>
      </c>
      <c r="K17" s="6" t="s">
        <v>4824</v>
      </c>
      <c r="L17" s="6" t="s">
        <v>84</v>
      </c>
      <c r="M17" s="6">
        <v>38414</v>
      </c>
      <c r="N17" s="6" t="s">
        <v>4766</v>
      </c>
      <c r="O17" s="6" t="s">
        <v>4766</v>
      </c>
    </row>
    <row r="18" spans="1:15" ht="16.5" customHeight="1" x14ac:dyDescent="0.25">
      <c r="A18" s="1" t="s">
        <v>1430</v>
      </c>
      <c r="B18" s="2" t="s">
        <v>7953</v>
      </c>
      <c r="C18" s="13" t="str">
        <f t="shared" si="1"/>
        <v>查看目錄</v>
      </c>
      <c r="D18" s="1" t="s">
        <v>56</v>
      </c>
      <c r="E18" s="6">
        <v>38341</v>
      </c>
      <c r="F18" s="6">
        <v>38367</v>
      </c>
      <c r="G18" s="6">
        <v>38390</v>
      </c>
      <c r="H18" s="6">
        <v>38399</v>
      </c>
      <c r="I18" s="6" t="s">
        <v>4821</v>
      </c>
      <c r="J18" s="6">
        <v>38405</v>
      </c>
      <c r="K18" s="6" t="s">
        <v>4821</v>
      </c>
      <c r="L18" s="6" t="s">
        <v>84</v>
      </c>
      <c r="M18" s="6">
        <v>38406</v>
      </c>
      <c r="N18" s="6" t="s">
        <v>4766</v>
      </c>
      <c r="O18" s="6" t="s">
        <v>4766</v>
      </c>
    </row>
    <row r="19" spans="1:15" ht="16.5" customHeight="1" x14ac:dyDescent="0.25">
      <c r="A19" s="1" t="s">
        <v>1431</v>
      </c>
      <c r="B19" s="2" t="s">
        <v>7954</v>
      </c>
      <c r="C19" s="13" t="str">
        <f t="shared" si="1"/>
        <v>查看目錄</v>
      </c>
      <c r="D19" s="1" t="s">
        <v>102</v>
      </c>
      <c r="E19" s="6">
        <v>38764</v>
      </c>
      <c r="F19" s="6" t="s">
        <v>533</v>
      </c>
      <c r="G19" s="6">
        <v>38810</v>
      </c>
      <c r="H19" s="6">
        <v>38810</v>
      </c>
      <c r="I19" s="6" t="s">
        <v>4792</v>
      </c>
      <c r="J19" s="6">
        <v>38814</v>
      </c>
      <c r="K19" s="6" t="s">
        <v>4824</v>
      </c>
      <c r="L19" s="6" t="s">
        <v>84</v>
      </c>
      <c r="M19" s="6">
        <v>38818</v>
      </c>
      <c r="N19" s="6" t="s">
        <v>4766</v>
      </c>
      <c r="O19" s="6" t="s">
        <v>4766</v>
      </c>
    </row>
    <row r="20" spans="1:15" ht="16.5" customHeight="1" x14ac:dyDescent="0.25">
      <c r="A20" s="1" t="s">
        <v>1432</v>
      </c>
      <c r="B20" s="2" t="s">
        <v>7955</v>
      </c>
      <c r="C20" s="13" t="str">
        <f t="shared" si="1"/>
        <v>查看目錄</v>
      </c>
      <c r="D20" s="1" t="s">
        <v>102</v>
      </c>
      <c r="E20" s="6">
        <v>38764</v>
      </c>
      <c r="F20" s="6" t="s">
        <v>533</v>
      </c>
      <c r="G20" s="6">
        <v>38810</v>
      </c>
      <c r="H20" s="6">
        <v>38810</v>
      </c>
      <c r="I20" s="6" t="s">
        <v>4792</v>
      </c>
      <c r="J20" s="6">
        <v>38814</v>
      </c>
      <c r="K20" s="6" t="s">
        <v>4824</v>
      </c>
      <c r="L20" s="6" t="s">
        <v>84</v>
      </c>
      <c r="M20" s="6">
        <v>38818</v>
      </c>
      <c r="N20" s="6" t="s">
        <v>4766</v>
      </c>
      <c r="O20" s="6" t="s">
        <v>4766</v>
      </c>
    </row>
    <row r="21" spans="1:15" ht="16.5" customHeight="1" x14ac:dyDescent="0.25">
      <c r="A21" s="1" t="s">
        <v>1433</v>
      </c>
      <c r="B21" s="2" t="s">
        <v>7956</v>
      </c>
      <c r="C21" s="13" t="str">
        <f t="shared" si="1"/>
        <v>查看目錄</v>
      </c>
      <c r="D21" s="1" t="s">
        <v>635</v>
      </c>
      <c r="E21" s="6">
        <v>39334</v>
      </c>
      <c r="F21" s="6" t="s">
        <v>533</v>
      </c>
      <c r="G21" s="6">
        <v>39363</v>
      </c>
      <c r="H21" s="6">
        <v>39364</v>
      </c>
      <c r="I21" s="6" t="s">
        <v>4792</v>
      </c>
      <c r="J21" s="6">
        <v>39365</v>
      </c>
      <c r="K21" s="6" t="s">
        <v>4824</v>
      </c>
      <c r="L21" s="6" t="s">
        <v>625</v>
      </c>
      <c r="M21" s="6">
        <v>39385</v>
      </c>
      <c r="N21" s="6" t="s">
        <v>4766</v>
      </c>
      <c r="O21" s="6" t="s">
        <v>4766</v>
      </c>
    </row>
    <row r="22" spans="1:15" ht="16.5" customHeight="1" x14ac:dyDescent="0.25">
      <c r="A22" s="1" t="s">
        <v>1434</v>
      </c>
      <c r="B22" s="2" t="s">
        <v>7957</v>
      </c>
      <c r="C22" s="13" t="str">
        <f t="shared" si="1"/>
        <v>查看目錄</v>
      </c>
      <c r="D22" s="1" t="s">
        <v>1435</v>
      </c>
      <c r="E22" s="6">
        <v>39577</v>
      </c>
      <c r="F22" s="6" t="s">
        <v>533</v>
      </c>
      <c r="G22" s="6">
        <v>39617</v>
      </c>
      <c r="H22" s="6">
        <v>39618</v>
      </c>
      <c r="I22" s="6" t="s">
        <v>4792</v>
      </c>
      <c r="J22" s="6">
        <v>39623</v>
      </c>
      <c r="K22" s="6" t="s">
        <v>4824</v>
      </c>
      <c r="L22" s="6" t="s">
        <v>625</v>
      </c>
      <c r="M22" s="6">
        <v>39638</v>
      </c>
      <c r="N22" s="6" t="s">
        <v>4766</v>
      </c>
      <c r="O22" s="6" t="s">
        <v>4766</v>
      </c>
    </row>
    <row r="23" spans="1:15" ht="16.5" customHeight="1" x14ac:dyDescent="0.25">
      <c r="A23" s="1" t="s">
        <v>1436</v>
      </c>
      <c r="B23" s="2" t="s">
        <v>7958</v>
      </c>
      <c r="C23" s="13" t="str">
        <f t="shared" si="1"/>
        <v>查看目錄</v>
      </c>
      <c r="D23" s="1" t="s">
        <v>458</v>
      </c>
      <c r="E23" s="6">
        <v>39566</v>
      </c>
      <c r="F23" s="6" t="s">
        <v>225</v>
      </c>
      <c r="G23" s="6">
        <v>39597</v>
      </c>
      <c r="H23" s="6">
        <v>39598</v>
      </c>
      <c r="I23" s="6" t="s">
        <v>4792</v>
      </c>
      <c r="J23" s="6">
        <v>39623</v>
      </c>
      <c r="K23" s="6" t="s">
        <v>4824</v>
      </c>
      <c r="L23" s="6" t="s">
        <v>625</v>
      </c>
      <c r="M23" s="6">
        <v>39638</v>
      </c>
      <c r="N23" s="6" t="s">
        <v>4766</v>
      </c>
      <c r="O23" s="6" t="s">
        <v>4766</v>
      </c>
    </row>
    <row r="24" spans="1:15" ht="16.5" customHeight="1" x14ac:dyDescent="0.25">
      <c r="A24" s="1" t="s">
        <v>1437</v>
      </c>
      <c r="B24" s="2" t="s">
        <v>7959</v>
      </c>
      <c r="C24" s="13" t="str">
        <f t="shared" si="1"/>
        <v>查看目錄</v>
      </c>
      <c r="D24" s="1" t="s">
        <v>458</v>
      </c>
      <c r="E24" s="6" t="s">
        <v>4766</v>
      </c>
      <c r="F24" s="6" t="s">
        <v>225</v>
      </c>
      <c r="G24" s="6" t="s">
        <v>4766</v>
      </c>
      <c r="H24" s="6" t="s">
        <v>4766</v>
      </c>
      <c r="I24" s="6" t="s">
        <v>4766</v>
      </c>
      <c r="J24" s="6" t="s">
        <v>4766</v>
      </c>
      <c r="K24" s="6" t="s">
        <v>4766</v>
      </c>
      <c r="L24" s="6" t="s">
        <v>625</v>
      </c>
      <c r="M24" s="6" t="s">
        <v>4766</v>
      </c>
      <c r="N24" s="6" t="s">
        <v>4766</v>
      </c>
      <c r="O24" s="6" t="s">
        <v>4766</v>
      </c>
    </row>
    <row r="25" spans="1:15" ht="16.5" customHeight="1" x14ac:dyDescent="0.25">
      <c r="A25" s="1" t="s">
        <v>1438</v>
      </c>
      <c r="B25" s="2" t="s">
        <v>7960</v>
      </c>
      <c r="C25" s="13" t="str">
        <f t="shared" si="1"/>
        <v>查看目錄</v>
      </c>
      <c r="D25" s="1" t="s">
        <v>631</v>
      </c>
      <c r="E25" s="6">
        <v>39577</v>
      </c>
      <c r="F25" s="6" t="s">
        <v>533</v>
      </c>
      <c r="G25" s="6">
        <v>39617</v>
      </c>
      <c r="H25" s="6">
        <v>39618</v>
      </c>
      <c r="I25" s="6" t="s">
        <v>4792</v>
      </c>
      <c r="J25" s="6">
        <v>39623</v>
      </c>
      <c r="K25" s="6" t="s">
        <v>4824</v>
      </c>
      <c r="L25" s="6" t="s">
        <v>625</v>
      </c>
      <c r="M25" s="6">
        <v>39638</v>
      </c>
      <c r="N25" s="6" t="s">
        <v>4766</v>
      </c>
      <c r="O25" s="6" t="s">
        <v>4766</v>
      </c>
    </row>
    <row r="26" spans="1:15" ht="16.5" customHeight="1" x14ac:dyDescent="0.25">
      <c r="A26" s="1" t="s">
        <v>1439</v>
      </c>
      <c r="B26" s="2" t="s">
        <v>7961</v>
      </c>
      <c r="C26" s="13" t="str">
        <f t="shared" si="1"/>
        <v>查看目錄</v>
      </c>
      <c r="D26" s="1" t="s">
        <v>1135</v>
      </c>
      <c r="E26" s="6" t="s">
        <v>4766</v>
      </c>
      <c r="F26" s="6" t="s">
        <v>225</v>
      </c>
      <c r="G26" s="6" t="s">
        <v>4766</v>
      </c>
      <c r="H26" s="6" t="s">
        <v>4766</v>
      </c>
      <c r="I26" s="6" t="s">
        <v>4766</v>
      </c>
      <c r="J26" s="6" t="s">
        <v>4766</v>
      </c>
      <c r="K26" s="6" t="s">
        <v>4766</v>
      </c>
      <c r="L26" s="6" t="s">
        <v>625</v>
      </c>
      <c r="M26" s="6" t="s">
        <v>4766</v>
      </c>
      <c r="N26" s="6" t="s">
        <v>4766</v>
      </c>
      <c r="O26" s="6" t="s">
        <v>4766</v>
      </c>
    </row>
    <row r="27" spans="1:15" ht="16.5" customHeight="1" x14ac:dyDescent="0.25">
      <c r="A27" s="1" t="s">
        <v>1440</v>
      </c>
      <c r="B27" s="2" t="s">
        <v>7962</v>
      </c>
      <c r="C27" s="13" t="str">
        <f t="shared" si="1"/>
        <v>查看目錄</v>
      </c>
      <c r="D27" s="1" t="s">
        <v>1135</v>
      </c>
      <c r="E27" s="6" t="s">
        <v>4766</v>
      </c>
      <c r="F27" s="6" t="s">
        <v>225</v>
      </c>
      <c r="G27" s="6" t="s">
        <v>4766</v>
      </c>
      <c r="H27" s="6" t="s">
        <v>4766</v>
      </c>
      <c r="I27" s="6" t="s">
        <v>4766</v>
      </c>
      <c r="J27" s="6" t="s">
        <v>4766</v>
      </c>
      <c r="K27" s="6" t="s">
        <v>4766</v>
      </c>
      <c r="L27" s="6" t="s">
        <v>625</v>
      </c>
      <c r="M27" s="6" t="s">
        <v>4766</v>
      </c>
      <c r="N27" s="6" t="s">
        <v>4766</v>
      </c>
      <c r="O27" s="6" t="s">
        <v>4766</v>
      </c>
    </row>
    <row r="28" spans="1:15" ht="16.5" customHeight="1" x14ac:dyDescent="0.25">
      <c r="A28" s="1" t="s">
        <v>1441</v>
      </c>
      <c r="B28" s="2" t="s">
        <v>7963</v>
      </c>
      <c r="C28" s="13" t="str">
        <f t="shared" si="1"/>
        <v>查看目錄</v>
      </c>
      <c r="D28" s="1" t="s">
        <v>1442</v>
      </c>
      <c r="E28" s="6">
        <v>40001</v>
      </c>
      <c r="F28" s="6">
        <v>40024</v>
      </c>
      <c r="G28" s="6">
        <v>40044</v>
      </c>
      <c r="H28" s="6" t="s">
        <v>4766</v>
      </c>
      <c r="I28" s="6" t="s">
        <v>4766</v>
      </c>
      <c r="J28" s="6" t="s">
        <v>4766</v>
      </c>
      <c r="K28" s="6" t="s">
        <v>4766</v>
      </c>
      <c r="L28" s="6" t="s">
        <v>625</v>
      </c>
      <c r="M28" s="6" t="s">
        <v>4766</v>
      </c>
      <c r="N28" s="6" t="s">
        <v>4766</v>
      </c>
      <c r="O28" s="6" t="s">
        <v>4766</v>
      </c>
    </row>
    <row r="29" spans="1:15" ht="16.5" customHeight="1" x14ac:dyDescent="0.25">
      <c r="A29" s="1" t="s">
        <v>1443</v>
      </c>
      <c r="B29" s="2" t="s">
        <v>7964</v>
      </c>
      <c r="C29" s="13" t="str">
        <f t="shared" si="1"/>
        <v>查看目錄</v>
      </c>
      <c r="D29" s="1" t="s">
        <v>1442</v>
      </c>
      <c r="E29" s="6">
        <v>40001</v>
      </c>
      <c r="F29" s="6">
        <v>40024</v>
      </c>
      <c r="G29" s="6">
        <v>40044</v>
      </c>
      <c r="H29" s="6" t="s">
        <v>4766</v>
      </c>
      <c r="I29" s="6" t="s">
        <v>4766</v>
      </c>
      <c r="J29" s="6" t="s">
        <v>4766</v>
      </c>
      <c r="K29" s="6" t="s">
        <v>4766</v>
      </c>
      <c r="L29" s="6" t="s">
        <v>625</v>
      </c>
      <c r="M29" s="6" t="s">
        <v>4766</v>
      </c>
      <c r="N29" s="6" t="s">
        <v>4766</v>
      </c>
      <c r="O29" s="6" t="s">
        <v>4766</v>
      </c>
    </row>
    <row r="30" spans="1:15" ht="16.5" customHeight="1" x14ac:dyDescent="0.25">
      <c r="A30" s="1" t="s">
        <v>1444</v>
      </c>
      <c r="B30" s="2" t="s">
        <v>7965</v>
      </c>
      <c r="C30" s="13" t="str">
        <f t="shared" si="1"/>
        <v>查看目錄</v>
      </c>
      <c r="D30" s="1" t="s">
        <v>1442</v>
      </c>
      <c r="E30" s="6">
        <v>39993</v>
      </c>
      <c r="F30" s="6">
        <v>40020</v>
      </c>
      <c r="G30" s="6">
        <v>40044</v>
      </c>
      <c r="H30" s="6" t="s">
        <v>4766</v>
      </c>
      <c r="I30" s="6" t="s">
        <v>4766</v>
      </c>
      <c r="J30" s="6" t="s">
        <v>4766</v>
      </c>
      <c r="K30" s="6" t="s">
        <v>4766</v>
      </c>
      <c r="L30" s="6" t="s">
        <v>625</v>
      </c>
      <c r="M30" s="6" t="s">
        <v>4766</v>
      </c>
      <c r="N30" s="6" t="s">
        <v>4766</v>
      </c>
      <c r="O30" s="6" t="s">
        <v>4766</v>
      </c>
    </row>
    <row r="31" spans="1:15" ht="16.5" customHeight="1" x14ac:dyDescent="0.25">
      <c r="A31" s="1" t="s">
        <v>1445</v>
      </c>
      <c r="B31" s="2" t="s">
        <v>7966</v>
      </c>
      <c r="C31" s="13" t="str">
        <f t="shared" si="1"/>
        <v>查看目錄</v>
      </c>
      <c r="D31" s="1" t="s">
        <v>635</v>
      </c>
      <c r="E31" s="6">
        <v>40094</v>
      </c>
      <c r="F31" s="6" t="s">
        <v>533</v>
      </c>
      <c r="G31" s="6">
        <v>40134</v>
      </c>
      <c r="H31" s="6" t="s">
        <v>4766</v>
      </c>
      <c r="I31" s="6" t="s">
        <v>4766</v>
      </c>
      <c r="J31" s="6" t="s">
        <v>4766</v>
      </c>
      <c r="K31" s="6" t="s">
        <v>4766</v>
      </c>
      <c r="L31" s="6" t="s">
        <v>625</v>
      </c>
      <c r="M31" s="6" t="s">
        <v>4766</v>
      </c>
      <c r="N31" s="6" t="s">
        <v>4766</v>
      </c>
      <c r="O31" s="6" t="s">
        <v>4766</v>
      </c>
    </row>
    <row r="32" spans="1:15" ht="16.5" customHeight="1" x14ac:dyDescent="0.25">
      <c r="A32" s="1" t="s">
        <v>1446</v>
      </c>
      <c r="B32" s="2" t="s">
        <v>7967</v>
      </c>
      <c r="C32" s="13" t="str">
        <f t="shared" si="1"/>
        <v>查看目錄</v>
      </c>
      <c r="D32" s="1" t="s">
        <v>635</v>
      </c>
      <c r="E32" s="6">
        <v>40094</v>
      </c>
      <c r="F32" s="6" t="s">
        <v>533</v>
      </c>
      <c r="G32" s="6">
        <v>40134</v>
      </c>
      <c r="H32" s="6" t="s">
        <v>4766</v>
      </c>
      <c r="I32" s="6" t="s">
        <v>4766</v>
      </c>
      <c r="J32" s="6" t="s">
        <v>4766</v>
      </c>
      <c r="K32" s="6" t="s">
        <v>4766</v>
      </c>
      <c r="L32" s="6" t="s">
        <v>625</v>
      </c>
      <c r="M32" s="6" t="s">
        <v>4766</v>
      </c>
      <c r="N32" s="6" t="s">
        <v>4766</v>
      </c>
      <c r="O32" s="6" t="s">
        <v>4766</v>
      </c>
    </row>
    <row r="33" spans="1:15" ht="16.5" customHeight="1" x14ac:dyDescent="0.25">
      <c r="A33" s="1" t="s">
        <v>1447</v>
      </c>
      <c r="B33" s="2" t="s">
        <v>7968</v>
      </c>
      <c r="C33" s="13" t="str">
        <f t="shared" si="1"/>
        <v>查看目錄</v>
      </c>
      <c r="D33" s="1" t="s">
        <v>635</v>
      </c>
      <c r="E33" s="6">
        <v>40094</v>
      </c>
      <c r="F33" s="6" t="s">
        <v>533</v>
      </c>
      <c r="G33" s="6">
        <v>40134</v>
      </c>
      <c r="H33" s="6" t="s">
        <v>4766</v>
      </c>
      <c r="I33" s="6" t="s">
        <v>4766</v>
      </c>
      <c r="J33" s="6" t="s">
        <v>4766</v>
      </c>
      <c r="K33" s="6" t="s">
        <v>4766</v>
      </c>
      <c r="L33" s="6" t="s">
        <v>625</v>
      </c>
      <c r="M33" s="6" t="s">
        <v>4766</v>
      </c>
      <c r="N33" s="6" t="s">
        <v>4766</v>
      </c>
      <c r="O33" s="6" t="s">
        <v>4766</v>
      </c>
    </row>
    <row r="34" spans="1:15" ht="16.5" customHeight="1" x14ac:dyDescent="0.25">
      <c r="A34" s="1" t="s">
        <v>1448</v>
      </c>
      <c r="B34" s="2" t="s">
        <v>7969</v>
      </c>
      <c r="C34" s="13" t="str">
        <f t="shared" si="1"/>
        <v>查看目錄</v>
      </c>
      <c r="D34" s="1" t="s">
        <v>635</v>
      </c>
      <c r="E34" s="6">
        <v>40094</v>
      </c>
      <c r="F34" s="6" t="s">
        <v>533</v>
      </c>
      <c r="G34" s="6">
        <v>40134</v>
      </c>
      <c r="H34" s="6" t="s">
        <v>4766</v>
      </c>
      <c r="I34" s="6" t="s">
        <v>4766</v>
      </c>
      <c r="J34" s="6" t="s">
        <v>4766</v>
      </c>
      <c r="K34" s="6" t="s">
        <v>4766</v>
      </c>
      <c r="L34" s="6" t="s">
        <v>625</v>
      </c>
      <c r="M34" s="6" t="s">
        <v>4766</v>
      </c>
      <c r="N34" s="6" t="s">
        <v>4766</v>
      </c>
      <c r="O34" s="6" t="s">
        <v>4766</v>
      </c>
    </row>
    <row r="35" spans="1:15" ht="16.5" customHeight="1" x14ac:dyDescent="0.25">
      <c r="A35" s="1" t="s">
        <v>1449</v>
      </c>
      <c r="B35" s="2" t="s">
        <v>7970</v>
      </c>
      <c r="C35" s="13" t="str">
        <f t="shared" si="1"/>
        <v>查看目錄</v>
      </c>
      <c r="D35" s="1" t="s">
        <v>681</v>
      </c>
      <c r="E35" s="6">
        <v>113188</v>
      </c>
      <c r="F35" s="6" t="s">
        <v>533</v>
      </c>
      <c r="G35" s="6">
        <v>40165</v>
      </c>
      <c r="H35" s="6" t="s">
        <v>4766</v>
      </c>
      <c r="I35" s="6" t="s">
        <v>4766</v>
      </c>
      <c r="J35" s="6" t="s">
        <v>4766</v>
      </c>
      <c r="K35" s="6" t="s">
        <v>4766</v>
      </c>
      <c r="L35" s="6" t="s">
        <v>625</v>
      </c>
      <c r="M35" s="6" t="s">
        <v>4766</v>
      </c>
      <c r="N35" s="6" t="s">
        <v>4766</v>
      </c>
      <c r="O35" s="6" t="s">
        <v>4766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14"/>
  <dimension ref="A1:O624"/>
  <sheetViews>
    <sheetView workbookViewId="0">
      <selection activeCell="A82" sqref="A82"/>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3" width="16.125" style="6" bestFit="1" customWidth="1"/>
    <col min="14" max="14" width="15" style="6" bestFit="1"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1450</v>
      </c>
      <c r="B2" s="2" t="s">
        <v>7319</v>
      </c>
      <c r="C2" s="13" t="str">
        <f t="shared" ref="C2:C20" si="0">HYPERLINK("X:\Private\NTD\Test Report\測試報告-電子版本(1999-2014)\G-OT","查看目錄")</f>
        <v>查看目錄</v>
      </c>
      <c r="D2" s="1" t="s">
        <v>1451</v>
      </c>
      <c r="E2" s="6">
        <v>37866</v>
      </c>
      <c r="F2" s="6">
        <v>37879</v>
      </c>
      <c r="G2" s="6">
        <v>37910</v>
      </c>
      <c r="H2" s="6">
        <v>37912</v>
      </c>
      <c r="I2" s="6" t="s">
        <v>4805</v>
      </c>
      <c r="J2" s="6">
        <v>37917</v>
      </c>
      <c r="K2" s="6" t="s">
        <v>4794</v>
      </c>
      <c r="L2" s="6" t="s">
        <v>1452</v>
      </c>
      <c r="M2" s="6" t="s">
        <v>4766</v>
      </c>
      <c r="N2" s="6" t="s">
        <v>4766</v>
      </c>
      <c r="O2" s="6" t="s">
        <v>4766</v>
      </c>
    </row>
    <row r="3" spans="1:15" ht="16.5" customHeight="1" x14ac:dyDescent="0.25">
      <c r="A3" s="1" t="s">
        <v>1453</v>
      </c>
      <c r="B3" s="2" t="s">
        <v>7320</v>
      </c>
      <c r="C3" s="13" t="str">
        <f t="shared" si="0"/>
        <v>查看目錄</v>
      </c>
      <c r="D3" s="1" t="s">
        <v>1451</v>
      </c>
      <c r="E3" s="6">
        <v>37866</v>
      </c>
      <c r="F3" s="6">
        <v>37879</v>
      </c>
      <c r="G3" s="6" t="s">
        <v>4766</v>
      </c>
      <c r="H3" s="6" t="s">
        <v>4766</v>
      </c>
      <c r="I3" s="6" t="s">
        <v>4766</v>
      </c>
      <c r="J3" s="6" t="s">
        <v>4766</v>
      </c>
      <c r="K3" s="6" t="s">
        <v>4766</v>
      </c>
      <c r="L3" s="6" t="s">
        <v>1452</v>
      </c>
      <c r="M3" s="6" t="s">
        <v>4766</v>
      </c>
      <c r="N3" s="6" t="s">
        <v>4766</v>
      </c>
      <c r="O3" s="6" t="s">
        <v>4766</v>
      </c>
    </row>
    <row r="4" spans="1:15" ht="16.5" customHeight="1" x14ac:dyDescent="0.25">
      <c r="A4" s="1" t="s">
        <v>1454</v>
      </c>
      <c r="B4" s="2" t="s">
        <v>7321</v>
      </c>
      <c r="C4" s="13" t="str">
        <f t="shared" si="0"/>
        <v>查看目錄</v>
      </c>
      <c r="D4" s="1" t="s">
        <v>1302</v>
      </c>
      <c r="E4" s="6">
        <v>37866</v>
      </c>
      <c r="F4" s="6">
        <v>37883</v>
      </c>
      <c r="G4" s="6">
        <v>37910</v>
      </c>
      <c r="H4" s="6">
        <v>37912</v>
      </c>
      <c r="I4" s="6" t="s">
        <v>4805</v>
      </c>
      <c r="J4" s="6">
        <v>37917</v>
      </c>
      <c r="K4" s="6" t="s">
        <v>4794</v>
      </c>
      <c r="L4" s="6" t="s">
        <v>1452</v>
      </c>
      <c r="M4" s="6" t="s">
        <v>4766</v>
      </c>
      <c r="N4" s="6" t="s">
        <v>4766</v>
      </c>
      <c r="O4" s="6" t="s">
        <v>4766</v>
      </c>
    </row>
    <row r="5" spans="1:15" ht="16.5" customHeight="1" x14ac:dyDescent="0.25">
      <c r="A5" s="1" t="s">
        <v>1455</v>
      </c>
      <c r="B5" s="2" t="s">
        <v>7322</v>
      </c>
      <c r="C5" s="13" t="str">
        <f t="shared" si="0"/>
        <v>查看目錄</v>
      </c>
      <c r="D5" s="1" t="s">
        <v>1302</v>
      </c>
      <c r="E5" s="6">
        <v>37866</v>
      </c>
      <c r="F5" s="6">
        <v>37883</v>
      </c>
      <c r="G5" s="6">
        <v>37901</v>
      </c>
      <c r="H5" s="6">
        <v>37902</v>
      </c>
      <c r="I5" s="6" t="s">
        <v>4805</v>
      </c>
      <c r="J5" s="6">
        <v>37903</v>
      </c>
      <c r="K5" s="6" t="s">
        <v>4794</v>
      </c>
      <c r="L5" s="6" t="s">
        <v>1452</v>
      </c>
      <c r="M5" s="6">
        <v>37907</v>
      </c>
      <c r="N5" s="6" t="s">
        <v>4766</v>
      </c>
      <c r="O5" s="6" t="s">
        <v>4766</v>
      </c>
    </row>
    <row r="6" spans="1:15" ht="16.5" customHeight="1" x14ac:dyDescent="0.25">
      <c r="A6" s="1" t="s">
        <v>1456</v>
      </c>
      <c r="B6" s="2" t="s">
        <v>7323</v>
      </c>
      <c r="C6" s="13" t="str">
        <f t="shared" si="0"/>
        <v>查看目錄</v>
      </c>
      <c r="D6" s="1" t="s">
        <v>1451</v>
      </c>
      <c r="E6" s="6">
        <v>37868</v>
      </c>
      <c r="F6" s="6">
        <v>37883</v>
      </c>
      <c r="G6" s="6">
        <v>37910</v>
      </c>
      <c r="H6" s="6">
        <v>37912</v>
      </c>
      <c r="I6" s="6" t="s">
        <v>4805</v>
      </c>
      <c r="J6" s="6">
        <v>37917</v>
      </c>
      <c r="K6" s="6" t="s">
        <v>4794</v>
      </c>
      <c r="L6" s="6" t="s">
        <v>1452</v>
      </c>
      <c r="M6" s="6">
        <v>37921</v>
      </c>
      <c r="N6" s="6" t="s">
        <v>4766</v>
      </c>
      <c r="O6" s="6" t="s">
        <v>4766</v>
      </c>
    </row>
    <row r="7" spans="1:15" ht="16.5" customHeight="1" x14ac:dyDescent="0.25">
      <c r="A7" s="1" t="s">
        <v>1457</v>
      </c>
      <c r="B7" s="2" t="s">
        <v>7324</v>
      </c>
      <c r="C7" s="13" t="str">
        <f t="shared" si="0"/>
        <v>查看目錄</v>
      </c>
      <c r="D7" s="1" t="s">
        <v>1451</v>
      </c>
      <c r="E7" s="6">
        <v>37876</v>
      </c>
      <c r="F7" s="6">
        <v>37889</v>
      </c>
      <c r="G7" s="6">
        <v>37910</v>
      </c>
      <c r="H7" s="6">
        <v>37912</v>
      </c>
      <c r="I7" s="6" t="s">
        <v>4805</v>
      </c>
      <c r="J7" s="6">
        <v>37917</v>
      </c>
      <c r="K7" s="6" t="s">
        <v>4794</v>
      </c>
      <c r="L7" s="6" t="s">
        <v>1452</v>
      </c>
      <c r="M7" s="6" t="s">
        <v>4766</v>
      </c>
      <c r="N7" s="6" t="s">
        <v>4766</v>
      </c>
      <c r="O7" s="6" t="s">
        <v>4766</v>
      </c>
    </row>
    <row r="8" spans="1:15" ht="16.5" customHeight="1" x14ac:dyDescent="0.25">
      <c r="A8" s="1" t="s">
        <v>1458</v>
      </c>
      <c r="B8" s="2" t="s">
        <v>7325</v>
      </c>
      <c r="C8" s="13" t="str">
        <f t="shared" si="0"/>
        <v>查看目錄</v>
      </c>
      <c r="D8" s="1" t="s">
        <v>1293</v>
      </c>
      <c r="E8" s="6">
        <v>37886</v>
      </c>
      <c r="F8" s="6" t="s">
        <v>4766</v>
      </c>
      <c r="G8" s="6">
        <v>37918</v>
      </c>
      <c r="H8" s="6">
        <v>37919</v>
      </c>
      <c r="I8" s="6" t="s">
        <v>4805</v>
      </c>
      <c r="J8" s="6">
        <v>37922</v>
      </c>
      <c r="K8" s="6" t="s">
        <v>4794</v>
      </c>
      <c r="L8" s="6" t="s">
        <v>322</v>
      </c>
      <c r="M8" s="6">
        <v>37924</v>
      </c>
      <c r="N8" s="6" t="s">
        <v>4766</v>
      </c>
      <c r="O8" s="6" t="s">
        <v>4766</v>
      </c>
    </row>
    <row r="9" spans="1:15" ht="16.5" customHeight="1" x14ac:dyDescent="0.25">
      <c r="A9" s="1" t="s">
        <v>1459</v>
      </c>
      <c r="B9" s="2" t="s">
        <v>7325</v>
      </c>
      <c r="C9" s="13" t="str">
        <f t="shared" si="0"/>
        <v>查看目錄</v>
      </c>
      <c r="D9" s="1" t="s">
        <v>1293</v>
      </c>
      <c r="E9" s="6">
        <v>37886</v>
      </c>
      <c r="F9" s="6" t="s">
        <v>4766</v>
      </c>
      <c r="G9" s="6">
        <v>37918</v>
      </c>
      <c r="H9" s="6">
        <v>37919</v>
      </c>
      <c r="I9" s="6" t="s">
        <v>4805</v>
      </c>
      <c r="J9" s="6">
        <v>37922</v>
      </c>
      <c r="K9" s="6" t="s">
        <v>4794</v>
      </c>
      <c r="L9" s="6" t="s">
        <v>322</v>
      </c>
      <c r="M9" s="6">
        <v>37924</v>
      </c>
      <c r="N9" s="6" t="s">
        <v>4766</v>
      </c>
      <c r="O9" s="6" t="s">
        <v>4766</v>
      </c>
    </row>
    <row r="10" spans="1:15" ht="16.5" customHeight="1" x14ac:dyDescent="0.25">
      <c r="A10" s="1" t="s">
        <v>1460</v>
      </c>
      <c r="B10" s="2" t="s">
        <v>7326</v>
      </c>
      <c r="C10" s="13" t="str">
        <f t="shared" si="0"/>
        <v>查看目錄</v>
      </c>
      <c r="D10" s="1" t="s">
        <v>1451</v>
      </c>
      <c r="E10" s="6">
        <v>37887</v>
      </c>
      <c r="F10" s="6">
        <v>37909</v>
      </c>
      <c r="G10" s="6" t="s">
        <v>4766</v>
      </c>
      <c r="H10" s="6" t="s">
        <v>4766</v>
      </c>
      <c r="I10" s="6" t="s">
        <v>4766</v>
      </c>
      <c r="J10" s="6" t="s">
        <v>4766</v>
      </c>
      <c r="K10" s="6" t="s">
        <v>4766</v>
      </c>
      <c r="L10" s="6" t="s">
        <v>1461</v>
      </c>
      <c r="M10" s="6" t="s">
        <v>4766</v>
      </c>
      <c r="N10" s="6" t="s">
        <v>4766</v>
      </c>
      <c r="O10" s="6" t="s">
        <v>4766</v>
      </c>
    </row>
    <row r="11" spans="1:15" ht="16.5" customHeight="1" x14ac:dyDescent="0.25">
      <c r="A11" s="1" t="s">
        <v>1462</v>
      </c>
      <c r="B11" s="2" t="s">
        <v>7327</v>
      </c>
      <c r="C11" s="13" t="str">
        <f t="shared" si="0"/>
        <v>查看目錄</v>
      </c>
      <c r="D11" s="1" t="s">
        <v>1451</v>
      </c>
      <c r="E11" s="6">
        <v>37890</v>
      </c>
      <c r="F11" s="6">
        <v>37909</v>
      </c>
      <c r="G11" s="6" t="s">
        <v>4766</v>
      </c>
      <c r="H11" s="6" t="s">
        <v>4766</v>
      </c>
      <c r="I11" s="6" t="s">
        <v>4766</v>
      </c>
      <c r="J11" s="6" t="s">
        <v>4766</v>
      </c>
      <c r="K11" s="6" t="s">
        <v>4766</v>
      </c>
      <c r="L11" s="6" t="s">
        <v>1461</v>
      </c>
      <c r="M11" s="6" t="s">
        <v>4766</v>
      </c>
      <c r="N11" s="6" t="s">
        <v>4766</v>
      </c>
      <c r="O11" s="6" t="s">
        <v>4766</v>
      </c>
    </row>
    <row r="12" spans="1:15" ht="16.5" customHeight="1" x14ac:dyDescent="0.25">
      <c r="A12" s="1" t="s">
        <v>1463</v>
      </c>
      <c r="B12" s="2" t="s">
        <v>7328</v>
      </c>
      <c r="C12" s="13" t="str">
        <f t="shared" si="0"/>
        <v>查看目錄</v>
      </c>
      <c r="D12" s="1" t="s">
        <v>1451</v>
      </c>
      <c r="E12" s="6">
        <v>37915</v>
      </c>
      <c r="F12" s="6">
        <v>37925</v>
      </c>
      <c r="G12" s="6">
        <v>37984</v>
      </c>
      <c r="H12" s="6">
        <v>37984</v>
      </c>
      <c r="I12" s="6" t="s">
        <v>4792</v>
      </c>
      <c r="J12" s="6">
        <v>37995</v>
      </c>
      <c r="K12" s="6" t="s">
        <v>4794</v>
      </c>
      <c r="L12" s="6" t="s">
        <v>1461</v>
      </c>
      <c r="M12" s="6">
        <v>37999</v>
      </c>
      <c r="N12" s="6" t="s">
        <v>4766</v>
      </c>
      <c r="O12" s="6" t="s">
        <v>4766</v>
      </c>
    </row>
    <row r="13" spans="1:15" ht="16.5" customHeight="1" x14ac:dyDescent="0.25">
      <c r="A13" s="1" t="s">
        <v>1464</v>
      </c>
      <c r="B13" s="2" t="s">
        <v>7329</v>
      </c>
      <c r="C13" s="13" t="str">
        <f t="shared" si="0"/>
        <v>查看目錄</v>
      </c>
      <c r="D13" s="1" t="s">
        <v>1451</v>
      </c>
      <c r="E13" s="6">
        <v>37922</v>
      </c>
      <c r="F13" s="6">
        <v>37945</v>
      </c>
      <c r="G13" s="6" t="s">
        <v>4766</v>
      </c>
      <c r="H13" s="6" t="s">
        <v>4766</v>
      </c>
      <c r="I13" s="6" t="s">
        <v>4766</v>
      </c>
      <c r="J13" s="6" t="s">
        <v>4766</v>
      </c>
      <c r="K13" s="6" t="s">
        <v>4766</v>
      </c>
      <c r="L13" s="6" t="s">
        <v>1461</v>
      </c>
      <c r="M13" s="6" t="s">
        <v>4766</v>
      </c>
      <c r="N13" s="6" t="s">
        <v>4766</v>
      </c>
      <c r="O13" s="6" t="s">
        <v>4766</v>
      </c>
    </row>
    <row r="14" spans="1:15" ht="16.5" customHeight="1" x14ac:dyDescent="0.25">
      <c r="A14" s="1" t="s">
        <v>1465</v>
      </c>
      <c r="B14" s="2" t="s">
        <v>7330</v>
      </c>
      <c r="C14" s="13" t="str">
        <f t="shared" si="0"/>
        <v>查看目錄</v>
      </c>
      <c r="D14" s="1" t="s">
        <v>515</v>
      </c>
      <c r="E14" s="6">
        <v>37925</v>
      </c>
      <c r="F14" s="6">
        <v>37935</v>
      </c>
      <c r="G14" s="6">
        <v>37943</v>
      </c>
      <c r="H14" s="6">
        <v>37941</v>
      </c>
      <c r="I14" s="6" t="s">
        <v>4792</v>
      </c>
      <c r="J14" s="6">
        <v>37946</v>
      </c>
      <c r="K14" s="6" t="s">
        <v>4794</v>
      </c>
      <c r="L14" s="6" t="s">
        <v>322</v>
      </c>
      <c r="M14" s="6">
        <v>37950</v>
      </c>
      <c r="N14" s="6" t="s">
        <v>4766</v>
      </c>
      <c r="O14" s="6" t="s">
        <v>4766</v>
      </c>
    </row>
    <row r="15" spans="1:15" ht="16.5" customHeight="1" x14ac:dyDescent="0.25">
      <c r="A15" s="1" t="s">
        <v>1466</v>
      </c>
      <c r="B15" s="2" t="s">
        <v>7331</v>
      </c>
      <c r="C15" s="13" t="str">
        <f t="shared" si="0"/>
        <v>查看目錄</v>
      </c>
      <c r="D15" s="1" t="s">
        <v>1451</v>
      </c>
      <c r="E15" s="6">
        <v>37928</v>
      </c>
      <c r="F15" s="6">
        <v>37945</v>
      </c>
      <c r="G15" s="6">
        <v>37978</v>
      </c>
      <c r="H15" s="6">
        <v>37978</v>
      </c>
      <c r="I15" s="6" t="s">
        <v>4805</v>
      </c>
      <c r="J15" s="6">
        <v>37982</v>
      </c>
      <c r="K15" s="6" t="s">
        <v>5002</v>
      </c>
      <c r="L15" s="6" t="s">
        <v>1461</v>
      </c>
      <c r="M15" s="6" t="s">
        <v>4766</v>
      </c>
      <c r="N15" s="6" t="s">
        <v>4766</v>
      </c>
      <c r="O15" s="6" t="s">
        <v>4766</v>
      </c>
    </row>
    <row r="16" spans="1:15" ht="16.5" customHeight="1" x14ac:dyDescent="0.25">
      <c r="A16" s="1" t="s">
        <v>1467</v>
      </c>
      <c r="B16" s="2" t="s">
        <v>7332</v>
      </c>
      <c r="C16" s="13" t="str">
        <f t="shared" si="0"/>
        <v>查看目錄</v>
      </c>
      <c r="D16" s="1" t="s">
        <v>1451</v>
      </c>
      <c r="E16" s="6">
        <v>37928</v>
      </c>
      <c r="F16" s="6">
        <v>37945</v>
      </c>
      <c r="G16" s="6" t="s">
        <v>4766</v>
      </c>
      <c r="H16" s="6" t="s">
        <v>4766</v>
      </c>
      <c r="I16" s="6" t="s">
        <v>4766</v>
      </c>
      <c r="J16" s="6" t="s">
        <v>4766</v>
      </c>
      <c r="K16" s="6" t="s">
        <v>4766</v>
      </c>
      <c r="L16" s="6" t="s">
        <v>1461</v>
      </c>
      <c r="M16" s="6" t="s">
        <v>4766</v>
      </c>
      <c r="N16" s="6" t="s">
        <v>4766</v>
      </c>
      <c r="O16" s="6" t="s">
        <v>4766</v>
      </c>
    </row>
    <row r="17" spans="1:15" ht="16.5" customHeight="1" x14ac:dyDescent="0.25">
      <c r="A17" s="1" t="s">
        <v>1468</v>
      </c>
      <c r="B17" s="2" t="s">
        <v>7333</v>
      </c>
      <c r="C17" s="13" t="str">
        <f t="shared" si="0"/>
        <v>查看目錄</v>
      </c>
      <c r="D17" s="1" t="s">
        <v>1451</v>
      </c>
      <c r="E17" s="6">
        <v>37928</v>
      </c>
      <c r="F17" s="6">
        <v>37945</v>
      </c>
      <c r="G17" s="6" t="s">
        <v>4766</v>
      </c>
      <c r="H17" s="6" t="s">
        <v>4766</v>
      </c>
      <c r="I17" s="6" t="s">
        <v>4766</v>
      </c>
      <c r="J17" s="6" t="s">
        <v>4766</v>
      </c>
      <c r="K17" s="6" t="s">
        <v>4766</v>
      </c>
      <c r="L17" s="6" t="s">
        <v>1461</v>
      </c>
      <c r="M17" s="6" t="s">
        <v>4766</v>
      </c>
      <c r="N17" s="6" t="s">
        <v>4766</v>
      </c>
      <c r="O17" s="6" t="s">
        <v>4766</v>
      </c>
    </row>
    <row r="18" spans="1:15" ht="16.5" customHeight="1" x14ac:dyDescent="0.25">
      <c r="A18" s="1" t="s">
        <v>1469</v>
      </c>
      <c r="B18" s="2" t="s">
        <v>7334</v>
      </c>
      <c r="C18" s="13" t="str">
        <f t="shared" si="0"/>
        <v>查看目錄</v>
      </c>
      <c r="D18" s="1" t="s">
        <v>1451</v>
      </c>
      <c r="E18" s="6">
        <v>37931</v>
      </c>
      <c r="F18" s="6">
        <v>37951</v>
      </c>
      <c r="G18" s="6">
        <v>37967</v>
      </c>
      <c r="H18" s="6">
        <v>37970</v>
      </c>
      <c r="I18" s="6" t="s">
        <v>4805</v>
      </c>
      <c r="J18" s="6">
        <v>37971</v>
      </c>
      <c r="K18" s="6" t="s">
        <v>5002</v>
      </c>
      <c r="L18" s="6" t="s">
        <v>1461</v>
      </c>
      <c r="M18" s="6">
        <v>37975</v>
      </c>
      <c r="N18" s="6" t="s">
        <v>4766</v>
      </c>
      <c r="O18" s="6" t="s">
        <v>4766</v>
      </c>
    </row>
    <row r="19" spans="1:15" ht="16.5" customHeight="1" x14ac:dyDescent="0.25">
      <c r="A19" s="1" t="s">
        <v>1470</v>
      </c>
      <c r="B19" s="2" t="s">
        <v>7335</v>
      </c>
      <c r="C19" s="13" t="str">
        <f t="shared" si="0"/>
        <v>查看目錄</v>
      </c>
      <c r="D19" s="1" t="s">
        <v>1451</v>
      </c>
      <c r="E19" s="6">
        <v>37931</v>
      </c>
      <c r="F19" s="6">
        <v>37951</v>
      </c>
      <c r="G19" s="6">
        <v>37954</v>
      </c>
      <c r="H19" s="6">
        <v>37955</v>
      </c>
      <c r="I19" s="6" t="s">
        <v>4792</v>
      </c>
      <c r="J19" s="6">
        <v>37966</v>
      </c>
      <c r="K19" s="6" t="s">
        <v>4794</v>
      </c>
      <c r="L19" s="6" t="s">
        <v>1461</v>
      </c>
      <c r="M19" s="6">
        <v>37970</v>
      </c>
      <c r="N19" s="6" t="s">
        <v>4766</v>
      </c>
      <c r="O19" s="6" t="s">
        <v>4766</v>
      </c>
    </row>
    <row r="20" spans="1:15" ht="16.5" customHeight="1" x14ac:dyDescent="0.25">
      <c r="A20" s="1" t="s">
        <v>1471</v>
      </c>
      <c r="B20" s="2" t="s">
        <v>7336</v>
      </c>
      <c r="C20" s="13" t="str">
        <f t="shared" si="0"/>
        <v>查看目錄</v>
      </c>
      <c r="D20" s="1" t="s">
        <v>1451</v>
      </c>
      <c r="E20" s="6">
        <v>37931</v>
      </c>
      <c r="F20" s="6">
        <v>37951</v>
      </c>
      <c r="G20" s="6">
        <v>37967</v>
      </c>
      <c r="H20" s="6">
        <v>37970</v>
      </c>
      <c r="I20" s="6" t="s">
        <v>4805</v>
      </c>
      <c r="J20" s="6">
        <v>37971</v>
      </c>
      <c r="K20" s="6" t="s">
        <v>5002</v>
      </c>
      <c r="L20" s="6" t="s">
        <v>1461</v>
      </c>
      <c r="M20" s="6">
        <v>37975</v>
      </c>
      <c r="N20" s="6" t="s">
        <v>4766</v>
      </c>
      <c r="O20" s="6" t="s">
        <v>4766</v>
      </c>
    </row>
    <row r="21" spans="1:15" ht="16.5" customHeight="1" x14ac:dyDescent="0.25">
      <c r="A21" s="1" t="s">
        <v>1472</v>
      </c>
      <c r="B21" s="2" t="s">
        <v>7337</v>
      </c>
      <c r="C21" s="13" t="str">
        <f>HYPERLINK("X:\Private\NTD\Test Report\測試報告-電子版本(1999-2014)\G-OT\G-OT-031107","查看文件")</f>
        <v>查看文件</v>
      </c>
      <c r="D21" s="1" t="s">
        <v>1451</v>
      </c>
      <c r="E21" s="6">
        <v>37932</v>
      </c>
      <c r="F21" s="6">
        <v>37952</v>
      </c>
      <c r="G21" s="6">
        <v>38078</v>
      </c>
      <c r="H21" s="6">
        <v>38083</v>
      </c>
      <c r="I21" s="6" t="s">
        <v>4824</v>
      </c>
      <c r="J21" s="6">
        <v>38090</v>
      </c>
      <c r="K21" s="6" t="s">
        <v>4824</v>
      </c>
      <c r="L21" s="6" t="s">
        <v>1461</v>
      </c>
      <c r="M21" s="6">
        <v>38091</v>
      </c>
      <c r="N21" s="6" t="s">
        <v>4766</v>
      </c>
      <c r="O21" s="6" t="s">
        <v>4766</v>
      </c>
    </row>
    <row r="22" spans="1:15" ht="16.5" customHeight="1" x14ac:dyDescent="0.25">
      <c r="A22" s="1" t="s">
        <v>1473</v>
      </c>
      <c r="B22" s="2" t="s">
        <v>7338</v>
      </c>
      <c r="C22" s="13" t="str">
        <f>HYPERLINK("X:\Private\NTD\Test Report\測試報告-電子版本(1999-2014)\G-OT","查看目錄")</f>
        <v>查看目錄</v>
      </c>
      <c r="D22" s="1" t="s">
        <v>1451</v>
      </c>
      <c r="E22" s="6">
        <v>37932</v>
      </c>
      <c r="F22" s="6">
        <v>37952</v>
      </c>
      <c r="G22" s="6" t="s">
        <v>4766</v>
      </c>
      <c r="H22" s="6" t="s">
        <v>4766</v>
      </c>
      <c r="I22" s="6" t="s">
        <v>4766</v>
      </c>
      <c r="J22" s="6" t="s">
        <v>4766</v>
      </c>
      <c r="K22" s="6" t="s">
        <v>4766</v>
      </c>
      <c r="L22" s="6" t="s">
        <v>1461</v>
      </c>
      <c r="M22" s="6" t="s">
        <v>4766</v>
      </c>
      <c r="N22" s="6" t="s">
        <v>4766</v>
      </c>
      <c r="O22" s="6" t="s">
        <v>4766</v>
      </c>
    </row>
    <row r="23" spans="1:15" ht="16.5" customHeight="1" x14ac:dyDescent="0.25">
      <c r="A23" s="1" t="s">
        <v>1474</v>
      </c>
      <c r="B23" s="2" t="s">
        <v>7339</v>
      </c>
      <c r="C23" s="13" t="str">
        <f>HYPERLINK("X:\Private\NTD\Test Report\測試報告-電子版本(1999-2014)\G-OT","查看目錄")</f>
        <v>查看目錄</v>
      </c>
      <c r="D23" s="1" t="s">
        <v>1451</v>
      </c>
      <c r="E23" s="6">
        <v>37932</v>
      </c>
      <c r="F23" s="6">
        <v>37952</v>
      </c>
      <c r="G23" s="6" t="s">
        <v>4766</v>
      </c>
      <c r="H23" s="6" t="s">
        <v>4766</v>
      </c>
      <c r="I23" s="6" t="s">
        <v>4766</v>
      </c>
      <c r="J23" s="6" t="s">
        <v>4766</v>
      </c>
      <c r="K23" s="6" t="s">
        <v>4766</v>
      </c>
      <c r="L23" s="6" t="s">
        <v>1461</v>
      </c>
      <c r="M23" s="6" t="s">
        <v>4766</v>
      </c>
      <c r="N23" s="6" t="s">
        <v>4766</v>
      </c>
      <c r="O23" s="6" t="s">
        <v>4766</v>
      </c>
    </row>
    <row r="24" spans="1:15" ht="16.5" customHeight="1" x14ac:dyDescent="0.25">
      <c r="A24" s="1" t="s">
        <v>1475</v>
      </c>
      <c r="B24" s="2" t="s">
        <v>7340</v>
      </c>
      <c r="C24" s="13" t="str">
        <f>HYPERLINK("X:\Private\NTD\Test Report\測試報告-電子版本(1999-2014)\G-OT\G-OT-031201","查看文件")</f>
        <v>查看文件</v>
      </c>
      <c r="D24" s="1" t="s">
        <v>1451</v>
      </c>
      <c r="E24" s="6">
        <v>37950</v>
      </c>
      <c r="F24" s="6">
        <v>37975</v>
      </c>
      <c r="G24" s="6">
        <v>37992</v>
      </c>
      <c r="H24" s="6">
        <v>37994</v>
      </c>
      <c r="I24" s="6" t="s">
        <v>4794</v>
      </c>
      <c r="J24" s="6">
        <v>37995</v>
      </c>
      <c r="K24" s="6" t="s">
        <v>4794</v>
      </c>
      <c r="L24" s="6" t="s">
        <v>192</v>
      </c>
      <c r="M24" s="6">
        <v>37999</v>
      </c>
      <c r="N24" s="6" t="s">
        <v>4766</v>
      </c>
      <c r="O24" s="6" t="s">
        <v>4766</v>
      </c>
    </row>
    <row r="25" spans="1:15" ht="16.5" customHeight="1" x14ac:dyDescent="0.25">
      <c r="A25" s="1" t="s">
        <v>1476</v>
      </c>
      <c r="B25" s="2" t="s">
        <v>7341</v>
      </c>
      <c r="C25" s="13" t="str">
        <f>HYPERLINK("X:\Private\NTD\Test Report\測試報告-電子版本(1999-2014)\G-OT\G-OT-031202","查看文件")</f>
        <v>查看文件</v>
      </c>
      <c r="D25" s="1" t="s">
        <v>1451</v>
      </c>
      <c r="E25" s="6">
        <v>37958</v>
      </c>
      <c r="F25" s="6">
        <v>37976</v>
      </c>
      <c r="G25" s="6" t="s">
        <v>4766</v>
      </c>
      <c r="H25" s="6" t="s">
        <v>4766</v>
      </c>
      <c r="I25" s="6" t="s">
        <v>4766</v>
      </c>
      <c r="J25" s="6" t="s">
        <v>4766</v>
      </c>
      <c r="K25" s="6" t="s">
        <v>4766</v>
      </c>
      <c r="L25" s="6" t="s">
        <v>192</v>
      </c>
      <c r="M25" s="6" t="s">
        <v>4766</v>
      </c>
      <c r="N25" s="6" t="s">
        <v>4766</v>
      </c>
      <c r="O25" s="6" t="s">
        <v>4766</v>
      </c>
    </row>
    <row r="26" spans="1:15" ht="16.5" customHeight="1" x14ac:dyDescent="0.25">
      <c r="A26" s="1" t="s">
        <v>1477</v>
      </c>
      <c r="B26" s="2" t="s">
        <v>7342</v>
      </c>
      <c r="C26" s="13" t="str">
        <f>HYPERLINK("X:\Private\NTD\Test Report\測試報告-電子版本(1999-2014)\G-OT\G-OT-040101","查看文件")</f>
        <v>查看文件</v>
      </c>
      <c r="D26" s="1" t="s">
        <v>25</v>
      </c>
      <c r="E26" s="6">
        <v>37985</v>
      </c>
      <c r="F26" s="6">
        <v>37996</v>
      </c>
      <c r="G26" s="6">
        <v>38020</v>
      </c>
      <c r="H26" s="6">
        <v>38034</v>
      </c>
      <c r="I26" s="6" t="s">
        <v>4792</v>
      </c>
      <c r="J26" s="6">
        <v>38034</v>
      </c>
      <c r="K26" s="6" t="s">
        <v>4794</v>
      </c>
      <c r="L26" s="6" t="s">
        <v>192</v>
      </c>
      <c r="M26" s="6">
        <v>38035</v>
      </c>
      <c r="N26" s="6" t="s">
        <v>4766</v>
      </c>
      <c r="O26" s="6" t="s">
        <v>4766</v>
      </c>
    </row>
    <row r="27" spans="1:15" ht="16.5" customHeight="1" x14ac:dyDescent="0.25">
      <c r="A27" s="1" t="s">
        <v>1478</v>
      </c>
      <c r="B27" s="2" t="s">
        <v>7343</v>
      </c>
      <c r="C27" s="13" t="str">
        <f>HYPERLINK("X:\Private\NTD\Test Report\測試報告-電子版本(1999-2014)\G-OT\G-OT-040201","查看文件")</f>
        <v>查看文件</v>
      </c>
      <c r="D27" s="1" t="s">
        <v>1479</v>
      </c>
      <c r="E27" s="6">
        <v>38030</v>
      </c>
      <c r="F27" s="6">
        <v>38057</v>
      </c>
      <c r="G27" s="6">
        <v>38094</v>
      </c>
      <c r="H27" s="6">
        <v>38096</v>
      </c>
      <c r="I27" s="6" t="s">
        <v>5002</v>
      </c>
      <c r="J27" s="6">
        <v>38099</v>
      </c>
      <c r="K27" s="6" t="s">
        <v>7344</v>
      </c>
      <c r="L27" s="6" t="s">
        <v>7345</v>
      </c>
      <c r="M27" s="6">
        <v>38099</v>
      </c>
      <c r="N27" s="6" t="s">
        <v>4766</v>
      </c>
      <c r="O27" s="6" t="s">
        <v>4766</v>
      </c>
    </row>
    <row r="28" spans="1:15" ht="16.5" customHeight="1" x14ac:dyDescent="0.25">
      <c r="A28" s="1" t="s">
        <v>1480</v>
      </c>
      <c r="B28" s="2" t="s">
        <v>7346</v>
      </c>
      <c r="C28" s="13" t="str">
        <f>HYPERLINK("X:\Private\NTD\Test Report\測試報告-電子版本(1999-2014)\G-OT\G-OT-040202","查看文件")</f>
        <v>查看文件</v>
      </c>
      <c r="D28" s="1" t="s">
        <v>25</v>
      </c>
      <c r="E28" s="6">
        <v>38030</v>
      </c>
      <c r="F28" s="6">
        <v>38057</v>
      </c>
      <c r="G28" s="6">
        <v>38065</v>
      </c>
      <c r="H28" s="6">
        <v>38071</v>
      </c>
      <c r="I28" s="6" t="s">
        <v>4794</v>
      </c>
      <c r="J28" s="6">
        <v>38076</v>
      </c>
      <c r="K28" s="6" t="s">
        <v>4794</v>
      </c>
      <c r="L28" s="6" t="s">
        <v>7345</v>
      </c>
      <c r="M28" s="6">
        <v>38081</v>
      </c>
      <c r="N28" s="6" t="s">
        <v>4766</v>
      </c>
      <c r="O28" s="6" t="s">
        <v>4766</v>
      </c>
    </row>
    <row r="29" spans="1:15" ht="16.5" customHeight="1" x14ac:dyDescent="0.25">
      <c r="A29" s="1" t="s">
        <v>1481</v>
      </c>
      <c r="B29" s="2" t="s">
        <v>7347</v>
      </c>
      <c r="C29" s="13" t="str">
        <f>HYPERLINK("X:\Private\NTD\Test Report\測試報告-電子版本(1999-2014)\G-OT\G-OT-040203","查看文件")</f>
        <v>查看文件</v>
      </c>
      <c r="D29" s="1" t="s">
        <v>25</v>
      </c>
      <c r="E29" s="6">
        <v>38030</v>
      </c>
      <c r="F29" s="6">
        <v>38057</v>
      </c>
      <c r="G29" s="6">
        <v>38066</v>
      </c>
      <c r="H29" s="6">
        <v>38071</v>
      </c>
      <c r="I29" s="6" t="s">
        <v>4794</v>
      </c>
      <c r="J29" s="6">
        <v>38076</v>
      </c>
      <c r="K29" s="6" t="s">
        <v>4794</v>
      </c>
      <c r="L29" s="6" t="s">
        <v>7345</v>
      </c>
      <c r="M29" s="6">
        <v>38081</v>
      </c>
      <c r="N29" s="6" t="s">
        <v>4766</v>
      </c>
      <c r="O29" s="6" t="s">
        <v>4766</v>
      </c>
    </row>
    <row r="30" spans="1:15" ht="16.5" customHeight="1" x14ac:dyDescent="0.25">
      <c r="A30" s="1" t="s">
        <v>1482</v>
      </c>
      <c r="B30" s="2" t="s">
        <v>7348</v>
      </c>
      <c r="C30" s="13" t="str">
        <f>HYPERLINK("X:\Private\NTD\Test Report\測試報告-電子版本(1999-2014)\G-OT\G-OT-040204","查看文件")</f>
        <v>查看文件</v>
      </c>
      <c r="D30" s="1" t="s">
        <v>25</v>
      </c>
      <c r="E30" s="6">
        <v>38030</v>
      </c>
      <c r="F30" s="6">
        <v>38057</v>
      </c>
      <c r="G30" s="6">
        <v>38066</v>
      </c>
      <c r="H30" s="6">
        <v>38071</v>
      </c>
      <c r="I30" s="6" t="s">
        <v>4794</v>
      </c>
      <c r="J30" s="6">
        <v>38076</v>
      </c>
      <c r="K30" s="6" t="s">
        <v>4794</v>
      </c>
      <c r="L30" s="6" t="s">
        <v>7345</v>
      </c>
      <c r="M30" s="6">
        <v>38081</v>
      </c>
      <c r="N30" s="6" t="s">
        <v>4766</v>
      </c>
      <c r="O30" s="6" t="s">
        <v>4766</v>
      </c>
    </row>
    <row r="31" spans="1:15" ht="16.5" customHeight="1" x14ac:dyDescent="0.25">
      <c r="A31" s="1" t="s">
        <v>1483</v>
      </c>
      <c r="B31" s="2" t="s">
        <v>7349</v>
      </c>
      <c r="C31" s="13" t="str">
        <f>HYPERLINK("X:\Private\NTD\Test Report\測試報告-電子版本(1999-2014)\G-OT","查看目錄")</f>
        <v>查看目錄</v>
      </c>
      <c r="D31" s="1" t="s">
        <v>25</v>
      </c>
      <c r="E31" s="6">
        <v>38036</v>
      </c>
      <c r="F31" s="6">
        <v>38065</v>
      </c>
      <c r="G31" s="6" t="s">
        <v>4766</v>
      </c>
      <c r="H31" s="6" t="s">
        <v>4766</v>
      </c>
      <c r="I31" s="6" t="s">
        <v>4766</v>
      </c>
      <c r="J31" s="6" t="s">
        <v>4766</v>
      </c>
      <c r="K31" s="6" t="s">
        <v>4766</v>
      </c>
      <c r="L31" s="6" t="s">
        <v>7345</v>
      </c>
      <c r="M31" s="6" t="s">
        <v>4766</v>
      </c>
      <c r="N31" s="6" t="s">
        <v>4766</v>
      </c>
      <c r="O31" s="6" t="s">
        <v>4766</v>
      </c>
    </row>
    <row r="32" spans="1:15" ht="16.5" customHeight="1" x14ac:dyDescent="0.25">
      <c r="A32" s="1" t="s">
        <v>1484</v>
      </c>
      <c r="B32" s="2" t="s">
        <v>7350</v>
      </c>
      <c r="C32" s="13" t="str">
        <f>HYPERLINK("X:\Private\NTD\Test Report\測試報告-電子版本(1999-2014)\G-OT","查看目錄")</f>
        <v>查看目錄</v>
      </c>
      <c r="D32" s="1" t="s">
        <v>25</v>
      </c>
      <c r="E32" s="6">
        <v>38041</v>
      </c>
      <c r="F32" s="6">
        <v>38064</v>
      </c>
      <c r="G32" s="6" t="s">
        <v>4766</v>
      </c>
      <c r="H32" s="6" t="s">
        <v>4766</v>
      </c>
      <c r="I32" s="6" t="s">
        <v>4766</v>
      </c>
      <c r="J32" s="6" t="s">
        <v>4766</v>
      </c>
      <c r="K32" s="6" t="s">
        <v>4766</v>
      </c>
      <c r="L32" s="6" t="s">
        <v>7345</v>
      </c>
      <c r="M32" s="6" t="s">
        <v>4766</v>
      </c>
      <c r="N32" s="6" t="s">
        <v>4766</v>
      </c>
      <c r="O32" s="6" t="s">
        <v>4766</v>
      </c>
    </row>
    <row r="33" spans="1:15" ht="16.5" customHeight="1" x14ac:dyDescent="0.25">
      <c r="A33" s="1" t="s">
        <v>1485</v>
      </c>
      <c r="B33" s="2" t="s">
        <v>7351</v>
      </c>
      <c r="C33" s="13" t="str">
        <f>HYPERLINK("X:\Private\NTD\Test Report\測試報告-電子版本(1999-2014)\G-OT","查看目錄")</f>
        <v>查看目錄</v>
      </c>
      <c r="D33" s="1" t="s">
        <v>25</v>
      </c>
      <c r="E33" s="6">
        <v>38048</v>
      </c>
      <c r="F33" s="6">
        <v>38079</v>
      </c>
      <c r="G33" s="6">
        <v>38827</v>
      </c>
      <c r="H33" s="6">
        <v>38828</v>
      </c>
      <c r="I33" s="6" t="s">
        <v>4794</v>
      </c>
      <c r="J33" s="6">
        <v>38832</v>
      </c>
      <c r="K33" s="6" t="s">
        <v>4794</v>
      </c>
      <c r="L33" s="6" t="s">
        <v>7345</v>
      </c>
      <c r="M33" s="6">
        <v>38833</v>
      </c>
      <c r="N33" s="6" t="s">
        <v>4766</v>
      </c>
      <c r="O33" s="6" t="s">
        <v>4766</v>
      </c>
    </row>
    <row r="34" spans="1:15" ht="16.5" customHeight="1" x14ac:dyDescent="0.25">
      <c r="A34" s="1" t="s">
        <v>1486</v>
      </c>
      <c r="B34" s="2" t="s">
        <v>7352</v>
      </c>
      <c r="C34" s="13" t="str">
        <f>HYPERLINK("X:\Private\NTD\Test Report\測試報告-電子版本(1999-2014)\G-OT\G-OT-040302","查看文件")</f>
        <v>查看文件</v>
      </c>
      <c r="D34" s="1" t="s">
        <v>1487</v>
      </c>
      <c r="E34" s="6">
        <v>38065</v>
      </c>
      <c r="F34" s="6">
        <v>38095</v>
      </c>
      <c r="G34" s="6">
        <v>38094</v>
      </c>
      <c r="H34" s="6">
        <v>38096</v>
      </c>
      <c r="I34" s="6" t="s">
        <v>4794</v>
      </c>
      <c r="J34" s="6">
        <v>38099</v>
      </c>
      <c r="K34" s="6" t="s">
        <v>4794</v>
      </c>
      <c r="L34" s="6" t="s">
        <v>7345</v>
      </c>
      <c r="M34" s="6">
        <v>38099</v>
      </c>
      <c r="N34" s="6" t="s">
        <v>4766</v>
      </c>
      <c r="O34" s="6" t="s">
        <v>4766</v>
      </c>
    </row>
    <row r="35" spans="1:15" ht="16.5" customHeight="1" x14ac:dyDescent="0.25">
      <c r="A35" s="1" t="s">
        <v>1488</v>
      </c>
      <c r="B35" s="2" t="s">
        <v>7353</v>
      </c>
      <c r="C35" s="13" t="str">
        <f>HYPERLINK("X:\Private\NTD\Test Report\測試報告-電子版本(1999-2014)\G-OT","查看目錄")</f>
        <v>查看目錄</v>
      </c>
      <c r="D35" s="1" t="s">
        <v>185</v>
      </c>
      <c r="E35" s="6">
        <v>38073</v>
      </c>
      <c r="F35" s="6">
        <v>38084</v>
      </c>
      <c r="G35" s="6" t="s">
        <v>4766</v>
      </c>
      <c r="H35" s="6" t="s">
        <v>4766</v>
      </c>
      <c r="I35" s="6" t="s">
        <v>4766</v>
      </c>
      <c r="J35" s="6" t="s">
        <v>4766</v>
      </c>
      <c r="K35" s="6" t="s">
        <v>4766</v>
      </c>
      <c r="L35" s="6" t="s">
        <v>481</v>
      </c>
      <c r="M35" s="6" t="s">
        <v>4766</v>
      </c>
      <c r="N35" s="6" t="s">
        <v>4766</v>
      </c>
      <c r="O35" s="6" t="s">
        <v>4766</v>
      </c>
    </row>
    <row r="36" spans="1:15" ht="16.5" customHeight="1" x14ac:dyDescent="0.25">
      <c r="A36" s="1" t="s">
        <v>1489</v>
      </c>
      <c r="B36" s="2" t="s">
        <v>7354</v>
      </c>
      <c r="C36" s="13" t="str">
        <f>HYPERLINK("X:\Private\NTD\Test Report\測試報告-電子版本(1999-2014)\G-OT","查看目錄")</f>
        <v>查看目錄</v>
      </c>
      <c r="D36" s="1" t="s">
        <v>185</v>
      </c>
      <c r="E36" s="6">
        <v>38073</v>
      </c>
      <c r="F36" s="6">
        <v>38084</v>
      </c>
      <c r="G36" s="6" t="s">
        <v>4766</v>
      </c>
      <c r="H36" s="6" t="s">
        <v>4766</v>
      </c>
      <c r="I36" s="6" t="s">
        <v>4766</v>
      </c>
      <c r="J36" s="6" t="s">
        <v>4766</v>
      </c>
      <c r="K36" s="6" t="s">
        <v>4766</v>
      </c>
      <c r="L36" s="6" t="s">
        <v>481</v>
      </c>
      <c r="M36" s="6" t="s">
        <v>4766</v>
      </c>
      <c r="N36" s="6" t="s">
        <v>4766</v>
      </c>
      <c r="O36" s="6" t="s">
        <v>4766</v>
      </c>
    </row>
    <row r="37" spans="1:15" ht="16.5" customHeight="1" x14ac:dyDescent="0.25">
      <c r="A37" s="1" t="s">
        <v>1490</v>
      </c>
      <c r="B37" s="2" t="s">
        <v>7355</v>
      </c>
      <c r="C37" s="13" t="str">
        <f>HYPERLINK("X:\Private\NTD\Test Report\測試報告-電子版本(1999-2014)\G-OT","查看目錄")</f>
        <v>查看目錄</v>
      </c>
      <c r="D37" s="1" t="s">
        <v>185</v>
      </c>
      <c r="E37" s="6">
        <v>38073</v>
      </c>
      <c r="F37" s="6">
        <v>38084</v>
      </c>
      <c r="G37" s="6" t="s">
        <v>4766</v>
      </c>
      <c r="H37" s="6" t="s">
        <v>4766</v>
      </c>
      <c r="I37" s="6" t="s">
        <v>4766</v>
      </c>
      <c r="J37" s="6" t="s">
        <v>4766</v>
      </c>
      <c r="K37" s="6" t="s">
        <v>4766</v>
      </c>
      <c r="L37" s="6" t="s">
        <v>481</v>
      </c>
      <c r="M37" s="6" t="s">
        <v>4766</v>
      </c>
      <c r="N37" s="6" t="s">
        <v>4766</v>
      </c>
      <c r="O37" s="6" t="s">
        <v>4766</v>
      </c>
    </row>
    <row r="38" spans="1:15" ht="16.5" customHeight="1" x14ac:dyDescent="0.25">
      <c r="A38" s="1" t="s">
        <v>1491</v>
      </c>
      <c r="B38" s="2" t="s">
        <v>7356</v>
      </c>
      <c r="C38" s="13" t="str">
        <f>HYPERLINK("X:\Private\NTD\Test Report\測試報告-電子版本(1999-2014)\G-OT","查看目錄")</f>
        <v>查看目錄</v>
      </c>
      <c r="D38" s="1" t="s">
        <v>185</v>
      </c>
      <c r="E38" s="6">
        <v>38073</v>
      </c>
      <c r="F38" s="6">
        <v>38084</v>
      </c>
      <c r="G38" s="6" t="s">
        <v>4766</v>
      </c>
      <c r="H38" s="6" t="s">
        <v>4766</v>
      </c>
      <c r="I38" s="6" t="s">
        <v>4766</v>
      </c>
      <c r="J38" s="6" t="s">
        <v>4766</v>
      </c>
      <c r="K38" s="6" t="s">
        <v>4766</v>
      </c>
      <c r="L38" s="6" t="s">
        <v>481</v>
      </c>
      <c r="M38" s="6" t="s">
        <v>4766</v>
      </c>
      <c r="N38" s="6" t="s">
        <v>4766</v>
      </c>
      <c r="O38" s="6" t="s">
        <v>4766</v>
      </c>
    </row>
    <row r="39" spans="1:15" ht="16.5" customHeight="1" x14ac:dyDescent="0.25">
      <c r="A39" s="1" t="s">
        <v>1492</v>
      </c>
      <c r="B39" s="2" t="s">
        <v>7357</v>
      </c>
      <c r="C39" s="13" t="str">
        <f>HYPERLINK("X:\Private\NTD\Test Report\測試報告-電子版本(1999-2014)\G-OT\G-OT-040307","查看文件")</f>
        <v>查看文件</v>
      </c>
      <c r="D39" s="1" t="s">
        <v>1487</v>
      </c>
      <c r="E39" s="6">
        <v>38076</v>
      </c>
      <c r="F39" s="6">
        <v>38069</v>
      </c>
      <c r="G39" s="6">
        <v>38094</v>
      </c>
      <c r="H39" s="6">
        <v>38096</v>
      </c>
      <c r="I39" s="6" t="s">
        <v>4794</v>
      </c>
      <c r="J39" s="6">
        <v>38099</v>
      </c>
      <c r="K39" s="6" t="s">
        <v>4794</v>
      </c>
      <c r="L39" s="6" t="s">
        <v>1493</v>
      </c>
      <c r="M39" s="6">
        <v>38099</v>
      </c>
      <c r="N39" s="6" t="s">
        <v>4766</v>
      </c>
      <c r="O39" s="6" t="s">
        <v>4766</v>
      </c>
    </row>
    <row r="40" spans="1:15" ht="16.5" customHeight="1" x14ac:dyDescent="0.25">
      <c r="A40" s="1" t="s">
        <v>1494</v>
      </c>
      <c r="B40" s="2" t="s">
        <v>7358</v>
      </c>
      <c r="C40" s="13" t="str">
        <f t="shared" ref="C40:C71" si="1">HYPERLINK("X:\Private\NTD\Test Report\測試報告-電子版本(1999-2014)\G-OT","查看目錄")</f>
        <v>查看目錄</v>
      </c>
      <c r="D40" s="1" t="s">
        <v>1495</v>
      </c>
      <c r="E40" s="6">
        <v>38091</v>
      </c>
      <c r="F40" s="6">
        <v>38115</v>
      </c>
      <c r="G40" s="6" t="s">
        <v>4766</v>
      </c>
      <c r="H40" s="6" t="s">
        <v>4766</v>
      </c>
      <c r="I40" s="6" t="s">
        <v>4766</v>
      </c>
      <c r="J40" s="6" t="s">
        <v>4766</v>
      </c>
      <c r="K40" s="6" t="s">
        <v>4766</v>
      </c>
      <c r="L40" s="6" t="s">
        <v>1493</v>
      </c>
      <c r="M40" s="6" t="s">
        <v>4766</v>
      </c>
      <c r="N40" s="6" t="s">
        <v>4766</v>
      </c>
      <c r="O40" s="6" t="s">
        <v>4766</v>
      </c>
    </row>
    <row r="41" spans="1:15" ht="16.5" customHeight="1" x14ac:dyDescent="0.25">
      <c r="A41" s="1" t="s">
        <v>1496</v>
      </c>
      <c r="B41" s="2" t="s">
        <v>7359</v>
      </c>
      <c r="C41" s="13" t="str">
        <f t="shared" si="1"/>
        <v>查看目錄</v>
      </c>
      <c r="D41" s="1" t="s">
        <v>458</v>
      </c>
      <c r="E41" s="6">
        <v>38092</v>
      </c>
      <c r="F41" s="6">
        <v>38122</v>
      </c>
      <c r="G41" s="6" t="s">
        <v>4766</v>
      </c>
      <c r="H41" s="6" t="s">
        <v>4766</v>
      </c>
      <c r="I41" s="6" t="s">
        <v>4766</v>
      </c>
      <c r="J41" s="6" t="s">
        <v>4766</v>
      </c>
      <c r="K41" s="6" t="s">
        <v>4766</v>
      </c>
      <c r="L41" s="6" t="s">
        <v>1493</v>
      </c>
      <c r="M41" s="6" t="s">
        <v>4766</v>
      </c>
      <c r="N41" s="6" t="s">
        <v>4766</v>
      </c>
      <c r="O41" s="6" t="s">
        <v>4766</v>
      </c>
    </row>
    <row r="42" spans="1:15" ht="16.5" customHeight="1" x14ac:dyDescent="0.25">
      <c r="A42" s="1" t="s">
        <v>1497</v>
      </c>
      <c r="B42" s="2" t="s">
        <v>7360</v>
      </c>
      <c r="C42" s="13" t="str">
        <f t="shared" si="1"/>
        <v>查看目錄</v>
      </c>
      <c r="D42" s="1" t="s">
        <v>458</v>
      </c>
      <c r="E42" s="6">
        <v>38092</v>
      </c>
      <c r="F42" s="6">
        <v>38122</v>
      </c>
      <c r="G42" s="6" t="s">
        <v>4766</v>
      </c>
      <c r="H42" s="6" t="s">
        <v>4766</v>
      </c>
      <c r="I42" s="6" t="s">
        <v>4766</v>
      </c>
      <c r="J42" s="6" t="s">
        <v>4766</v>
      </c>
      <c r="K42" s="6" t="s">
        <v>4766</v>
      </c>
      <c r="L42" s="6" t="s">
        <v>1493</v>
      </c>
      <c r="M42" s="6" t="s">
        <v>4766</v>
      </c>
      <c r="N42" s="6" t="s">
        <v>4766</v>
      </c>
      <c r="O42" s="6" t="s">
        <v>4766</v>
      </c>
    </row>
    <row r="43" spans="1:15" ht="16.5" customHeight="1" x14ac:dyDescent="0.25">
      <c r="A43" s="1" t="s">
        <v>1498</v>
      </c>
      <c r="B43" s="2" t="s">
        <v>7361</v>
      </c>
      <c r="C43" s="13" t="str">
        <f t="shared" si="1"/>
        <v>查看目錄</v>
      </c>
      <c r="D43" s="1" t="s">
        <v>458</v>
      </c>
      <c r="E43" s="6">
        <v>38092</v>
      </c>
      <c r="F43" s="6">
        <v>38122</v>
      </c>
      <c r="G43" s="6">
        <v>38138</v>
      </c>
      <c r="H43" s="6">
        <v>38139</v>
      </c>
      <c r="I43" s="6" t="s">
        <v>5002</v>
      </c>
      <c r="J43" s="6">
        <v>38143</v>
      </c>
      <c r="K43" s="6" t="s">
        <v>5002</v>
      </c>
      <c r="L43" s="6" t="s">
        <v>1493</v>
      </c>
      <c r="M43" s="6">
        <v>38143</v>
      </c>
      <c r="N43" s="6" t="s">
        <v>4766</v>
      </c>
      <c r="O43" s="6" t="s">
        <v>4766</v>
      </c>
    </row>
    <row r="44" spans="1:15" ht="16.5" customHeight="1" x14ac:dyDescent="0.25">
      <c r="A44" s="1" t="s">
        <v>1499</v>
      </c>
      <c r="B44" s="2" t="s">
        <v>7362</v>
      </c>
      <c r="C44" s="13" t="str">
        <f t="shared" si="1"/>
        <v>查看目錄</v>
      </c>
      <c r="D44" s="1" t="s">
        <v>613</v>
      </c>
      <c r="E44" s="6">
        <v>38113</v>
      </c>
      <c r="F44" s="6">
        <v>38120</v>
      </c>
      <c r="G44" s="6">
        <v>38128</v>
      </c>
      <c r="H44" s="6">
        <v>38129</v>
      </c>
      <c r="I44" s="6" t="s">
        <v>4824</v>
      </c>
      <c r="J44" s="6">
        <v>38137</v>
      </c>
      <c r="K44" s="6" t="s">
        <v>4824</v>
      </c>
      <c r="L44" s="6" t="s">
        <v>468</v>
      </c>
      <c r="M44" s="6">
        <v>38139</v>
      </c>
      <c r="N44" s="6" t="s">
        <v>4766</v>
      </c>
      <c r="O44" s="6" t="s">
        <v>4766</v>
      </c>
    </row>
    <row r="45" spans="1:15" ht="16.5" customHeight="1" x14ac:dyDescent="0.25">
      <c r="A45" s="1" t="s">
        <v>1500</v>
      </c>
      <c r="B45" s="2" t="s">
        <v>7363</v>
      </c>
      <c r="C45" s="13" t="str">
        <f t="shared" si="1"/>
        <v>查看目錄</v>
      </c>
      <c r="D45" s="1" t="s">
        <v>458</v>
      </c>
      <c r="E45" s="6">
        <v>38124</v>
      </c>
      <c r="F45" s="6">
        <v>38155</v>
      </c>
      <c r="G45" s="6">
        <v>38142</v>
      </c>
      <c r="H45" s="6">
        <v>38142</v>
      </c>
      <c r="I45" s="6" t="s">
        <v>4824</v>
      </c>
      <c r="J45" s="6">
        <v>38149</v>
      </c>
      <c r="K45" s="6" t="s">
        <v>4824</v>
      </c>
      <c r="L45" s="6" t="s">
        <v>1461</v>
      </c>
      <c r="M45" s="6">
        <v>38150</v>
      </c>
      <c r="N45" s="6" t="s">
        <v>4766</v>
      </c>
      <c r="O45" s="6" t="s">
        <v>4766</v>
      </c>
    </row>
    <row r="46" spans="1:15" ht="16.5" customHeight="1" x14ac:dyDescent="0.25">
      <c r="A46" s="1" t="s">
        <v>1501</v>
      </c>
      <c r="B46" s="2" t="s">
        <v>7364</v>
      </c>
      <c r="C46" s="13" t="str">
        <f t="shared" si="1"/>
        <v>查看目錄</v>
      </c>
      <c r="D46" s="1" t="s">
        <v>25</v>
      </c>
      <c r="E46" s="6">
        <v>38121</v>
      </c>
      <c r="F46" s="6">
        <v>38131</v>
      </c>
      <c r="G46" s="6">
        <v>38138</v>
      </c>
      <c r="H46" s="6">
        <v>38139</v>
      </c>
      <c r="I46" s="6" t="s">
        <v>4824</v>
      </c>
      <c r="J46" s="6">
        <v>38143</v>
      </c>
      <c r="K46" s="6" t="s">
        <v>4824</v>
      </c>
      <c r="L46" s="6" t="s">
        <v>192</v>
      </c>
      <c r="M46" s="6">
        <v>38143</v>
      </c>
      <c r="N46" s="6" t="s">
        <v>4766</v>
      </c>
      <c r="O46" s="6" t="s">
        <v>4766</v>
      </c>
    </row>
    <row r="47" spans="1:15" ht="16.5" customHeight="1" x14ac:dyDescent="0.25">
      <c r="A47" s="1" t="s">
        <v>1502</v>
      </c>
      <c r="B47" s="2" t="s">
        <v>7365</v>
      </c>
      <c r="C47" s="13" t="str">
        <f t="shared" si="1"/>
        <v>查看目錄</v>
      </c>
      <c r="D47" s="1" t="s">
        <v>25</v>
      </c>
      <c r="E47" s="6">
        <v>38178</v>
      </c>
      <c r="F47" s="6">
        <v>38209</v>
      </c>
      <c r="G47" s="6">
        <v>38337</v>
      </c>
      <c r="H47" s="6">
        <v>38338</v>
      </c>
      <c r="I47" s="6" t="s">
        <v>4805</v>
      </c>
      <c r="J47" s="6">
        <v>38345</v>
      </c>
      <c r="K47" s="6" t="s">
        <v>5002</v>
      </c>
      <c r="L47" s="6" t="s">
        <v>1461</v>
      </c>
      <c r="M47" s="6">
        <v>38348</v>
      </c>
      <c r="N47" s="6" t="s">
        <v>4766</v>
      </c>
      <c r="O47" s="6" t="s">
        <v>4766</v>
      </c>
    </row>
    <row r="48" spans="1:15" ht="16.5" customHeight="1" x14ac:dyDescent="0.25">
      <c r="A48" s="1" t="s">
        <v>1503</v>
      </c>
      <c r="B48" s="2" t="s">
        <v>7366</v>
      </c>
      <c r="C48" s="13" t="str">
        <f t="shared" si="1"/>
        <v>查看目錄</v>
      </c>
      <c r="D48" s="1" t="s">
        <v>25</v>
      </c>
      <c r="E48" s="6">
        <v>38154</v>
      </c>
      <c r="F48" s="6">
        <v>38184</v>
      </c>
      <c r="G48" s="6">
        <v>38184</v>
      </c>
      <c r="H48" s="6">
        <v>38185</v>
      </c>
      <c r="I48" s="6" t="s">
        <v>4824</v>
      </c>
      <c r="J48" s="6">
        <v>38189</v>
      </c>
      <c r="K48" s="6" t="s">
        <v>4824</v>
      </c>
      <c r="L48" s="6" t="s">
        <v>1461</v>
      </c>
      <c r="M48" s="6">
        <v>38189</v>
      </c>
      <c r="N48" s="6" t="s">
        <v>4766</v>
      </c>
      <c r="O48" s="6" t="s">
        <v>4766</v>
      </c>
    </row>
    <row r="49" spans="1:15" ht="16.5" customHeight="1" x14ac:dyDescent="0.25">
      <c r="A49" s="1" t="s">
        <v>1504</v>
      </c>
      <c r="B49" s="2" t="s">
        <v>7367</v>
      </c>
      <c r="C49" s="13" t="str">
        <f t="shared" si="1"/>
        <v>查看目錄</v>
      </c>
      <c r="D49" s="1" t="s">
        <v>613</v>
      </c>
      <c r="E49" s="6">
        <v>38185</v>
      </c>
      <c r="F49" s="6">
        <v>38216</v>
      </c>
      <c r="G49" s="6">
        <v>38255</v>
      </c>
      <c r="H49" s="6">
        <v>38256</v>
      </c>
      <c r="I49" s="6" t="s">
        <v>4824</v>
      </c>
      <c r="J49" s="6">
        <v>38266</v>
      </c>
      <c r="K49" s="6" t="s">
        <v>4824</v>
      </c>
      <c r="L49" s="6" t="s">
        <v>1461</v>
      </c>
      <c r="M49" s="6">
        <v>38267</v>
      </c>
      <c r="N49" s="6" t="s">
        <v>4766</v>
      </c>
      <c r="O49" s="6" t="s">
        <v>4766</v>
      </c>
    </row>
    <row r="50" spans="1:15" ht="16.5" customHeight="1" x14ac:dyDescent="0.25">
      <c r="A50" s="1" t="s">
        <v>1505</v>
      </c>
      <c r="B50" s="2" t="s">
        <v>7368</v>
      </c>
      <c r="C50" s="13" t="str">
        <f t="shared" si="1"/>
        <v>查看目錄</v>
      </c>
      <c r="D50" s="1" t="s">
        <v>25</v>
      </c>
      <c r="E50" s="6">
        <v>38193</v>
      </c>
      <c r="F50" s="6">
        <v>38208</v>
      </c>
      <c r="G50" s="6">
        <v>38212</v>
      </c>
      <c r="H50" s="6">
        <v>38212</v>
      </c>
      <c r="I50" s="6" t="s">
        <v>4824</v>
      </c>
      <c r="J50" s="6">
        <v>38217</v>
      </c>
      <c r="K50" s="6" t="s">
        <v>4824</v>
      </c>
      <c r="L50" s="6" t="s">
        <v>481</v>
      </c>
      <c r="M50" s="6">
        <v>38217</v>
      </c>
      <c r="N50" s="6" t="s">
        <v>4766</v>
      </c>
      <c r="O50" s="6" t="s">
        <v>4766</v>
      </c>
    </row>
    <row r="51" spans="1:15" ht="16.5" customHeight="1" x14ac:dyDescent="0.25">
      <c r="A51" s="1" t="s">
        <v>1506</v>
      </c>
      <c r="B51" s="2" t="s">
        <v>7369</v>
      </c>
      <c r="C51" s="13" t="str">
        <f t="shared" si="1"/>
        <v>查看目錄</v>
      </c>
      <c r="D51" s="1" t="s">
        <v>25</v>
      </c>
      <c r="E51" s="6">
        <v>38217</v>
      </c>
      <c r="F51" s="6">
        <v>38248</v>
      </c>
      <c r="G51" s="6">
        <v>2</v>
      </c>
      <c r="H51" s="6" t="s">
        <v>4766</v>
      </c>
      <c r="I51" s="6" t="s">
        <v>4766</v>
      </c>
      <c r="J51" s="6" t="s">
        <v>4766</v>
      </c>
      <c r="K51" s="6" t="s">
        <v>4766</v>
      </c>
      <c r="L51" s="6" t="s">
        <v>5257</v>
      </c>
      <c r="M51" s="6" t="s">
        <v>4766</v>
      </c>
      <c r="N51" s="6" t="s">
        <v>4766</v>
      </c>
      <c r="O51" s="6" t="s">
        <v>4766</v>
      </c>
    </row>
    <row r="52" spans="1:15" ht="16.5" customHeight="1" x14ac:dyDescent="0.25">
      <c r="A52" s="1" t="s">
        <v>1507</v>
      </c>
      <c r="B52" s="2" t="s">
        <v>7370</v>
      </c>
      <c r="C52" s="13" t="str">
        <f t="shared" si="1"/>
        <v>查看目錄</v>
      </c>
      <c r="D52" s="1" t="s">
        <v>25</v>
      </c>
      <c r="E52" s="6">
        <v>38211</v>
      </c>
      <c r="F52" s="6">
        <v>38224</v>
      </c>
      <c r="G52" s="6">
        <v>38253</v>
      </c>
      <c r="H52" s="6">
        <v>38254</v>
      </c>
      <c r="I52" s="6" t="s">
        <v>4824</v>
      </c>
      <c r="J52" s="6">
        <v>38266</v>
      </c>
      <c r="K52" s="6" t="s">
        <v>4824</v>
      </c>
      <c r="L52" s="6" t="s">
        <v>481</v>
      </c>
      <c r="M52" s="6">
        <v>38267</v>
      </c>
      <c r="N52" s="6" t="s">
        <v>4766</v>
      </c>
      <c r="O52" s="6" t="s">
        <v>4766</v>
      </c>
    </row>
    <row r="53" spans="1:15" ht="16.5" customHeight="1" x14ac:dyDescent="0.25">
      <c r="A53" s="1" t="s">
        <v>1508</v>
      </c>
      <c r="B53" s="2" t="s">
        <v>7371</v>
      </c>
      <c r="C53" s="13" t="str">
        <f t="shared" si="1"/>
        <v>查看目錄</v>
      </c>
      <c r="D53" s="1" t="s">
        <v>481</v>
      </c>
      <c r="E53" s="6">
        <v>38231</v>
      </c>
      <c r="F53" s="6">
        <v>38250</v>
      </c>
      <c r="G53" s="6" t="s">
        <v>7372</v>
      </c>
      <c r="H53" s="6" t="s">
        <v>4766</v>
      </c>
      <c r="I53" s="6" t="s">
        <v>4766</v>
      </c>
      <c r="J53" s="6" t="s">
        <v>4766</v>
      </c>
      <c r="K53" s="6" t="s">
        <v>4766</v>
      </c>
      <c r="L53" s="6" t="s">
        <v>481</v>
      </c>
      <c r="M53" s="6" t="s">
        <v>4766</v>
      </c>
      <c r="N53" s="6" t="s">
        <v>4766</v>
      </c>
      <c r="O53" s="6" t="s">
        <v>4766</v>
      </c>
    </row>
    <row r="54" spans="1:15" ht="16.5" customHeight="1" x14ac:dyDescent="0.25">
      <c r="A54" s="1" t="s">
        <v>1509</v>
      </c>
      <c r="B54" s="2" t="s">
        <v>7373</v>
      </c>
      <c r="C54" s="13" t="str">
        <f t="shared" si="1"/>
        <v>查看目錄</v>
      </c>
      <c r="D54" s="1" t="s">
        <v>613</v>
      </c>
      <c r="E54" s="6">
        <v>38240</v>
      </c>
      <c r="F54" s="6">
        <v>38270</v>
      </c>
      <c r="G54" s="6">
        <v>38310</v>
      </c>
      <c r="H54" s="6">
        <v>38311</v>
      </c>
      <c r="I54" s="6" t="s">
        <v>4824</v>
      </c>
      <c r="J54" s="6">
        <v>38324</v>
      </c>
      <c r="K54" s="6" t="s">
        <v>4824</v>
      </c>
      <c r="L54" s="6" t="s">
        <v>1461</v>
      </c>
      <c r="M54" s="6">
        <v>38325</v>
      </c>
      <c r="N54" s="6" t="s">
        <v>4766</v>
      </c>
      <c r="O54" s="6" t="s">
        <v>4766</v>
      </c>
    </row>
    <row r="55" spans="1:15" ht="16.5" customHeight="1" x14ac:dyDescent="0.25">
      <c r="A55" s="1" t="s">
        <v>1510</v>
      </c>
      <c r="B55" s="2" t="s">
        <v>7374</v>
      </c>
      <c r="C55" s="13" t="str">
        <f t="shared" si="1"/>
        <v>查看目錄</v>
      </c>
      <c r="D55" s="1" t="s">
        <v>481</v>
      </c>
      <c r="E55" s="6">
        <v>38231</v>
      </c>
      <c r="F55" s="6">
        <v>38250</v>
      </c>
      <c r="G55" s="6" t="s">
        <v>5266</v>
      </c>
      <c r="H55" s="6">
        <v>38446</v>
      </c>
      <c r="I55" s="6" t="s">
        <v>4792</v>
      </c>
      <c r="J55" s="6">
        <v>38457</v>
      </c>
      <c r="K55" s="6" t="s">
        <v>4824</v>
      </c>
      <c r="L55" s="6" t="s">
        <v>481</v>
      </c>
      <c r="M55" s="6" t="s">
        <v>4766</v>
      </c>
      <c r="N55" s="6" t="s">
        <v>4766</v>
      </c>
      <c r="O55" s="6" t="s">
        <v>4766</v>
      </c>
    </row>
    <row r="56" spans="1:15" ht="16.5" customHeight="1" x14ac:dyDescent="0.25">
      <c r="A56" s="1" t="s">
        <v>1511</v>
      </c>
      <c r="B56" s="2" t="s">
        <v>7375</v>
      </c>
      <c r="C56" s="13" t="str">
        <f t="shared" si="1"/>
        <v>查看目錄</v>
      </c>
      <c r="D56" s="1" t="s">
        <v>1512</v>
      </c>
      <c r="E56" s="6">
        <v>38264</v>
      </c>
      <c r="F56" s="6">
        <v>38290</v>
      </c>
      <c r="G56" s="6" t="s">
        <v>5257</v>
      </c>
      <c r="H56" s="6" t="s">
        <v>4766</v>
      </c>
      <c r="I56" s="6" t="s">
        <v>4766</v>
      </c>
      <c r="J56" s="6" t="s">
        <v>4766</v>
      </c>
      <c r="K56" s="6" t="s">
        <v>4766</v>
      </c>
      <c r="L56" s="6" t="s">
        <v>481</v>
      </c>
      <c r="M56" s="6" t="s">
        <v>4766</v>
      </c>
      <c r="N56" s="6" t="s">
        <v>4766</v>
      </c>
      <c r="O56" s="6" t="s">
        <v>4766</v>
      </c>
    </row>
    <row r="57" spans="1:15" ht="16.5" customHeight="1" x14ac:dyDescent="0.25">
      <c r="A57" s="1" t="s">
        <v>1513</v>
      </c>
      <c r="B57" s="2" t="s">
        <v>7376</v>
      </c>
      <c r="C57" s="13" t="str">
        <f t="shared" si="1"/>
        <v>查看目錄</v>
      </c>
      <c r="D57" s="1" t="s">
        <v>56</v>
      </c>
      <c r="E57" s="6">
        <v>38315</v>
      </c>
      <c r="F57" s="6">
        <v>38345</v>
      </c>
      <c r="G57" s="6">
        <v>38337</v>
      </c>
      <c r="H57" s="6">
        <v>38338</v>
      </c>
      <c r="I57" s="6" t="s">
        <v>4805</v>
      </c>
      <c r="J57" s="6">
        <v>38345</v>
      </c>
      <c r="K57" s="6" t="s">
        <v>5002</v>
      </c>
      <c r="L57" s="6" t="s">
        <v>1461</v>
      </c>
      <c r="M57" s="6">
        <v>38348</v>
      </c>
      <c r="N57" s="6" t="s">
        <v>4766</v>
      </c>
      <c r="O57" s="6" t="s">
        <v>4766</v>
      </c>
    </row>
    <row r="58" spans="1:15" ht="16.5" customHeight="1" x14ac:dyDescent="0.25">
      <c r="A58" s="1" t="s">
        <v>1514</v>
      </c>
      <c r="B58" s="2" t="s">
        <v>7377</v>
      </c>
      <c r="C58" s="13" t="str">
        <f t="shared" si="1"/>
        <v>查看目錄</v>
      </c>
      <c r="D58" s="1" t="s">
        <v>481</v>
      </c>
      <c r="E58" s="6">
        <v>38302</v>
      </c>
      <c r="F58" s="6">
        <v>38317</v>
      </c>
      <c r="G58" s="6">
        <v>38320</v>
      </c>
      <c r="H58" s="6">
        <v>38320</v>
      </c>
      <c r="I58" s="6" t="s">
        <v>4824</v>
      </c>
      <c r="J58" s="6">
        <v>38324</v>
      </c>
      <c r="K58" s="6" t="s">
        <v>4824</v>
      </c>
      <c r="L58" s="6" t="s">
        <v>481</v>
      </c>
      <c r="M58" s="6">
        <v>38325</v>
      </c>
      <c r="N58" s="6" t="s">
        <v>4766</v>
      </c>
      <c r="O58" s="6" t="s">
        <v>4766</v>
      </c>
    </row>
    <row r="59" spans="1:15" ht="16.5" customHeight="1" x14ac:dyDescent="0.25">
      <c r="A59" s="1" t="s">
        <v>1515</v>
      </c>
      <c r="B59" s="2" t="s">
        <v>7378</v>
      </c>
      <c r="C59" s="13" t="str">
        <f t="shared" si="1"/>
        <v>查看目錄</v>
      </c>
      <c r="D59" s="1" t="s">
        <v>56</v>
      </c>
      <c r="E59" s="6">
        <v>38365</v>
      </c>
      <c r="F59" s="6">
        <v>38396</v>
      </c>
      <c r="G59" s="6">
        <v>38405</v>
      </c>
      <c r="H59" s="6">
        <v>38405</v>
      </c>
      <c r="I59" s="6" t="s">
        <v>4792</v>
      </c>
      <c r="J59" s="6">
        <v>38413</v>
      </c>
      <c r="K59" s="6" t="s">
        <v>4824</v>
      </c>
      <c r="L59" s="6" t="s">
        <v>1461</v>
      </c>
      <c r="M59" s="6">
        <v>38414</v>
      </c>
      <c r="N59" s="6" t="s">
        <v>4766</v>
      </c>
      <c r="O59" s="6" t="s">
        <v>4766</v>
      </c>
    </row>
    <row r="60" spans="1:15" ht="16.5" customHeight="1" x14ac:dyDescent="0.25">
      <c r="A60" s="1" t="s">
        <v>1516</v>
      </c>
      <c r="B60" s="2" t="s">
        <v>7379</v>
      </c>
      <c r="C60" s="13" t="str">
        <f t="shared" si="1"/>
        <v>查看目錄</v>
      </c>
      <c r="D60" s="1" t="s">
        <v>56</v>
      </c>
      <c r="E60" s="6">
        <v>38371</v>
      </c>
      <c r="F60" s="6">
        <v>38402</v>
      </c>
      <c r="G60" s="6">
        <v>38390</v>
      </c>
      <c r="H60" s="6">
        <v>38399</v>
      </c>
      <c r="I60" s="6" t="s">
        <v>4792</v>
      </c>
      <c r="J60" s="6">
        <v>38405</v>
      </c>
      <c r="K60" s="6" t="s">
        <v>4824</v>
      </c>
      <c r="L60" s="6" t="s">
        <v>1461</v>
      </c>
      <c r="M60" s="6">
        <v>38406</v>
      </c>
      <c r="N60" s="6" t="s">
        <v>4766</v>
      </c>
      <c r="O60" s="6" t="s">
        <v>4766</v>
      </c>
    </row>
    <row r="61" spans="1:15" ht="16.5" customHeight="1" x14ac:dyDescent="0.25">
      <c r="A61" s="1" t="s">
        <v>1517</v>
      </c>
      <c r="B61" s="2" t="s">
        <v>7380</v>
      </c>
      <c r="C61" s="13" t="str">
        <f t="shared" si="1"/>
        <v>查看目錄</v>
      </c>
      <c r="D61" s="1" t="s">
        <v>56</v>
      </c>
      <c r="E61" s="6">
        <v>38373</v>
      </c>
      <c r="F61" s="6">
        <v>38404</v>
      </c>
      <c r="G61" s="6">
        <v>38400</v>
      </c>
      <c r="H61" s="6">
        <v>38400</v>
      </c>
      <c r="I61" s="6" t="s">
        <v>4792</v>
      </c>
      <c r="J61" s="6">
        <v>38413</v>
      </c>
      <c r="K61" s="6" t="s">
        <v>4824</v>
      </c>
      <c r="L61" s="6" t="s">
        <v>1461</v>
      </c>
      <c r="M61" s="6">
        <v>38414</v>
      </c>
      <c r="N61" s="6" t="s">
        <v>4766</v>
      </c>
      <c r="O61" s="6" t="s">
        <v>4766</v>
      </c>
    </row>
    <row r="62" spans="1:15" ht="16.5" customHeight="1" x14ac:dyDescent="0.25">
      <c r="A62" s="1" t="s">
        <v>1518</v>
      </c>
      <c r="B62" s="2" t="s">
        <v>7381</v>
      </c>
      <c r="C62" s="13" t="str">
        <f t="shared" si="1"/>
        <v>查看目錄</v>
      </c>
      <c r="D62" s="1" t="s">
        <v>624</v>
      </c>
      <c r="E62" s="6">
        <v>38401</v>
      </c>
      <c r="F62" s="6">
        <v>38419</v>
      </c>
      <c r="G62" s="6">
        <v>38420</v>
      </c>
      <c r="H62" s="6">
        <v>38420</v>
      </c>
      <c r="I62" s="6" t="s">
        <v>4792</v>
      </c>
      <c r="J62" s="6">
        <v>38421</v>
      </c>
      <c r="K62" s="6" t="s">
        <v>4824</v>
      </c>
      <c r="L62" s="6" t="s">
        <v>192</v>
      </c>
      <c r="M62" s="6">
        <v>38422</v>
      </c>
      <c r="N62" s="6" t="s">
        <v>4766</v>
      </c>
      <c r="O62" s="6" t="s">
        <v>4766</v>
      </c>
    </row>
    <row r="63" spans="1:15" ht="16.5" customHeight="1" x14ac:dyDescent="0.25">
      <c r="A63" s="1" t="s">
        <v>1519</v>
      </c>
      <c r="B63" s="2" t="s">
        <v>7382</v>
      </c>
      <c r="C63" s="13" t="str">
        <f t="shared" si="1"/>
        <v>查看目錄</v>
      </c>
      <c r="D63" s="1" t="s">
        <v>624</v>
      </c>
      <c r="E63" s="6">
        <v>38420</v>
      </c>
      <c r="F63" s="6">
        <v>38439</v>
      </c>
      <c r="G63" s="6">
        <v>38653</v>
      </c>
      <c r="H63" s="6">
        <v>38656</v>
      </c>
      <c r="I63" s="6" t="s">
        <v>4792</v>
      </c>
      <c r="J63" s="6">
        <v>38674</v>
      </c>
      <c r="K63" s="6" t="s">
        <v>4824</v>
      </c>
      <c r="L63" s="6" t="s">
        <v>481</v>
      </c>
      <c r="M63" s="6">
        <v>38675</v>
      </c>
      <c r="N63" s="6" t="s">
        <v>4766</v>
      </c>
      <c r="O63" s="6" t="s">
        <v>4766</v>
      </c>
    </row>
    <row r="64" spans="1:15" ht="16.5" customHeight="1" x14ac:dyDescent="0.25">
      <c r="A64" s="1" t="s">
        <v>1520</v>
      </c>
      <c r="B64" s="2" t="s">
        <v>7383</v>
      </c>
      <c r="C64" s="13" t="str">
        <f t="shared" si="1"/>
        <v>查看目錄</v>
      </c>
      <c r="D64" s="1" t="s">
        <v>56</v>
      </c>
      <c r="E64" s="6">
        <v>38419</v>
      </c>
      <c r="F64" s="6">
        <v>38432</v>
      </c>
      <c r="G64" s="6">
        <v>38428</v>
      </c>
      <c r="H64" s="6">
        <v>38429</v>
      </c>
      <c r="I64" s="6" t="s">
        <v>4995</v>
      </c>
      <c r="J64" s="6">
        <v>38434</v>
      </c>
      <c r="K64" s="6" t="s">
        <v>4824</v>
      </c>
      <c r="L64" s="6" t="s">
        <v>1461</v>
      </c>
      <c r="M64" s="6">
        <v>38435</v>
      </c>
      <c r="N64" s="6" t="s">
        <v>4766</v>
      </c>
      <c r="O64" s="6" t="s">
        <v>4766</v>
      </c>
    </row>
    <row r="65" spans="1:15" ht="16.5" customHeight="1" x14ac:dyDescent="0.25">
      <c r="A65" s="1" t="s">
        <v>1521</v>
      </c>
      <c r="B65" s="2" t="s">
        <v>7384</v>
      </c>
      <c r="C65" s="13" t="str">
        <f t="shared" si="1"/>
        <v>查看目錄</v>
      </c>
      <c r="D65" s="1" t="s">
        <v>56</v>
      </c>
      <c r="E65" s="6">
        <v>38421</v>
      </c>
      <c r="F65" s="6" t="s">
        <v>4766</v>
      </c>
      <c r="G65" s="6">
        <v>38422</v>
      </c>
      <c r="H65" s="6">
        <v>38427</v>
      </c>
      <c r="I65" s="6" t="s">
        <v>4995</v>
      </c>
      <c r="J65" s="6">
        <v>38434</v>
      </c>
      <c r="K65" s="6" t="s">
        <v>4824</v>
      </c>
      <c r="L65" s="6" t="s">
        <v>1310</v>
      </c>
      <c r="M65" s="6">
        <v>38435</v>
      </c>
      <c r="N65" s="6" t="s">
        <v>4766</v>
      </c>
      <c r="O65" s="6" t="s">
        <v>4766</v>
      </c>
    </row>
    <row r="66" spans="1:15" ht="16.5" customHeight="1" x14ac:dyDescent="0.25">
      <c r="A66" s="1" t="s">
        <v>1522</v>
      </c>
      <c r="B66" s="2" t="s">
        <v>7385</v>
      </c>
      <c r="C66" s="13" t="str">
        <f t="shared" si="1"/>
        <v>查看目錄</v>
      </c>
      <c r="D66" s="1" t="s">
        <v>56</v>
      </c>
      <c r="E66" s="6">
        <v>38421</v>
      </c>
      <c r="F66" s="6" t="s">
        <v>4766</v>
      </c>
      <c r="G66" s="6">
        <v>38422</v>
      </c>
      <c r="H66" s="6">
        <v>38427</v>
      </c>
      <c r="I66" s="6" t="s">
        <v>4995</v>
      </c>
      <c r="J66" s="6">
        <v>38434</v>
      </c>
      <c r="K66" s="6" t="s">
        <v>4824</v>
      </c>
      <c r="L66" s="6" t="s">
        <v>1310</v>
      </c>
      <c r="M66" s="6">
        <v>38435</v>
      </c>
      <c r="N66" s="6" t="s">
        <v>4766</v>
      </c>
      <c r="O66" s="6" t="s">
        <v>4766</v>
      </c>
    </row>
    <row r="67" spans="1:15" ht="16.5" customHeight="1" x14ac:dyDescent="0.25">
      <c r="A67" s="1" t="s">
        <v>1523</v>
      </c>
      <c r="B67" s="2" t="s">
        <v>7386</v>
      </c>
      <c r="C67" s="13" t="str">
        <f t="shared" si="1"/>
        <v>查看目錄</v>
      </c>
      <c r="D67" s="1" t="s">
        <v>635</v>
      </c>
      <c r="E67" s="6">
        <v>38415</v>
      </c>
      <c r="F67" s="6">
        <v>403684</v>
      </c>
      <c r="G67" s="6">
        <v>38450</v>
      </c>
      <c r="H67" s="6">
        <v>38451</v>
      </c>
      <c r="I67" s="6" t="s">
        <v>4805</v>
      </c>
      <c r="J67" s="6">
        <v>38457</v>
      </c>
      <c r="K67" s="6" t="s">
        <v>4821</v>
      </c>
      <c r="L67" s="6" t="s">
        <v>535</v>
      </c>
      <c r="M67" s="6">
        <v>38460</v>
      </c>
      <c r="N67" s="6" t="s">
        <v>4766</v>
      </c>
      <c r="O67" s="6" t="s">
        <v>4766</v>
      </c>
    </row>
    <row r="68" spans="1:15" ht="16.5" customHeight="1" x14ac:dyDescent="0.25">
      <c r="A68" s="1" t="s">
        <v>1524</v>
      </c>
      <c r="B68" s="2" t="s">
        <v>7387</v>
      </c>
      <c r="C68" s="13" t="str">
        <f t="shared" si="1"/>
        <v>查看目錄</v>
      </c>
      <c r="D68" s="1" t="s">
        <v>56</v>
      </c>
      <c r="E68" s="6">
        <v>38461</v>
      </c>
      <c r="F68" s="6" t="s">
        <v>4766</v>
      </c>
      <c r="G68" s="6">
        <v>38785</v>
      </c>
      <c r="H68" s="6">
        <v>38786</v>
      </c>
      <c r="I68" s="6" t="s">
        <v>4995</v>
      </c>
      <c r="J68" s="6">
        <v>38790</v>
      </c>
      <c r="K68" s="6" t="s">
        <v>4824</v>
      </c>
      <c r="L68" s="6" t="s">
        <v>1461</v>
      </c>
      <c r="M68" s="6">
        <v>38791</v>
      </c>
      <c r="N68" s="6" t="s">
        <v>4766</v>
      </c>
      <c r="O68" s="6" t="s">
        <v>4766</v>
      </c>
    </row>
    <row r="69" spans="1:15" ht="16.5" customHeight="1" x14ac:dyDescent="0.25">
      <c r="A69" s="1" t="s">
        <v>1525</v>
      </c>
      <c r="B69" s="2" t="s">
        <v>7388</v>
      </c>
      <c r="C69" s="13" t="str">
        <f t="shared" si="1"/>
        <v>查看目錄</v>
      </c>
      <c r="D69" s="1" t="s">
        <v>56</v>
      </c>
      <c r="E69" s="6">
        <v>38462</v>
      </c>
      <c r="F69" s="6">
        <v>38492</v>
      </c>
      <c r="G69" s="6" t="s">
        <v>4766</v>
      </c>
      <c r="H69" s="6" t="s">
        <v>4766</v>
      </c>
      <c r="I69" s="6" t="s">
        <v>4766</v>
      </c>
      <c r="J69" s="6" t="s">
        <v>4766</v>
      </c>
      <c r="K69" s="6" t="s">
        <v>4766</v>
      </c>
      <c r="L69" s="6" t="s">
        <v>1461</v>
      </c>
      <c r="M69" s="6" t="s">
        <v>4766</v>
      </c>
      <c r="N69" s="6" t="s">
        <v>4766</v>
      </c>
      <c r="O69" s="6" t="s">
        <v>4766</v>
      </c>
    </row>
    <row r="70" spans="1:15" ht="16.5" customHeight="1" x14ac:dyDescent="0.25">
      <c r="A70" s="1" t="s">
        <v>1526</v>
      </c>
      <c r="B70" s="2" t="s">
        <v>7389</v>
      </c>
      <c r="C70" s="13" t="str">
        <f t="shared" si="1"/>
        <v>查看目錄</v>
      </c>
      <c r="D70" s="1" t="s">
        <v>56</v>
      </c>
      <c r="E70" s="6">
        <v>38462</v>
      </c>
      <c r="F70" s="6">
        <v>38492</v>
      </c>
      <c r="G70" s="6" t="s">
        <v>4766</v>
      </c>
      <c r="H70" s="6" t="s">
        <v>4766</v>
      </c>
      <c r="I70" s="6" t="s">
        <v>4766</v>
      </c>
      <c r="J70" s="6" t="s">
        <v>4766</v>
      </c>
      <c r="K70" s="6" t="s">
        <v>4766</v>
      </c>
      <c r="L70" s="6" t="s">
        <v>1461</v>
      </c>
      <c r="M70" s="6" t="s">
        <v>4766</v>
      </c>
      <c r="N70" s="6" t="s">
        <v>4766</v>
      </c>
      <c r="O70" s="6" t="s">
        <v>4766</v>
      </c>
    </row>
    <row r="71" spans="1:15" ht="16.5" customHeight="1" x14ac:dyDescent="0.25">
      <c r="A71" s="1" t="s">
        <v>1527</v>
      </c>
      <c r="B71" s="2" t="s">
        <v>7390</v>
      </c>
      <c r="C71" s="13" t="str">
        <f t="shared" si="1"/>
        <v>查看目錄</v>
      </c>
      <c r="D71" s="1" t="s">
        <v>7391</v>
      </c>
      <c r="E71" s="6">
        <v>38453</v>
      </c>
      <c r="F71" s="6">
        <v>38467</v>
      </c>
      <c r="G71" s="6">
        <v>38497</v>
      </c>
      <c r="H71" s="6">
        <v>38497</v>
      </c>
      <c r="I71" s="6" t="s">
        <v>4995</v>
      </c>
      <c r="J71" s="6">
        <v>38498</v>
      </c>
      <c r="K71" s="6" t="s">
        <v>4824</v>
      </c>
      <c r="L71" s="6" t="s">
        <v>1461</v>
      </c>
      <c r="M71" s="6">
        <v>38499</v>
      </c>
      <c r="N71" s="6" t="s">
        <v>4766</v>
      </c>
      <c r="O71" s="6" t="s">
        <v>4766</v>
      </c>
    </row>
    <row r="72" spans="1:15" ht="16.5" customHeight="1" x14ac:dyDescent="0.25">
      <c r="A72" s="1" t="s">
        <v>1528</v>
      </c>
      <c r="B72" s="2" t="s">
        <v>7392</v>
      </c>
      <c r="C72" s="13" t="str">
        <f t="shared" ref="C72:C103" si="2">HYPERLINK("X:\Private\NTD\Test Report\測試報告-電子版本(1999-2014)\G-OT","查看目錄")</f>
        <v>查看目錄</v>
      </c>
      <c r="D72" s="1" t="s">
        <v>1512</v>
      </c>
      <c r="E72" s="6">
        <v>38455</v>
      </c>
      <c r="F72" s="6">
        <v>38472</v>
      </c>
      <c r="G72" s="6">
        <v>38519</v>
      </c>
      <c r="H72" s="6">
        <v>38520</v>
      </c>
      <c r="I72" s="6" t="s">
        <v>4995</v>
      </c>
      <c r="J72" s="6">
        <v>38526</v>
      </c>
      <c r="K72" s="6" t="s">
        <v>4824</v>
      </c>
      <c r="L72" s="6" t="s">
        <v>481</v>
      </c>
      <c r="M72" s="6">
        <v>38527</v>
      </c>
      <c r="N72" s="6" t="s">
        <v>4766</v>
      </c>
      <c r="O72" s="6" t="s">
        <v>4766</v>
      </c>
    </row>
    <row r="73" spans="1:15" ht="16.5" customHeight="1" x14ac:dyDescent="0.25">
      <c r="A73" s="1" t="s">
        <v>1529</v>
      </c>
      <c r="B73" s="2" t="s">
        <v>7393</v>
      </c>
      <c r="C73" s="13" t="str">
        <f t="shared" si="2"/>
        <v>查看目錄</v>
      </c>
      <c r="D73" s="1" t="s">
        <v>56</v>
      </c>
      <c r="E73" s="6">
        <v>38497</v>
      </c>
      <c r="F73" s="6">
        <v>38528</v>
      </c>
      <c r="G73" s="6">
        <v>38510</v>
      </c>
      <c r="H73" s="6">
        <v>38510</v>
      </c>
      <c r="I73" s="6" t="s">
        <v>4995</v>
      </c>
      <c r="J73" s="6">
        <v>38518</v>
      </c>
      <c r="K73" s="6" t="s">
        <v>4824</v>
      </c>
      <c r="L73" s="6" t="s">
        <v>1461</v>
      </c>
      <c r="M73" s="6">
        <v>38519</v>
      </c>
      <c r="N73" s="6" t="s">
        <v>4766</v>
      </c>
      <c r="O73" s="6" t="s">
        <v>4766</v>
      </c>
    </row>
    <row r="74" spans="1:15" ht="16.5" customHeight="1" x14ac:dyDescent="0.25">
      <c r="A74" s="1" t="s">
        <v>1530</v>
      </c>
      <c r="B74" s="2" t="s">
        <v>7394</v>
      </c>
      <c r="C74" s="13" t="str">
        <f t="shared" si="2"/>
        <v>查看目錄</v>
      </c>
      <c r="D74" s="1" t="s">
        <v>56</v>
      </c>
      <c r="E74" s="6">
        <v>38504</v>
      </c>
      <c r="F74" s="6">
        <v>38534</v>
      </c>
      <c r="G74" s="6">
        <v>38523</v>
      </c>
      <c r="H74" s="6">
        <v>38523</v>
      </c>
      <c r="I74" s="6" t="s">
        <v>4995</v>
      </c>
      <c r="J74" s="6">
        <v>38526</v>
      </c>
      <c r="K74" s="6" t="s">
        <v>4824</v>
      </c>
      <c r="L74" s="6" t="s">
        <v>1461</v>
      </c>
      <c r="M74" s="6">
        <v>38527</v>
      </c>
      <c r="N74" s="6" t="s">
        <v>4766</v>
      </c>
      <c r="O74" s="6" t="s">
        <v>4766</v>
      </c>
    </row>
    <row r="75" spans="1:15" ht="16.5" customHeight="1" x14ac:dyDescent="0.25">
      <c r="A75" s="1" t="s">
        <v>1531</v>
      </c>
      <c r="B75" s="2" t="s">
        <v>7395</v>
      </c>
      <c r="C75" s="13" t="str">
        <f t="shared" si="2"/>
        <v>查看目錄</v>
      </c>
      <c r="D75" s="1" t="s">
        <v>613</v>
      </c>
      <c r="E75" s="6">
        <v>38558</v>
      </c>
      <c r="F75" s="6">
        <v>38589</v>
      </c>
      <c r="G75" s="6">
        <v>38583</v>
      </c>
      <c r="H75" s="6">
        <v>38585</v>
      </c>
      <c r="I75" s="6" t="s">
        <v>4995</v>
      </c>
      <c r="J75" s="6">
        <v>38587</v>
      </c>
      <c r="K75" s="6" t="s">
        <v>4824</v>
      </c>
      <c r="L75" s="6" t="s">
        <v>1461</v>
      </c>
      <c r="M75" s="6">
        <v>38589</v>
      </c>
      <c r="N75" s="6" t="s">
        <v>4766</v>
      </c>
      <c r="O75" s="6" t="s">
        <v>4766</v>
      </c>
    </row>
    <row r="76" spans="1:15" ht="16.5" customHeight="1" x14ac:dyDescent="0.25">
      <c r="A76" s="1" t="s">
        <v>1532</v>
      </c>
      <c r="B76" s="2" t="s">
        <v>7396</v>
      </c>
      <c r="C76" s="13" t="str">
        <f t="shared" si="2"/>
        <v>查看目錄</v>
      </c>
      <c r="D76" s="1" t="s">
        <v>613</v>
      </c>
      <c r="E76" s="6">
        <v>38554</v>
      </c>
      <c r="F76" s="6">
        <v>38564</v>
      </c>
      <c r="G76" s="6">
        <v>38569</v>
      </c>
      <c r="H76" s="6">
        <v>38569</v>
      </c>
      <c r="I76" s="6" t="s">
        <v>4792</v>
      </c>
      <c r="J76" s="6">
        <v>38574</v>
      </c>
      <c r="K76" s="6" t="s">
        <v>4824</v>
      </c>
      <c r="L76" s="6" t="s">
        <v>481</v>
      </c>
      <c r="M76" s="6">
        <v>38575</v>
      </c>
      <c r="N76" s="6" t="s">
        <v>4766</v>
      </c>
      <c r="O76" s="6" t="s">
        <v>4766</v>
      </c>
    </row>
    <row r="77" spans="1:15" ht="16.5" customHeight="1" x14ac:dyDescent="0.25">
      <c r="A77" s="1" t="s">
        <v>1533</v>
      </c>
      <c r="B77" s="2" t="s">
        <v>7397</v>
      </c>
      <c r="C77" s="13" t="str">
        <f t="shared" si="2"/>
        <v>查看目錄</v>
      </c>
      <c r="D77" s="1" t="s">
        <v>613</v>
      </c>
      <c r="E77" s="6">
        <v>38605</v>
      </c>
      <c r="F77" s="6">
        <v>38625</v>
      </c>
      <c r="G77" s="6">
        <v>38635</v>
      </c>
      <c r="H77" s="6">
        <v>38636</v>
      </c>
      <c r="I77" s="6" t="s">
        <v>4792</v>
      </c>
      <c r="J77" s="6">
        <v>38639</v>
      </c>
      <c r="K77" s="6" t="s">
        <v>4824</v>
      </c>
      <c r="L77" s="6" t="s">
        <v>481</v>
      </c>
      <c r="M77" s="6">
        <v>38639</v>
      </c>
      <c r="N77" s="6" t="s">
        <v>4766</v>
      </c>
      <c r="O77" s="6" t="s">
        <v>4766</v>
      </c>
    </row>
    <row r="78" spans="1:15" ht="16.5" customHeight="1" x14ac:dyDescent="0.25">
      <c r="A78" s="1" t="s">
        <v>1534</v>
      </c>
      <c r="B78" s="2" t="s">
        <v>7398</v>
      </c>
      <c r="C78" s="13" t="str">
        <f t="shared" si="2"/>
        <v>查看目錄</v>
      </c>
      <c r="D78" s="1" t="s">
        <v>192</v>
      </c>
      <c r="E78" s="6">
        <v>38642</v>
      </c>
      <c r="F78" s="6">
        <v>38657</v>
      </c>
      <c r="G78" s="6">
        <v>38684</v>
      </c>
      <c r="H78" s="6">
        <v>38685</v>
      </c>
      <c r="I78" s="6" t="s">
        <v>4792</v>
      </c>
      <c r="J78" s="6">
        <v>38689</v>
      </c>
      <c r="K78" s="6" t="s">
        <v>4824</v>
      </c>
      <c r="L78" s="6" t="s">
        <v>481</v>
      </c>
      <c r="M78" s="6">
        <v>38691</v>
      </c>
      <c r="N78" s="6" t="s">
        <v>4766</v>
      </c>
      <c r="O78" s="6" t="s">
        <v>4766</v>
      </c>
    </row>
    <row r="79" spans="1:15" ht="16.5" customHeight="1" x14ac:dyDescent="0.25">
      <c r="A79" s="1" t="s">
        <v>1535</v>
      </c>
      <c r="B79" s="2" t="s">
        <v>7399</v>
      </c>
      <c r="C79" s="13" t="str">
        <f t="shared" si="2"/>
        <v>查看目錄</v>
      </c>
      <c r="D79" s="1" t="s">
        <v>56</v>
      </c>
      <c r="E79" s="6">
        <v>38626</v>
      </c>
      <c r="F79" s="6">
        <v>38681</v>
      </c>
      <c r="G79" s="6" t="s">
        <v>4766</v>
      </c>
      <c r="H79" s="6" t="s">
        <v>4766</v>
      </c>
      <c r="I79" s="6" t="s">
        <v>4766</v>
      </c>
      <c r="J79" s="6" t="s">
        <v>4766</v>
      </c>
      <c r="K79" s="6" t="s">
        <v>4766</v>
      </c>
      <c r="L79" s="6" t="s">
        <v>481</v>
      </c>
      <c r="M79" s="6" t="s">
        <v>4766</v>
      </c>
      <c r="N79" s="6" t="s">
        <v>4766</v>
      </c>
      <c r="O79" s="6" t="s">
        <v>4766</v>
      </c>
    </row>
    <row r="80" spans="1:15" ht="16.5" customHeight="1" x14ac:dyDescent="0.25">
      <c r="A80" s="1" t="s">
        <v>1536</v>
      </c>
      <c r="B80" s="2" t="s">
        <v>7400</v>
      </c>
      <c r="C80" s="13" t="str">
        <f t="shared" si="2"/>
        <v>查看目錄</v>
      </c>
      <c r="D80" s="1" t="s">
        <v>515</v>
      </c>
      <c r="E80" s="6">
        <v>38657</v>
      </c>
      <c r="F80" s="6">
        <v>38671</v>
      </c>
      <c r="G80" s="6">
        <v>38677</v>
      </c>
      <c r="H80" s="6">
        <v>38679</v>
      </c>
      <c r="I80" s="6" t="s">
        <v>4792</v>
      </c>
      <c r="J80" s="6">
        <v>38689</v>
      </c>
      <c r="K80" s="6" t="s">
        <v>4824</v>
      </c>
      <c r="L80" s="6" t="s">
        <v>306</v>
      </c>
      <c r="M80" s="6">
        <v>38691</v>
      </c>
      <c r="N80" s="6" t="s">
        <v>4766</v>
      </c>
      <c r="O80" s="6" t="s">
        <v>4766</v>
      </c>
    </row>
    <row r="81" spans="1:15" ht="16.5" customHeight="1" x14ac:dyDescent="0.25">
      <c r="A81" s="1" t="s">
        <v>1537</v>
      </c>
      <c r="B81" s="2" t="s">
        <v>7401</v>
      </c>
      <c r="C81" s="13" t="str">
        <f t="shared" si="2"/>
        <v>查看目錄</v>
      </c>
      <c r="D81" s="1" t="s">
        <v>613</v>
      </c>
      <c r="E81" s="6">
        <v>38658</v>
      </c>
      <c r="F81" s="6">
        <v>38673</v>
      </c>
      <c r="G81" s="6">
        <v>38665</v>
      </c>
      <c r="H81" s="6">
        <v>38666</v>
      </c>
      <c r="I81" s="6" t="s">
        <v>4792</v>
      </c>
      <c r="J81" s="6">
        <v>38677</v>
      </c>
      <c r="K81" s="6" t="s">
        <v>4824</v>
      </c>
      <c r="L81" s="6" t="s">
        <v>481</v>
      </c>
      <c r="M81" s="6">
        <v>38680</v>
      </c>
      <c r="N81" s="6" t="s">
        <v>4766</v>
      </c>
      <c r="O81" s="6" t="s">
        <v>4766</v>
      </c>
    </row>
    <row r="82" spans="1:15" ht="16.5" customHeight="1" x14ac:dyDescent="0.25">
      <c r="A82" s="1" t="s">
        <v>1538</v>
      </c>
      <c r="B82" s="2" t="s">
        <v>7402</v>
      </c>
      <c r="C82" s="13" t="str">
        <f t="shared" si="2"/>
        <v>查看目錄</v>
      </c>
      <c r="D82" s="1" t="s">
        <v>56</v>
      </c>
      <c r="E82" s="6">
        <v>38679</v>
      </c>
      <c r="F82" s="6">
        <v>38696</v>
      </c>
      <c r="G82" s="6">
        <v>38703</v>
      </c>
      <c r="H82" s="6">
        <v>38705</v>
      </c>
      <c r="I82" s="6" t="s">
        <v>4792</v>
      </c>
      <c r="J82" s="6">
        <v>38711</v>
      </c>
      <c r="K82" s="6" t="s">
        <v>4824</v>
      </c>
      <c r="L82" s="6" t="s">
        <v>481</v>
      </c>
      <c r="M82" s="6">
        <v>38713</v>
      </c>
      <c r="N82" s="6" t="s">
        <v>4766</v>
      </c>
      <c r="O82" s="6" t="s">
        <v>4766</v>
      </c>
    </row>
    <row r="83" spans="1:15" ht="16.5" customHeight="1" x14ac:dyDescent="0.25">
      <c r="A83" s="1" t="s">
        <v>1539</v>
      </c>
      <c r="B83" s="2" t="s">
        <v>7403</v>
      </c>
      <c r="C83" s="13" t="str">
        <f t="shared" si="2"/>
        <v>查看目錄</v>
      </c>
      <c r="D83" s="1" t="s">
        <v>56</v>
      </c>
      <c r="E83" s="6">
        <v>38687</v>
      </c>
      <c r="F83" s="6">
        <v>38716</v>
      </c>
      <c r="G83" s="6">
        <v>38721</v>
      </c>
      <c r="H83" s="6">
        <v>38722</v>
      </c>
      <c r="I83" s="6" t="s">
        <v>4792</v>
      </c>
      <c r="J83" s="6">
        <v>38741</v>
      </c>
      <c r="K83" s="6" t="s">
        <v>4824</v>
      </c>
      <c r="L83" s="6" t="s">
        <v>192</v>
      </c>
      <c r="M83" s="6">
        <v>38754</v>
      </c>
      <c r="N83" s="6" t="s">
        <v>4766</v>
      </c>
      <c r="O83" s="6" t="s">
        <v>4766</v>
      </c>
    </row>
    <row r="84" spans="1:15" ht="16.5" customHeight="1" x14ac:dyDescent="0.25">
      <c r="A84" s="1" t="s">
        <v>1540</v>
      </c>
      <c r="B84" s="2" t="s">
        <v>7404</v>
      </c>
      <c r="C84" s="13" t="str">
        <f t="shared" si="2"/>
        <v>查看目錄</v>
      </c>
      <c r="D84" s="1" t="s">
        <v>1541</v>
      </c>
      <c r="E84" s="6">
        <v>38784</v>
      </c>
      <c r="F84" s="6">
        <v>38796</v>
      </c>
      <c r="G84" s="6">
        <v>38789</v>
      </c>
      <c r="H84" s="6">
        <v>38791</v>
      </c>
      <c r="I84" s="6" t="s">
        <v>4995</v>
      </c>
      <c r="J84" s="6">
        <v>38814</v>
      </c>
      <c r="K84" s="6" t="s">
        <v>4824</v>
      </c>
      <c r="L84" s="6" t="s">
        <v>481</v>
      </c>
      <c r="M84" s="6">
        <v>38816</v>
      </c>
      <c r="N84" s="6" t="s">
        <v>4766</v>
      </c>
      <c r="O84" s="6" t="s">
        <v>4766</v>
      </c>
    </row>
    <row r="85" spans="1:15" ht="16.5" customHeight="1" x14ac:dyDescent="0.25">
      <c r="A85" s="1" t="s">
        <v>1542</v>
      </c>
      <c r="B85" s="2" t="s">
        <v>7405</v>
      </c>
      <c r="C85" s="13" t="str">
        <f t="shared" si="2"/>
        <v>查看目錄</v>
      </c>
      <c r="D85" s="1" t="s">
        <v>102</v>
      </c>
      <c r="E85" s="6">
        <v>38796</v>
      </c>
      <c r="F85" s="6">
        <v>38817</v>
      </c>
      <c r="G85" s="6" t="s">
        <v>4766</v>
      </c>
      <c r="H85" s="6" t="s">
        <v>4766</v>
      </c>
      <c r="I85" s="6" t="s">
        <v>4766</v>
      </c>
      <c r="J85" s="6" t="s">
        <v>4766</v>
      </c>
      <c r="K85" s="6" t="s">
        <v>4766</v>
      </c>
      <c r="L85" s="6" t="s">
        <v>1461</v>
      </c>
      <c r="M85" s="6" t="s">
        <v>4766</v>
      </c>
      <c r="N85" s="6" t="s">
        <v>4766</v>
      </c>
      <c r="O85" s="6" t="s">
        <v>4766</v>
      </c>
    </row>
    <row r="86" spans="1:15" ht="16.5" customHeight="1" x14ac:dyDescent="0.25">
      <c r="A86" s="1" t="s">
        <v>1543</v>
      </c>
      <c r="B86" s="2" t="s">
        <v>7406</v>
      </c>
      <c r="C86" s="13" t="str">
        <f t="shared" si="2"/>
        <v>查看目錄</v>
      </c>
      <c r="D86" s="1" t="s">
        <v>613</v>
      </c>
      <c r="E86" s="6">
        <v>38872</v>
      </c>
      <c r="F86" s="6">
        <v>38883</v>
      </c>
      <c r="G86" s="6">
        <v>38879</v>
      </c>
      <c r="H86" s="6">
        <v>38879</v>
      </c>
      <c r="I86" s="6" t="s">
        <v>4995</v>
      </c>
      <c r="J86" s="6">
        <v>38890</v>
      </c>
      <c r="K86" s="6" t="s">
        <v>4824</v>
      </c>
      <c r="L86" s="6" t="s">
        <v>481</v>
      </c>
      <c r="M86" s="6">
        <v>38900</v>
      </c>
      <c r="N86" s="6" t="s">
        <v>4766</v>
      </c>
      <c r="O86" s="6" t="s">
        <v>4766</v>
      </c>
    </row>
    <row r="87" spans="1:15" ht="16.5" customHeight="1" x14ac:dyDescent="0.25">
      <c r="A87" s="1" t="s">
        <v>1544</v>
      </c>
      <c r="B87" s="2" t="s">
        <v>7407</v>
      </c>
      <c r="C87" s="13" t="str">
        <f t="shared" si="2"/>
        <v>查看目錄</v>
      </c>
      <c r="D87" s="1" t="s">
        <v>613</v>
      </c>
      <c r="E87" s="6">
        <v>38872</v>
      </c>
      <c r="F87" s="6">
        <v>38883</v>
      </c>
      <c r="G87" s="6">
        <v>38879</v>
      </c>
      <c r="H87" s="6">
        <v>38879</v>
      </c>
      <c r="I87" s="6" t="s">
        <v>4995</v>
      </c>
      <c r="J87" s="6">
        <v>38890</v>
      </c>
      <c r="K87" s="6" t="s">
        <v>4824</v>
      </c>
      <c r="L87" s="6" t="s">
        <v>481</v>
      </c>
      <c r="M87" s="6">
        <v>38900</v>
      </c>
      <c r="N87" s="6" t="s">
        <v>4766</v>
      </c>
      <c r="O87" s="6" t="s">
        <v>4766</v>
      </c>
    </row>
    <row r="88" spans="1:15" ht="16.5" customHeight="1" x14ac:dyDescent="0.25">
      <c r="A88" s="1" t="s">
        <v>1545</v>
      </c>
      <c r="B88" s="2" t="s">
        <v>7408</v>
      </c>
      <c r="C88" s="13" t="str">
        <f t="shared" si="2"/>
        <v>查看目錄</v>
      </c>
      <c r="D88" s="1" t="s">
        <v>613</v>
      </c>
      <c r="E88" s="6">
        <v>38874</v>
      </c>
      <c r="F88" s="6">
        <v>38898</v>
      </c>
      <c r="G88" s="6">
        <v>38887</v>
      </c>
      <c r="H88" s="6">
        <v>38888</v>
      </c>
      <c r="I88" s="6" t="s">
        <v>4995</v>
      </c>
      <c r="J88" s="6">
        <v>38889</v>
      </c>
      <c r="K88" s="6" t="s">
        <v>4824</v>
      </c>
      <c r="L88" s="6" t="s">
        <v>1461</v>
      </c>
      <c r="M88" s="6">
        <v>38897</v>
      </c>
      <c r="N88" s="6" t="s">
        <v>4766</v>
      </c>
      <c r="O88" s="6" t="s">
        <v>4766</v>
      </c>
    </row>
    <row r="89" spans="1:15" ht="16.5" customHeight="1" x14ac:dyDescent="0.25">
      <c r="A89" s="1" t="s">
        <v>1546</v>
      </c>
      <c r="B89" s="2" t="s">
        <v>7409</v>
      </c>
      <c r="C89" s="13" t="str">
        <f t="shared" si="2"/>
        <v>查看目錄</v>
      </c>
      <c r="D89" s="1" t="s">
        <v>613</v>
      </c>
      <c r="E89" s="6">
        <v>38890</v>
      </c>
      <c r="F89" s="6">
        <v>38917</v>
      </c>
      <c r="G89" s="6">
        <v>38918</v>
      </c>
      <c r="H89" s="6">
        <v>38918</v>
      </c>
      <c r="I89" s="6" t="s">
        <v>4995</v>
      </c>
      <c r="J89" s="6">
        <v>38925</v>
      </c>
      <c r="K89" s="6" t="s">
        <v>4824</v>
      </c>
      <c r="L89" s="6" t="s">
        <v>481</v>
      </c>
      <c r="M89" s="6">
        <v>38925</v>
      </c>
      <c r="N89" s="6" t="s">
        <v>4766</v>
      </c>
      <c r="O89" s="6" t="s">
        <v>4766</v>
      </c>
    </row>
    <row r="90" spans="1:15" ht="16.5" customHeight="1" x14ac:dyDescent="0.25">
      <c r="A90" s="1" t="s">
        <v>1547</v>
      </c>
      <c r="B90" s="2" t="s">
        <v>7410</v>
      </c>
      <c r="C90" s="13" t="str">
        <f t="shared" si="2"/>
        <v>查看目錄</v>
      </c>
      <c r="D90" s="1" t="s">
        <v>635</v>
      </c>
      <c r="E90" s="6" t="s">
        <v>4766</v>
      </c>
      <c r="F90" s="6">
        <v>38936</v>
      </c>
      <c r="G90" s="6" t="s">
        <v>4766</v>
      </c>
      <c r="H90" s="6" t="s">
        <v>4766</v>
      </c>
      <c r="I90" s="6" t="s">
        <v>4766</v>
      </c>
      <c r="J90" s="6" t="s">
        <v>4766</v>
      </c>
      <c r="K90" s="6" t="s">
        <v>4766</v>
      </c>
      <c r="L90" s="6" t="s">
        <v>1461</v>
      </c>
      <c r="M90" s="6" t="s">
        <v>4766</v>
      </c>
      <c r="N90" s="6" t="s">
        <v>4766</v>
      </c>
      <c r="O90" s="6" t="s">
        <v>4766</v>
      </c>
    </row>
    <row r="91" spans="1:15" ht="16.5" customHeight="1" x14ac:dyDescent="0.25">
      <c r="A91" s="1" t="s">
        <v>1548</v>
      </c>
      <c r="B91" s="2" t="s">
        <v>7411</v>
      </c>
      <c r="C91" s="13" t="str">
        <f t="shared" si="2"/>
        <v>查看目錄</v>
      </c>
      <c r="D91" s="1" t="s">
        <v>635</v>
      </c>
      <c r="E91" s="6" t="s">
        <v>4766</v>
      </c>
      <c r="F91" s="6">
        <v>38960</v>
      </c>
      <c r="G91" s="6" t="s">
        <v>4766</v>
      </c>
      <c r="H91" s="6" t="s">
        <v>4766</v>
      </c>
      <c r="I91" s="6" t="s">
        <v>4766</v>
      </c>
      <c r="J91" s="6" t="s">
        <v>4766</v>
      </c>
      <c r="K91" s="6" t="s">
        <v>4766</v>
      </c>
      <c r="L91" s="6" t="s">
        <v>481</v>
      </c>
      <c r="M91" s="6" t="s">
        <v>4766</v>
      </c>
      <c r="N91" s="6" t="s">
        <v>4766</v>
      </c>
      <c r="O91" s="6" t="s">
        <v>4766</v>
      </c>
    </row>
    <row r="92" spans="1:15" ht="16.5" customHeight="1" x14ac:dyDescent="0.25">
      <c r="A92" s="1" t="s">
        <v>1549</v>
      </c>
      <c r="B92" s="2" t="s">
        <v>7412</v>
      </c>
      <c r="C92" s="13" t="str">
        <f t="shared" si="2"/>
        <v>查看目錄</v>
      </c>
      <c r="D92" s="1" t="s">
        <v>635</v>
      </c>
      <c r="E92" s="6" t="s">
        <v>4766</v>
      </c>
      <c r="F92" s="6">
        <v>38960</v>
      </c>
      <c r="G92" s="6" t="s">
        <v>4766</v>
      </c>
      <c r="H92" s="6" t="s">
        <v>4766</v>
      </c>
      <c r="I92" s="6" t="s">
        <v>4766</v>
      </c>
      <c r="J92" s="6" t="s">
        <v>4766</v>
      </c>
      <c r="K92" s="6" t="s">
        <v>4766</v>
      </c>
      <c r="L92" s="6" t="s">
        <v>481</v>
      </c>
      <c r="M92" s="6" t="s">
        <v>4766</v>
      </c>
      <c r="N92" s="6" t="s">
        <v>4766</v>
      </c>
      <c r="O92" s="6" t="s">
        <v>4766</v>
      </c>
    </row>
    <row r="93" spans="1:15" ht="16.5" customHeight="1" x14ac:dyDescent="0.25">
      <c r="A93" s="1" t="s">
        <v>1550</v>
      </c>
      <c r="B93" s="2" t="s">
        <v>7413</v>
      </c>
      <c r="C93" s="13" t="str">
        <f t="shared" si="2"/>
        <v>查看目錄</v>
      </c>
      <c r="D93" s="1" t="s">
        <v>613</v>
      </c>
      <c r="E93" s="6" t="s">
        <v>4766</v>
      </c>
      <c r="F93" s="6">
        <v>38957</v>
      </c>
      <c r="G93" s="6" t="s">
        <v>4766</v>
      </c>
      <c r="H93" s="6" t="s">
        <v>4766</v>
      </c>
      <c r="I93" s="6" t="s">
        <v>4766</v>
      </c>
      <c r="J93" s="6" t="s">
        <v>4766</v>
      </c>
      <c r="K93" s="6" t="s">
        <v>4766</v>
      </c>
      <c r="L93" s="6" t="s">
        <v>481</v>
      </c>
      <c r="M93" s="6" t="s">
        <v>4766</v>
      </c>
      <c r="N93" s="6" t="s">
        <v>4766</v>
      </c>
      <c r="O93" s="6" t="s">
        <v>4766</v>
      </c>
    </row>
    <row r="94" spans="1:15" ht="16.5" customHeight="1" x14ac:dyDescent="0.25">
      <c r="A94" s="1" t="s">
        <v>1551</v>
      </c>
      <c r="B94" s="2" t="s">
        <v>7414</v>
      </c>
      <c r="C94" s="13" t="str">
        <f t="shared" si="2"/>
        <v>查看目錄</v>
      </c>
      <c r="D94" s="1" t="s">
        <v>613</v>
      </c>
      <c r="E94" s="6" t="s">
        <v>4766</v>
      </c>
      <c r="F94" s="6">
        <v>38957</v>
      </c>
      <c r="G94" s="6" t="s">
        <v>4766</v>
      </c>
      <c r="H94" s="6" t="s">
        <v>4766</v>
      </c>
      <c r="I94" s="6" t="s">
        <v>4766</v>
      </c>
      <c r="J94" s="6" t="s">
        <v>4766</v>
      </c>
      <c r="K94" s="6" t="s">
        <v>4766</v>
      </c>
      <c r="L94" s="6" t="s">
        <v>481</v>
      </c>
      <c r="M94" s="6" t="s">
        <v>4766</v>
      </c>
      <c r="N94" s="6" t="s">
        <v>4766</v>
      </c>
      <c r="O94" s="6" t="s">
        <v>4766</v>
      </c>
    </row>
    <row r="95" spans="1:15" ht="16.5" customHeight="1" x14ac:dyDescent="0.25">
      <c r="A95" s="1" t="s">
        <v>1552</v>
      </c>
      <c r="B95" s="2" t="s">
        <v>7415</v>
      </c>
      <c r="C95" s="13" t="str">
        <f t="shared" si="2"/>
        <v>查看目錄</v>
      </c>
      <c r="D95" s="1" t="s">
        <v>613</v>
      </c>
      <c r="E95" s="6" t="s">
        <v>4766</v>
      </c>
      <c r="F95" s="6">
        <v>38957</v>
      </c>
      <c r="G95" s="6" t="s">
        <v>4766</v>
      </c>
      <c r="H95" s="6" t="s">
        <v>4766</v>
      </c>
      <c r="I95" s="6" t="s">
        <v>4766</v>
      </c>
      <c r="J95" s="6" t="s">
        <v>4766</v>
      </c>
      <c r="K95" s="6" t="s">
        <v>4766</v>
      </c>
      <c r="L95" s="6" t="s">
        <v>481</v>
      </c>
      <c r="M95" s="6" t="s">
        <v>4766</v>
      </c>
      <c r="N95" s="6" t="s">
        <v>4766</v>
      </c>
      <c r="O95" s="6" t="s">
        <v>4766</v>
      </c>
    </row>
    <row r="96" spans="1:15" ht="16.5" customHeight="1" x14ac:dyDescent="0.25">
      <c r="A96" s="1" t="s">
        <v>1553</v>
      </c>
      <c r="B96" s="2" t="s">
        <v>7416</v>
      </c>
      <c r="C96" s="13" t="str">
        <f t="shared" si="2"/>
        <v>查看目錄</v>
      </c>
      <c r="D96" s="1" t="s">
        <v>613</v>
      </c>
      <c r="E96" s="6" t="s">
        <v>4766</v>
      </c>
      <c r="F96" s="6">
        <v>38967</v>
      </c>
      <c r="G96" s="6" t="s">
        <v>4766</v>
      </c>
      <c r="H96" s="6" t="s">
        <v>4766</v>
      </c>
      <c r="I96" s="6" t="s">
        <v>4766</v>
      </c>
      <c r="J96" s="6" t="s">
        <v>4766</v>
      </c>
      <c r="K96" s="6" t="s">
        <v>4766</v>
      </c>
      <c r="L96" s="6" t="s">
        <v>481</v>
      </c>
      <c r="M96" s="6" t="s">
        <v>4766</v>
      </c>
      <c r="N96" s="6" t="s">
        <v>4766</v>
      </c>
      <c r="O96" s="6" t="s">
        <v>4766</v>
      </c>
    </row>
    <row r="97" spans="1:15" ht="16.5" customHeight="1" x14ac:dyDescent="0.25">
      <c r="A97" s="1" t="s">
        <v>1554</v>
      </c>
      <c r="B97" s="2" t="s">
        <v>7417</v>
      </c>
      <c r="C97" s="13" t="str">
        <f t="shared" si="2"/>
        <v>查看目錄</v>
      </c>
      <c r="D97" s="1" t="s">
        <v>613</v>
      </c>
      <c r="E97" s="6" t="s">
        <v>4766</v>
      </c>
      <c r="F97" s="6">
        <v>38967</v>
      </c>
      <c r="G97" s="6" t="s">
        <v>4766</v>
      </c>
      <c r="H97" s="6" t="s">
        <v>4766</v>
      </c>
      <c r="I97" s="6" t="s">
        <v>4766</v>
      </c>
      <c r="J97" s="6" t="s">
        <v>4766</v>
      </c>
      <c r="K97" s="6" t="s">
        <v>4766</v>
      </c>
      <c r="L97" s="6" t="s">
        <v>481</v>
      </c>
      <c r="M97" s="6" t="s">
        <v>4766</v>
      </c>
      <c r="N97" s="6" t="s">
        <v>4766</v>
      </c>
      <c r="O97" s="6" t="s">
        <v>4766</v>
      </c>
    </row>
    <row r="98" spans="1:15" ht="16.5" customHeight="1" x14ac:dyDescent="0.25">
      <c r="A98" s="1" t="s">
        <v>1555</v>
      </c>
      <c r="B98" s="2" t="s">
        <v>7418</v>
      </c>
      <c r="C98" s="13" t="str">
        <f t="shared" si="2"/>
        <v>查看目錄</v>
      </c>
      <c r="D98" s="1" t="s">
        <v>613</v>
      </c>
      <c r="E98" s="6" t="s">
        <v>4766</v>
      </c>
      <c r="F98" s="6">
        <v>38995</v>
      </c>
      <c r="G98" s="6" t="s">
        <v>4766</v>
      </c>
      <c r="H98" s="6" t="s">
        <v>4766</v>
      </c>
      <c r="I98" s="6" t="s">
        <v>4766</v>
      </c>
      <c r="J98" s="6" t="s">
        <v>4766</v>
      </c>
      <c r="K98" s="6" t="s">
        <v>4766</v>
      </c>
      <c r="L98" s="6" t="s">
        <v>1461</v>
      </c>
      <c r="M98" s="6" t="s">
        <v>4766</v>
      </c>
      <c r="N98" s="6" t="s">
        <v>4766</v>
      </c>
      <c r="O98" s="6" t="s">
        <v>4766</v>
      </c>
    </row>
    <row r="99" spans="1:15" ht="16.5" customHeight="1" x14ac:dyDescent="0.25">
      <c r="A99" s="1" t="s">
        <v>1556</v>
      </c>
      <c r="B99" s="2" t="s">
        <v>7419</v>
      </c>
      <c r="C99" s="13" t="str">
        <f t="shared" si="2"/>
        <v>查看目錄</v>
      </c>
      <c r="D99" s="1" t="s">
        <v>613</v>
      </c>
      <c r="E99" s="6" t="s">
        <v>4766</v>
      </c>
      <c r="F99" s="6">
        <v>38995</v>
      </c>
      <c r="G99" s="6" t="s">
        <v>4766</v>
      </c>
      <c r="H99" s="6" t="s">
        <v>4766</v>
      </c>
      <c r="I99" s="6" t="s">
        <v>4766</v>
      </c>
      <c r="J99" s="6" t="s">
        <v>4766</v>
      </c>
      <c r="K99" s="6" t="s">
        <v>4766</v>
      </c>
      <c r="L99" s="6" t="s">
        <v>1461</v>
      </c>
      <c r="M99" s="6" t="s">
        <v>4766</v>
      </c>
      <c r="N99" s="6" t="s">
        <v>4766</v>
      </c>
      <c r="O99" s="6" t="s">
        <v>4766</v>
      </c>
    </row>
    <row r="100" spans="1:15" ht="16.5" customHeight="1" x14ac:dyDescent="0.25">
      <c r="A100" s="1" t="s">
        <v>1557</v>
      </c>
      <c r="B100" s="2" t="s">
        <v>7420</v>
      </c>
      <c r="C100" s="13" t="str">
        <f t="shared" si="2"/>
        <v>查看目錄</v>
      </c>
      <c r="D100" s="1" t="s">
        <v>613</v>
      </c>
      <c r="E100" s="6" t="s">
        <v>4766</v>
      </c>
      <c r="F100" s="6">
        <v>38995</v>
      </c>
      <c r="G100" s="6" t="s">
        <v>4766</v>
      </c>
      <c r="H100" s="6" t="s">
        <v>4766</v>
      </c>
      <c r="I100" s="6" t="s">
        <v>4766</v>
      </c>
      <c r="J100" s="6" t="s">
        <v>4766</v>
      </c>
      <c r="K100" s="6" t="s">
        <v>4766</v>
      </c>
      <c r="L100" s="6" t="s">
        <v>1461</v>
      </c>
      <c r="M100" s="6" t="s">
        <v>4766</v>
      </c>
      <c r="N100" s="6" t="s">
        <v>4766</v>
      </c>
      <c r="O100" s="6" t="s">
        <v>4766</v>
      </c>
    </row>
    <row r="101" spans="1:15" ht="16.5" customHeight="1" x14ac:dyDescent="0.25">
      <c r="A101" s="1" t="s">
        <v>1558</v>
      </c>
      <c r="B101" s="2" t="s">
        <v>7421</v>
      </c>
      <c r="C101" s="13" t="str">
        <f t="shared" si="2"/>
        <v>查看目錄</v>
      </c>
      <c r="D101" s="1" t="s">
        <v>613</v>
      </c>
      <c r="E101" s="6">
        <v>38966</v>
      </c>
      <c r="F101" s="6">
        <v>38988</v>
      </c>
      <c r="G101" s="6">
        <v>38995</v>
      </c>
      <c r="H101" s="6">
        <v>38995</v>
      </c>
      <c r="I101" s="6" t="s">
        <v>4995</v>
      </c>
      <c r="J101" s="6">
        <v>39014</v>
      </c>
      <c r="K101" s="6" t="s">
        <v>4824</v>
      </c>
      <c r="L101" s="6" t="s">
        <v>481</v>
      </c>
      <c r="M101" s="6">
        <v>39016</v>
      </c>
      <c r="N101" s="6" t="s">
        <v>4766</v>
      </c>
      <c r="O101" s="6" t="s">
        <v>4766</v>
      </c>
    </row>
    <row r="102" spans="1:15" ht="16.5" customHeight="1" x14ac:dyDescent="0.25">
      <c r="A102" s="1" t="s">
        <v>1559</v>
      </c>
      <c r="B102" s="2" t="s">
        <v>7422</v>
      </c>
      <c r="C102" s="13" t="str">
        <f t="shared" si="2"/>
        <v>查看目錄</v>
      </c>
      <c r="D102" s="1" t="s">
        <v>613</v>
      </c>
      <c r="E102" s="6" t="s">
        <v>4766</v>
      </c>
      <c r="F102" s="6">
        <v>39008</v>
      </c>
      <c r="G102" s="6" t="s">
        <v>4766</v>
      </c>
      <c r="H102" s="6" t="s">
        <v>4766</v>
      </c>
      <c r="I102" s="6" t="s">
        <v>4766</v>
      </c>
      <c r="J102" s="6" t="s">
        <v>4766</v>
      </c>
      <c r="K102" s="6" t="s">
        <v>4766</v>
      </c>
      <c r="L102" s="6" t="s">
        <v>1461</v>
      </c>
      <c r="M102" s="6" t="s">
        <v>4766</v>
      </c>
      <c r="N102" s="6" t="s">
        <v>4766</v>
      </c>
      <c r="O102" s="6" t="s">
        <v>4766</v>
      </c>
    </row>
    <row r="103" spans="1:15" ht="16.5" customHeight="1" x14ac:dyDescent="0.25">
      <c r="A103" s="1" t="s">
        <v>1560</v>
      </c>
      <c r="B103" s="2" t="s">
        <v>7423</v>
      </c>
      <c r="C103" s="13" t="str">
        <f t="shared" si="2"/>
        <v>查看目錄</v>
      </c>
      <c r="D103" s="1" t="s">
        <v>635</v>
      </c>
      <c r="E103" s="6">
        <v>39010</v>
      </c>
      <c r="F103" s="6">
        <v>39036</v>
      </c>
      <c r="G103" s="6">
        <v>39044</v>
      </c>
      <c r="H103" s="6">
        <v>39044</v>
      </c>
      <c r="I103" s="6" t="s">
        <v>4792</v>
      </c>
      <c r="J103" s="6">
        <v>39073</v>
      </c>
      <c r="K103" s="6" t="s">
        <v>4824</v>
      </c>
      <c r="L103" s="6" t="s">
        <v>481</v>
      </c>
      <c r="M103" s="6">
        <v>39091</v>
      </c>
      <c r="N103" s="6" t="s">
        <v>4766</v>
      </c>
      <c r="O103" s="6" t="s">
        <v>4766</v>
      </c>
    </row>
    <row r="104" spans="1:15" ht="16.5" customHeight="1" x14ac:dyDescent="0.25">
      <c r="A104" s="1" t="s">
        <v>1561</v>
      </c>
      <c r="B104" s="2" t="s">
        <v>7424</v>
      </c>
      <c r="C104" s="13" t="str">
        <f t="shared" ref="C104:C135" si="3">HYPERLINK("X:\Private\NTD\Test Report\測試報告-電子版本(1999-2014)\G-OT","查看目錄")</f>
        <v>查看目錄</v>
      </c>
      <c r="D104" s="1" t="s">
        <v>458</v>
      </c>
      <c r="E104" s="6" t="s">
        <v>4766</v>
      </c>
      <c r="F104" s="6">
        <v>39076</v>
      </c>
      <c r="G104" s="6" t="s">
        <v>4766</v>
      </c>
      <c r="H104" s="6" t="s">
        <v>4766</v>
      </c>
      <c r="I104" s="6" t="s">
        <v>4766</v>
      </c>
      <c r="J104" s="6" t="s">
        <v>4766</v>
      </c>
      <c r="K104" s="6" t="s">
        <v>4766</v>
      </c>
      <c r="L104" s="6" t="s">
        <v>1461</v>
      </c>
      <c r="M104" s="6" t="s">
        <v>4766</v>
      </c>
      <c r="N104" s="6" t="s">
        <v>4766</v>
      </c>
      <c r="O104" s="6" t="s">
        <v>4766</v>
      </c>
    </row>
    <row r="105" spans="1:15" ht="16.5" customHeight="1" x14ac:dyDescent="0.25">
      <c r="A105" s="1" t="s">
        <v>1562</v>
      </c>
      <c r="B105" s="2" t="s">
        <v>7425</v>
      </c>
      <c r="C105" s="13" t="str">
        <f t="shared" si="3"/>
        <v>查看目錄</v>
      </c>
      <c r="D105" s="1" t="s">
        <v>458</v>
      </c>
      <c r="E105" s="6" t="s">
        <v>4766</v>
      </c>
      <c r="F105" s="6">
        <v>39076</v>
      </c>
      <c r="G105" s="6" t="s">
        <v>4766</v>
      </c>
      <c r="H105" s="6" t="s">
        <v>4766</v>
      </c>
      <c r="I105" s="6" t="s">
        <v>4766</v>
      </c>
      <c r="J105" s="6" t="s">
        <v>4766</v>
      </c>
      <c r="K105" s="6" t="s">
        <v>4766</v>
      </c>
      <c r="L105" s="6" t="s">
        <v>1461</v>
      </c>
      <c r="M105" s="6" t="s">
        <v>4766</v>
      </c>
      <c r="N105" s="6" t="s">
        <v>4766</v>
      </c>
      <c r="O105" s="6" t="s">
        <v>4766</v>
      </c>
    </row>
    <row r="106" spans="1:15" ht="16.5" customHeight="1" x14ac:dyDescent="0.25">
      <c r="A106" s="1" t="s">
        <v>1563</v>
      </c>
      <c r="B106" s="2" t="s">
        <v>7426</v>
      </c>
      <c r="C106" s="13" t="str">
        <f t="shared" si="3"/>
        <v>查看目錄</v>
      </c>
      <c r="D106" s="1" t="s">
        <v>613</v>
      </c>
      <c r="E106" s="6">
        <v>39144</v>
      </c>
      <c r="F106" s="6">
        <v>39167</v>
      </c>
      <c r="G106" s="6">
        <v>39190</v>
      </c>
      <c r="H106" s="6">
        <v>39191</v>
      </c>
      <c r="I106" s="6" t="s">
        <v>4792</v>
      </c>
      <c r="J106" s="6">
        <v>39210</v>
      </c>
      <c r="K106" s="6" t="s">
        <v>4824</v>
      </c>
      <c r="L106" s="6" t="s">
        <v>481</v>
      </c>
      <c r="M106" s="6">
        <v>39213</v>
      </c>
      <c r="N106" s="6" t="s">
        <v>4766</v>
      </c>
      <c r="O106" s="6" t="s">
        <v>4766</v>
      </c>
    </row>
    <row r="107" spans="1:15" ht="16.5" customHeight="1" x14ac:dyDescent="0.25">
      <c r="A107" s="1" t="s">
        <v>1564</v>
      </c>
      <c r="B107" s="2" t="s">
        <v>7427</v>
      </c>
      <c r="C107" s="13" t="str">
        <f t="shared" si="3"/>
        <v>查看目錄</v>
      </c>
      <c r="D107" s="1" t="s">
        <v>578</v>
      </c>
      <c r="E107" s="6">
        <v>39167</v>
      </c>
      <c r="F107" s="6">
        <v>39202</v>
      </c>
      <c r="G107" s="6">
        <v>39196</v>
      </c>
      <c r="H107" s="6">
        <v>39197</v>
      </c>
      <c r="I107" s="6" t="s">
        <v>4792</v>
      </c>
      <c r="J107" s="6">
        <v>39210</v>
      </c>
      <c r="K107" s="6" t="s">
        <v>4824</v>
      </c>
      <c r="L107" s="6" t="s">
        <v>554</v>
      </c>
      <c r="M107" s="6">
        <v>39213</v>
      </c>
      <c r="N107" s="6" t="s">
        <v>4766</v>
      </c>
      <c r="O107" s="6" t="s">
        <v>4766</v>
      </c>
    </row>
    <row r="108" spans="1:15" ht="16.5" customHeight="1" x14ac:dyDescent="0.25">
      <c r="A108" s="1" t="s">
        <v>1565</v>
      </c>
      <c r="B108" s="2" t="s">
        <v>7428</v>
      </c>
      <c r="C108" s="13" t="str">
        <f t="shared" si="3"/>
        <v>查看目錄</v>
      </c>
      <c r="D108" s="1" t="s">
        <v>1566</v>
      </c>
      <c r="E108" s="6">
        <v>39175</v>
      </c>
      <c r="F108" s="6">
        <v>39202</v>
      </c>
      <c r="G108" s="6">
        <v>39192</v>
      </c>
      <c r="H108" s="6">
        <v>39193</v>
      </c>
      <c r="I108" s="6" t="s">
        <v>4792</v>
      </c>
      <c r="J108" s="6">
        <v>39210</v>
      </c>
      <c r="K108" s="6" t="s">
        <v>4824</v>
      </c>
      <c r="L108" s="6" t="s">
        <v>622</v>
      </c>
      <c r="M108" s="6">
        <v>39213</v>
      </c>
      <c r="N108" s="6" t="s">
        <v>4766</v>
      </c>
      <c r="O108" s="6" t="s">
        <v>4766</v>
      </c>
    </row>
    <row r="109" spans="1:15" ht="16.5" customHeight="1" x14ac:dyDescent="0.25">
      <c r="A109" s="1" t="s">
        <v>1567</v>
      </c>
      <c r="B109" s="2" t="s">
        <v>7429</v>
      </c>
      <c r="C109" s="13" t="str">
        <f t="shared" si="3"/>
        <v>查看目錄</v>
      </c>
      <c r="D109" s="1" t="s">
        <v>458</v>
      </c>
      <c r="E109" s="6">
        <v>39185</v>
      </c>
      <c r="F109" s="6">
        <v>39222</v>
      </c>
      <c r="G109" s="6">
        <v>39218</v>
      </c>
      <c r="H109" s="6">
        <v>39218</v>
      </c>
      <c r="I109" s="6" t="s">
        <v>4792</v>
      </c>
      <c r="J109" s="6">
        <v>39220</v>
      </c>
      <c r="K109" s="6" t="s">
        <v>4824</v>
      </c>
      <c r="L109" s="6" t="s">
        <v>481</v>
      </c>
      <c r="M109" s="6">
        <v>39238</v>
      </c>
      <c r="N109" s="6" t="s">
        <v>4766</v>
      </c>
      <c r="O109" s="6" t="s">
        <v>4766</v>
      </c>
    </row>
    <row r="110" spans="1:15" ht="16.5" customHeight="1" x14ac:dyDescent="0.25">
      <c r="A110" s="1" t="s">
        <v>1568</v>
      </c>
      <c r="B110" s="2" t="s">
        <v>7430</v>
      </c>
      <c r="C110" s="13" t="str">
        <f t="shared" si="3"/>
        <v>查看目錄</v>
      </c>
      <c r="D110" s="1" t="s">
        <v>1569</v>
      </c>
      <c r="E110" s="6" t="s">
        <v>4766</v>
      </c>
      <c r="F110" s="6">
        <v>39264</v>
      </c>
      <c r="G110" s="6" t="s">
        <v>4766</v>
      </c>
      <c r="H110" s="6" t="s">
        <v>4766</v>
      </c>
      <c r="I110" s="6" t="s">
        <v>4766</v>
      </c>
      <c r="J110" s="6" t="s">
        <v>4766</v>
      </c>
      <c r="K110" s="6" t="s">
        <v>4766</v>
      </c>
      <c r="L110" s="6" t="s">
        <v>1570</v>
      </c>
      <c r="M110" s="6" t="s">
        <v>4766</v>
      </c>
      <c r="N110" s="6" t="s">
        <v>4766</v>
      </c>
      <c r="O110" s="6" t="s">
        <v>4766</v>
      </c>
    </row>
    <row r="111" spans="1:15" ht="16.5" customHeight="1" x14ac:dyDescent="0.25">
      <c r="A111" s="1" t="s">
        <v>1571</v>
      </c>
      <c r="B111" s="2" t="s">
        <v>7431</v>
      </c>
      <c r="C111" s="13" t="str">
        <f t="shared" si="3"/>
        <v>查看目錄</v>
      </c>
      <c r="D111" s="1" t="s">
        <v>631</v>
      </c>
      <c r="E111" s="6">
        <v>39208</v>
      </c>
      <c r="F111" s="6">
        <v>39232</v>
      </c>
      <c r="G111" s="6">
        <v>39243</v>
      </c>
      <c r="H111" s="6">
        <v>39244</v>
      </c>
      <c r="I111" s="6" t="s">
        <v>4792</v>
      </c>
      <c r="J111" s="6">
        <v>39245</v>
      </c>
      <c r="K111" s="6" t="s">
        <v>4824</v>
      </c>
      <c r="L111" s="6" t="s">
        <v>481</v>
      </c>
      <c r="M111" s="6">
        <v>39248</v>
      </c>
      <c r="N111" s="6" t="s">
        <v>4766</v>
      </c>
      <c r="O111" s="6" t="s">
        <v>4766</v>
      </c>
    </row>
    <row r="112" spans="1:15" ht="16.5" customHeight="1" x14ac:dyDescent="0.25">
      <c r="A112" s="1" t="s">
        <v>1572</v>
      </c>
      <c r="B112" s="2" t="s">
        <v>7432</v>
      </c>
      <c r="C112" s="13" t="str">
        <f t="shared" si="3"/>
        <v>查看目錄</v>
      </c>
      <c r="D112" s="1" t="s">
        <v>631</v>
      </c>
      <c r="E112" s="6">
        <v>39208</v>
      </c>
      <c r="F112" s="6">
        <v>39232</v>
      </c>
      <c r="G112" s="6">
        <v>39243</v>
      </c>
      <c r="H112" s="6">
        <v>39244</v>
      </c>
      <c r="I112" s="6" t="s">
        <v>4792</v>
      </c>
      <c r="J112" s="6">
        <v>39245</v>
      </c>
      <c r="K112" s="6" t="s">
        <v>4824</v>
      </c>
      <c r="L112" s="6" t="s">
        <v>481</v>
      </c>
      <c r="M112" s="6">
        <v>39248</v>
      </c>
      <c r="N112" s="6" t="s">
        <v>4766</v>
      </c>
      <c r="O112" s="6" t="s">
        <v>4766</v>
      </c>
    </row>
    <row r="113" spans="1:15" ht="16.5" customHeight="1" x14ac:dyDescent="0.25">
      <c r="A113" s="1" t="s">
        <v>1573</v>
      </c>
      <c r="B113" s="2" t="s">
        <v>7433</v>
      </c>
      <c r="C113" s="13" t="str">
        <f t="shared" si="3"/>
        <v>查看目錄</v>
      </c>
      <c r="D113" s="1" t="s">
        <v>1574</v>
      </c>
      <c r="E113" s="6">
        <v>39225</v>
      </c>
      <c r="F113" s="6">
        <v>39238</v>
      </c>
      <c r="G113" s="6">
        <v>39264</v>
      </c>
      <c r="H113" s="6">
        <v>39264</v>
      </c>
      <c r="I113" s="6" t="s">
        <v>4792</v>
      </c>
      <c r="J113" s="6">
        <v>39279</v>
      </c>
      <c r="K113" s="6" t="s">
        <v>4824</v>
      </c>
      <c r="L113" s="6" t="s">
        <v>632</v>
      </c>
      <c r="M113" s="6">
        <v>39281</v>
      </c>
      <c r="N113" s="6" t="s">
        <v>4766</v>
      </c>
      <c r="O113" s="6" t="s">
        <v>4766</v>
      </c>
    </row>
    <row r="114" spans="1:15" ht="16.5" customHeight="1" x14ac:dyDescent="0.25">
      <c r="A114" s="1" t="s">
        <v>1575</v>
      </c>
      <c r="B114" s="2" t="s">
        <v>7434</v>
      </c>
      <c r="C114" s="13" t="str">
        <f t="shared" si="3"/>
        <v>查看目錄</v>
      </c>
      <c r="D114" s="1" t="s">
        <v>624</v>
      </c>
      <c r="E114" s="6">
        <v>39243</v>
      </c>
      <c r="F114" s="6">
        <v>39280</v>
      </c>
      <c r="G114" s="6">
        <v>39289</v>
      </c>
      <c r="H114" s="6">
        <v>39291</v>
      </c>
      <c r="I114" s="6" t="s">
        <v>4792</v>
      </c>
      <c r="J114" s="6">
        <v>39294</v>
      </c>
      <c r="K114" s="6" t="s">
        <v>4824</v>
      </c>
      <c r="L114" s="6" t="s">
        <v>481</v>
      </c>
      <c r="M114" s="6">
        <v>39301</v>
      </c>
      <c r="N114" s="6" t="s">
        <v>4766</v>
      </c>
      <c r="O114" s="6" t="s">
        <v>4766</v>
      </c>
    </row>
    <row r="115" spans="1:15" ht="16.5" customHeight="1" x14ac:dyDescent="0.25">
      <c r="A115" s="1" t="s">
        <v>1576</v>
      </c>
      <c r="B115" s="2" t="s">
        <v>7435</v>
      </c>
      <c r="C115" s="13" t="str">
        <f t="shared" si="3"/>
        <v>查看目錄</v>
      </c>
      <c r="D115" s="1" t="s">
        <v>631</v>
      </c>
      <c r="E115" s="6">
        <v>39238</v>
      </c>
      <c r="F115" s="6">
        <v>39263</v>
      </c>
      <c r="G115" s="6">
        <v>39272</v>
      </c>
      <c r="H115" s="6">
        <v>39273</v>
      </c>
      <c r="I115" s="6" t="s">
        <v>4792</v>
      </c>
      <c r="J115" s="6">
        <v>39279</v>
      </c>
      <c r="K115" s="6" t="s">
        <v>4824</v>
      </c>
      <c r="L115" s="6" t="s">
        <v>632</v>
      </c>
      <c r="M115" s="6">
        <v>39281</v>
      </c>
      <c r="N115" s="6" t="s">
        <v>4766</v>
      </c>
      <c r="O115" s="6" t="s">
        <v>4766</v>
      </c>
    </row>
    <row r="116" spans="1:15" ht="16.5" customHeight="1" x14ac:dyDescent="0.25">
      <c r="A116" s="1" t="s">
        <v>1577</v>
      </c>
      <c r="B116" s="2" t="s">
        <v>7436</v>
      </c>
      <c r="C116" s="13" t="str">
        <f t="shared" si="3"/>
        <v>查看目錄</v>
      </c>
      <c r="D116" s="1" t="s">
        <v>631</v>
      </c>
      <c r="E116" s="6">
        <v>39238</v>
      </c>
      <c r="F116" s="6">
        <v>39263</v>
      </c>
      <c r="G116" s="6">
        <v>39272</v>
      </c>
      <c r="H116" s="6">
        <v>39273</v>
      </c>
      <c r="I116" s="6" t="s">
        <v>4792</v>
      </c>
      <c r="J116" s="6">
        <v>39279</v>
      </c>
      <c r="K116" s="6" t="s">
        <v>4824</v>
      </c>
      <c r="L116" s="6" t="s">
        <v>632</v>
      </c>
      <c r="M116" s="6">
        <v>39281</v>
      </c>
      <c r="N116" s="6" t="s">
        <v>4766</v>
      </c>
      <c r="O116" s="6" t="s">
        <v>4766</v>
      </c>
    </row>
    <row r="117" spans="1:15" ht="16.5" customHeight="1" x14ac:dyDescent="0.25">
      <c r="A117" s="1" t="s">
        <v>1578</v>
      </c>
      <c r="B117" s="2" t="s">
        <v>7437</v>
      </c>
      <c r="C117" s="13" t="str">
        <f t="shared" si="3"/>
        <v>查看目錄</v>
      </c>
      <c r="D117" s="1" t="s">
        <v>454</v>
      </c>
      <c r="E117" s="6">
        <v>39227</v>
      </c>
      <c r="F117" s="6">
        <v>39273</v>
      </c>
      <c r="G117" s="6">
        <v>39269</v>
      </c>
      <c r="H117" s="6">
        <v>39269</v>
      </c>
      <c r="I117" s="6" t="s">
        <v>4792</v>
      </c>
      <c r="J117" s="6">
        <v>39279</v>
      </c>
      <c r="K117" s="6" t="s">
        <v>4824</v>
      </c>
      <c r="L117" s="6" t="s">
        <v>455</v>
      </c>
      <c r="M117" s="6">
        <v>39281</v>
      </c>
      <c r="N117" s="6" t="s">
        <v>4766</v>
      </c>
      <c r="O117" s="6" t="s">
        <v>4766</v>
      </c>
    </row>
    <row r="118" spans="1:15" ht="16.5" customHeight="1" x14ac:dyDescent="0.25">
      <c r="A118" s="1" t="s">
        <v>1579</v>
      </c>
      <c r="B118" s="2" t="s">
        <v>7433</v>
      </c>
      <c r="C118" s="13" t="str">
        <f t="shared" si="3"/>
        <v>查看目錄</v>
      </c>
      <c r="D118" s="1" t="s">
        <v>613</v>
      </c>
      <c r="E118" s="6">
        <v>39285</v>
      </c>
      <c r="F118" s="6" t="s">
        <v>225</v>
      </c>
      <c r="G118" s="6">
        <v>39304</v>
      </c>
      <c r="H118" s="6">
        <v>39308</v>
      </c>
      <c r="I118" s="6" t="s">
        <v>4792</v>
      </c>
      <c r="J118" s="6">
        <v>39309</v>
      </c>
      <c r="K118" s="6" t="s">
        <v>4824</v>
      </c>
      <c r="L118" s="6" t="s">
        <v>632</v>
      </c>
      <c r="M118" s="6">
        <v>39311</v>
      </c>
      <c r="N118" s="6" t="s">
        <v>4766</v>
      </c>
      <c r="O118" s="6" t="s">
        <v>4766</v>
      </c>
    </row>
    <row r="119" spans="1:15" ht="16.5" customHeight="1" x14ac:dyDescent="0.25">
      <c r="A119" s="1" t="s">
        <v>1580</v>
      </c>
      <c r="B119" s="2" t="s">
        <v>7438</v>
      </c>
      <c r="C119" s="13" t="str">
        <f t="shared" si="3"/>
        <v>查看目錄</v>
      </c>
      <c r="D119" s="1" t="s">
        <v>613</v>
      </c>
      <c r="E119" s="6">
        <v>39304</v>
      </c>
      <c r="F119" s="6">
        <v>39324</v>
      </c>
      <c r="G119" s="6">
        <v>39329</v>
      </c>
      <c r="H119" s="6">
        <v>39331</v>
      </c>
      <c r="I119" s="6" t="s">
        <v>4792</v>
      </c>
      <c r="J119" s="6">
        <v>39353</v>
      </c>
      <c r="K119" s="6" t="s">
        <v>4824</v>
      </c>
      <c r="L119" s="6" t="s">
        <v>632</v>
      </c>
      <c r="M119" s="6">
        <v>39385</v>
      </c>
      <c r="N119" s="6" t="s">
        <v>4766</v>
      </c>
      <c r="O119" s="6" t="s">
        <v>4766</v>
      </c>
    </row>
    <row r="120" spans="1:15" ht="16.5" customHeight="1" x14ac:dyDescent="0.25">
      <c r="A120" s="1" t="s">
        <v>1581</v>
      </c>
      <c r="B120" s="2" t="s">
        <v>7439</v>
      </c>
      <c r="C120" s="13" t="str">
        <f t="shared" si="3"/>
        <v>查看目錄</v>
      </c>
      <c r="D120" s="1" t="s">
        <v>613</v>
      </c>
      <c r="E120" s="6">
        <v>39304</v>
      </c>
      <c r="F120" s="6">
        <v>39335</v>
      </c>
      <c r="G120" s="6">
        <v>39338</v>
      </c>
      <c r="H120" s="6">
        <v>39338</v>
      </c>
      <c r="I120" s="6" t="s">
        <v>4792</v>
      </c>
      <c r="J120" s="6">
        <v>39353</v>
      </c>
      <c r="K120" s="6" t="s">
        <v>4824</v>
      </c>
      <c r="L120" s="6" t="s">
        <v>632</v>
      </c>
      <c r="M120" s="6">
        <v>39385</v>
      </c>
      <c r="N120" s="6">
        <v>40358</v>
      </c>
      <c r="O120" s="6" t="s">
        <v>4766</v>
      </c>
    </row>
    <row r="121" spans="1:15" ht="16.5" customHeight="1" x14ac:dyDescent="0.25">
      <c r="A121" s="1" t="s">
        <v>1582</v>
      </c>
      <c r="B121" s="2" t="s">
        <v>7440</v>
      </c>
      <c r="C121" s="13" t="str">
        <f t="shared" si="3"/>
        <v>查看目錄</v>
      </c>
      <c r="D121" s="1" t="s">
        <v>613</v>
      </c>
      <c r="E121" s="6">
        <v>39304</v>
      </c>
      <c r="F121" s="6">
        <v>39335</v>
      </c>
      <c r="G121" s="6">
        <v>39338</v>
      </c>
      <c r="H121" s="6">
        <v>39338</v>
      </c>
      <c r="I121" s="6" t="s">
        <v>4792</v>
      </c>
      <c r="J121" s="6">
        <v>39353</v>
      </c>
      <c r="K121" s="6" t="s">
        <v>4824</v>
      </c>
      <c r="L121" s="6" t="s">
        <v>632</v>
      </c>
      <c r="M121" s="6">
        <v>39385</v>
      </c>
      <c r="N121" s="6">
        <v>40358</v>
      </c>
      <c r="O121" s="6" t="s">
        <v>4766</v>
      </c>
    </row>
    <row r="122" spans="1:15" ht="16.5" customHeight="1" x14ac:dyDescent="0.25">
      <c r="A122" s="1" t="s">
        <v>1583</v>
      </c>
      <c r="B122" s="2" t="s">
        <v>7441</v>
      </c>
      <c r="C122" s="13" t="str">
        <f t="shared" si="3"/>
        <v>查看目錄</v>
      </c>
      <c r="D122" s="1" t="s">
        <v>631</v>
      </c>
      <c r="E122" s="6">
        <v>39334</v>
      </c>
      <c r="F122" s="6">
        <v>39355</v>
      </c>
      <c r="G122" s="6">
        <v>39359</v>
      </c>
      <c r="H122" s="6">
        <v>39364</v>
      </c>
      <c r="I122" s="6" t="s">
        <v>4792</v>
      </c>
      <c r="J122" s="6">
        <v>39365</v>
      </c>
      <c r="K122" s="6" t="s">
        <v>4824</v>
      </c>
      <c r="L122" s="6" t="s">
        <v>632</v>
      </c>
      <c r="M122" s="6">
        <v>39385</v>
      </c>
      <c r="N122" s="6">
        <v>40284</v>
      </c>
      <c r="O122" s="6" t="s">
        <v>4766</v>
      </c>
    </row>
    <row r="123" spans="1:15" ht="16.5" customHeight="1" x14ac:dyDescent="0.25">
      <c r="A123" s="1" t="s">
        <v>1584</v>
      </c>
      <c r="B123" s="2" t="s">
        <v>7442</v>
      </c>
      <c r="C123" s="13" t="str">
        <f t="shared" si="3"/>
        <v>查看目錄</v>
      </c>
      <c r="D123" s="1" t="s">
        <v>631</v>
      </c>
      <c r="E123" s="6">
        <v>39364</v>
      </c>
      <c r="F123" s="6">
        <v>39385</v>
      </c>
      <c r="G123" s="6">
        <v>39450</v>
      </c>
      <c r="H123" s="6">
        <v>39462</v>
      </c>
      <c r="I123" s="6" t="s">
        <v>4792</v>
      </c>
      <c r="J123" s="6">
        <v>39475</v>
      </c>
      <c r="K123" s="6" t="s">
        <v>4824</v>
      </c>
      <c r="L123" s="6" t="s">
        <v>481</v>
      </c>
      <c r="M123" s="6">
        <v>39461</v>
      </c>
      <c r="N123" s="6" t="s">
        <v>4766</v>
      </c>
      <c r="O123" s="6" t="s">
        <v>4766</v>
      </c>
    </row>
    <row r="124" spans="1:15" ht="16.5" customHeight="1" x14ac:dyDescent="0.25">
      <c r="A124" s="1" t="s">
        <v>1585</v>
      </c>
      <c r="B124" s="2" t="s">
        <v>7443</v>
      </c>
      <c r="C124" s="13" t="str">
        <f t="shared" si="3"/>
        <v>查看目錄</v>
      </c>
      <c r="D124" s="1" t="s">
        <v>624</v>
      </c>
      <c r="E124" s="6">
        <v>39449</v>
      </c>
      <c r="F124" s="6">
        <v>39467</v>
      </c>
      <c r="G124" s="6">
        <v>39477</v>
      </c>
      <c r="H124" s="6">
        <v>39492</v>
      </c>
      <c r="I124" s="6" t="s">
        <v>4792</v>
      </c>
      <c r="J124" s="6">
        <v>39500</v>
      </c>
      <c r="K124" s="6" t="s">
        <v>4824</v>
      </c>
      <c r="L124" s="6" t="s">
        <v>481</v>
      </c>
      <c r="M124" s="6">
        <v>39504</v>
      </c>
      <c r="N124" s="6" t="s">
        <v>4766</v>
      </c>
      <c r="O124" s="6" t="s">
        <v>4766</v>
      </c>
    </row>
    <row r="125" spans="1:15" ht="16.5" customHeight="1" x14ac:dyDescent="0.25">
      <c r="A125" s="1" t="s">
        <v>1586</v>
      </c>
      <c r="B125" s="2" t="s">
        <v>7444</v>
      </c>
      <c r="C125" s="13" t="str">
        <f t="shared" si="3"/>
        <v>查看目錄</v>
      </c>
      <c r="D125" s="1" t="s">
        <v>635</v>
      </c>
      <c r="E125" s="6">
        <v>39455</v>
      </c>
      <c r="F125" s="6">
        <v>39426</v>
      </c>
      <c r="G125" s="6">
        <v>39477</v>
      </c>
      <c r="H125" s="6">
        <v>39492</v>
      </c>
      <c r="I125" s="6" t="s">
        <v>4792</v>
      </c>
      <c r="J125" s="6">
        <v>39500</v>
      </c>
      <c r="K125" s="6" t="s">
        <v>4824</v>
      </c>
      <c r="L125" s="6" t="s">
        <v>481</v>
      </c>
      <c r="M125" s="6">
        <v>39504</v>
      </c>
      <c r="N125" s="6" t="s">
        <v>4766</v>
      </c>
      <c r="O125" s="6" t="s">
        <v>4766</v>
      </c>
    </row>
    <row r="126" spans="1:15" ht="16.5" customHeight="1" x14ac:dyDescent="0.25">
      <c r="A126" s="1" t="s">
        <v>1587</v>
      </c>
      <c r="B126" s="2" t="s">
        <v>7445</v>
      </c>
      <c r="C126" s="13" t="str">
        <f t="shared" si="3"/>
        <v>查看目錄</v>
      </c>
      <c r="D126" s="1" t="s">
        <v>635</v>
      </c>
      <c r="E126" s="6">
        <v>39455</v>
      </c>
      <c r="F126" s="6">
        <v>39426</v>
      </c>
      <c r="G126" s="6">
        <v>39477</v>
      </c>
      <c r="H126" s="6">
        <v>39492</v>
      </c>
      <c r="I126" s="6" t="s">
        <v>4792</v>
      </c>
      <c r="J126" s="6">
        <v>39500</v>
      </c>
      <c r="K126" s="6" t="s">
        <v>4824</v>
      </c>
      <c r="L126" s="6" t="s">
        <v>481</v>
      </c>
      <c r="M126" s="6">
        <v>39504</v>
      </c>
      <c r="N126" s="6" t="s">
        <v>4766</v>
      </c>
      <c r="O126" s="6" t="s">
        <v>4766</v>
      </c>
    </row>
    <row r="127" spans="1:15" ht="16.5" customHeight="1" x14ac:dyDescent="0.25">
      <c r="A127" s="1" t="s">
        <v>1588</v>
      </c>
      <c r="B127" s="2" t="s">
        <v>7446</v>
      </c>
      <c r="C127" s="13" t="str">
        <f t="shared" si="3"/>
        <v>查看目錄</v>
      </c>
      <c r="D127" s="1" t="s">
        <v>635</v>
      </c>
      <c r="E127" s="6">
        <v>39455</v>
      </c>
      <c r="F127" s="6">
        <v>39477</v>
      </c>
      <c r="G127" s="6">
        <v>39477</v>
      </c>
      <c r="H127" s="6">
        <v>39492</v>
      </c>
      <c r="I127" s="6" t="s">
        <v>4792</v>
      </c>
      <c r="J127" s="6">
        <v>39500</v>
      </c>
      <c r="K127" s="6" t="s">
        <v>4824</v>
      </c>
      <c r="L127" s="6" t="s">
        <v>481</v>
      </c>
      <c r="M127" s="6">
        <v>39504</v>
      </c>
      <c r="N127" s="6" t="s">
        <v>4766</v>
      </c>
      <c r="O127" s="6" t="s">
        <v>4766</v>
      </c>
    </row>
    <row r="128" spans="1:15" ht="16.5" customHeight="1" x14ac:dyDescent="0.25">
      <c r="A128" s="1" t="s">
        <v>1589</v>
      </c>
      <c r="B128" s="2" t="s">
        <v>7447</v>
      </c>
      <c r="C128" s="13" t="str">
        <f t="shared" si="3"/>
        <v>查看目錄</v>
      </c>
      <c r="D128" s="1" t="s">
        <v>635</v>
      </c>
      <c r="E128" s="6">
        <v>39455</v>
      </c>
      <c r="F128" s="6">
        <v>39477</v>
      </c>
      <c r="G128" s="6">
        <v>39477</v>
      </c>
      <c r="H128" s="6">
        <v>39492</v>
      </c>
      <c r="I128" s="6" t="s">
        <v>4792</v>
      </c>
      <c r="J128" s="6">
        <v>39500</v>
      </c>
      <c r="K128" s="6" t="s">
        <v>4824</v>
      </c>
      <c r="L128" s="6" t="s">
        <v>481</v>
      </c>
      <c r="M128" s="6">
        <v>39504</v>
      </c>
      <c r="N128" s="6" t="s">
        <v>4766</v>
      </c>
      <c r="O128" s="6" t="s">
        <v>4766</v>
      </c>
    </row>
    <row r="129" spans="1:15" ht="16.5" customHeight="1" x14ac:dyDescent="0.25">
      <c r="A129" s="1" t="s">
        <v>1590</v>
      </c>
      <c r="B129" s="2" t="s">
        <v>7448</v>
      </c>
      <c r="C129" s="13" t="str">
        <f t="shared" si="3"/>
        <v>查看目錄</v>
      </c>
      <c r="D129" s="1" t="s">
        <v>613</v>
      </c>
      <c r="E129" s="6">
        <v>39419</v>
      </c>
      <c r="F129" s="6">
        <v>39477</v>
      </c>
      <c r="G129" s="6">
        <v>39477</v>
      </c>
      <c r="H129" s="6">
        <v>39492</v>
      </c>
      <c r="I129" s="6" t="s">
        <v>4792</v>
      </c>
      <c r="J129" s="6">
        <v>39500</v>
      </c>
      <c r="K129" s="6" t="s">
        <v>4824</v>
      </c>
      <c r="L129" s="6" t="s">
        <v>192</v>
      </c>
      <c r="M129" s="6">
        <v>39504</v>
      </c>
      <c r="N129" s="6" t="s">
        <v>4766</v>
      </c>
      <c r="O129" s="6" t="s">
        <v>4766</v>
      </c>
    </row>
    <row r="130" spans="1:15" ht="16.5" customHeight="1" x14ac:dyDescent="0.25">
      <c r="A130" s="1" t="s">
        <v>1591</v>
      </c>
      <c r="B130" s="2" t="s">
        <v>7449</v>
      </c>
      <c r="C130" s="13" t="str">
        <f t="shared" si="3"/>
        <v>查看目錄</v>
      </c>
      <c r="D130" s="1" t="s">
        <v>631</v>
      </c>
      <c r="E130" s="6">
        <v>39540</v>
      </c>
      <c r="F130" s="6">
        <v>39576</v>
      </c>
      <c r="G130" s="6">
        <v>39574</v>
      </c>
      <c r="H130" s="6">
        <v>39576</v>
      </c>
      <c r="I130" s="6" t="s">
        <v>4792</v>
      </c>
      <c r="J130" s="6">
        <v>39591</v>
      </c>
      <c r="K130" s="6" t="s">
        <v>4824</v>
      </c>
      <c r="L130" s="6" t="s">
        <v>711</v>
      </c>
      <c r="M130" s="6">
        <v>39638</v>
      </c>
      <c r="N130" s="6" t="s">
        <v>4766</v>
      </c>
      <c r="O130" s="6" t="s">
        <v>4766</v>
      </c>
    </row>
    <row r="131" spans="1:15" ht="16.5" customHeight="1" x14ac:dyDescent="0.25">
      <c r="A131" s="1" t="s">
        <v>1592</v>
      </c>
      <c r="B131" s="2" t="s">
        <v>7450</v>
      </c>
      <c r="C131" s="13" t="str">
        <f t="shared" si="3"/>
        <v>查看目錄</v>
      </c>
      <c r="D131" s="1" t="s">
        <v>631</v>
      </c>
      <c r="E131" s="6" t="s">
        <v>4766</v>
      </c>
      <c r="F131" s="6">
        <v>39593</v>
      </c>
      <c r="G131" s="6" t="s">
        <v>4766</v>
      </c>
      <c r="H131" s="6" t="s">
        <v>4766</v>
      </c>
      <c r="I131" s="6" t="s">
        <v>4766</v>
      </c>
      <c r="J131" s="6" t="s">
        <v>4766</v>
      </c>
      <c r="K131" s="6" t="s">
        <v>4766</v>
      </c>
      <c r="L131" s="6" t="s">
        <v>481</v>
      </c>
      <c r="M131" s="6" t="s">
        <v>4766</v>
      </c>
      <c r="N131" s="6" t="s">
        <v>4766</v>
      </c>
      <c r="O131" s="6" t="s">
        <v>4766</v>
      </c>
    </row>
    <row r="132" spans="1:15" ht="16.5" customHeight="1" x14ac:dyDescent="0.25">
      <c r="A132" s="1" t="s">
        <v>1593</v>
      </c>
      <c r="B132" s="2" t="s">
        <v>7451</v>
      </c>
      <c r="C132" s="13" t="str">
        <f t="shared" si="3"/>
        <v>查看目錄</v>
      </c>
      <c r="D132" s="1" t="s">
        <v>1594</v>
      </c>
      <c r="E132" s="6" t="s">
        <v>4766</v>
      </c>
      <c r="F132" s="6">
        <v>39619</v>
      </c>
      <c r="G132" s="6" t="s">
        <v>4766</v>
      </c>
      <c r="H132" s="6" t="s">
        <v>4766</v>
      </c>
      <c r="I132" s="6" t="s">
        <v>4766</v>
      </c>
      <c r="J132" s="6" t="s">
        <v>4766</v>
      </c>
      <c r="K132" s="6" t="s">
        <v>4766</v>
      </c>
      <c r="L132" s="6" t="s">
        <v>711</v>
      </c>
      <c r="M132" s="6" t="s">
        <v>4766</v>
      </c>
      <c r="N132" s="6" t="s">
        <v>4766</v>
      </c>
      <c r="O132" s="6" t="s">
        <v>4766</v>
      </c>
    </row>
    <row r="133" spans="1:15" ht="16.5" customHeight="1" x14ac:dyDescent="0.25">
      <c r="A133" s="1" t="s">
        <v>1595</v>
      </c>
      <c r="B133" s="2" t="s">
        <v>7452</v>
      </c>
      <c r="C133" s="13" t="str">
        <f t="shared" si="3"/>
        <v>查看目錄</v>
      </c>
      <c r="D133" s="1" t="s">
        <v>615</v>
      </c>
      <c r="E133" s="6">
        <v>39555</v>
      </c>
      <c r="F133" s="6" t="s">
        <v>533</v>
      </c>
      <c r="G133" s="6">
        <v>39590</v>
      </c>
      <c r="H133" s="6">
        <v>39598</v>
      </c>
      <c r="I133" s="6" t="s">
        <v>4792</v>
      </c>
      <c r="J133" s="6">
        <v>39623</v>
      </c>
      <c r="K133" s="6" t="s">
        <v>4824</v>
      </c>
      <c r="L133" s="6" t="s">
        <v>625</v>
      </c>
      <c r="M133" s="6">
        <v>39638</v>
      </c>
      <c r="N133" s="6" t="s">
        <v>4766</v>
      </c>
      <c r="O133" s="6" t="s">
        <v>4766</v>
      </c>
    </row>
    <row r="134" spans="1:15" ht="16.5" customHeight="1" x14ac:dyDescent="0.25">
      <c r="A134" s="1" t="s">
        <v>1596</v>
      </c>
      <c r="B134" s="2" t="s">
        <v>7453</v>
      </c>
      <c r="C134" s="13" t="str">
        <f t="shared" si="3"/>
        <v>查看目錄</v>
      </c>
      <c r="D134" s="1" t="s">
        <v>631</v>
      </c>
      <c r="E134" s="6">
        <v>39595</v>
      </c>
      <c r="F134" s="6">
        <v>39654</v>
      </c>
      <c r="G134" s="6">
        <v>39636</v>
      </c>
      <c r="H134" s="6">
        <v>39636</v>
      </c>
      <c r="I134" s="6" t="s">
        <v>4792</v>
      </c>
      <c r="J134" s="6">
        <v>39673</v>
      </c>
      <c r="K134" s="6" t="s">
        <v>4824</v>
      </c>
      <c r="L134" s="6" t="s">
        <v>481</v>
      </c>
      <c r="M134" s="6">
        <v>39675</v>
      </c>
      <c r="N134" s="6" t="s">
        <v>4766</v>
      </c>
      <c r="O134" s="6" t="s">
        <v>4766</v>
      </c>
    </row>
    <row r="135" spans="1:15" ht="16.5" customHeight="1" x14ac:dyDescent="0.25">
      <c r="A135" s="1" t="s">
        <v>1597</v>
      </c>
      <c r="B135" s="2" t="s">
        <v>7454</v>
      </c>
      <c r="C135" s="13" t="str">
        <f t="shared" si="3"/>
        <v>查看目錄</v>
      </c>
      <c r="D135" s="1" t="s">
        <v>1594</v>
      </c>
      <c r="E135" s="6">
        <v>39630</v>
      </c>
      <c r="F135" s="6">
        <v>39671</v>
      </c>
      <c r="G135" s="6">
        <v>39668</v>
      </c>
      <c r="H135" s="6">
        <v>39679</v>
      </c>
      <c r="I135" s="6" t="s">
        <v>4792</v>
      </c>
      <c r="J135" s="6">
        <v>39715</v>
      </c>
      <c r="K135" s="6" t="s">
        <v>4824</v>
      </c>
      <c r="L135" s="6" t="s">
        <v>711</v>
      </c>
      <c r="M135" s="6">
        <v>39720</v>
      </c>
      <c r="N135" s="6" t="s">
        <v>4766</v>
      </c>
      <c r="O135" s="6" t="s">
        <v>4766</v>
      </c>
    </row>
    <row r="136" spans="1:15" ht="16.5" customHeight="1" x14ac:dyDescent="0.25">
      <c r="A136" s="1" t="s">
        <v>1598</v>
      </c>
      <c r="B136" s="2" t="s">
        <v>7455</v>
      </c>
      <c r="C136" s="13" t="str">
        <f t="shared" ref="C136:C167" si="4">HYPERLINK("X:\Private\NTD\Test Report\測試報告-電子版本(1999-2014)\G-OT","查看目錄")</f>
        <v>查看目錄</v>
      </c>
      <c r="D136" s="1" t="s">
        <v>1594</v>
      </c>
      <c r="E136" s="6">
        <v>39630</v>
      </c>
      <c r="F136" s="6">
        <v>39671</v>
      </c>
      <c r="G136" s="6">
        <v>39651</v>
      </c>
      <c r="H136" s="6">
        <v>39655</v>
      </c>
      <c r="I136" s="6" t="s">
        <v>4792</v>
      </c>
      <c r="J136" s="6">
        <v>39673</v>
      </c>
      <c r="K136" s="6" t="s">
        <v>4824</v>
      </c>
      <c r="L136" s="6" t="s">
        <v>711</v>
      </c>
      <c r="M136" s="6">
        <v>39675</v>
      </c>
      <c r="N136" s="6" t="s">
        <v>4766</v>
      </c>
      <c r="O136" s="6" t="s">
        <v>4766</v>
      </c>
    </row>
    <row r="137" spans="1:15" ht="16.5" customHeight="1" x14ac:dyDescent="0.25">
      <c r="A137" s="1" t="s">
        <v>1599</v>
      </c>
      <c r="B137" s="2" t="s">
        <v>7456</v>
      </c>
      <c r="C137" s="13" t="str">
        <f t="shared" si="4"/>
        <v>查看目錄</v>
      </c>
      <c r="D137" s="1" t="s">
        <v>1594</v>
      </c>
      <c r="E137" s="6">
        <v>39646</v>
      </c>
      <c r="F137" s="6">
        <v>39689</v>
      </c>
      <c r="G137" s="6">
        <v>39678</v>
      </c>
      <c r="H137" s="6">
        <v>39679</v>
      </c>
      <c r="I137" s="6" t="s">
        <v>4792</v>
      </c>
      <c r="J137" s="6">
        <v>39715</v>
      </c>
      <c r="K137" s="6" t="s">
        <v>4824</v>
      </c>
      <c r="L137" s="6" t="s">
        <v>711</v>
      </c>
      <c r="M137" s="6">
        <v>39720</v>
      </c>
      <c r="N137" s="6" t="s">
        <v>4766</v>
      </c>
      <c r="O137" s="6" t="s">
        <v>4766</v>
      </c>
    </row>
    <row r="138" spans="1:15" ht="16.5" customHeight="1" x14ac:dyDescent="0.25">
      <c r="A138" s="1" t="s">
        <v>1600</v>
      </c>
      <c r="B138" s="2" t="s">
        <v>7457</v>
      </c>
      <c r="C138" s="13" t="str">
        <f t="shared" si="4"/>
        <v>查看目錄</v>
      </c>
      <c r="D138" s="1" t="s">
        <v>631</v>
      </c>
      <c r="E138" s="6">
        <v>39694</v>
      </c>
      <c r="F138" s="6">
        <v>39734</v>
      </c>
      <c r="G138" s="6">
        <v>39742</v>
      </c>
      <c r="H138" s="6">
        <v>39758</v>
      </c>
      <c r="I138" s="6" t="s">
        <v>4792</v>
      </c>
      <c r="J138" s="6">
        <v>39777</v>
      </c>
      <c r="K138" s="6" t="s">
        <v>4824</v>
      </c>
      <c r="L138" s="6" t="s">
        <v>481</v>
      </c>
      <c r="M138" s="6">
        <v>39777</v>
      </c>
      <c r="N138" s="6" t="s">
        <v>4766</v>
      </c>
      <c r="O138" s="6" t="s">
        <v>4766</v>
      </c>
    </row>
    <row r="139" spans="1:15" ht="16.5" customHeight="1" x14ac:dyDescent="0.25">
      <c r="A139" s="1" t="s">
        <v>1601</v>
      </c>
      <c r="B139" s="2" t="s">
        <v>7458</v>
      </c>
      <c r="C139" s="13" t="str">
        <f t="shared" si="4"/>
        <v>查看目錄</v>
      </c>
      <c r="D139" s="1" t="s">
        <v>631</v>
      </c>
      <c r="E139" s="6">
        <v>39701</v>
      </c>
      <c r="F139" s="6">
        <v>39741</v>
      </c>
      <c r="G139" s="6">
        <v>39757</v>
      </c>
      <c r="H139" s="6">
        <v>39758</v>
      </c>
      <c r="I139" s="6" t="s">
        <v>4792</v>
      </c>
      <c r="J139" s="6">
        <v>39777</v>
      </c>
      <c r="K139" s="6" t="s">
        <v>4824</v>
      </c>
      <c r="L139" s="6" t="s">
        <v>481</v>
      </c>
      <c r="M139" s="6">
        <v>39777</v>
      </c>
      <c r="N139" s="6" t="s">
        <v>4766</v>
      </c>
      <c r="O139" s="6" t="s">
        <v>4766</v>
      </c>
    </row>
    <row r="140" spans="1:15" ht="16.5" customHeight="1" x14ac:dyDescent="0.25">
      <c r="A140" s="1" t="s">
        <v>1602</v>
      </c>
      <c r="B140" s="2" t="s">
        <v>7459</v>
      </c>
      <c r="C140" s="13" t="str">
        <f t="shared" si="4"/>
        <v>查看目錄</v>
      </c>
      <c r="D140" s="1" t="s">
        <v>631</v>
      </c>
      <c r="E140" s="6">
        <v>39708</v>
      </c>
      <c r="F140" s="6">
        <v>39749</v>
      </c>
      <c r="G140" s="6">
        <v>39759</v>
      </c>
      <c r="H140" s="6">
        <v>39766</v>
      </c>
      <c r="I140" s="6" t="s">
        <v>4792</v>
      </c>
      <c r="J140" s="6">
        <v>39777</v>
      </c>
      <c r="K140" s="6" t="s">
        <v>4824</v>
      </c>
      <c r="L140" s="6" t="s">
        <v>481</v>
      </c>
      <c r="M140" s="6">
        <v>39777</v>
      </c>
      <c r="N140" s="6" t="s">
        <v>4766</v>
      </c>
      <c r="O140" s="6" t="s">
        <v>4766</v>
      </c>
    </row>
    <row r="141" spans="1:15" ht="16.5" customHeight="1" x14ac:dyDescent="0.25">
      <c r="A141" s="1" t="s">
        <v>1603</v>
      </c>
      <c r="B141" s="2" t="s">
        <v>7460</v>
      </c>
      <c r="C141" s="13" t="str">
        <f t="shared" si="4"/>
        <v>查看目錄</v>
      </c>
      <c r="D141" s="1" t="s">
        <v>631</v>
      </c>
      <c r="E141" s="6">
        <v>39714</v>
      </c>
      <c r="F141" s="6">
        <v>39760</v>
      </c>
      <c r="G141" s="6">
        <v>39763</v>
      </c>
      <c r="H141" s="6">
        <v>39766</v>
      </c>
      <c r="I141" s="6" t="s">
        <v>4792</v>
      </c>
      <c r="J141" s="6">
        <v>39777</v>
      </c>
      <c r="K141" s="6" t="s">
        <v>4824</v>
      </c>
      <c r="L141" s="6" t="s">
        <v>481</v>
      </c>
      <c r="M141" s="6">
        <v>39777</v>
      </c>
      <c r="N141" s="6" t="s">
        <v>4766</v>
      </c>
      <c r="O141" s="6" t="s">
        <v>4766</v>
      </c>
    </row>
    <row r="142" spans="1:15" ht="16.5" customHeight="1" x14ac:dyDescent="0.25">
      <c r="A142" s="1" t="s">
        <v>1604</v>
      </c>
      <c r="B142" s="2" t="s">
        <v>7461</v>
      </c>
      <c r="C142" s="13" t="str">
        <f t="shared" si="4"/>
        <v>查看目錄</v>
      </c>
      <c r="D142" s="1" t="s">
        <v>324</v>
      </c>
      <c r="E142" s="6">
        <v>39744</v>
      </c>
      <c r="F142" s="6">
        <v>39767</v>
      </c>
      <c r="G142" s="6">
        <v>39769</v>
      </c>
      <c r="H142" s="6">
        <v>39769</v>
      </c>
      <c r="I142" s="6" t="s">
        <v>4792</v>
      </c>
      <c r="J142" s="6">
        <v>39791</v>
      </c>
      <c r="K142" s="6" t="s">
        <v>4824</v>
      </c>
      <c r="L142" s="6" t="s">
        <v>481</v>
      </c>
      <c r="M142" s="6">
        <v>39793</v>
      </c>
      <c r="N142" s="6" t="s">
        <v>4766</v>
      </c>
      <c r="O142" s="6" t="s">
        <v>4766</v>
      </c>
    </row>
    <row r="143" spans="1:15" ht="16.5" customHeight="1" x14ac:dyDescent="0.25">
      <c r="A143" s="1" t="s">
        <v>1605</v>
      </c>
      <c r="B143" s="2" t="s">
        <v>7462</v>
      </c>
      <c r="C143" s="13" t="str">
        <f t="shared" si="4"/>
        <v>查看目錄</v>
      </c>
      <c r="D143" s="1" t="s">
        <v>324</v>
      </c>
      <c r="E143" s="6">
        <v>39744</v>
      </c>
      <c r="F143" s="6">
        <v>39767</v>
      </c>
      <c r="G143" s="6">
        <v>39769</v>
      </c>
      <c r="H143" s="6">
        <v>39769</v>
      </c>
      <c r="I143" s="6" t="s">
        <v>4792</v>
      </c>
      <c r="J143" s="6">
        <v>39791</v>
      </c>
      <c r="K143" s="6" t="s">
        <v>4824</v>
      </c>
      <c r="L143" s="6" t="s">
        <v>481</v>
      </c>
      <c r="M143" s="6">
        <v>39793</v>
      </c>
      <c r="N143" s="6" t="s">
        <v>4766</v>
      </c>
      <c r="O143" s="6" t="s">
        <v>4766</v>
      </c>
    </row>
    <row r="144" spans="1:15" ht="16.5" customHeight="1" x14ac:dyDescent="0.25">
      <c r="A144" s="1" t="s">
        <v>1606</v>
      </c>
      <c r="B144" s="2" t="s">
        <v>7463</v>
      </c>
      <c r="C144" s="13" t="str">
        <f t="shared" si="4"/>
        <v>查看目錄</v>
      </c>
      <c r="D144" s="1" t="s">
        <v>631</v>
      </c>
      <c r="E144" s="6">
        <v>39742</v>
      </c>
      <c r="F144" s="6">
        <v>39782</v>
      </c>
      <c r="G144" s="6">
        <v>39780</v>
      </c>
      <c r="H144" s="6">
        <v>39784</v>
      </c>
      <c r="I144" s="6" t="s">
        <v>4792</v>
      </c>
      <c r="J144" s="6">
        <v>39791</v>
      </c>
      <c r="K144" s="6" t="s">
        <v>4824</v>
      </c>
      <c r="L144" s="6" t="s">
        <v>481</v>
      </c>
      <c r="M144" s="6">
        <v>39793</v>
      </c>
      <c r="N144" s="6" t="s">
        <v>4766</v>
      </c>
      <c r="O144" s="6" t="s">
        <v>4766</v>
      </c>
    </row>
    <row r="145" spans="1:15" ht="16.5" customHeight="1" x14ac:dyDescent="0.25">
      <c r="A145" s="1" t="s">
        <v>1607</v>
      </c>
      <c r="B145" s="2" t="s">
        <v>7464</v>
      </c>
      <c r="C145" s="13" t="str">
        <f t="shared" si="4"/>
        <v>查看目錄</v>
      </c>
      <c r="D145" s="1" t="s">
        <v>5006</v>
      </c>
      <c r="E145" s="6">
        <v>39776</v>
      </c>
      <c r="F145" s="6" t="s">
        <v>533</v>
      </c>
      <c r="G145" s="6">
        <v>39800</v>
      </c>
      <c r="H145" s="6">
        <v>39800</v>
      </c>
      <c r="I145" s="6" t="s">
        <v>4792</v>
      </c>
      <c r="J145" s="6">
        <v>39835</v>
      </c>
      <c r="K145" s="6" t="s">
        <v>4824</v>
      </c>
      <c r="L145" s="6" t="s">
        <v>481</v>
      </c>
      <c r="M145" s="6">
        <v>39836</v>
      </c>
      <c r="N145" s="6" t="s">
        <v>4766</v>
      </c>
      <c r="O145" s="6" t="s">
        <v>4766</v>
      </c>
    </row>
    <row r="146" spans="1:15" ht="16.5" customHeight="1" x14ac:dyDescent="0.25">
      <c r="A146" s="1" t="s">
        <v>1608</v>
      </c>
      <c r="B146" s="2" t="s">
        <v>7465</v>
      </c>
      <c r="C146" s="13" t="str">
        <f t="shared" si="4"/>
        <v>查看目錄</v>
      </c>
      <c r="D146" s="1" t="s">
        <v>631</v>
      </c>
      <c r="E146" s="6">
        <v>39770</v>
      </c>
      <c r="F146" s="6">
        <v>39864</v>
      </c>
      <c r="G146" s="6">
        <v>39860</v>
      </c>
      <c r="H146" s="6">
        <v>39868</v>
      </c>
      <c r="I146" s="6" t="s">
        <v>4792</v>
      </c>
      <c r="J146" s="6" t="s">
        <v>4766</v>
      </c>
      <c r="K146" s="6" t="s">
        <v>4766</v>
      </c>
      <c r="L146" s="6" t="s">
        <v>481</v>
      </c>
      <c r="M146" s="6" t="s">
        <v>4766</v>
      </c>
      <c r="N146" s="6" t="s">
        <v>4766</v>
      </c>
      <c r="O146" s="6" t="s">
        <v>4766</v>
      </c>
    </row>
    <row r="147" spans="1:15" ht="16.5" customHeight="1" x14ac:dyDescent="0.25">
      <c r="A147" s="1" t="s">
        <v>1609</v>
      </c>
      <c r="B147" s="2" t="s">
        <v>7466</v>
      </c>
      <c r="C147" s="13" t="str">
        <f t="shared" si="4"/>
        <v>查看目錄</v>
      </c>
      <c r="D147" s="1" t="s">
        <v>631</v>
      </c>
      <c r="E147" s="6">
        <v>39770</v>
      </c>
      <c r="F147" s="6">
        <v>39864</v>
      </c>
      <c r="G147" s="6">
        <v>39860</v>
      </c>
      <c r="H147" s="6">
        <v>39868</v>
      </c>
      <c r="I147" s="6" t="s">
        <v>4792</v>
      </c>
      <c r="J147" s="6" t="s">
        <v>4766</v>
      </c>
      <c r="K147" s="6" t="s">
        <v>4766</v>
      </c>
      <c r="L147" s="6" t="s">
        <v>481</v>
      </c>
      <c r="M147" s="6" t="s">
        <v>4766</v>
      </c>
      <c r="N147" s="6" t="s">
        <v>4766</v>
      </c>
      <c r="O147" s="6" t="s">
        <v>4766</v>
      </c>
    </row>
    <row r="148" spans="1:15" ht="16.5" customHeight="1" x14ac:dyDescent="0.25">
      <c r="A148" s="1" t="s">
        <v>1610</v>
      </c>
      <c r="B148" s="2" t="s">
        <v>7467</v>
      </c>
      <c r="C148" s="13" t="str">
        <f t="shared" si="4"/>
        <v>查看目錄</v>
      </c>
      <c r="D148" s="1" t="s">
        <v>635</v>
      </c>
      <c r="E148" s="6">
        <v>39857</v>
      </c>
      <c r="F148" s="6">
        <v>39887</v>
      </c>
      <c r="G148" s="6">
        <v>39878</v>
      </c>
      <c r="H148" s="6">
        <v>39881</v>
      </c>
      <c r="I148" s="6" t="s">
        <v>4792</v>
      </c>
      <c r="J148" s="6" t="s">
        <v>4766</v>
      </c>
      <c r="K148" s="6" t="s">
        <v>4766</v>
      </c>
      <c r="L148" s="6" t="s">
        <v>711</v>
      </c>
      <c r="M148" s="6" t="s">
        <v>4766</v>
      </c>
      <c r="N148" s="6" t="s">
        <v>4766</v>
      </c>
      <c r="O148" s="6" t="s">
        <v>4766</v>
      </c>
    </row>
    <row r="149" spans="1:15" ht="16.5" customHeight="1" x14ac:dyDescent="0.25">
      <c r="A149" s="1" t="s">
        <v>1611</v>
      </c>
      <c r="B149" s="2" t="s">
        <v>7468</v>
      </c>
      <c r="C149" s="13" t="str">
        <f t="shared" si="4"/>
        <v>查看目錄</v>
      </c>
      <c r="D149" s="1" t="s">
        <v>635</v>
      </c>
      <c r="E149" s="6">
        <v>39857</v>
      </c>
      <c r="F149" s="6">
        <v>39887</v>
      </c>
      <c r="G149" s="6">
        <v>39878</v>
      </c>
      <c r="H149" s="6">
        <v>39881</v>
      </c>
      <c r="I149" s="6" t="s">
        <v>4792</v>
      </c>
      <c r="J149" s="6" t="s">
        <v>4766</v>
      </c>
      <c r="K149" s="6" t="s">
        <v>4766</v>
      </c>
      <c r="L149" s="6" t="s">
        <v>711</v>
      </c>
      <c r="M149" s="6" t="s">
        <v>4766</v>
      </c>
      <c r="N149" s="6" t="s">
        <v>4766</v>
      </c>
      <c r="O149" s="6" t="s">
        <v>4766</v>
      </c>
    </row>
    <row r="150" spans="1:15" ht="16.5" customHeight="1" x14ac:dyDescent="0.25">
      <c r="A150" s="1" t="s">
        <v>1612</v>
      </c>
      <c r="B150" s="2" t="s">
        <v>7469</v>
      </c>
      <c r="C150" s="13" t="str">
        <f t="shared" si="4"/>
        <v>查看目錄</v>
      </c>
      <c r="D150" s="1" t="s">
        <v>635</v>
      </c>
      <c r="E150" s="6">
        <v>39857</v>
      </c>
      <c r="F150" s="6">
        <v>39887</v>
      </c>
      <c r="G150" s="6">
        <v>39878</v>
      </c>
      <c r="H150" s="6">
        <v>39881</v>
      </c>
      <c r="I150" s="6" t="s">
        <v>4792</v>
      </c>
      <c r="J150" s="6" t="s">
        <v>4766</v>
      </c>
      <c r="K150" s="6" t="s">
        <v>4766</v>
      </c>
      <c r="L150" s="6" t="s">
        <v>711</v>
      </c>
      <c r="M150" s="6" t="s">
        <v>4766</v>
      </c>
      <c r="N150" s="6" t="s">
        <v>4766</v>
      </c>
      <c r="O150" s="6" t="s">
        <v>4766</v>
      </c>
    </row>
    <row r="151" spans="1:15" ht="16.5" customHeight="1" x14ac:dyDescent="0.25">
      <c r="A151" s="1" t="s">
        <v>1613</v>
      </c>
      <c r="B151" s="2" t="s">
        <v>7470</v>
      </c>
      <c r="C151" s="13" t="str">
        <f t="shared" si="4"/>
        <v>查看目錄</v>
      </c>
      <c r="D151" s="1" t="s">
        <v>635</v>
      </c>
      <c r="E151" s="6">
        <v>39849</v>
      </c>
      <c r="F151" s="6">
        <v>39843</v>
      </c>
      <c r="G151" s="6">
        <v>39885</v>
      </c>
      <c r="H151" s="6" t="s">
        <v>4766</v>
      </c>
      <c r="I151" s="6" t="s">
        <v>4766</v>
      </c>
      <c r="J151" s="6" t="s">
        <v>4766</v>
      </c>
      <c r="K151" s="6" t="s">
        <v>4766</v>
      </c>
      <c r="L151" s="6" t="s">
        <v>481</v>
      </c>
      <c r="M151" s="6" t="s">
        <v>4766</v>
      </c>
      <c r="N151" s="6" t="s">
        <v>4766</v>
      </c>
      <c r="O151" s="6" t="s">
        <v>4766</v>
      </c>
    </row>
    <row r="152" spans="1:15" ht="16.5" customHeight="1" x14ac:dyDescent="0.25">
      <c r="A152" s="1" t="s">
        <v>1614</v>
      </c>
      <c r="B152" s="2" t="s">
        <v>7471</v>
      </c>
      <c r="C152" s="13" t="str">
        <f t="shared" si="4"/>
        <v>查看目錄</v>
      </c>
      <c r="D152" s="1" t="s">
        <v>635</v>
      </c>
      <c r="E152" s="6">
        <v>39849</v>
      </c>
      <c r="F152" s="6">
        <v>39843</v>
      </c>
      <c r="G152" s="6">
        <v>39885</v>
      </c>
      <c r="H152" s="6" t="s">
        <v>4766</v>
      </c>
      <c r="I152" s="6" t="s">
        <v>4766</v>
      </c>
      <c r="J152" s="6" t="s">
        <v>4766</v>
      </c>
      <c r="K152" s="6" t="s">
        <v>4766</v>
      </c>
      <c r="L152" s="6" t="s">
        <v>481</v>
      </c>
      <c r="M152" s="6" t="s">
        <v>4766</v>
      </c>
      <c r="N152" s="6" t="s">
        <v>4766</v>
      </c>
      <c r="O152" s="6" t="s">
        <v>4766</v>
      </c>
    </row>
    <row r="153" spans="1:15" ht="16.5" customHeight="1" x14ac:dyDescent="0.25">
      <c r="A153" s="1" t="s">
        <v>1615</v>
      </c>
      <c r="B153" s="2" t="s">
        <v>7472</v>
      </c>
      <c r="C153" s="13" t="str">
        <f t="shared" si="4"/>
        <v>查看目錄</v>
      </c>
      <c r="D153" s="1" t="s">
        <v>635</v>
      </c>
      <c r="E153" s="6">
        <v>40039</v>
      </c>
      <c r="F153" s="6">
        <v>40056</v>
      </c>
      <c r="G153" s="6" t="s">
        <v>4766</v>
      </c>
      <c r="H153" s="6" t="s">
        <v>4766</v>
      </c>
      <c r="I153" s="6" t="s">
        <v>4766</v>
      </c>
      <c r="J153" s="6" t="s">
        <v>4766</v>
      </c>
      <c r="K153" s="6" t="s">
        <v>4766</v>
      </c>
      <c r="L153" s="6" t="s">
        <v>481</v>
      </c>
      <c r="M153" s="6" t="s">
        <v>4766</v>
      </c>
      <c r="N153" s="6" t="s">
        <v>4766</v>
      </c>
      <c r="O153" s="6" t="s">
        <v>4766</v>
      </c>
    </row>
    <row r="154" spans="1:15" ht="16.5" customHeight="1" x14ac:dyDescent="0.25">
      <c r="A154" s="1" t="s">
        <v>1616</v>
      </c>
      <c r="B154" s="2" t="s">
        <v>7473</v>
      </c>
      <c r="C154" s="13" t="str">
        <f t="shared" si="4"/>
        <v>查看目錄</v>
      </c>
      <c r="D154" s="1" t="s">
        <v>7474</v>
      </c>
      <c r="E154" s="6">
        <v>40069</v>
      </c>
      <c r="F154" s="6">
        <v>40087</v>
      </c>
      <c r="G154" s="6">
        <v>40106</v>
      </c>
      <c r="H154" s="6" t="s">
        <v>4766</v>
      </c>
      <c r="I154" s="6" t="s">
        <v>4766</v>
      </c>
      <c r="J154" s="6" t="s">
        <v>4766</v>
      </c>
      <c r="K154" s="6" t="s">
        <v>4766</v>
      </c>
      <c r="L154" s="6" t="s">
        <v>481</v>
      </c>
      <c r="M154" s="6" t="s">
        <v>4766</v>
      </c>
      <c r="N154" s="6" t="s">
        <v>4766</v>
      </c>
      <c r="O154" s="6" t="s">
        <v>4766</v>
      </c>
    </row>
    <row r="155" spans="1:15" ht="16.5" customHeight="1" x14ac:dyDescent="0.25">
      <c r="A155" s="1" t="s">
        <v>1617</v>
      </c>
      <c r="B155" s="2" t="s">
        <v>7475</v>
      </c>
      <c r="C155" s="13" t="str">
        <f t="shared" si="4"/>
        <v>查看目錄</v>
      </c>
      <c r="D155" s="1" t="s">
        <v>578</v>
      </c>
      <c r="E155" s="6">
        <v>40127</v>
      </c>
      <c r="F155" s="6">
        <v>40177</v>
      </c>
      <c r="G155" s="6">
        <v>40150</v>
      </c>
      <c r="H155" s="6" t="s">
        <v>4766</v>
      </c>
      <c r="I155" s="6" t="s">
        <v>4766</v>
      </c>
      <c r="J155" s="6" t="s">
        <v>4766</v>
      </c>
      <c r="K155" s="6" t="s">
        <v>4766</v>
      </c>
      <c r="L155" s="6" t="s">
        <v>554</v>
      </c>
      <c r="M155" s="6" t="s">
        <v>4766</v>
      </c>
      <c r="N155" s="6" t="s">
        <v>4766</v>
      </c>
      <c r="O155" s="6" t="s">
        <v>4766</v>
      </c>
    </row>
    <row r="156" spans="1:15" ht="16.5" customHeight="1" x14ac:dyDescent="0.25">
      <c r="A156" s="1" t="s">
        <v>1618</v>
      </c>
      <c r="B156" s="2" t="s">
        <v>7476</v>
      </c>
      <c r="C156" s="13" t="str">
        <f t="shared" si="4"/>
        <v>查看目錄</v>
      </c>
      <c r="D156" s="1" t="s">
        <v>635</v>
      </c>
      <c r="E156" s="6">
        <v>40101</v>
      </c>
      <c r="F156" s="6">
        <v>40127</v>
      </c>
      <c r="G156" s="6">
        <v>40141</v>
      </c>
      <c r="H156" s="6" t="s">
        <v>4766</v>
      </c>
      <c r="I156" s="6" t="s">
        <v>4766</v>
      </c>
      <c r="J156" s="6" t="s">
        <v>4766</v>
      </c>
      <c r="K156" s="6" t="s">
        <v>4766</v>
      </c>
      <c r="L156" s="6" t="s">
        <v>711</v>
      </c>
      <c r="M156" s="6" t="s">
        <v>4766</v>
      </c>
      <c r="N156" s="6" t="s">
        <v>4766</v>
      </c>
      <c r="O156" s="6" t="s">
        <v>4766</v>
      </c>
    </row>
    <row r="157" spans="1:15" ht="16.5" customHeight="1" x14ac:dyDescent="0.25">
      <c r="A157" s="1" t="s">
        <v>1619</v>
      </c>
      <c r="B157" s="2" t="s">
        <v>7477</v>
      </c>
      <c r="C157" s="13" t="str">
        <f t="shared" si="4"/>
        <v>查看目錄</v>
      </c>
      <c r="D157" s="1" t="s">
        <v>631</v>
      </c>
      <c r="E157" s="6">
        <v>40134</v>
      </c>
      <c r="F157" s="6">
        <v>40157</v>
      </c>
      <c r="G157" s="6">
        <v>40148</v>
      </c>
      <c r="H157" s="6" t="s">
        <v>4766</v>
      </c>
      <c r="I157" s="6" t="s">
        <v>4766</v>
      </c>
      <c r="J157" s="6" t="s">
        <v>4766</v>
      </c>
      <c r="K157" s="6" t="s">
        <v>4766</v>
      </c>
      <c r="L157" s="6" t="s">
        <v>481</v>
      </c>
      <c r="M157" s="6" t="s">
        <v>4766</v>
      </c>
      <c r="N157" s="6" t="s">
        <v>4766</v>
      </c>
      <c r="O157" s="6" t="s">
        <v>4766</v>
      </c>
    </row>
    <row r="158" spans="1:15" ht="16.5" customHeight="1" x14ac:dyDescent="0.25">
      <c r="A158" s="1" t="s">
        <v>1620</v>
      </c>
      <c r="B158" s="2" t="s">
        <v>7478</v>
      </c>
      <c r="C158" s="13" t="str">
        <f t="shared" si="4"/>
        <v>查看目錄</v>
      </c>
      <c r="D158" s="1" t="s">
        <v>613</v>
      </c>
      <c r="E158" s="6">
        <v>40154</v>
      </c>
      <c r="F158" s="6">
        <v>39814</v>
      </c>
      <c r="G158" s="6">
        <v>40170</v>
      </c>
      <c r="H158" s="6" t="s">
        <v>4766</v>
      </c>
      <c r="I158" s="6" t="s">
        <v>4766</v>
      </c>
      <c r="J158" s="6" t="s">
        <v>4766</v>
      </c>
      <c r="K158" s="6" t="s">
        <v>4766</v>
      </c>
      <c r="L158" s="6" t="s">
        <v>711</v>
      </c>
      <c r="M158" s="6" t="s">
        <v>4766</v>
      </c>
      <c r="N158" s="6" t="s">
        <v>4766</v>
      </c>
      <c r="O158" s="6" t="s">
        <v>4766</v>
      </c>
    </row>
    <row r="159" spans="1:15" ht="16.5" customHeight="1" x14ac:dyDescent="0.25">
      <c r="A159" s="1" t="s">
        <v>1621</v>
      </c>
      <c r="B159" s="2" t="s">
        <v>7479</v>
      </c>
      <c r="C159" s="13" t="str">
        <f t="shared" si="4"/>
        <v>查看目錄</v>
      </c>
      <c r="D159" s="1" t="s">
        <v>631</v>
      </c>
      <c r="E159" s="6">
        <v>40156</v>
      </c>
      <c r="F159" s="6">
        <v>40193</v>
      </c>
      <c r="G159" s="6">
        <v>40184</v>
      </c>
      <c r="H159" s="6" t="s">
        <v>4766</v>
      </c>
      <c r="I159" s="6" t="s">
        <v>4766</v>
      </c>
      <c r="J159" s="6" t="s">
        <v>4766</v>
      </c>
      <c r="K159" s="6" t="s">
        <v>4766</v>
      </c>
      <c r="L159" s="6" t="s">
        <v>711</v>
      </c>
      <c r="M159" s="6" t="s">
        <v>4766</v>
      </c>
      <c r="N159" s="6" t="s">
        <v>4766</v>
      </c>
      <c r="O159" s="6" t="s">
        <v>4766</v>
      </c>
    </row>
    <row r="160" spans="1:15" ht="16.5" customHeight="1" x14ac:dyDescent="0.25">
      <c r="A160" s="1" t="s">
        <v>1622</v>
      </c>
      <c r="B160" s="2" t="s">
        <v>7480</v>
      </c>
      <c r="C160" s="13" t="str">
        <f t="shared" si="4"/>
        <v>查看目錄</v>
      </c>
      <c r="D160" s="1" t="s">
        <v>635</v>
      </c>
      <c r="E160" s="6">
        <v>40156</v>
      </c>
      <c r="F160" s="6">
        <v>40188</v>
      </c>
      <c r="G160" s="6">
        <v>40206</v>
      </c>
      <c r="H160" s="6" t="s">
        <v>4766</v>
      </c>
      <c r="I160" s="6" t="s">
        <v>4766</v>
      </c>
      <c r="J160" s="6" t="s">
        <v>4766</v>
      </c>
      <c r="K160" s="6" t="s">
        <v>4766</v>
      </c>
      <c r="L160" s="6" t="s">
        <v>481</v>
      </c>
      <c r="M160" s="6" t="s">
        <v>4766</v>
      </c>
      <c r="N160" s="6" t="s">
        <v>4766</v>
      </c>
      <c r="O160" s="6" t="s">
        <v>4766</v>
      </c>
    </row>
    <row r="161" spans="1:15" ht="16.5" customHeight="1" x14ac:dyDescent="0.25">
      <c r="A161" s="1" t="s">
        <v>1623</v>
      </c>
      <c r="B161" s="2" t="s">
        <v>7481</v>
      </c>
      <c r="C161" s="13" t="str">
        <f t="shared" si="4"/>
        <v>查看目錄</v>
      </c>
      <c r="D161" s="1" t="s">
        <v>676</v>
      </c>
      <c r="E161" s="6">
        <v>40206</v>
      </c>
      <c r="F161" s="6">
        <v>40219</v>
      </c>
      <c r="G161" s="6">
        <v>40219</v>
      </c>
      <c r="H161" s="6" t="s">
        <v>4766</v>
      </c>
      <c r="I161" s="6" t="s">
        <v>4766</v>
      </c>
      <c r="J161" s="6" t="s">
        <v>4766</v>
      </c>
      <c r="K161" s="6" t="s">
        <v>4766</v>
      </c>
      <c r="L161" s="6" t="s">
        <v>677</v>
      </c>
      <c r="M161" s="6" t="s">
        <v>4766</v>
      </c>
      <c r="N161" s="6" t="s">
        <v>4766</v>
      </c>
      <c r="O161" s="6" t="s">
        <v>4766</v>
      </c>
    </row>
    <row r="162" spans="1:15" ht="16.5" customHeight="1" x14ac:dyDescent="0.25">
      <c r="A162" s="1" t="s">
        <v>1624</v>
      </c>
      <c r="B162" s="2" t="s">
        <v>7482</v>
      </c>
      <c r="C162" s="13" t="str">
        <f t="shared" si="4"/>
        <v>查看目錄</v>
      </c>
      <c r="D162" s="1" t="s">
        <v>676</v>
      </c>
      <c r="E162" s="6">
        <v>40205</v>
      </c>
      <c r="F162" s="6">
        <v>40219</v>
      </c>
      <c r="G162" s="6">
        <v>40233</v>
      </c>
      <c r="H162" s="6" t="s">
        <v>4766</v>
      </c>
      <c r="I162" s="6" t="s">
        <v>4766</v>
      </c>
      <c r="J162" s="6" t="s">
        <v>4766</v>
      </c>
      <c r="K162" s="6" t="s">
        <v>4766</v>
      </c>
      <c r="L162" s="6" t="s">
        <v>677</v>
      </c>
      <c r="M162" s="6" t="s">
        <v>4766</v>
      </c>
      <c r="N162" s="6" t="s">
        <v>4766</v>
      </c>
      <c r="O162" s="6" t="s">
        <v>4766</v>
      </c>
    </row>
    <row r="163" spans="1:15" ht="16.5" customHeight="1" x14ac:dyDescent="0.25">
      <c r="A163" s="1" t="s">
        <v>1625</v>
      </c>
      <c r="B163" s="2" t="s">
        <v>7483</v>
      </c>
      <c r="C163" s="13" t="str">
        <f t="shared" si="4"/>
        <v>查看目錄</v>
      </c>
      <c r="D163" s="1" t="s">
        <v>613</v>
      </c>
      <c r="E163" s="6">
        <v>40203</v>
      </c>
      <c r="F163" s="6">
        <v>40256</v>
      </c>
      <c r="G163" s="6" t="s">
        <v>4766</v>
      </c>
      <c r="H163" s="6" t="s">
        <v>4766</v>
      </c>
      <c r="I163" s="6" t="s">
        <v>4766</v>
      </c>
      <c r="J163" s="6" t="s">
        <v>4766</v>
      </c>
      <c r="K163" s="6" t="s">
        <v>4766</v>
      </c>
      <c r="L163" s="6" t="s">
        <v>481</v>
      </c>
      <c r="M163" s="6" t="s">
        <v>4766</v>
      </c>
      <c r="N163" s="6" t="s">
        <v>4766</v>
      </c>
      <c r="O163" s="6" t="s">
        <v>4766</v>
      </c>
    </row>
    <row r="164" spans="1:15" ht="16.5" customHeight="1" x14ac:dyDescent="0.25">
      <c r="A164" s="1" t="s">
        <v>1626</v>
      </c>
      <c r="B164" s="2" t="s">
        <v>7484</v>
      </c>
      <c r="C164" s="13" t="str">
        <f t="shared" si="4"/>
        <v>查看目錄</v>
      </c>
      <c r="D164" s="1" t="s">
        <v>635</v>
      </c>
      <c r="E164" s="6">
        <v>40156</v>
      </c>
      <c r="F164" s="6">
        <v>40188</v>
      </c>
      <c r="G164" s="6">
        <v>40254</v>
      </c>
      <c r="H164" s="6" t="s">
        <v>4766</v>
      </c>
      <c r="I164" s="6" t="s">
        <v>4766</v>
      </c>
      <c r="J164" s="6" t="s">
        <v>4766</v>
      </c>
      <c r="K164" s="6" t="s">
        <v>4766</v>
      </c>
      <c r="L164" s="6" t="s">
        <v>711</v>
      </c>
      <c r="M164" s="6" t="s">
        <v>4766</v>
      </c>
      <c r="N164" s="6" t="s">
        <v>4766</v>
      </c>
      <c r="O164" s="6" t="s">
        <v>4766</v>
      </c>
    </row>
    <row r="165" spans="1:15" ht="16.5" customHeight="1" x14ac:dyDescent="0.25">
      <c r="A165" s="1" t="s">
        <v>1627</v>
      </c>
      <c r="B165" s="2" t="s">
        <v>7485</v>
      </c>
      <c r="C165" s="13" t="str">
        <f t="shared" si="4"/>
        <v>查看目錄</v>
      </c>
      <c r="D165" s="1" t="s">
        <v>615</v>
      </c>
      <c r="E165" s="6">
        <v>40246</v>
      </c>
      <c r="F165" s="6">
        <v>40266</v>
      </c>
      <c r="G165" s="6">
        <v>40266</v>
      </c>
      <c r="H165" s="6" t="s">
        <v>4766</v>
      </c>
      <c r="I165" s="6" t="s">
        <v>4766</v>
      </c>
      <c r="J165" s="6" t="s">
        <v>4766</v>
      </c>
      <c r="K165" s="6" t="s">
        <v>4766</v>
      </c>
      <c r="L165" s="6" t="s">
        <v>481</v>
      </c>
      <c r="M165" s="6" t="s">
        <v>4766</v>
      </c>
      <c r="N165" s="6" t="s">
        <v>4766</v>
      </c>
      <c r="O165" s="6" t="s">
        <v>4766</v>
      </c>
    </row>
    <row r="166" spans="1:15" ht="16.5" customHeight="1" x14ac:dyDescent="0.25">
      <c r="A166" s="1" t="s">
        <v>1628</v>
      </c>
      <c r="B166" s="2" t="s">
        <v>7486</v>
      </c>
      <c r="C166" s="13" t="str">
        <f t="shared" si="4"/>
        <v>查看目錄</v>
      </c>
      <c r="D166" s="1" t="s">
        <v>1594</v>
      </c>
      <c r="E166" s="6">
        <v>40246</v>
      </c>
      <c r="F166" s="6">
        <v>40277</v>
      </c>
      <c r="G166" s="6">
        <v>40270</v>
      </c>
      <c r="H166" s="6" t="s">
        <v>4766</v>
      </c>
      <c r="I166" s="6" t="s">
        <v>4766</v>
      </c>
      <c r="J166" s="6" t="s">
        <v>4766</v>
      </c>
      <c r="K166" s="6" t="s">
        <v>4766</v>
      </c>
      <c r="L166" s="6" t="s">
        <v>711</v>
      </c>
      <c r="M166" s="6" t="s">
        <v>4766</v>
      </c>
      <c r="N166" s="6" t="s">
        <v>4766</v>
      </c>
      <c r="O166" s="6" t="s">
        <v>4766</v>
      </c>
    </row>
    <row r="167" spans="1:15" ht="16.5" customHeight="1" x14ac:dyDescent="0.25">
      <c r="A167" s="1" t="s">
        <v>1629</v>
      </c>
      <c r="B167" s="2" t="s">
        <v>7487</v>
      </c>
      <c r="C167" s="13" t="str">
        <f t="shared" si="4"/>
        <v>查看目錄</v>
      </c>
      <c r="D167" s="1" t="s">
        <v>615</v>
      </c>
      <c r="E167" s="6">
        <v>40266</v>
      </c>
      <c r="F167" s="6">
        <v>40287</v>
      </c>
      <c r="G167" s="6">
        <v>40287</v>
      </c>
      <c r="H167" s="6" t="s">
        <v>4766</v>
      </c>
      <c r="I167" s="6" t="s">
        <v>4766</v>
      </c>
      <c r="J167" s="6" t="s">
        <v>4766</v>
      </c>
      <c r="K167" s="6" t="s">
        <v>4766</v>
      </c>
      <c r="L167" s="6" t="s">
        <v>481</v>
      </c>
      <c r="M167" s="6" t="s">
        <v>4766</v>
      </c>
      <c r="N167" s="6" t="s">
        <v>4766</v>
      </c>
      <c r="O167" s="6" t="s">
        <v>4766</v>
      </c>
    </row>
    <row r="168" spans="1:15" ht="16.5" customHeight="1" x14ac:dyDescent="0.25">
      <c r="A168" s="1" t="s">
        <v>1630</v>
      </c>
      <c r="B168" s="2" t="s">
        <v>7488</v>
      </c>
      <c r="C168" s="13" t="str">
        <f t="shared" ref="C168:C199" si="5">HYPERLINK("X:\Private\NTD\Test Report\測試報告-電子版本(1999-2014)\G-OT","查看目錄")</f>
        <v>查看目錄</v>
      </c>
      <c r="D168" s="1" t="s">
        <v>635</v>
      </c>
      <c r="E168" s="6">
        <v>40276</v>
      </c>
      <c r="F168" s="6">
        <v>40313</v>
      </c>
      <c r="G168" s="6">
        <v>40305</v>
      </c>
      <c r="H168" s="6" t="s">
        <v>4766</v>
      </c>
      <c r="I168" s="6" t="s">
        <v>4766</v>
      </c>
      <c r="J168" s="6" t="s">
        <v>4766</v>
      </c>
      <c r="K168" s="6" t="s">
        <v>4766</v>
      </c>
      <c r="L168" s="6" t="s">
        <v>711</v>
      </c>
      <c r="M168" s="6" t="s">
        <v>4766</v>
      </c>
      <c r="N168" s="6" t="s">
        <v>4766</v>
      </c>
      <c r="O168" s="6" t="s">
        <v>4766</v>
      </c>
    </row>
    <row r="169" spans="1:15" ht="16.5" customHeight="1" x14ac:dyDescent="0.25">
      <c r="A169" s="1" t="s">
        <v>1631</v>
      </c>
      <c r="B169" s="2" t="s">
        <v>7489</v>
      </c>
      <c r="C169" s="13" t="str">
        <f t="shared" si="5"/>
        <v>查看目錄</v>
      </c>
      <c r="D169" s="1" t="s">
        <v>635</v>
      </c>
      <c r="E169" s="6">
        <v>40276</v>
      </c>
      <c r="F169" s="6">
        <v>40313</v>
      </c>
      <c r="G169" s="6">
        <v>40305</v>
      </c>
      <c r="H169" s="6" t="s">
        <v>4766</v>
      </c>
      <c r="I169" s="6" t="s">
        <v>4766</v>
      </c>
      <c r="J169" s="6" t="s">
        <v>4766</v>
      </c>
      <c r="K169" s="6" t="s">
        <v>4766</v>
      </c>
      <c r="L169" s="6" t="s">
        <v>711</v>
      </c>
      <c r="M169" s="6" t="s">
        <v>4766</v>
      </c>
      <c r="N169" s="6" t="s">
        <v>4766</v>
      </c>
      <c r="O169" s="6" t="s">
        <v>4766</v>
      </c>
    </row>
    <row r="170" spans="1:15" ht="16.5" customHeight="1" x14ac:dyDescent="0.25">
      <c r="A170" s="1" t="s">
        <v>1632</v>
      </c>
      <c r="B170" s="2" t="s">
        <v>7490</v>
      </c>
      <c r="C170" s="13" t="str">
        <f t="shared" si="5"/>
        <v>查看目錄</v>
      </c>
      <c r="D170" s="1" t="s">
        <v>635</v>
      </c>
      <c r="E170" s="6">
        <v>40305</v>
      </c>
      <c r="F170" s="6">
        <v>40337</v>
      </c>
      <c r="G170" s="6">
        <v>40324</v>
      </c>
      <c r="H170" s="6" t="s">
        <v>4766</v>
      </c>
      <c r="I170" s="6" t="s">
        <v>4766</v>
      </c>
      <c r="J170" s="6" t="s">
        <v>4766</v>
      </c>
      <c r="K170" s="6" t="s">
        <v>4766</v>
      </c>
      <c r="L170" s="6" t="s">
        <v>711</v>
      </c>
      <c r="M170" s="6" t="s">
        <v>4766</v>
      </c>
      <c r="N170" s="6" t="s">
        <v>4766</v>
      </c>
      <c r="O170" s="6" t="s">
        <v>4766</v>
      </c>
    </row>
    <row r="171" spans="1:15" ht="16.5" customHeight="1" x14ac:dyDescent="0.25">
      <c r="A171" s="1" t="s">
        <v>1633</v>
      </c>
      <c r="B171" s="2" t="s">
        <v>7491</v>
      </c>
      <c r="C171" s="13" t="str">
        <f t="shared" si="5"/>
        <v>查看目錄</v>
      </c>
      <c r="D171" s="1" t="s">
        <v>635</v>
      </c>
      <c r="E171" s="6">
        <v>40316</v>
      </c>
      <c r="F171" s="6" t="s">
        <v>533</v>
      </c>
      <c r="G171" s="6">
        <v>40360</v>
      </c>
      <c r="H171" s="6" t="s">
        <v>4766</v>
      </c>
      <c r="I171" s="6" t="s">
        <v>4766</v>
      </c>
      <c r="J171" s="6" t="s">
        <v>4766</v>
      </c>
      <c r="K171" s="6" t="s">
        <v>4766</v>
      </c>
      <c r="L171" s="6" t="s">
        <v>625</v>
      </c>
      <c r="M171" s="6" t="s">
        <v>4766</v>
      </c>
      <c r="N171" s="6" t="s">
        <v>4766</v>
      </c>
      <c r="O171" s="6" t="s">
        <v>4766</v>
      </c>
    </row>
    <row r="172" spans="1:15" ht="16.5" customHeight="1" x14ac:dyDescent="0.25">
      <c r="A172" s="1" t="s">
        <v>1634</v>
      </c>
      <c r="B172" s="2" t="s">
        <v>7483</v>
      </c>
      <c r="C172" s="13" t="str">
        <f t="shared" si="5"/>
        <v>查看目錄</v>
      </c>
      <c r="D172" s="1" t="s">
        <v>613</v>
      </c>
      <c r="E172" s="6">
        <v>40336</v>
      </c>
      <c r="F172" s="6">
        <v>40366</v>
      </c>
      <c r="G172" s="6">
        <v>40366</v>
      </c>
      <c r="H172" s="6" t="s">
        <v>4766</v>
      </c>
      <c r="I172" s="6" t="s">
        <v>4766</v>
      </c>
      <c r="J172" s="6" t="s">
        <v>4766</v>
      </c>
      <c r="K172" s="6" t="s">
        <v>4766</v>
      </c>
      <c r="L172" s="6" t="s">
        <v>481</v>
      </c>
      <c r="M172" s="6" t="s">
        <v>4766</v>
      </c>
      <c r="N172" s="6" t="s">
        <v>4766</v>
      </c>
      <c r="O172" s="6" t="s">
        <v>4766</v>
      </c>
    </row>
    <row r="173" spans="1:15" ht="16.5" customHeight="1" x14ac:dyDescent="0.25">
      <c r="A173" s="1" t="s">
        <v>1635</v>
      </c>
      <c r="B173" s="2" t="s">
        <v>7492</v>
      </c>
      <c r="C173" s="13" t="str">
        <f t="shared" si="5"/>
        <v>查看目錄</v>
      </c>
      <c r="D173" s="1" t="s">
        <v>615</v>
      </c>
      <c r="E173" s="6">
        <v>40347</v>
      </c>
      <c r="F173" s="6">
        <v>40377</v>
      </c>
      <c r="G173" s="6">
        <v>40367</v>
      </c>
      <c r="H173" s="6" t="s">
        <v>4766</v>
      </c>
      <c r="I173" s="6" t="s">
        <v>4766</v>
      </c>
      <c r="J173" s="6" t="s">
        <v>4766</v>
      </c>
      <c r="K173" s="6" t="s">
        <v>4766</v>
      </c>
      <c r="L173" s="6" t="s">
        <v>711</v>
      </c>
      <c r="M173" s="6" t="s">
        <v>4766</v>
      </c>
      <c r="N173" s="6" t="s">
        <v>4766</v>
      </c>
      <c r="O173" s="6" t="s">
        <v>4766</v>
      </c>
    </row>
    <row r="174" spans="1:15" ht="16.5" customHeight="1" x14ac:dyDescent="0.25">
      <c r="A174" s="1" t="s">
        <v>1636</v>
      </c>
      <c r="B174" s="2" t="s">
        <v>7493</v>
      </c>
      <c r="C174" s="13" t="str">
        <f t="shared" si="5"/>
        <v>查看目錄</v>
      </c>
      <c r="D174" s="1" t="s">
        <v>635</v>
      </c>
      <c r="E174" s="6">
        <v>40374</v>
      </c>
      <c r="F174" s="6">
        <v>40405</v>
      </c>
      <c r="G174" s="6">
        <v>40394</v>
      </c>
      <c r="H174" s="6" t="s">
        <v>4766</v>
      </c>
      <c r="I174" s="6" t="s">
        <v>4766</v>
      </c>
      <c r="J174" s="6" t="s">
        <v>4766</v>
      </c>
      <c r="K174" s="6" t="s">
        <v>4766</v>
      </c>
      <c r="L174" s="6" t="s">
        <v>711</v>
      </c>
      <c r="M174" s="6" t="s">
        <v>4766</v>
      </c>
      <c r="N174" s="6" t="s">
        <v>4766</v>
      </c>
      <c r="O174" s="6" t="s">
        <v>4766</v>
      </c>
    </row>
    <row r="175" spans="1:15" ht="16.5" customHeight="1" x14ac:dyDescent="0.25">
      <c r="A175" s="1" t="s">
        <v>1637</v>
      </c>
      <c r="B175" s="2" t="s">
        <v>7494</v>
      </c>
      <c r="C175" s="13" t="str">
        <f t="shared" si="5"/>
        <v>查看目錄</v>
      </c>
      <c r="D175" s="1" t="s">
        <v>631</v>
      </c>
      <c r="E175" s="6">
        <v>40431</v>
      </c>
      <c r="F175" s="6">
        <v>40461</v>
      </c>
      <c r="G175" s="6">
        <v>40473</v>
      </c>
      <c r="H175" s="6" t="s">
        <v>4766</v>
      </c>
      <c r="I175" s="6" t="s">
        <v>4766</v>
      </c>
      <c r="J175" s="6" t="s">
        <v>4766</v>
      </c>
      <c r="K175" s="6" t="s">
        <v>4766</v>
      </c>
      <c r="L175" s="6" t="s">
        <v>711</v>
      </c>
      <c r="M175" s="6" t="s">
        <v>4766</v>
      </c>
      <c r="N175" s="6" t="s">
        <v>4766</v>
      </c>
      <c r="O175" s="6" t="s">
        <v>4766</v>
      </c>
    </row>
    <row r="176" spans="1:15" ht="16.5" customHeight="1" x14ac:dyDescent="0.25">
      <c r="A176" s="1" t="s">
        <v>1638</v>
      </c>
      <c r="B176" s="2" t="s">
        <v>7495</v>
      </c>
      <c r="C176" s="13" t="str">
        <f t="shared" si="5"/>
        <v>查看目錄</v>
      </c>
      <c r="D176" s="1" t="s">
        <v>631</v>
      </c>
      <c r="E176" s="6">
        <v>40431</v>
      </c>
      <c r="F176" s="6">
        <v>40461</v>
      </c>
      <c r="G176" s="6">
        <v>40473</v>
      </c>
      <c r="H176" s="6" t="s">
        <v>4766</v>
      </c>
      <c r="I176" s="6" t="s">
        <v>4766</v>
      </c>
      <c r="J176" s="6" t="s">
        <v>4766</v>
      </c>
      <c r="K176" s="6" t="s">
        <v>4766</v>
      </c>
      <c r="L176" s="6" t="s">
        <v>711</v>
      </c>
      <c r="M176" s="6" t="s">
        <v>4766</v>
      </c>
      <c r="N176" s="6" t="s">
        <v>4766</v>
      </c>
      <c r="O176" s="6" t="s">
        <v>4766</v>
      </c>
    </row>
    <row r="177" spans="1:15" ht="16.5" customHeight="1" x14ac:dyDescent="0.25">
      <c r="A177" s="1" t="s">
        <v>1639</v>
      </c>
      <c r="B177" s="2" t="s">
        <v>7496</v>
      </c>
      <c r="C177" s="13" t="str">
        <f t="shared" si="5"/>
        <v>查看目錄</v>
      </c>
      <c r="D177" s="1" t="s">
        <v>631</v>
      </c>
      <c r="E177" s="6">
        <v>40500</v>
      </c>
      <c r="F177" s="6">
        <v>40512</v>
      </c>
      <c r="G177" s="6" t="s">
        <v>225</v>
      </c>
      <c r="H177" s="6" t="s">
        <v>4766</v>
      </c>
      <c r="I177" s="6" t="s">
        <v>4766</v>
      </c>
      <c r="J177" s="6" t="s">
        <v>4766</v>
      </c>
      <c r="K177" s="6" t="s">
        <v>4766</v>
      </c>
      <c r="L177" s="6" t="s">
        <v>481</v>
      </c>
      <c r="M177" s="6" t="s">
        <v>4766</v>
      </c>
      <c r="N177" s="6" t="s">
        <v>7497</v>
      </c>
      <c r="O177" s="6" t="s">
        <v>4766</v>
      </c>
    </row>
    <row r="178" spans="1:15" ht="16.5" customHeight="1" x14ac:dyDescent="0.25">
      <c r="A178" s="1" t="s">
        <v>1640</v>
      </c>
      <c r="B178" s="2" t="s">
        <v>7498</v>
      </c>
      <c r="C178" s="13" t="str">
        <f t="shared" si="5"/>
        <v>查看目錄</v>
      </c>
      <c r="D178" s="1" t="s">
        <v>631</v>
      </c>
      <c r="E178" s="6">
        <v>40500</v>
      </c>
      <c r="F178" s="6">
        <v>40512</v>
      </c>
      <c r="G178" s="6" t="s">
        <v>225</v>
      </c>
      <c r="H178" s="6" t="s">
        <v>4766</v>
      </c>
      <c r="I178" s="6" t="s">
        <v>4766</v>
      </c>
      <c r="J178" s="6" t="s">
        <v>4766</v>
      </c>
      <c r="K178" s="6" t="s">
        <v>4766</v>
      </c>
      <c r="L178" s="6" t="s">
        <v>481</v>
      </c>
      <c r="M178" s="6" t="s">
        <v>4766</v>
      </c>
      <c r="N178" s="6" t="s">
        <v>4766</v>
      </c>
      <c r="O178" s="6" t="s">
        <v>4766</v>
      </c>
    </row>
    <row r="179" spans="1:15" ht="16.5" customHeight="1" x14ac:dyDescent="0.25">
      <c r="A179" s="1" t="s">
        <v>1641</v>
      </c>
      <c r="B179" s="2" t="s">
        <v>7499</v>
      </c>
      <c r="C179" s="13" t="str">
        <f t="shared" si="5"/>
        <v>查看目錄</v>
      </c>
      <c r="D179" s="1" t="s">
        <v>631</v>
      </c>
      <c r="E179" s="6">
        <v>40500</v>
      </c>
      <c r="F179" s="6">
        <v>40512</v>
      </c>
      <c r="G179" s="6" t="s">
        <v>225</v>
      </c>
      <c r="H179" s="6" t="s">
        <v>4766</v>
      </c>
      <c r="I179" s="6" t="s">
        <v>4766</v>
      </c>
      <c r="J179" s="6" t="s">
        <v>4766</v>
      </c>
      <c r="K179" s="6" t="s">
        <v>4766</v>
      </c>
      <c r="L179" s="6" t="s">
        <v>481</v>
      </c>
      <c r="M179" s="6" t="s">
        <v>4766</v>
      </c>
      <c r="N179" s="6" t="s">
        <v>4766</v>
      </c>
      <c r="O179" s="6" t="s">
        <v>4766</v>
      </c>
    </row>
    <row r="180" spans="1:15" ht="16.5" customHeight="1" x14ac:dyDescent="0.25">
      <c r="A180" s="1" t="s">
        <v>1642</v>
      </c>
      <c r="B180" s="2" t="s">
        <v>7500</v>
      </c>
      <c r="C180" s="13" t="str">
        <f t="shared" si="5"/>
        <v>查看目錄</v>
      </c>
      <c r="D180" s="1" t="s">
        <v>613</v>
      </c>
      <c r="E180" s="6">
        <v>40540</v>
      </c>
      <c r="F180" s="6">
        <v>40571</v>
      </c>
      <c r="G180" s="6">
        <v>40566</v>
      </c>
      <c r="H180" s="6" t="s">
        <v>4766</v>
      </c>
      <c r="I180" s="6" t="s">
        <v>4766</v>
      </c>
      <c r="J180" s="6" t="s">
        <v>4766</v>
      </c>
      <c r="K180" s="6" t="s">
        <v>4766</v>
      </c>
      <c r="L180" s="6" t="s">
        <v>711</v>
      </c>
      <c r="M180" s="6" t="s">
        <v>4766</v>
      </c>
      <c r="N180" s="6" t="s">
        <v>4766</v>
      </c>
      <c r="O180" s="6" t="s">
        <v>4766</v>
      </c>
    </row>
    <row r="181" spans="1:15" ht="16.5" customHeight="1" x14ac:dyDescent="0.25">
      <c r="A181" s="1" t="s">
        <v>1643</v>
      </c>
      <c r="B181" s="2" t="s">
        <v>7501</v>
      </c>
      <c r="C181" s="13" t="str">
        <f t="shared" si="5"/>
        <v>查看目錄</v>
      </c>
      <c r="D181" s="1" t="s">
        <v>613</v>
      </c>
      <c r="E181" s="6">
        <v>40540</v>
      </c>
      <c r="F181" s="6">
        <v>40571</v>
      </c>
      <c r="G181" s="6">
        <v>40566</v>
      </c>
      <c r="H181" s="6" t="s">
        <v>4766</v>
      </c>
      <c r="I181" s="6" t="s">
        <v>4766</v>
      </c>
      <c r="J181" s="6" t="s">
        <v>4766</v>
      </c>
      <c r="K181" s="6" t="s">
        <v>4766</v>
      </c>
      <c r="L181" s="6" t="s">
        <v>711</v>
      </c>
      <c r="M181" s="6" t="s">
        <v>4766</v>
      </c>
      <c r="N181" s="6" t="s">
        <v>4766</v>
      </c>
      <c r="O181" s="6" t="s">
        <v>4766</v>
      </c>
    </row>
    <row r="182" spans="1:15" ht="16.5" customHeight="1" x14ac:dyDescent="0.25">
      <c r="A182" s="1" t="s">
        <v>1644</v>
      </c>
      <c r="B182" s="2" t="s">
        <v>7502</v>
      </c>
      <c r="C182" s="13" t="str">
        <f t="shared" si="5"/>
        <v>查看目錄</v>
      </c>
      <c r="D182" s="1" t="s">
        <v>635</v>
      </c>
      <c r="E182" s="6">
        <v>40597</v>
      </c>
      <c r="F182" s="6">
        <v>40603</v>
      </c>
      <c r="G182" s="6">
        <v>40617</v>
      </c>
      <c r="H182" s="6" t="s">
        <v>4766</v>
      </c>
      <c r="I182" s="6" t="s">
        <v>4766</v>
      </c>
      <c r="J182" s="6" t="s">
        <v>4766</v>
      </c>
      <c r="K182" s="6" t="s">
        <v>4766</v>
      </c>
      <c r="L182" s="6" t="s">
        <v>711</v>
      </c>
      <c r="M182" s="6" t="s">
        <v>4766</v>
      </c>
      <c r="N182" s="6" t="s">
        <v>4766</v>
      </c>
      <c r="O182" s="6" t="s">
        <v>4766</v>
      </c>
    </row>
    <row r="183" spans="1:15" ht="16.5" customHeight="1" x14ac:dyDescent="0.25">
      <c r="A183" s="1" t="s">
        <v>1645</v>
      </c>
      <c r="B183" s="2" t="s">
        <v>7503</v>
      </c>
      <c r="C183" s="13" t="str">
        <f t="shared" si="5"/>
        <v>查看目錄</v>
      </c>
      <c r="D183" s="1" t="s">
        <v>613</v>
      </c>
      <c r="E183" s="6">
        <v>40623</v>
      </c>
      <c r="F183" s="6">
        <v>40662</v>
      </c>
      <c r="G183" s="6">
        <v>40661</v>
      </c>
      <c r="H183" s="6" t="s">
        <v>4766</v>
      </c>
      <c r="I183" s="6" t="s">
        <v>4766</v>
      </c>
      <c r="J183" s="6" t="s">
        <v>4766</v>
      </c>
      <c r="K183" s="6" t="s">
        <v>4766</v>
      </c>
      <c r="L183" s="6" t="s">
        <v>711</v>
      </c>
      <c r="M183" s="6" t="s">
        <v>4766</v>
      </c>
      <c r="N183" s="6" t="s">
        <v>4766</v>
      </c>
      <c r="O183" s="6" t="s">
        <v>4766</v>
      </c>
    </row>
    <row r="184" spans="1:15" ht="16.5" customHeight="1" x14ac:dyDescent="0.25">
      <c r="A184" s="1" t="s">
        <v>1646</v>
      </c>
      <c r="B184" s="2" t="s">
        <v>7504</v>
      </c>
      <c r="C184" s="13" t="str">
        <f t="shared" si="5"/>
        <v>查看目錄</v>
      </c>
      <c r="D184" s="1" t="s">
        <v>7505</v>
      </c>
      <c r="E184" s="6">
        <v>40628</v>
      </c>
      <c r="F184" s="6" t="s">
        <v>1647</v>
      </c>
      <c r="G184" s="6">
        <v>40669</v>
      </c>
      <c r="H184" s="6" t="s">
        <v>4766</v>
      </c>
      <c r="I184" s="6" t="s">
        <v>4766</v>
      </c>
      <c r="J184" s="6" t="s">
        <v>4766</v>
      </c>
      <c r="K184" s="6" t="s">
        <v>4766</v>
      </c>
      <c r="L184" s="6" t="s">
        <v>481</v>
      </c>
      <c r="M184" s="6" t="s">
        <v>4766</v>
      </c>
      <c r="N184" s="6" t="s">
        <v>4766</v>
      </c>
      <c r="O184" s="6" t="s">
        <v>4766</v>
      </c>
    </row>
    <row r="185" spans="1:15" ht="16.5" customHeight="1" x14ac:dyDescent="0.25">
      <c r="A185" s="1" t="s">
        <v>1648</v>
      </c>
      <c r="B185" s="2" t="s">
        <v>7506</v>
      </c>
      <c r="C185" s="13" t="str">
        <f t="shared" si="5"/>
        <v>查看目錄</v>
      </c>
      <c r="D185" s="1" t="s">
        <v>7505</v>
      </c>
      <c r="E185" s="6">
        <v>40628</v>
      </c>
      <c r="F185" s="6">
        <v>40643</v>
      </c>
      <c r="G185" s="6">
        <v>40669</v>
      </c>
      <c r="H185" s="6" t="s">
        <v>4766</v>
      </c>
      <c r="I185" s="6" t="s">
        <v>4766</v>
      </c>
      <c r="J185" s="6" t="s">
        <v>4766</v>
      </c>
      <c r="K185" s="6" t="s">
        <v>4766</v>
      </c>
      <c r="L185" s="6" t="s">
        <v>481</v>
      </c>
      <c r="M185" s="6" t="s">
        <v>4766</v>
      </c>
      <c r="N185" s="6" t="s">
        <v>4766</v>
      </c>
      <c r="O185" s="6" t="s">
        <v>4766</v>
      </c>
    </row>
    <row r="186" spans="1:15" ht="16.5" customHeight="1" x14ac:dyDescent="0.25">
      <c r="A186" s="1" t="s">
        <v>1649</v>
      </c>
      <c r="B186" s="2" t="s">
        <v>7507</v>
      </c>
      <c r="C186" s="13" t="str">
        <f t="shared" si="5"/>
        <v>查看目錄</v>
      </c>
      <c r="D186" s="1" t="s">
        <v>7505</v>
      </c>
      <c r="E186" s="6">
        <v>40628</v>
      </c>
      <c r="F186" s="6">
        <v>40643</v>
      </c>
      <c r="G186" s="6">
        <v>40669</v>
      </c>
      <c r="H186" s="6" t="s">
        <v>4766</v>
      </c>
      <c r="I186" s="6" t="s">
        <v>4766</v>
      </c>
      <c r="J186" s="6" t="s">
        <v>4766</v>
      </c>
      <c r="K186" s="6" t="s">
        <v>4766</v>
      </c>
      <c r="L186" s="6" t="s">
        <v>481</v>
      </c>
      <c r="M186" s="6" t="s">
        <v>4766</v>
      </c>
      <c r="N186" s="6" t="s">
        <v>4766</v>
      </c>
      <c r="O186" s="6" t="s">
        <v>4766</v>
      </c>
    </row>
    <row r="187" spans="1:15" ht="16.5" customHeight="1" x14ac:dyDescent="0.25">
      <c r="A187" s="1" t="s">
        <v>1650</v>
      </c>
      <c r="B187" s="2" t="s">
        <v>7508</v>
      </c>
      <c r="C187" s="13" t="str">
        <f t="shared" si="5"/>
        <v>查看目錄</v>
      </c>
      <c r="D187" s="1" t="s">
        <v>613</v>
      </c>
      <c r="E187" s="6">
        <v>40687</v>
      </c>
      <c r="F187" s="6">
        <v>40694</v>
      </c>
      <c r="G187" s="6">
        <v>40695</v>
      </c>
      <c r="H187" s="6" t="s">
        <v>4766</v>
      </c>
      <c r="I187" s="6" t="s">
        <v>4766</v>
      </c>
      <c r="J187" s="6" t="s">
        <v>4766</v>
      </c>
      <c r="K187" s="6" t="s">
        <v>4766</v>
      </c>
      <c r="L187" s="6" t="s">
        <v>481</v>
      </c>
      <c r="M187" s="6">
        <v>41494</v>
      </c>
      <c r="N187" s="6" t="s">
        <v>4766</v>
      </c>
      <c r="O187" s="6" t="s">
        <v>4766</v>
      </c>
    </row>
    <row r="188" spans="1:15" ht="16.5" customHeight="1" x14ac:dyDescent="0.25">
      <c r="A188" s="1" t="s">
        <v>1651</v>
      </c>
      <c r="B188" s="2" t="s">
        <v>7509</v>
      </c>
      <c r="C188" s="13" t="str">
        <f t="shared" si="5"/>
        <v>查看目錄</v>
      </c>
      <c r="D188" s="1" t="s">
        <v>631</v>
      </c>
      <c r="E188" s="6">
        <v>40714</v>
      </c>
      <c r="F188" s="6">
        <v>40744</v>
      </c>
      <c r="G188" s="6">
        <v>40750</v>
      </c>
      <c r="H188" s="6" t="s">
        <v>4766</v>
      </c>
      <c r="I188" s="6" t="s">
        <v>4766</v>
      </c>
      <c r="J188" s="6" t="s">
        <v>4766</v>
      </c>
      <c r="K188" s="6" t="s">
        <v>4766</v>
      </c>
      <c r="L188" s="6" t="s">
        <v>711</v>
      </c>
      <c r="M188" s="6" t="s">
        <v>4766</v>
      </c>
      <c r="N188" s="6" t="s">
        <v>4766</v>
      </c>
      <c r="O188" s="6" t="s">
        <v>4766</v>
      </c>
    </row>
    <row r="189" spans="1:15" ht="16.5" customHeight="1" x14ac:dyDescent="0.25">
      <c r="A189" s="1" t="s">
        <v>1652</v>
      </c>
      <c r="B189" s="2" t="s">
        <v>7510</v>
      </c>
      <c r="C189" s="13" t="str">
        <f t="shared" si="5"/>
        <v>查看目錄</v>
      </c>
      <c r="D189" s="1" t="s">
        <v>1594</v>
      </c>
      <c r="E189" s="6">
        <v>40714</v>
      </c>
      <c r="F189" s="6">
        <v>40736</v>
      </c>
      <c r="G189" s="6">
        <v>40739</v>
      </c>
      <c r="H189" s="6" t="s">
        <v>4766</v>
      </c>
      <c r="I189" s="6" t="s">
        <v>4766</v>
      </c>
      <c r="J189" s="6" t="s">
        <v>4766</v>
      </c>
      <c r="K189" s="6" t="s">
        <v>4766</v>
      </c>
      <c r="L189" s="6" t="s">
        <v>711</v>
      </c>
      <c r="M189" s="6" t="s">
        <v>4766</v>
      </c>
      <c r="N189" s="6" t="s">
        <v>4766</v>
      </c>
      <c r="O189" s="6" t="s">
        <v>4766</v>
      </c>
    </row>
    <row r="190" spans="1:15" ht="16.5" customHeight="1" x14ac:dyDescent="0.25">
      <c r="A190" s="1" t="s">
        <v>1653</v>
      </c>
      <c r="B190" s="2" t="s">
        <v>7511</v>
      </c>
      <c r="C190" s="13" t="str">
        <f t="shared" si="5"/>
        <v>查看目錄</v>
      </c>
      <c r="D190" s="1" t="s">
        <v>631</v>
      </c>
      <c r="E190" s="6">
        <v>40770</v>
      </c>
      <c r="F190" s="6">
        <v>40799</v>
      </c>
      <c r="G190" s="6">
        <v>40800</v>
      </c>
      <c r="H190" s="6" t="s">
        <v>4766</v>
      </c>
      <c r="I190" s="6" t="s">
        <v>4766</v>
      </c>
      <c r="J190" s="6" t="s">
        <v>4766</v>
      </c>
      <c r="K190" s="6" t="s">
        <v>4766</v>
      </c>
      <c r="L190" s="6" t="s">
        <v>711</v>
      </c>
      <c r="M190" s="6" t="s">
        <v>4766</v>
      </c>
      <c r="N190" s="6" t="s">
        <v>4766</v>
      </c>
      <c r="O190" s="6" t="s">
        <v>4766</v>
      </c>
    </row>
    <row r="191" spans="1:15" ht="16.5" customHeight="1" x14ac:dyDescent="0.25">
      <c r="A191" s="1" t="s">
        <v>1654</v>
      </c>
      <c r="B191" s="2" t="s">
        <v>7512</v>
      </c>
      <c r="C191" s="13" t="str">
        <f t="shared" si="5"/>
        <v>查看目錄</v>
      </c>
      <c r="D191" s="1" t="s">
        <v>50</v>
      </c>
      <c r="E191" s="6">
        <v>40710</v>
      </c>
      <c r="F191" s="6">
        <v>40739</v>
      </c>
      <c r="G191" s="6">
        <v>40836</v>
      </c>
      <c r="H191" s="6" t="s">
        <v>4766</v>
      </c>
      <c r="I191" s="6" t="s">
        <v>4766</v>
      </c>
      <c r="J191" s="6" t="s">
        <v>4766</v>
      </c>
      <c r="K191" s="6" t="s">
        <v>4766</v>
      </c>
      <c r="L191" s="6" t="s">
        <v>481</v>
      </c>
      <c r="M191" s="6" t="s">
        <v>4766</v>
      </c>
      <c r="N191" s="6" t="s">
        <v>4766</v>
      </c>
      <c r="O191" s="6" t="s">
        <v>4766</v>
      </c>
    </row>
    <row r="192" spans="1:15" ht="16.5" customHeight="1" x14ac:dyDescent="0.25">
      <c r="A192" s="1" t="s">
        <v>1655</v>
      </c>
      <c r="B192" s="2" t="s">
        <v>7513</v>
      </c>
      <c r="C192" s="13" t="str">
        <f t="shared" si="5"/>
        <v>查看目錄</v>
      </c>
      <c r="D192" s="1" t="s">
        <v>50</v>
      </c>
      <c r="E192" s="6">
        <v>40743</v>
      </c>
      <c r="F192" s="6">
        <v>40775</v>
      </c>
      <c r="G192" s="6">
        <v>40836</v>
      </c>
      <c r="H192" s="6" t="s">
        <v>4766</v>
      </c>
      <c r="I192" s="6" t="s">
        <v>4766</v>
      </c>
      <c r="J192" s="6" t="s">
        <v>4766</v>
      </c>
      <c r="K192" s="6" t="s">
        <v>4766</v>
      </c>
      <c r="L192" s="6" t="s">
        <v>481</v>
      </c>
      <c r="M192" s="6" t="s">
        <v>4766</v>
      </c>
      <c r="N192" s="6" t="s">
        <v>4766</v>
      </c>
      <c r="O192" s="6" t="s">
        <v>4766</v>
      </c>
    </row>
    <row r="193" spans="1:15" ht="16.5" customHeight="1" x14ac:dyDescent="0.25">
      <c r="A193" s="1" t="s">
        <v>1656</v>
      </c>
      <c r="B193" s="2" t="s">
        <v>7514</v>
      </c>
      <c r="C193" s="13" t="str">
        <f t="shared" si="5"/>
        <v>查看目錄</v>
      </c>
      <c r="D193" s="1" t="s">
        <v>631</v>
      </c>
      <c r="E193" s="6">
        <v>40770</v>
      </c>
      <c r="F193" s="6">
        <v>40831</v>
      </c>
      <c r="G193" s="6">
        <v>40836</v>
      </c>
      <c r="H193" s="6" t="s">
        <v>4766</v>
      </c>
      <c r="I193" s="6" t="s">
        <v>4766</v>
      </c>
      <c r="J193" s="6" t="s">
        <v>4766</v>
      </c>
      <c r="K193" s="6" t="s">
        <v>4766</v>
      </c>
      <c r="L193" s="6" t="s">
        <v>711</v>
      </c>
      <c r="M193" s="6" t="s">
        <v>4766</v>
      </c>
      <c r="N193" s="6" t="s">
        <v>4766</v>
      </c>
      <c r="O193" s="6" t="s">
        <v>4766</v>
      </c>
    </row>
    <row r="194" spans="1:15" ht="16.5" customHeight="1" x14ac:dyDescent="0.25">
      <c r="A194" s="1" t="s">
        <v>1657</v>
      </c>
      <c r="B194" s="2" t="s">
        <v>7515</v>
      </c>
      <c r="C194" s="13" t="str">
        <f t="shared" si="5"/>
        <v>查看目錄</v>
      </c>
      <c r="D194" s="1" t="s">
        <v>631</v>
      </c>
      <c r="E194" s="6">
        <v>40770</v>
      </c>
      <c r="F194" s="6">
        <v>40831</v>
      </c>
      <c r="G194" s="6">
        <v>40836</v>
      </c>
      <c r="H194" s="6" t="s">
        <v>4766</v>
      </c>
      <c r="I194" s="6" t="s">
        <v>4766</v>
      </c>
      <c r="J194" s="6" t="s">
        <v>4766</v>
      </c>
      <c r="K194" s="6" t="s">
        <v>4766</v>
      </c>
      <c r="L194" s="6" t="s">
        <v>711</v>
      </c>
      <c r="M194" s="6" t="s">
        <v>4766</v>
      </c>
      <c r="N194" s="6" t="s">
        <v>4766</v>
      </c>
      <c r="O194" s="6" t="s">
        <v>4766</v>
      </c>
    </row>
    <row r="195" spans="1:15" ht="16.5" customHeight="1" x14ac:dyDescent="0.25">
      <c r="A195" s="1" t="s">
        <v>1658</v>
      </c>
      <c r="B195" s="2" t="s">
        <v>7516</v>
      </c>
      <c r="C195" s="13" t="str">
        <f t="shared" si="5"/>
        <v>查看目錄</v>
      </c>
      <c r="D195" s="1" t="s">
        <v>1285</v>
      </c>
      <c r="E195" s="6">
        <v>40869</v>
      </c>
      <c r="F195" s="6">
        <v>40553</v>
      </c>
      <c r="G195" s="6">
        <v>40984</v>
      </c>
      <c r="H195" s="6" t="s">
        <v>4766</v>
      </c>
      <c r="I195" s="6" t="s">
        <v>4766</v>
      </c>
      <c r="J195" s="6" t="s">
        <v>4766</v>
      </c>
      <c r="K195" s="6" t="s">
        <v>4766</v>
      </c>
      <c r="L195" s="6" t="s">
        <v>1285</v>
      </c>
      <c r="M195" s="6" t="s">
        <v>4766</v>
      </c>
      <c r="N195" s="6" t="s">
        <v>4766</v>
      </c>
      <c r="O195" s="6" t="s">
        <v>4766</v>
      </c>
    </row>
    <row r="196" spans="1:15" ht="16.5" customHeight="1" x14ac:dyDescent="0.25">
      <c r="A196" s="1" t="s">
        <v>1659</v>
      </c>
      <c r="B196" s="2" t="s">
        <v>7517</v>
      </c>
      <c r="C196" s="13" t="str">
        <f t="shared" si="5"/>
        <v>查看目錄</v>
      </c>
      <c r="D196" s="1" t="s">
        <v>1660</v>
      </c>
      <c r="E196" s="6">
        <v>40889</v>
      </c>
      <c r="F196" s="6">
        <v>40927</v>
      </c>
      <c r="G196" s="6">
        <v>40927</v>
      </c>
      <c r="H196" s="6" t="s">
        <v>4766</v>
      </c>
      <c r="I196" s="6" t="s">
        <v>4766</v>
      </c>
      <c r="J196" s="6" t="s">
        <v>4766</v>
      </c>
      <c r="K196" s="6" t="s">
        <v>4766</v>
      </c>
      <c r="L196" s="6" t="s">
        <v>711</v>
      </c>
      <c r="M196" s="6" t="s">
        <v>4766</v>
      </c>
      <c r="N196" s="6" t="s">
        <v>4766</v>
      </c>
      <c r="O196" s="6" t="s">
        <v>4766</v>
      </c>
    </row>
    <row r="197" spans="1:15" ht="16.5" customHeight="1" x14ac:dyDescent="0.25">
      <c r="A197" s="1" t="s">
        <v>1661</v>
      </c>
      <c r="B197" s="2" t="s">
        <v>7518</v>
      </c>
      <c r="C197" s="13" t="str">
        <f t="shared" si="5"/>
        <v>查看目錄</v>
      </c>
      <c r="D197" s="1" t="s">
        <v>1660</v>
      </c>
      <c r="E197" s="6">
        <v>40889</v>
      </c>
      <c r="F197" s="6">
        <v>40927</v>
      </c>
      <c r="G197" s="6">
        <v>40927</v>
      </c>
      <c r="H197" s="6" t="s">
        <v>4766</v>
      </c>
      <c r="I197" s="6" t="s">
        <v>4766</v>
      </c>
      <c r="J197" s="6" t="s">
        <v>4766</v>
      </c>
      <c r="K197" s="6" t="s">
        <v>4766</v>
      </c>
      <c r="L197" s="6" t="s">
        <v>711</v>
      </c>
      <c r="M197" s="6" t="s">
        <v>4766</v>
      </c>
      <c r="N197" s="6" t="s">
        <v>4766</v>
      </c>
      <c r="O197" s="6" t="s">
        <v>4766</v>
      </c>
    </row>
    <row r="198" spans="1:15" ht="16.5" customHeight="1" x14ac:dyDescent="0.25">
      <c r="A198" s="1" t="s">
        <v>1662</v>
      </c>
      <c r="B198" s="2" t="s">
        <v>7519</v>
      </c>
      <c r="C198" s="13" t="str">
        <f t="shared" si="5"/>
        <v>查看目錄</v>
      </c>
      <c r="D198" s="1" t="s">
        <v>1663</v>
      </c>
      <c r="E198" s="6">
        <v>40903</v>
      </c>
      <c r="F198" s="6">
        <v>40924</v>
      </c>
      <c r="G198" s="6">
        <v>40954</v>
      </c>
      <c r="H198" s="6" t="s">
        <v>4766</v>
      </c>
      <c r="I198" s="6" t="s">
        <v>4766</v>
      </c>
      <c r="J198" s="6" t="s">
        <v>4766</v>
      </c>
      <c r="K198" s="6" t="s">
        <v>4766</v>
      </c>
      <c r="L198" s="6" t="s">
        <v>903</v>
      </c>
      <c r="M198" s="6" t="s">
        <v>4766</v>
      </c>
      <c r="N198" s="6" t="s">
        <v>4766</v>
      </c>
      <c r="O198" s="6" t="s">
        <v>4766</v>
      </c>
    </row>
    <row r="199" spans="1:15" ht="16.5" customHeight="1" x14ac:dyDescent="0.25">
      <c r="A199" s="1" t="s">
        <v>1664</v>
      </c>
      <c r="B199" s="2" t="s">
        <v>7520</v>
      </c>
      <c r="C199" s="13" t="str">
        <f t="shared" si="5"/>
        <v>查看目錄</v>
      </c>
      <c r="D199" s="1" t="s">
        <v>1663</v>
      </c>
      <c r="E199" s="6">
        <v>40988</v>
      </c>
      <c r="F199" s="6">
        <v>41029</v>
      </c>
      <c r="G199" s="6">
        <v>41012</v>
      </c>
      <c r="H199" s="6" t="s">
        <v>4766</v>
      </c>
      <c r="I199" s="6" t="s">
        <v>4766</v>
      </c>
      <c r="J199" s="6" t="s">
        <v>4766</v>
      </c>
      <c r="K199" s="6" t="s">
        <v>4766</v>
      </c>
      <c r="L199" s="6" t="s">
        <v>903</v>
      </c>
      <c r="M199" s="6" t="s">
        <v>4766</v>
      </c>
      <c r="N199" s="6" t="s">
        <v>4766</v>
      </c>
      <c r="O199" s="6" t="s">
        <v>4766</v>
      </c>
    </row>
    <row r="200" spans="1:15" ht="16.5" customHeight="1" x14ac:dyDescent="0.25">
      <c r="A200" s="1" t="s">
        <v>1665</v>
      </c>
      <c r="B200" s="2" t="s">
        <v>7521</v>
      </c>
      <c r="C200" s="13" t="str">
        <f t="shared" ref="C200:C206" si="6">HYPERLINK("X:\Private\NTD\Test Report\測試報告-電子版本(1999-2014)\G-OT","查看目錄")</f>
        <v>查看目錄</v>
      </c>
      <c r="D200" s="1" t="s">
        <v>631</v>
      </c>
      <c r="E200" s="6">
        <v>41017</v>
      </c>
      <c r="F200" s="6">
        <v>41047</v>
      </c>
      <c r="G200" s="6">
        <v>41039</v>
      </c>
      <c r="H200" s="6" t="s">
        <v>4766</v>
      </c>
      <c r="I200" s="6" t="s">
        <v>4766</v>
      </c>
      <c r="J200" s="6" t="s">
        <v>4766</v>
      </c>
      <c r="K200" s="6" t="s">
        <v>4766</v>
      </c>
      <c r="L200" s="6" t="s">
        <v>711</v>
      </c>
      <c r="M200" s="6" t="s">
        <v>4766</v>
      </c>
      <c r="N200" s="6" t="s">
        <v>4766</v>
      </c>
      <c r="O200" s="6" t="s">
        <v>4766</v>
      </c>
    </row>
    <row r="201" spans="1:15" ht="16.5" customHeight="1" x14ac:dyDescent="0.25">
      <c r="A201" s="1" t="s">
        <v>1666</v>
      </c>
      <c r="B201" s="2" t="s">
        <v>7522</v>
      </c>
      <c r="C201" s="13" t="str">
        <f t="shared" si="6"/>
        <v>查看目錄</v>
      </c>
      <c r="D201" s="1" t="s">
        <v>631</v>
      </c>
      <c r="E201" s="6">
        <v>41018</v>
      </c>
      <c r="F201" s="6">
        <v>41058</v>
      </c>
      <c r="G201" s="6" t="s">
        <v>4766</v>
      </c>
      <c r="H201" s="6" t="s">
        <v>4766</v>
      </c>
      <c r="I201" s="6" t="s">
        <v>4766</v>
      </c>
      <c r="J201" s="6" t="s">
        <v>4766</v>
      </c>
      <c r="K201" s="6" t="s">
        <v>4766</v>
      </c>
      <c r="L201" s="6" t="s">
        <v>903</v>
      </c>
      <c r="M201" s="6" t="s">
        <v>4766</v>
      </c>
      <c r="N201" s="6" t="s">
        <v>4766</v>
      </c>
      <c r="O201" s="6" t="s">
        <v>4766</v>
      </c>
    </row>
    <row r="202" spans="1:15" ht="16.5" customHeight="1" x14ac:dyDescent="0.25">
      <c r="A202" s="1" t="s">
        <v>1667</v>
      </c>
      <c r="B202" s="2" t="s">
        <v>7523</v>
      </c>
      <c r="C202" s="13" t="str">
        <f t="shared" si="6"/>
        <v>查看目錄</v>
      </c>
      <c r="D202" s="1" t="s">
        <v>631</v>
      </c>
      <c r="E202" s="6">
        <v>41039</v>
      </c>
      <c r="F202" s="6">
        <v>41075</v>
      </c>
      <c r="G202" s="6">
        <v>41073</v>
      </c>
      <c r="H202" s="6" t="s">
        <v>4766</v>
      </c>
      <c r="I202" s="6" t="s">
        <v>4766</v>
      </c>
      <c r="J202" s="6" t="s">
        <v>4766</v>
      </c>
      <c r="K202" s="6" t="s">
        <v>4766</v>
      </c>
      <c r="L202" s="6" t="s">
        <v>711</v>
      </c>
      <c r="M202" s="6" t="s">
        <v>4766</v>
      </c>
      <c r="N202" s="6" t="s">
        <v>4766</v>
      </c>
      <c r="O202" s="6" t="s">
        <v>4766</v>
      </c>
    </row>
    <row r="203" spans="1:15" ht="16.5" customHeight="1" x14ac:dyDescent="0.25">
      <c r="A203" s="1" t="s">
        <v>1668</v>
      </c>
      <c r="B203" s="2" t="s">
        <v>7524</v>
      </c>
      <c r="C203" s="13" t="str">
        <f t="shared" si="6"/>
        <v>查看目錄</v>
      </c>
      <c r="D203" s="1" t="s">
        <v>631</v>
      </c>
      <c r="E203" s="6">
        <v>41059</v>
      </c>
      <c r="F203" s="6">
        <v>41090</v>
      </c>
      <c r="G203" s="6">
        <v>41089</v>
      </c>
      <c r="H203" s="6" t="s">
        <v>4766</v>
      </c>
      <c r="I203" s="6" t="s">
        <v>4766</v>
      </c>
      <c r="J203" s="6" t="s">
        <v>4766</v>
      </c>
      <c r="K203" s="6" t="s">
        <v>4766</v>
      </c>
      <c r="L203" s="6" t="s">
        <v>711</v>
      </c>
      <c r="M203" s="6" t="s">
        <v>4766</v>
      </c>
      <c r="N203" s="6" t="s">
        <v>4766</v>
      </c>
      <c r="O203" s="6" t="s">
        <v>4766</v>
      </c>
    </row>
    <row r="204" spans="1:15" ht="16.5" customHeight="1" x14ac:dyDescent="0.25">
      <c r="A204" s="1" t="s">
        <v>1669</v>
      </c>
      <c r="B204" s="2" t="s">
        <v>7525</v>
      </c>
      <c r="C204" s="13" t="str">
        <f t="shared" si="6"/>
        <v>查看目錄</v>
      </c>
      <c r="D204" s="1" t="s">
        <v>631</v>
      </c>
      <c r="E204" s="6">
        <v>41059</v>
      </c>
      <c r="F204" s="6">
        <v>41090</v>
      </c>
      <c r="G204" s="6">
        <v>41089</v>
      </c>
      <c r="H204" s="6" t="s">
        <v>4766</v>
      </c>
      <c r="I204" s="6" t="s">
        <v>4766</v>
      </c>
      <c r="J204" s="6" t="s">
        <v>4766</v>
      </c>
      <c r="K204" s="6" t="s">
        <v>4766</v>
      </c>
      <c r="L204" s="6" t="s">
        <v>711</v>
      </c>
      <c r="M204" s="6" t="s">
        <v>4766</v>
      </c>
      <c r="N204" s="6" t="s">
        <v>4766</v>
      </c>
      <c r="O204" s="6" t="s">
        <v>4766</v>
      </c>
    </row>
    <row r="205" spans="1:15" ht="16.5" customHeight="1" x14ac:dyDescent="0.25">
      <c r="A205" s="1" t="s">
        <v>1670</v>
      </c>
      <c r="B205" s="2" t="s">
        <v>7526</v>
      </c>
      <c r="C205" s="13" t="str">
        <f t="shared" si="6"/>
        <v>查看目錄</v>
      </c>
      <c r="D205" s="1" t="s">
        <v>631</v>
      </c>
      <c r="E205" s="6">
        <v>41059</v>
      </c>
      <c r="F205" s="6">
        <v>41090</v>
      </c>
      <c r="G205" s="6">
        <v>41089</v>
      </c>
      <c r="H205" s="6" t="s">
        <v>4766</v>
      </c>
      <c r="I205" s="6" t="s">
        <v>4766</v>
      </c>
      <c r="J205" s="6" t="s">
        <v>4766</v>
      </c>
      <c r="K205" s="6" t="s">
        <v>4766</v>
      </c>
      <c r="L205" s="6" t="s">
        <v>711</v>
      </c>
      <c r="M205" s="6" t="s">
        <v>4766</v>
      </c>
      <c r="N205" s="6" t="s">
        <v>4766</v>
      </c>
      <c r="O205" s="6" t="s">
        <v>4766</v>
      </c>
    </row>
    <row r="206" spans="1:15" ht="16.5" customHeight="1" x14ac:dyDescent="0.25">
      <c r="A206" s="1" t="s">
        <v>1671</v>
      </c>
      <c r="B206" s="2" t="s">
        <v>7527</v>
      </c>
      <c r="C206" s="13" t="str">
        <f t="shared" si="6"/>
        <v>查看目錄</v>
      </c>
      <c r="D206" s="1" t="s">
        <v>631</v>
      </c>
      <c r="E206" s="6">
        <v>41095</v>
      </c>
      <c r="F206" s="6">
        <v>41131</v>
      </c>
      <c r="G206" s="6">
        <v>41123</v>
      </c>
      <c r="H206" s="6" t="s">
        <v>4766</v>
      </c>
      <c r="I206" s="6" t="s">
        <v>4766</v>
      </c>
      <c r="J206" s="6" t="s">
        <v>4766</v>
      </c>
      <c r="K206" s="6" t="s">
        <v>4766</v>
      </c>
      <c r="L206" s="6" t="s">
        <v>711</v>
      </c>
      <c r="M206" s="6" t="s">
        <v>4766</v>
      </c>
      <c r="N206" s="6" t="s">
        <v>4766</v>
      </c>
      <c r="O206" s="6" t="s">
        <v>4766</v>
      </c>
    </row>
    <row r="207" spans="1:15" ht="16.5" customHeight="1" x14ac:dyDescent="0.25">
      <c r="A207" s="1" t="s">
        <v>1672</v>
      </c>
      <c r="B207" s="2" t="s">
        <v>7528</v>
      </c>
      <c r="C207" s="13" t="str">
        <f>HYPERLINK("X:\Private\NTD\Test Report\測試報告-電子版本(1999-2014)\G-OT\G-OT-130301","查看文件")</f>
        <v>查看文件</v>
      </c>
      <c r="D207" s="1" t="s">
        <v>1663</v>
      </c>
      <c r="E207" s="6">
        <v>41269</v>
      </c>
      <c r="F207" s="6">
        <v>41331</v>
      </c>
      <c r="G207" s="6">
        <v>41443</v>
      </c>
      <c r="H207" s="6" t="s">
        <v>4766</v>
      </c>
      <c r="I207" s="6" t="s">
        <v>4766</v>
      </c>
      <c r="J207" s="6" t="s">
        <v>4766</v>
      </c>
      <c r="K207" s="6" t="s">
        <v>4766</v>
      </c>
      <c r="L207" s="6" t="s">
        <v>903</v>
      </c>
      <c r="M207" s="6" t="s">
        <v>4766</v>
      </c>
      <c r="N207" s="6" t="s">
        <v>4766</v>
      </c>
      <c r="O207" s="6" t="s">
        <v>4766</v>
      </c>
    </row>
    <row r="208" spans="1:15" ht="16.5" customHeight="1" x14ac:dyDescent="0.25">
      <c r="A208" s="1" t="s">
        <v>1673</v>
      </c>
      <c r="B208" s="2" t="s">
        <v>7529</v>
      </c>
      <c r="C208" s="13" t="str">
        <f t="shared" ref="C208:C239" si="7">HYPERLINK("X:\Private\NTD\Test Report\測試報告-電子版本(1999-2014)\G-OT","查看目錄")</f>
        <v>查看目錄</v>
      </c>
      <c r="D208" s="1" t="s">
        <v>1663</v>
      </c>
      <c r="E208" s="6">
        <v>41357</v>
      </c>
      <c r="F208" s="6">
        <v>41398</v>
      </c>
      <c r="G208" s="6">
        <v>41403</v>
      </c>
      <c r="H208" s="6" t="s">
        <v>4766</v>
      </c>
      <c r="I208" s="6" t="s">
        <v>4766</v>
      </c>
      <c r="J208" s="6" t="s">
        <v>4766</v>
      </c>
      <c r="K208" s="6" t="s">
        <v>4766</v>
      </c>
      <c r="L208" s="6" t="s">
        <v>903</v>
      </c>
      <c r="M208" s="6" t="s">
        <v>4766</v>
      </c>
      <c r="N208" s="6" t="s">
        <v>4766</v>
      </c>
      <c r="O208" s="6" t="s">
        <v>4766</v>
      </c>
    </row>
    <row r="209" spans="1:15" ht="16.5" customHeight="1" x14ac:dyDescent="0.25">
      <c r="A209" s="1" t="s">
        <v>1674</v>
      </c>
      <c r="B209" s="2" t="s">
        <v>7530</v>
      </c>
      <c r="C209" s="13" t="str">
        <f t="shared" si="7"/>
        <v>查看目錄</v>
      </c>
      <c r="D209" s="1" t="s">
        <v>631</v>
      </c>
      <c r="E209" s="6">
        <v>41396</v>
      </c>
      <c r="F209" s="6">
        <v>41430</v>
      </c>
      <c r="G209" s="6">
        <v>41430</v>
      </c>
      <c r="H209" s="6" t="s">
        <v>4766</v>
      </c>
      <c r="I209" s="6" t="s">
        <v>4766</v>
      </c>
      <c r="J209" s="6" t="s">
        <v>4766</v>
      </c>
      <c r="K209" s="6" t="s">
        <v>4766</v>
      </c>
      <c r="L209" s="6" t="s">
        <v>711</v>
      </c>
      <c r="M209" s="6" t="s">
        <v>4766</v>
      </c>
      <c r="N209" s="6" t="s">
        <v>4766</v>
      </c>
      <c r="O209" s="6" t="s">
        <v>4766</v>
      </c>
    </row>
    <row r="210" spans="1:15" ht="16.5" customHeight="1" x14ac:dyDescent="0.25">
      <c r="A210" s="1" t="s">
        <v>1675</v>
      </c>
      <c r="B210" s="2" t="s">
        <v>7531</v>
      </c>
      <c r="C210" s="13" t="str">
        <f t="shared" si="7"/>
        <v>查看目錄</v>
      </c>
      <c r="D210" s="1" t="s">
        <v>631</v>
      </c>
      <c r="E210" s="6">
        <v>41435</v>
      </c>
      <c r="F210" s="6">
        <v>41465</v>
      </c>
      <c r="G210" s="6">
        <v>41470</v>
      </c>
      <c r="H210" s="6" t="s">
        <v>4766</v>
      </c>
      <c r="I210" s="6" t="s">
        <v>4766</v>
      </c>
      <c r="J210" s="6" t="s">
        <v>4766</v>
      </c>
      <c r="K210" s="6" t="s">
        <v>4766</v>
      </c>
      <c r="L210" s="6" t="s">
        <v>711</v>
      </c>
      <c r="M210" s="6" t="s">
        <v>4766</v>
      </c>
      <c r="N210" s="6" t="s">
        <v>4766</v>
      </c>
      <c r="O210" s="6" t="s">
        <v>4766</v>
      </c>
    </row>
    <row r="211" spans="1:15" ht="16.5" customHeight="1" x14ac:dyDescent="0.25">
      <c r="A211" s="1" t="s">
        <v>1676</v>
      </c>
      <c r="B211" s="2" t="s">
        <v>7532</v>
      </c>
      <c r="C211" s="13" t="str">
        <f t="shared" si="7"/>
        <v>查看目錄</v>
      </c>
      <c r="D211" s="1" t="s">
        <v>1594</v>
      </c>
      <c r="E211" s="6">
        <v>41463</v>
      </c>
      <c r="F211" s="6">
        <v>41488</v>
      </c>
      <c r="G211" s="6">
        <v>41494</v>
      </c>
      <c r="H211" s="6" t="s">
        <v>4766</v>
      </c>
      <c r="I211" s="6" t="s">
        <v>4766</v>
      </c>
      <c r="J211" s="6" t="s">
        <v>4766</v>
      </c>
      <c r="K211" s="6" t="s">
        <v>4766</v>
      </c>
      <c r="L211" s="6" t="s">
        <v>903</v>
      </c>
      <c r="M211" s="6" t="s">
        <v>4766</v>
      </c>
      <c r="N211" s="6" t="s">
        <v>4766</v>
      </c>
      <c r="O211" s="6" t="s">
        <v>4766</v>
      </c>
    </row>
    <row r="212" spans="1:15" ht="16.5" customHeight="1" x14ac:dyDescent="0.25">
      <c r="A212" s="1" t="s">
        <v>1677</v>
      </c>
      <c r="B212" s="2" t="s">
        <v>7533</v>
      </c>
      <c r="C212" s="13" t="str">
        <f t="shared" si="7"/>
        <v>查看目錄</v>
      </c>
      <c r="D212" s="1" t="s">
        <v>631</v>
      </c>
      <c r="E212" s="6">
        <v>41453</v>
      </c>
      <c r="F212" s="6">
        <v>41489</v>
      </c>
      <c r="G212" s="6">
        <v>41491</v>
      </c>
      <c r="H212" s="6" t="s">
        <v>4766</v>
      </c>
      <c r="I212" s="6" t="s">
        <v>4766</v>
      </c>
      <c r="J212" s="6" t="s">
        <v>4766</v>
      </c>
      <c r="K212" s="6" t="s">
        <v>4766</v>
      </c>
      <c r="L212" s="6" t="s">
        <v>711</v>
      </c>
      <c r="M212" s="6" t="s">
        <v>4766</v>
      </c>
      <c r="N212" s="6" t="s">
        <v>4766</v>
      </c>
      <c r="O212" s="6" t="s">
        <v>4766</v>
      </c>
    </row>
    <row r="213" spans="1:15" ht="16.5" customHeight="1" x14ac:dyDescent="0.25">
      <c r="A213" s="1" t="s">
        <v>1678</v>
      </c>
      <c r="B213" s="2" t="s">
        <v>7534</v>
      </c>
      <c r="C213" s="13" t="str">
        <f t="shared" si="7"/>
        <v>查看目錄</v>
      </c>
      <c r="D213" s="1" t="s">
        <v>631</v>
      </c>
      <c r="E213" s="6">
        <v>41450</v>
      </c>
      <c r="F213" s="6">
        <v>41491</v>
      </c>
      <c r="G213" s="6">
        <v>41501</v>
      </c>
      <c r="H213" s="6" t="s">
        <v>4766</v>
      </c>
      <c r="I213" s="6" t="s">
        <v>4766</v>
      </c>
      <c r="J213" s="6" t="s">
        <v>4766</v>
      </c>
      <c r="K213" s="6" t="s">
        <v>4766</v>
      </c>
      <c r="L213" s="6" t="s">
        <v>174</v>
      </c>
      <c r="M213" s="6" t="s">
        <v>4766</v>
      </c>
      <c r="N213" s="6" t="s">
        <v>4766</v>
      </c>
      <c r="O213" s="6" t="s">
        <v>4766</v>
      </c>
    </row>
    <row r="214" spans="1:15" ht="16.5" customHeight="1" x14ac:dyDescent="0.25">
      <c r="A214" s="1" t="s">
        <v>1679</v>
      </c>
      <c r="B214" s="2" t="s">
        <v>7535</v>
      </c>
      <c r="C214" s="13" t="str">
        <f t="shared" si="7"/>
        <v>查看目錄</v>
      </c>
      <c r="D214" s="1" t="s">
        <v>631</v>
      </c>
      <c r="E214" s="6">
        <v>41632</v>
      </c>
      <c r="F214" s="6">
        <v>41671</v>
      </c>
      <c r="G214" s="6">
        <v>41647</v>
      </c>
      <c r="H214" s="6" t="s">
        <v>4766</v>
      </c>
      <c r="I214" s="6" t="s">
        <v>4766</v>
      </c>
      <c r="J214" s="6" t="s">
        <v>4766</v>
      </c>
      <c r="K214" s="6" t="s">
        <v>4766</v>
      </c>
      <c r="L214" s="6" t="s">
        <v>174</v>
      </c>
      <c r="M214" s="6" t="s">
        <v>4766</v>
      </c>
      <c r="N214" s="6" t="s">
        <v>4766</v>
      </c>
      <c r="O214" s="6" t="s">
        <v>4766</v>
      </c>
    </row>
    <row r="215" spans="1:15" ht="16.5" customHeight="1" x14ac:dyDescent="0.25">
      <c r="A215" s="1" t="s">
        <v>1680</v>
      </c>
      <c r="B215" s="2" t="s">
        <v>7536</v>
      </c>
      <c r="C215" s="13" t="str">
        <f t="shared" si="7"/>
        <v>查看目錄</v>
      </c>
      <c r="D215" s="1" t="s">
        <v>1366</v>
      </c>
      <c r="E215" s="6">
        <v>41625</v>
      </c>
      <c r="F215" s="6">
        <v>41638</v>
      </c>
      <c r="G215" s="6">
        <v>41644</v>
      </c>
      <c r="H215" s="6" t="s">
        <v>4766</v>
      </c>
      <c r="I215" s="6" t="s">
        <v>4766</v>
      </c>
      <c r="J215" s="6" t="s">
        <v>4766</v>
      </c>
      <c r="K215" s="6" t="s">
        <v>4766</v>
      </c>
      <c r="L215" s="6" t="s">
        <v>711</v>
      </c>
      <c r="M215" s="6" t="s">
        <v>4766</v>
      </c>
      <c r="N215" s="6" t="s">
        <v>4766</v>
      </c>
      <c r="O215" s="6" t="s">
        <v>4766</v>
      </c>
    </row>
    <row r="216" spans="1:15" ht="16.5" customHeight="1" x14ac:dyDescent="0.25">
      <c r="A216" s="1" t="s">
        <v>1681</v>
      </c>
      <c r="B216" s="2" t="s">
        <v>7537</v>
      </c>
      <c r="C216" s="13" t="str">
        <f t="shared" si="7"/>
        <v>查看目錄</v>
      </c>
      <c r="D216" s="1" t="s">
        <v>631</v>
      </c>
      <c r="E216" s="6">
        <v>41346</v>
      </c>
      <c r="F216" s="6">
        <v>41739</v>
      </c>
      <c r="G216" s="6">
        <v>41731</v>
      </c>
      <c r="H216" s="6" t="s">
        <v>4766</v>
      </c>
      <c r="I216" s="6" t="s">
        <v>4766</v>
      </c>
      <c r="J216" s="6" t="s">
        <v>4766</v>
      </c>
      <c r="K216" s="6" t="s">
        <v>4766</v>
      </c>
      <c r="L216" s="6" t="s">
        <v>711</v>
      </c>
      <c r="M216" s="6" t="s">
        <v>4766</v>
      </c>
      <c r="N216" s="6" t="s">
        <v>4766</v>
      </c>
      <c r="O216" s="6" t="s">
        <v>4766</v>
      </c>
    </row>
    <row r="217" spans="1:15" ht="16.5" customHeight="1" x14ac:dyDescent="0.25">
      <c r="A217" s="1" t="s">
        <v>1682</v>
      </c>
      <c r="B217" s="2" t="s">
        <v>7538</v>
      </c>
      <c r="C217" s="13" t="str">
        <f t="shared" si="7"/>
        <v>查看目錄</v>
      </c>
      <c r="D217" s="1" t="s">
        <v>711</v>
      </c>
      <c r="E217" s="6">
        <v>41761</v>
      </c>
      <c r="F217" s="6">
        <v>41789</v>
      </c>
      <c r="G217" s="6">
        <v>41788</v>
      </c>
      <c r="H217" s="6" t="s">
        <v>4766</v>
      </c>
      <c r="I217" s="6" t="s">
        <v>4766</v>
      </c>
      <c r="J217" s="6" t="s">
        <v>4766</v>
      </c>
      <c r="K217" s="6" t="s">
        <v>4766</v>
      </c>
      <c r="L217" s="6" t="s">
        <v>711</v>
      </c>
      <c r="M217" s="6" t="s">
        <v>4766</v>
      </c>
      <c r="N217" s="6" t="s">
        <v>4766</v>
      </c>
      <c r="O217" s="6" t="s">
        <v>4766</v>
      </c>
    </row>
    <row r="218" spans="1:15" ht="16.5" customHeight="1" x14ac:dyDescent="0.25">
      <c r="A218" s="1" t="s">
        <v>1683</v>
      </c>
      <c r="B218" s="2" t="s">
        <v>7539</v>
      </c>
      <c r="C218" s="13" t="str">
        <f t="shared" si="7"/>
        <v>查看目錄</v>
      </c>
      <c r="D218" s="1" t="s">
        <v>1684</v>
      </c>
      <c r="E218" s="6">
        <v>41768</v>
      </c>
      <c r="F218" s="6">
        <v>41789</v>
      </c>
      <c r="G218" s="6">
        <v>41807</v>
      </c>
      <c r="H218" s="6" t="s">
        <v>4766</v>
      </c>
      <c r="I218" s="6" t="s">
        <v>4766</v>
      </c>
      <c r="J218" s="6" t="s">
        <v>4766</v>
      </c>
      <c r="K218" s="6" t="s">
        <v>4766</v>
      </c>
      <c r="L218" s="6" t="s">
        <v>1367</v>
      </c>
      <c r="M218" s="6" t="s">
        <v>4766</v>
      </c>
      <c r="N218" s="6" t="s">
        <v>4766</v>
      </c>
      <c r="O218" s="6" t="s">
        <v>4766</v>
      </c>
    </row>
    <row r="219" spans="1:15" ht="16.5" customHeight="1" x14ac:dyDescent="0.25">
      <c r="A219" s="1" t="s">
        <v>1685</v>
      </c>
      <c r="B219" s="2" t="s">
        <v>7540</v>
      </c>
      <c r="C219" s="13" t="str">
        <f t="shared" si="7"/>
        <v>查看目錄</v>
      </c>
      <c r="D219" s="1" t="s">
        <v>903</v>
      </c>
      <c r="E219" s="6">
        <v>41771</v>
      </c>
      <c r="F219" s="6">
        <v>41810</v>
      </c>
      <c r="G219" s="6">
        <v>41822</v>
      </c>
      <c r="H219" s="6" t="s">
        <v>4766</v>
      </c>
      <c r="I219" s="6" t="s">
        <v>4766</v>
      </c>
      <c r="J219" s="6" t="s">
        <v>4766</v>
      </c>
      <c r="K219" s="6" t="s">
        <v>4766</v>
      </c>
      <c r="L219" s="6" t="s">
        <v>903</v>
      </c>
      <c r="M219" s="6" t="s">
        <v>4766</v>
      </c>
      <c r="N219" s="6" t="s">
        <v>4766</v>
      </c>
      <c r="O219" s="6" t="s">
        <v>4766</v>
      </c>
    </row>
    <row r="220" spans="1:15" ht="16.5" customHeight="1" x14ac:dyDescent="0.25">
      <c r="A220" s="1" t="s">
        <v>1686</v>
      </c>
      <c r="B220" s="2" t="s">
        <v>7541</v>
      </c>
      <c r="C220" s="13" t="str">
        <f t="shared" si="7"/>
        <v>查看目錄</v>
      </c>
      <c r="D220" s="1" t="s">
        <v>711</v>
      </c>
      <c r="E220" s="6">
        <v>41806</v>
      </c>
      <c r="F220" s="6">
        <v>41825</v>
      </c>
      <c r="G220" s="6">
        <v>41822</v>
      </c>
      <c r="H220" s="6" t="s">
        <v>4766</v>
      </c>
      <c r="I220" s="6" t="s">
        <v>4766</v>
      </c>
      <c r="J220" s="6" t="s">
        <v>4766</v>
      </c>
      <c r="K220" s="6" t="s">
        <v>4766</v>
      </c>
      <c r="L220" s="6" t="s">
        <v>711</v>
      </c>
      <c r="M220" s="6" t="s">
        <v>4766</v>
      </c>
      <c r="N220" s="6" t="s">
        <v>4766</v>
      </c>
      <c r="O220" s="6" t="s">
        <v>4766</v>
      </c>
    </row>
    <row r="221" spans="1:15" ht="16.5" customHeight="1" x14ac:dyDescent="0.25">
      <c r="A221" s="1" t="s">
        <v>1687</v>
      </c>
      <c r="B221" s="2" t="s">
        <v>7542</v>
      </c>
      <c r="C221" s="13" t="str">
        <f t="shared" si="7"/>
        <v>查看目錄</v>
      </c>
      <c r="D221" s="1" t="s">
        <v>903</v>
      </c>
      <c r="E221" s="6">
        <v>41801</v>
      </c>
      <c r="F221" s="6">
        <v>41834</v>
      </c>
      <c r="G221" s="6">
        <v>41836</v>
      </c>
      <c r="H221" s="6" t="s">
        <v>4766</v>
      </c>
      <c r="I221" s="6" t="s">
        <v>4766</v>
      </c>
      <c r="J221" s="6" t="s">
        <v>4766</v>
      </c>
      <c r="K221" s="6" t="s">
        <v>4766</v>
      </c>
      <c r="L221" s="6" t="s">
        <v>903</v>
      </c>
      <c r="M221" s="6" t="s">
        <v>4766</v>
      </c>
      <c r="N221" s="6" t="s">
        <v>4766</v>
      </c>
      <c r="O221" s="6" t="s">
        <v>4766</v>
      </c>
    </row>
    <row r="222" spans="1:15" ht="16.5" customHeight="1" x14ac:dyDescent="0.25">
      <c r="A222" s="1" t="s">
        <v>1688</v>
      </c>
      <c r="B222" s="2" t="s">
        <v>7543</v>
      </c>
      <c r="C222" s="13" t="str">
        <f t="shared" si="7"/>
        <v>查看目錄</v>
      </c>
      <c r="D222" s="1" t="s">
        <v>117</v>
      </c>
      <c r="E222" s="6">
        <v>41900</v>
      </c>
      <c r="F222" s="6">
        <v>41940</v>
      </c>
      <c r="G222" s="6" t="s">
        <v>4766</v>
      </c>
      <c r="H222" s="6" t="s">
        <v>4766</v>
      </c>
      <c r="I222" s="6" t="s">
        <v>4766</v>
      </c>
      <c r="J222" s="6" t="s">
        <v>4766</v>
      </c>
      <c r="K222" s="6" t="s">
        <v>4766</v>
      </c>
      <c r="L222" s="6" t="s">
        <v>117</v>
      </c>
      <c r="M222" s="6" t="s">
        <v>4766</v>
      </c>
      <c r="N222" s="6" t="s">
        <v>4766</v>
      </c>
      <c r="O222" s="6" t="s">
        <v>4766</v>
      </c>
    </row>
    <row r="223" spans="1:15" ht="16.5" customHeight="1" x14ac:dyDescent="0.25">
      <c r="A223" s="1" t="s">
        <v>1689</v>
      </c>
      <c r="B223" s="2" t="s">
        <v>7544</v>
      </c>
      <c r="C223" s="13" t="str">
        <f t="shared" si="7"/>
        <v>查看目錄</v>
      </c>
      <c r="D223" s="1" t="s">
        <v>903</v>
      </c>
      <c r="E223" s="6">
        <v>41897</v>
      </c>
      <c r="F223" s="6">
        <v>41942</v>
      </c>
      <c r="G223" s="6">
        <v>41931</v>
      </c>
      <c r="H223" s="6" t="s">
        <v>4766</v>
      </c>
      <c r="I223" s="6" t="s">
        <v>4766</v>
      </c>
      <c r="J223" s="6" t="s">
        <v>4766</v>
      </c>
      <c r="K223" s="6" t="s">
        <v>4766</v>
      </c>
      <c r="L223" s="6" t="s">
        <v>903</v>
      </c>
      <c r="M223" s="6" t="s">
        <v>4766</v>
      </c>
      <c r="N223" s="6" t="s">
        <v>4766</v>
      </c>
      <c r="O223" s="6" t="s">
        <v>4766</v>
      </c>
    </row>
    <row r="224" spans="1:15" ht="16.5" customHeight="1" x14ac:dyDescent="0.25">
      <c r="A224" s="1" t="s">
        <v>1690</v>
      </c>
      <c r="B224" s="2" t="s">
        <v>7544</v>
      </c>
      <c r="C224" s="13" t="str">
        <f t="shared" si="7"/>
        <v>查看目錄</v>
      </c>
      <c r="D224" s="1" t="s">
        <v>903</v>
      </c>
      <c r="E224" s="6">
        <v>41897</v>
      </c>
      <c r="F224" s="6">
        <v>41942</v>
      </c>
      <c r="G224" s="6">
        <v>41931</v>
      </c>
      <c r="H224" s="6" t="s">
        <v>4766</v>
      </c>
      <c r="I224" s="6" t="s">
        <v>4766</v>
      </c>
      <c r="J224" s="6" t="s">
        <v>4766</v>
      </c>
      <c r="K224" s="6" t="s">
        <v>4766</v>
      </c>
      <c r="L224" s="6" t="s">
        <v>903</v>
      </c>
      <c r="M224" s="6" t="s">
        <v>4766</v>
      </c>
      <c r="N224" s="6" t="s">
        <v>4766</v>
      </c>
      <c r="O224" s="6" t="s">
        <v>4766</v>
      </c>
    </row>
    <row r="225" spans="1:15" ht="16.5" customHeight="1" x14ac:dyDescent="0.25">
      <c r="A225" s="1" t="s">
        <v>1691</v>
      </c>
      <c r="B225" s="2" t="s">
        <v>7544</v>
      </c>
      <c r="C225" s="13" t="str">
        <f t="shared" si="7"/>
        <v>查看目錄</v>
      </c>
      <c r="D225" s="1" t="s">
        <v>903</v>
      </c>
      <c r="E225" s="6">
        <v>41897</v>
      </c>
      <c r="F225" s="6">
        <v>41942</v>
      </c>
      <c r="G225" s="6">
        <v>41931</v>
      </c>
      <c r="H225" s="6" t="s">
        <v>4766</v>
      </c>
      <c r="I225" s="6" t="s">
        <v>4766</v>
      </c>
      <c r="J225" s="6" t="s">
        <v>4766</v>
      </c>
      <c r="K225" s="6" t="s">
        <v>4766</v>
      </c>
      <c r="L225" s="6" t="s">
        <v>903</v>
      </c>
      <c r="M225" s="6" t="s">
        <v>4766</v>
      </c>
      <c r="N225" s="6" t="s">
        <v>4766</v>
      </c>
      <c r="O225" s="6" t="s">
        <v>4766</v>
      </c>
    </row>
    <row r="226" spans="1:15" ht="16.5" customHeight="1" x14ac:dyDescent="0.25">
      <c r="A226" s="1" t="s">
        <v>1692</v>
      </c>
      <c r="B226" s="2" t="s">
        <v>7545</v>
      </c>
      <c r="C226" s="13" t="str">
        <f t="shared" si="7"/>
        <v>查看目錄</v>
      </c>
      <c r="D226" s="1" t="s">
        <v>117</v>
      </c>
      <c r="E226" s="6">
        <v>41928</v>
      </c>
      <c r="F226" s="6">
        <v>41954</v>
      </c>
      <c r="G226" s="6" t="s">
        <v>4766</v>
      </c>
      <c r="H226" s="6" t="s">
        <v>4766</v>
      </c>
      <c r="I226" s="6" t="s">
        <v>4766</v>
      </c>
      <c r="J226" s="6" t="s">
        <v>4766</v>
      </c>
      <c r="K226" s="6" t="s">
        <v>4766</v>
      </c>
      <c r="L226" s="6" t="s">
        <v>117</v>
      </c>
      <c r="M226" s="6" t="s">
        <v>4766</v>
      </c>
      <c r="N226" s="6" t="s">
        <v>4766</v>
      </c>
      <c r="O226" s="6" t="s">
        <v>4766</v>
      </c>
    </row>
    <row r="227" spans="1:15" ht="16.5" customHeight="1" x14ac:dyDescent="0.25">
      <c r="A227" s="1" t="s">
        <v>1693</v>
      </c>
      <c r="B227" s="2" t="s">
        <v>7546</v>
      </c>
      <c r="C227" s="13" t="str">
        <f t="shared" si="7"/>
        <v>查看目錄</v>
      </c>
      <c r="D227" s="1" t="s">
        <v>903</v>
      </c>
      <c r="E227" s="6">
        <v>41927</v>
      </c>
      <c r="F227" s="6">
        <v>41958</v>
      </c>
      <c r="G227" s="6">
        <v>41956</v>
      </c>
      <c r="H227" s="6" t="s">
        <v>4766</v>
      </c>
      <c r="I227" s="6" t="s">
        <v>4766</v>
      </c>
      <c r="J227" s="6" t="s">
        <v>4766</v>
      </c>
      <c r="K227" s="6" t="s">
        <v>4766</v>
      </c>
      <c r="L227" s="6" t="s">
        <v>903</v>
      </c>
      <c r="M227" s="6" t="s">
        <v>4766</v>
      </c>
      <c r="N227" s="6" t="s">
        <v>4766</v>
      </c>
      <c r="O227" s="6" t="s">
        <v>4766</v>
      </c>
    </row>
    <row r="228" spans="1:15" ht="16.5" customHeight="1" x14ac:dyDescent="0.25">
      <c r="A228" s="1" t="s">
        <v>1694</v>
      </c>
      <c r="B228" s="2" t="s">
        <v>7547</v>
      </c>
      <c r="C228" s="13" t="str">
        <f t="shared" si="7"/>
        <v>查看目錄</v>
      </c>
      <c r="D228" s="1" t="s">
        <v>50</v>
      </c>
      <c r="E228" s="6">
        <v>41793</v>
      </c>
      <c r="F228" s="6">
        <v>41820</v>
      </c>
      <c r="G228" s="6">
        <v>41999</v>
      </c>
      <c r="H228" s="6" t="s">
        <v>4766</v>
      </c>
      <c r="I228" s="6" t="s">
        <v>4766</v>
      </c>
      <c r="J228" s="6" t="s">
        <v>4766</v>
      </c>
      <c r="K228" s="6" t="s">
        <v>4766</v>
      </c>
      <c r="L228" s="6" t="s">
        <v>1367</v>
      </c>
      <c r="M228" s="6" t="s">
        <v>4766</v>
      </c>
      <c r="N228" s="6" t="s">
        <v>4766</v>
      </c>
      <c r="O228" s="6" t="s">
        <v>4766</v>
      </c>
    </row>
    <row r="229" spans="1:15" ht="16.5" customHeight="1" x14ac:dyDescent="0.25">
      <c r="A229" s="1" t="s">
        <v>1695</v>
      </c>
      <c r="B229" s="2" t="s">
        <v>7548</v>
      </c>
      <c r="C229" s="13" t="str">
        <f t="shared" si="7"/>
        <v>查看目錄</v>
      </c>
      <c r="D229" s="1" t="s">
        <v>50</v>
      </c>
      <c r="E229" s="6">
        <v>41990</v>
      </c>
      <c r="F229" s="6">
        <v>42014</v>
      </c>
      <c r="G229" s="6">
        <v>41999</v>
      </c>
      <c r="H229" s="6" t="s">
        <v>4766</v>
      </c>
      <c r="I229" s="6" t="s">
        <v>4766</v>
      </c>
      <c r="J229" s="6" t="s">
        <v>4766</v>
      </c>
      <c r="K229" s="6" t="s">
        <v>4766</v>
      </c>
      <c r="L229" s="6" t="s">
        <v>1367</v>
      </c>
      <c r="M229" s="6" t="s">
        <v>4766</v>
      </c>
      <c r="N229" s="6" t="s">
        <v>4766</v>
      </c>
      <c r="O229" s="6" t="s">
        <v>4766</v>
      </c>
    </row>
    <row r="230" spans="1:15" ht="16.5" customHeight="1" x14ac:dyDescent="0.25">
      <c r="A230" s="1" t="s">
        <v>1696</v>
      </c>
      <c r="B230" s="2" t="s">
        <v>7549</v>
      </c>
      <c r="C230" s="13" t="str">
        <f t="shared" si="7"/>
        <v>查看目錄</v>
      </c>
      <c r="D230" s="1" t="s">
        <v>1697</v>
      </c>
      <c r="E230" s="6">
        <v>41957</v>
      </c>
      <c r="F230" s="6">
        <v>41992</v>
      </c>
      <c r="G230" s="6">
        <v>41999</v>
      </c>
      <c r="H230" s="6" t="s">
        <v>4766</v>
      </c>
      <c r="I230" s="6" t="s">
        <v>4766</v>
      </c>
      <c r="J230" s="6" t="s">
        <v>4766</v>
      </c>
      <c r="K230" s="6" t="s">
        <v>4766</v>
      </c>
      <c r="L230" s="6" t="s">
        <v>1367</v>
      </c>
      <c r="M230" s="6" t="s">
        <v>4766</v>
      </c>
      <c r="N230" s="6" t="s">
        <v>4766</v>
      </c>
      <c r="O230" s="6" t="s">
        <v>4766</v>
      </c>
    </row>
    <row r="231" spans="1:15" ht="16.5" customHeight="1" x14ac:dyDescent="0.25">
      <c r="A231" s="1" t="s">
        <v>1698</v>
      </c>
      <c r="B231" s="2" t="s">
        <v>7550</v>
      </c>
      <c r="C231" s="13" t="str">
        <f t="shared" si="7"/>
        <v>查看目錄</v>
      </c>
      <c r="D231" s="1" t="s">
        <v>2</v>
      </c>
      <c r="E231" s="6">
        <v>36536</v>
      </c>
      <c r="F231" s="6">
        <v>36540</v>
      </c>
      <c r="G231" s="6">
        <v>36539</v>
      </c>
      <c r="H231" s="6" t="s">
        <v>4766</v>
      </c>
      <c r="I231" s="6" t="s">
        <v>4766</v>
      </c>
      <c r="J231" s="6" t="s">
        <v>4766</v>
      </c>
      <c r="K231" s="6" t="s">
        <v>4766</v>
      </c>
      <c r="L231" s="6" t="s">
        <v>4766</v>
      </c>
      <c r="M231" s="6" t="s">
        <v>4766</v>
      </c>
      <c r="N231" s="6" t="s">
        <v>4766</v>
      </c>
      <c r="O231" s="6" t="s">
        <v>4766</v>
      </c>
    </row>
    <row r="232" spans="1:15" ht="16.5" customHeight="1" x14ac:dyDescent="0.25">
      <c r="A232" s="1" t="s">
        <v>1699</v>
      </c>
      <c r="B232" s="2" t="s">
        <v>7551</v>
      </c>
      <c r="C232" s="13" t="str">
        <f t="shared" si="7"/>
        <v>查看目錄</v>
      </c>
      <c r="D232" s="1" t="s">
        <v>4992</v>
      </c>
      <c r="E232" s="6">
        <v>36538</v>
      </c>
      <c r="F232" s="6">
        <v>36549</v>
      </c>
      <c r="G232" s="6">
        <v>36557</v>
      </c>
      <c r="H232" s="6" t="s">
        <v>4766</v>
      </c>
      <c r="I232" s="6" t="s">
        <v>4766</v>
      </c>
      <c r="J232" s="6" t="s">
        <v>4766</v>
      </c>
      <c r="K232" s="6" t="s">
        <v>4766</v>
      </c>
      <c r="L232" s="6" t="s">
        <v>4766</v>
      </c>
      <c r="M232" s="6" t="s">
        <v>4766</v>
      </c>
      <c r="N232" s="6" t="s">
        <v>4766</v>
      </c>
      <c r="O232" s="6" t="s">
        <v>4766</v>
      </c>
    </row>
    <row r="233" spans="1:15" ht="16.5" customHeight="1" x14ac:dyDescent="0.25">
      <c r="A233" s="1" t="s">
        <v>1700</v>
      </c>
      <c r="B233" s="2" t="s">
        <v>7552</v>
      </c>
      <c r="C233" s="13" t="str">
        <f t="shared" si="7"/>
        <v>查看目錄</v>
      </c>
      <c r="D233" s="1" t="s">
        <v>4992</v>
      </c>
      <c r="E233" s="6">
        <v>36537</v>
      </c>
      <c r="F233" s="6">
        <v>36543</v>
      </c>
      <c r="G233" s="6">
        <v>36584</v>
      </c>
      <c r="H233" s="6" t="s">
        <v>4766</v>
      </c>
      <c r="I233" s="6" t="s">
        <v>4766</v>
      </c>
      <c r="J233" s="6" t="s">
        <v>4766</v>
      </c>
      <c r="K233" s="6" t="s">
        <v>4766</v>
      </c>
      <c r="L233" s="6" t="s">
        <v>4766</v>
      </c>
      <c r="M233" s="6" t="s">
        <v>4766</v>
      </c>
      <c r="N233" s="6" t="s">
        <v>4766</v>
      </c>
      <c r="O233" s="6" t="s">
        <v>4766</v>
      </c>
    </row>
    <row r="234" spans="1:15" ht="16.5" customHeight="1" x14ac:dyDescent="0.25">
      <c r="A234" s="1" t="s">
        <v>1701</v>
      </c>
      <c r="B234" s="2" t="s">
        <v>7553</v>
      </c>
      <c r="C234" s="13" t="str">
        <f t="shared" si="7"/>
        <v>查看目錄</v>
      </c>
      <c r="D234" s="1" t="s">
        <v>2</v>
      </c>
      <c r="E234" s="6">
        <v>36545</v>
      </c>
      <c r="F234" s="6">
        <v>36549</v>
      </c>
      <c r="G234" s="6">
        <v>36583</v>
      </c>
      <c r="H234" s="6" t="s">
        <v>4766</v>
      </c>
      <c r="I234" s="6" t="s">
        <v>4766</v>
      </c>
      <c r="J234" s="6" t="s">
        <v>4766</v>
      </c>
      <c r="K234" s="6" t="s">
        <v>4766</v>
      </c>
      <c r="L234" s="6" t="s">
        <v>4766</v>
      </c>
      <c r="M234" s="6" t="s">
        <v>4766</v>
      </c>
      <c r="N234" s="6" t="s">
        <v>4766</v>
      </c>
      <c r="O234" s="6" t="s">
        <v>4766</v>
      </c>
    </row>
    <row r="235" spans="1:15" ht="16.5" customHeight="1" x14ac:dyDescent="0.25">
      <c r="A235" s="1" t="s">
        <v>1702</v>
      </c>
      <c r="B235" s="2" t="s">
        <v>7554</v>
      </c>
      <c r="C235" s="13" t="str">
        <f t="shared" si="7"/>
        <v>查看目錄</v>
      </c>
      <c r="D235" s="1" t="s">
        <v>2</v>
      </c>
      <c r="E235" s="6">
        <v>36549</v>
      </c>
      <c r="F235" s="6">
        <v>36552</v>
      </c>
      <c r="G235" s="6">
        <v>36559</v>
      </c>
      <c r="H235" s="6" t="s">
        <v>4766</v>
      </c>
      <c r="I235" s="6" t="s">
        <v>4766</v>
      </c>
      <c r="J235" s="6" t="s">
        <v>4766</v>
      </c>
      <c r="K235" s="6" t="s">
        <v>4766</v>
      </c>
      <c r="L235" s="6" t="s">
        <v>4766</v>
      </c>
      <c r="M235" s="6" t="s">
        <v>4766</v>
      </c>
      <c r="N235" s="6" t="s">
        <v>4766</v>
      </c>
      <c r="O235" s="6" t="s">
        <v>4766</v>
      </c>
    </row>
    <row r="236" spans="1:15" ht="16.5" customHeight="1" x14ac:dyDescent="0.25">
      <c r="A236" s="1" t="s">
        <v>1703</v>
      </c>
      <c r="B236" s="2" t="s">
        <v>7555</v>
      </c>
      <c r="C236" s="13" t="str">
        <f t="shared" si="7"/>
        <v>查看目錄</v>
      </c>
      <c r="D236" s="1" t="s">
        <v>2</v>
      </c>
      <c r="E236" s="6">
        <v>36550</v>
      </c>
      <c r="F236" s="6">
        <v>36554</v>
      </c>
      <c r="G236" s="6">
        <v>36581</v>
      </c>
      <c r="H236" s="6" t="s">
        <v>4766</v>
      </c>
      <c r="I236" s="6" t="s">
        <v>4766</v>
      </c>
      <c r="J236" s="6" t="s">
        <v>4766</v>
      </c>
      <c r="K236" s="6" t="s">
        <v>4766</v>
      </c>
      <c r="L236" s="6" t="s">
        <v>4766</v>
      </c>
      <c r="M236" s="6" t="s">
        <v>4766</v>
      </c>
      <c r="N236" s="6" t="s">
        <v>4766</v>
      </c>
      <c r="O236" s="6" t="s">
        <v>4766</v>
      </c>
    </row>
    <row r="237" spans="1:15" ht="16.5" customHeight="1" x14ac:dyDescent="0.25">
      <c r="A237" s="1" t="s">
        <v>1704</v>
      </c>
      <c r="B237" s="2" t="s">
        <v>7556</v>
      </c>
      <c r="C237" s="13" t="str">
        <f t="shared" si="7"/>
        <v>查看目錄</v>
      </c>
      <c r="D237" s="1" t="s">
        <v>2</v>
      </c>
      <c r="E237" s="6">
        <v>36558</v>
      </c>
      <c r="F237" s="6">
        <v>36558</v>
      </c>
      <c r="G237" s="6">
        <v>36558</v>
      </c>
      <c r="H237" s="6" t="s">
        <v>4766</v>
      </c>
      <c r="I237" s="6" t="s">
        <v>4766</v>
      </c>
      <c r="J237" s="6" t="s">
        <v>4766</v>
      </c>
      <c r="K237" s="6" t="s">
        <v>4766</v>
      </c>
      <c r="L237" s="6" t="s">
        <v>4766</v>
      </c>
      <c r="M237" s="6" t="s">
        <v>4766</v>
      </c>
      <c r="N237" s="6" t="s">
        <v>4766</v>
      </c>
      <c r="O237" s="6" t="s">
        <v>4766</v>
      </c>
    </row>
    <row r="238" spans="1:15" ht="16.5" customHeight="1" x14ac:dyDescent="0.25">
      <c r="A238" s="1" t="s">
        <v>1705</v>
      </c>
      <c r="B238" s="2" t="s">
        <v>7557</v>
      </c>
      <c r="C238" s="13" t="str">
        <f t="shared" si="7"/>
        <v>查看目錄</v>
      </c>
      <c r="D238" s="1" t="s">
        <v>2</v>
      </c>
      <c r="E238" s="6">
        <v>36571</v>
      </c>
      <c r="F238" s="6">
        <v>36579</v>
      </c>
      <c r="G238" s="6">
        <v>36586</v>
      </c>
      <c r="H238" s="6" t="s">
        <v>4766</v>
      </c>
      <c r="I238" s="6" t="s">
        <v>4766</v>
      </c>
      <c r="J238" s="6" t="s">
        <v>4766</v>
      </c>
      <c r="K238" s="6" t="s">
        <v>4766</v>
      </c>
      <c r="L238" s="6" t="s">
        <v>4766</v>
      </c>
      <c r="M238" s="6" t="s">
        <v>4766</v>
      </c>
      <c r="N238" s="6" t="s">
        <v>4766</v>
      </c>
      <c r="O238" s="6" t="s">
        <v>4766</v>
      </c>
    </row>
    <row r="239" spans="1:15" ht="16.5" customHeight="1" x14ac:dyDescent="0.25">
      <c r="A239" s="1" t="s">
        <v>1706</v>
      </c>
      <c r="B239" s="2" t="s">
        <v>7558</v>
      </c>
      <c r="C239" s="13" t="str">
        <f t="shared" si="7"/>
        <v>查看目錄</v>
      </c>
      <c r="D239" s="1" t="s">
        <v>2</v>
      </c>
      <c r="E239" s="6">
        <v>36571</v>
      </c>
      <c r="F239" s="6">
        <v>36579</v>
      </c>
      <c r="G239" s="6">
        <v>36585</v>
      </c>
      <c r="H239" s="6" t="s">
        <v>4766</v>
      </c>
      <c r="I239" s="6" t="s">
        <v>4766</v>
      </c>
      <c r="J239" s="6" t="s">
        <v>4766</v>
      </c>
      <c r="K239" s="6" t="s">
        <v>4766</v>
      </c>
      <c r="L239" s="6" t="s">
        <v>4766</v>
      </c>
      <c r="M239" s="6" t="s">
        <v>4766</v>
      </c>
      <c r="N239" s="6" t="s">
        <v>4766</v>
      </c>
      <c r="O239" s="6" t="s">
        <v>4766</v>
      </c>
    </row>
    <row r="240" spans="1:15" ht="16.5" customHeight="1" x14ac:dyDescent="0.25">
      <c r="A240" s="1" t="s">
        <v>1707</v>
      </c>
      <c r="B240" s="2" t="s">
        <v>7550</v>
      </c>
      <c r="C240" s="13" t="str">
        <f t="shared" ref="C240:C257" si="8">HYPERLINK("X:\Private\NTD\Test Report\測試報告-電子版本(1999-2014)\G-OT","查看目錄")</f>
        <v>查看目錄</v>
      </c>
      <c r="D240" s="1" t="s">
        <v>2</v>
      </c>
      <c r="E240" s="6">
        <v>36572</v>
      </c>
      <c r="F240" s="6">
        <v>36579</v>
      </c>
      <c r="G240" s="6">
        <v>36588</v>
      </c>
      <c r="H240" s="6" t="s">
        <v>4766</v>
      </c>
      <c r="I240" s="6" t="s">
        <v>4766</v>
      </c>
      <c r="J240" s="6" t="s">
        <v>4766</v>
      </c>
      <c r="K240" s="6" t="s">
        <v>4766</v>
      </c>
      <c r="L240" s="6" t="s">
        <v>4766</v>
      </c>
      <c r="M240" s="6" t="s">
        <v>4766</v>
      </c>
      <c r="N240" s="6" t="s">
        <v>4766</v>
      </c>
      <c r="O240" s="6" t="s">
        <v>4766</v>
      </c>
    </row>
    <row r="241" spans="1:15" ht="16.5" customHeight="1" x14ac:dyDescent="0.25">
      <c r="A241" s="1" t="s">
        <v>1708</v>
      </c>
      <c r="B241" s="2" t="s">
        <v>7559</v>
      </c>
      <c r="C241" s="13" t="str">
        <f t="shared" si="8"/>
        <v>查看目錄</v>
      </c>
      <c r="D241" s="1" t="s">
        <v>2</v>
      </c>
      <c r="E241" s="6">
        <v>36573</v>
      </c>
      <c r="F241" s="6">
        <v>36579</v>
      </c>
      <c r="G241" s="6">
        <v>36593</v>
      </c>
      <c r="H241" s="6" t="s">
        <v>4766</v>
      </c>
      <c r="I241" s="6" t="s">
        <v>4766</v>
      </c>
      <c r="J241" s="6" t="s">
        <v>4766</v>
      </c>
      <c r="K241" s="6" t="s">
        <v>4766</v>
      </c>
      <c r="L241" s="6" t="s">
        <v>4766</v>
      </c>
      <c r="M241" s="6" t="s">
        <v>4766</v>
      </c>
      <c r="N241" s="6" t="s">
        <v>4766</v>
      </c>
      <c r="O241" s="6" t="s">
        <v>4766</v>
      </c>
    </row>
    <row r="242" spans="1:15" ht="16.5" customHeight="1" x14ac:dyDescent="0.25">
      <c r="A242" s="1" t="s">
        <v>1709</v>
      </c>
      <c r="B242" s="2" t="s">
        <v>7560</v>
      </c>
      <c r="C242" s="13" t="str">
        <f t="shared" si="8"/>
        <v>查看目錄</v>
      </c>
      <c r="D242" s="1" t="s">
        <v>2</v>
      </c>
      <c r="E242" s="6">
        <v>36580</v>
      </c>
      <c r="F242" s="6">
        <v>36588</v>
      </c>
      <c r="G242" s="6">
        <v>36613</v>
      </c>
      <c r="H242" s="6" t="s">
        <v>4766</v>
      </c>
      <c r="I242" s="6" t="s">
        <v>4766</v>
      </c>
      <c r="J242" s="6" t="s">
        <v>4766</v>
      </c>
      <c r="K242" s="6" t="s">
        <v>4766</v>
      </c>
      <c r="L242" s="6" t="s">
        <v>4766</v>
      </c>
      <c r="M242" s="6" t="s">
        <v>4766</v>
      </c>
      <c r="N242" s="6" t="s">
        <v>4766</v>
      </c>
      <c r="O242" s="6" t="s">
        <v>4766</v>
      </c>
    </row>
    <row r="243" spans="1:15" ht="16.5" customHeight="1" x14ac:dyDescent="0.25">
      <c r="A243" s="1" t="s">
        <v>1710</v>
      </c>
      <c r="B243" s="2" t="s">
        <v>7561</v>
      </c>
      <c r="C243" s="13" t="str">
        <f t="shared" si="8"/>
        <v>查看目錄</v>
      </c>
      <c r="D243" s="1" t="s">
        <v>2</v>
      </c>
      <c r="E243" s="6">
        <v>36580</v>
      </c>
      <c r="F243" s="6">
        <v>36588</v>
      </c>
      <c r="G243" s="6">
        <v>36617</v>
      </c>
      <c r="H243" s="6" t="s">
        <v>4766</v>
      </c>
      <c r="I243" s="6" t="s">
        <v>4766</v>
      </c>
      <c r="J243" s="6" t="s">
        <v>4766</v>
      </c>
      <c r="K243" s="6" t="s">
        <v>4766</v>
      </c>
      <c r="L243" s="6" t="s">
        <v>4766</v>
      </c>
      <c r="M243" s="6" t="s">
        <v>4766</v>
      </c>
      <c r="N243" s="6" t="s">
        <v>4766</v>
      </c>
      <c r="O243" s="6" t="s">
        <v>4766</v>
      </c>
    </row>
    <row r="244" spans="1:15" ht="16.5" customHeight="1" x14ac:dyDescent="0.25">
      <c r="A244" s="1" t="s">
        <v>1711</v>
      </c>
      <c r="B244" s="2" t="s">
        <v>7562</v>
      </c>
      <c r="C244" s="13" t="str">
        <f t="shared" si="8"/>
        <v>查看目錄</v>
      </c>
      <c r="D244" s="1" t="s">
        <v>2</v>
      </c>
      <c r="E244" s="6">
        <v>36581</v>
      </c>
      <c r="F244" s="6">
        <v>36585</v>
      </c>
      <c r="G244" s="6">
        <v>36596</v>
      </c>
      <c r="H244" s="6" t="s">
        <v>4766</v>
      </c>
      <c r="I244" s="6" t="s">
        <v>4766</v>
      </c>
      <c r="J244" s="6" t="s">
        <v>4766</v>
      </c>
      <c r="K244" s="6" t="s">
        <v>4766</v>
      </c>
      <c r="L244" s="6" t="s">
        <v>4766</v>
      </c>
      <c r="M244" s="6" t="s">
        <v>4766</v>
      </c>
      <c r="N244" s="6" t="s">
        <v>4766</v>
      </c>
      <c r="O244" s="6" t="s">
        <v>4766</v>
      </c>
    </row>
    <row r="245" spans="1:15" ht="16.5" customHeight="1" x14ac:dyDescent="0.25">
      <c r="A245" s="1" t="s">
        <v>1712</v>
      </c>
      <c r="B245" s="2" t="s">
        <v>7563</v>
      </c>
      <c r="C245" s="13" t="str">
        <f t="shared" si="8"/>
        <v>查看目錄</v>
      </c>
      <c r="D245" s="1" t="s">
        <v>2</v>
      </c>
      <c r="E245" s="6">
        <v>36585</v>
      </c>
      <c r="F245" s="6">
        <v>36587</v>
      </c>
      <c r="G245" s="6">
        <v>36598</v>
      </c>
      <c r="H245" s="6" t="s">
        <v>4766</v>
      </c>
      <c r="I245" s="6" t="s">
        <v>4766</v>
      </c>
      <c r="J245" s="6" t="s">
        <v>4766</v>
      </c>
      <c r="K245" s="6" t="s">
        <v>4766</v>
      </c>
      <c r="L245" s="6" t="s">
        <v>4766</v>
      </c>
      <c r="M245" s="6" t="s">
        <v>4766</v>
      </c>
      <c r="N245" s="6" t="s">
        <v>4766</v>
      </c>
      <c r="O245" s="6" t="s">
        <v>4766</v>
      </c>
    </row>
    <row r="246" spans="1:15" ht="16.5" customHeight="1" x14ac:dyDescent="0.25">
      <c r="A246" s="1" t="s">
        <v>1713</v>
      </c>
      <c r="B246" s="2" t="s">
        <v>7564</v>
      </c>
      <c r="C246" s="13" t="str">
        <f t="shared" si="8"/>
        <v>查看目錄</v>
      </c>
      <c r="D246" s="1" t="s">
        <v>2</v>
      </c>
      <c r="E246" s="6">
        <v>36578</v>
      </c>
      <c r="F246" s="6">
        <v>36580</v>
      </c>
      <c r="G246" s="6">
        <v>36593</v>
      </c>
      <c r="H246" s="6" t="s">
        <v>4766</v>
      </c>
      <c r="I246" s="6" t="s">
        <v>4766</v>
      </c>
      <c r="J246" s="6" t="s">
        <v>4766</v>
      </c>
      <c r="K246" s="6" t="s">
        <v>4766</v>
      </c>
      <c r="L246" s="6" t="s">
        <v>4766</v>
      </c>
      <c r="M246" s="6" t="s">
        <v>4766</v>
      </c>
      <c r="N246" s="6" t="s">
        <v>4766</v>
      </c>
      <c r="O246" s="6" t="s">
        <v>4766</v>
      </c>
    </row>
    <row r="247" spans="1:15" ht="16.5" customHeight="1" x14ac:dyDescent="0.25">
      <c r="A247" s="1" t="s">
        <v>1714</v>
      </c>
      <c r="B247" s="2" t="s">
        <v>7565</v>
      </c>
      <c r="C247" s="13" t="str">
        <f t="shared" si="8"/>
        <v>查看目錄</v>
      </c>
      <c r="D247" s="1" t="s">
        <v>2</v>
      </c>
      <c r="E247" s="6">
        <v>36579</v>
      </c>
      <c r="F247" s="6">
        <v>36580</v>
      </c>
      <c r="G247" s="6">
        <v>36589</v>
      </c>
      <c r="H247" s="6" t="s">
        <v>4766</v>
      </c>
      <c r="I247" s="6" t="s">
        <v>4766</v>
      </c>
      <c r="J247" s="6" t="s">
        <v>4766</v>
      </c>
      <c r="K247" s="6" t="s">
        <v>4766</v>
      </c>
      <c r="L247" s="6" t="s">
        <v>4766</v>
      </c>
      <c r="M247" s="6" t="s">
        <v>4766</v>
      </c>
      <c r="N247" s="6" t="s">
        <v>4766</v>
      </c>
      <c r="O247" s="6" t="s">
        <v>4766</v>
      </c>
    </row>
    <row r="248" spans="1:15" ht="16.5" customHeight="1" x14ac:dyDescent="0.25">
      <c r="A248" s="1" t="s">
        <v>1715</v>
      </c>
      <c r="B248" s="2" t="s">
        <v>7566</v>
      </c>
      <c r="C248" s="13" t="str">
        <f t="shared" si="8"/>
        <v>查看目錄</v>
      </c>
      <c r="D248" s="1" t="s">
        <v>2</v>
      </c>
      <c r="E248" s="6">
        <v>36586</v>
      </c>
      <c r="F248" s="6">
        <v>36593</v>
      </c>
      <c r="G248" s="6">
        <v>36645</v>
      </c>
      <c r="H248" s="6" t="s">
        <v>4766</v>
      </c>
      <c r="I248" s="6" t="s">
        <v>4766</v>
      </c>
      <c r="J248" s="6" t="s">
        <v>4766</v>
      </c>
      <c r="K248" s="6" t="s">
        <v>4766</v>
      </c>
      <c r="L248" s="6" t="s">
        <v>4766</v>
      </c>
      <c r="M248" s="6" t="s">
        <v>4766</v>
      </c>
      <c r="N248" s="6" t="s">
        <v>4766</v>
      </c>
      <c r="O248" s="6" t="s">
        <v>4766</v>
      </c>
    </row>
    <row r="249" spans="1:15" ht="16.5" customHeight="1" x14ac:dyDescent="0.25">
      <c r="A249" s="1" t="s">
        <v>1716</v>
      </c>
      <c r="B249" s="2" t="s">
        <v>7567</v>
      </c>
      <c r="C249" s="13" t="str">
        <f t="shared" si="8"/>
        <v>查看目錄</v>
      </c>
      <c r="D249" s="1" t="s">
        <v>2</v>
      </c>
      <c r="E249" s="6">
        <v>36586</v>
      </c>
      <c r="F249" s="6">
        <v>36598</v>
      </c>
      <c r="G249" s="6">
        <v>36621</v>
      </c>
      <c r="H249" s="6" t="s">
        <v>4766</v>
      </c>
      <c r="I249" s="6" t="s">
        <v>4766</v>
      </c>
      <c r="J249" s="6" t="s">
        <v>4766</v>
      </c>
      <c r="K249" s="6" t="s">
        <v>4766</v>
      </c>
      <c r="L249" s="6" t="s">
        <v>4766</v>
      </c>
      <c r="M249" s="6" t="s">
        <v>4766</v>
      </c>
      <c r="N249" s="6" t="s">
        <v>4766</v>
      </c>
      <c r="O249" s="6" t="s">
        <v>4766</v>
      </c>
    </row>
    <row r="250" spans="1:15" ht="16.5" customHeight="1" x14ac:dyDescent="0.25">
      <c r="A250" s="1" t="s">
        <v>1717</v>
      </c>
      <c r="B250" s="2" t="s">
        <v>7568</v>
      </c>
      <c r="C250" s="13" t="str">
        <f t="shared" si="8"/>
        <v>查看目錄</v>
      </c>
      <c r="D250" s="1" t="s">
        <v>2</v>
      </c>
      <c r="E250" s="6">
        <v>36586</v>
      </c>
      <c r="F250" s="6">
        <v>36598</v>
      </c>
      <c r="G250" s="6">
        <v>36621</v>
      </c>
      <c r="H250" s="6" t="s">
        <v>4766</v>
      </c>
      <c r="I250" s="6" t="s">
        <v>4766</v>
      </c>
      <c r="J250" s="6" t="s">
        <v>4766</v>
      </c>
      <c r="K250" s="6" t="s">
        <v>4766</v>
      </c>
      <c r="L250" s="6" t="s">
        <v>4766</v>
      </c>
      <c r="M250" s="6" t="s">
        <v>4766</v>
      </c>
      <c r="N250" s="6" t="s">
        <v>4766</v>
      </c>
      <c r="O250" s="6" t="s">
        <v>4766</v>
      </c>
    </row>
    <row r="251" spans="1:15" ht="16.5" customHeight="1" x14ac:dyDescent="0.25">
      <c r="A251" s="1" t="s">
        <v>1718</v>
      </c>
      <c r="B251" s="2" t="s">
        <v>7569</v>
      </c>
      <c r="C251" s="13" t="str">
        <f t="shared" si="8"/>
        <v>查看目錄</v>
      </c>
      <c r="D251" s="1" t="s">
        <v>2</v>
      </c>
      <c r="E251" s="6">
        <v>36586</v>
      </c>
      <c r="F251" s="6">
        <v>36598</v>
      </c>
      <c r="G251" s="6">
        <v>36600</v>
      </c>
      <c r="H251" s="6" t="s">
        <v>4766</v>
      </c>
      <c r="I251" s="6" t="s">
        <v>4766</v>
      </c>
      <c r="J251" s="6" t="s">
        <v>4766</v>
      </c>
      <c r="K251" s="6" t="s">
        <v>4766</v>
      </c>
      <c r="L251" s="6" t="s">
        <v>4766</v>
      </c>
      <c r="M251" s="6" t="s">
        <v>4766</v>
      </c>
      <c r="N251" s="6" t="s">
        <v>4766</v>
      </c>
      <c r="O251" s="6" t="s">
        <v>4766</v>
      </c>
    </row>
    <row r="252" spans="1:15" ht="16.5" customHeight="1" x14ac:dyDescent="0.25">
      <c r="A252" s="1" t="s">
        <v>1719</v>
      </c>
      <c r="B252" s="2" t="s">
        <v>7570</v>
      </c>
      <c r="C252" s="13" t="str">
        <f t="shared" si="8"/>
        <v>查看目錄</v>
      </c>
      <c r="D252" s="1" t="s">
        <v>2</v>
      </c>
      <c r="E252" s="6">
        <v>36588</v>
      </c>
      <c r="F252" s="6">
        <v>36600</v>
      </c>
      <c r="G252" s="6">
        <v>36592</v>
      </c>
      <c r="H252" s="6" t="s">
        <v>4766</v>
      </c>
      <c r="I252" s="6" t="s">
        <v>4766</v>
      </c>
      <c r="J252" s="6" t="s">
        <v>4766</v>
      </c>
      <c r="K252" s="6" t="s">
        <v>4766</v>
      </c>
      <c r="L252" s="6" t="s">
        <v>4766</v>
      </c>
      <c r="M252" s="6" t="s">
        <v>4766</v>
      </c>
      <c r="N252" s="6" t="s">
        <v>4766</v>
      </c>
      <c r="O252" s="6" t="s">
        <v>4766</v>
      </c>
    </row>
    <row r="253" spans="1:15" ht="16.5" customHeight="1" x14ac:dyDescent="0.25">
      <c r="A253" s="1" t="s">
        <v>1720</v>
      </c>
      <c r="B253" s="2" t="s">
        <v>7571</v>
      </c>
      <c r="C253" s="13" t="str">
        <f t="shared" si="8"/>
        <v>查看目錄</v>
      </c>
      <c r="D253" s="1" t="s">
        <v>2</v>
      </c>
      <c r="E253" s="6">
        <v>36588</v>
      </c>
      <c r="F253" s="6">
        <v>36592</v>
      </c>
      <c r="G253" s="6">
        <v>36600</v>
      </c>
      <c r="H253" s="6" t="s">
        <v>4766</v>
      </c>
      <c r="I253" s="6" t="s">
        <v>4766</v>
      </c>
      <c r="J253" s="6" t="s">
        <v>4766</v>
      </c>
      <c r="K253" s="6" t="s">
        <v>4766</v>
      </c>
      <c r="L253" s="6" t="s">
        <v>4766</v>
      </c>
      <c r="M253" s="6" t="s">
        <v>4766</v>
      </c>
      <c r="N253" s="6" t="s">
        <v>4766</v>
      </c>
      <c r="O253" s="6" t="s">
        <v>4766</v>
      </c>
    </row>
    <row r="254" spans="1:15" ht="16.5" customHeight="1" x14ac:dyDescent="0.25">
      <c r="A254" s="1" t="s">
        <v>1721</v>
      </c>
      <c r="B254" s="2" t="s">
        <v>7572</v>
      </c>
      <c r="C254" s="13" t="str">
        <f t="shared" si="8"/>
        <v>查看目錄</v>
      </c>
      <c r="D254" s="1" t="s">
        <v>2</v>
      </c>
      <c r="E254" s="6">
        <v>36594</v>
      </c>
      <c r="F254" s="6">
        <v>36606</v>
      </c>
      <c r="G254" s="6">
        <v>36601</v>
      </c>
      <c r="H254" s="6" t="s">
        <v>4766</v>
      </c>
      <c r="I254" s="6" t="s">
        <v>4766</v>
      </c>
      <c r="J254" s="6" t="s">
        <v>4766</v>
      </c>
      <c r="K254" s="6" t="s">
        <v>4766</v>
      </c>
      <c r="L254" s="6" t="s">
        <v>4766</v>
      </c>
      <c r="M254" s="6" t="s">
        <v>4766</v>
      </c>
      <c r="N254" s="6" t="s">
        <v>4766</v>
      </c>
      <c r="O254" s="6" t="s">
        <v>4766</v>
      </c>
    </row>
    <row r="255" spans="1:15" ht="16.5" customHeight="1" x14ac:dyDescent="0.25">
      <c r="A255" s="1" t="s">
        <v>1722</v>
      </c>
      <c r="B255" s="2" t="s">
        <v>7573</v>
      </c>
      <c r="C255" s="13" t="str">
        <f t="shared" si="8"/>
        <v>查看目錄</v>
      </c>
      <c r="D255" s="1" t="s">
        <v>2</v>
      </c>
      <c r="E255" s="6">
        <v>36594</v>
      </c>
      <c r="F255" s="6">
        <v>36606</v>
      </c>
      <c r="G255" s="6">
        <v>36606</v>
      </c>
      <c r="H255" s="6" t="s">
        <v>4766</v>
      </c>
      <c r="I255" s="6" t="s">
        <v>4766</v>
      </c>
      <c r="J255" s="6" t="s">
        <v>4766</v>
      </c>
      <c r="K255" s="6" t="s">
        <v>4766</v>
      </c>
      <c r="L255" s="6" t="s">
        <v>4766</v>
      </c>
      <c r="M255" s="6" t="s">
        <v>4766</v>
      </c>
      <c r="N255" s="6" t="s">
        <v>4766</v>
      </c>
      <c r="O255" s="6" t="s">
        <v>4766</v>
      </c>
    </row>
    <row r="256" spans="1:15" ht="16.5" customHeight="1" x14ac:dyDescent="0.25">
      <c r="A256" s="1" t="s">
        <v>1723</v>
      </c>
      <c r="B256" s="2" t="s">
        <v>7574</v>
      </c>
      <c r="C256" s="13" t="str">
        <f t="shared" si="8"/>
        <v>查看目錄</v>
      </c>
      <c r="D256" s="1" t="s">
        <v>2</v>
      </c>
      <c r="E256" s="6">
        <v>36599</v>
      </c>
      <c r="F256" s="6">
        <v>36612</v>
      </c>
      <c r="G256" s="6">
        <v>36616</v>
      </c>
      <c r="H256" s="6" t="s">
        <v>4766</v>
      </c>
      <c r="I256" s="6" t="s">
        <v>4766</v>
      </c>
      <c r="J256" s="6" t="s">
        <v>4766</v>
      </c>
      <c r="K256" s="6" t="s">
        <v>4766</v>
      </c>
      <c r="L256" s="6" t="s">
        <v>4766</v>
      </c>
      <c r="M256" s="6" t="s">
        <v>4766</v>
      </c>
      <c r="N256" s="6" t="s">
        <v>4766</v>
      </c>
      <c r="O256" s="6" t="s">
        <v>4766</v>
      </c>
    </row>
    <row r="257" spans="1:15" ht="16.5" customHeight="1" x14ac:dyDescent="0.25">
      <c r="A257" s="1" t="s">
        <v>1724</v>
      </c>
      <c r="B257" s="2" t="s">
        <v>7570</v>
      </c>
      <c r="C257" s="13" t="str">
        <f t="shared" si="8"/>
        <v>查看目錄</v>
      </c>
      <c r="D257" s="1" t="s">
        <v>2</v>
      </c>
      <c r="E257" s="6">
        <v>36600</v>
      </c>
      <c r="F257" s="6">
        <v>36612</v>
      </c>
      <c r="G257" s="6">
        <v>36615</v>
      </c>
      <c r="H257" s="6" t="s">
        <v>4766</v>
      </c>
      <c r="I257" s="6" t="s">
        <v>4766</v>
      </c>
      <c r="J257" s="6" t="s">
        <v>4766</v>
      </c>
      <c r="K257" s="6" t="s">
        <v>4766</v>
      </c>
      <c r="L257" s="6" t="s">
        <v>4766</v>
      </c>
      <c r="M257" s="6" t="s">
        <v>4766</v>
      </c>
      <c r="N257" s="6" t="s">
        <v>4766</v>
      </c>
      <c r="O257" s="6" t="s">
        <v>4766</v>
      </c>
    </row>
    <row r="258" spans="1:15" ht="16.5" customHeight="1" x14ac:dyDescent="0.25">
      <c r="A258" s="1" t="s">
        <v>1725</v>
      </c>
      <c r="B258" s="2" t="s">
        <v>7575</v>
      </c>
      <c r="C258" s="13" t="str">
        <f>HYPERLINK("X:\Private\NTD\Test Report\測試報告-電子版本(1999-2014)\G-OT\G-00311","查看文件")</f>
        <v>查看文件</v>
      </c>
      <c r="D258" s="1" t="s">
        <v>234</v>
      </c>
      <c r="E258" s="6">
        <v>36602</v>
      </c>
      <c r="F258" s="6">
        <v>36614</v>
      </c>
      <c r="G258" s="6" t="s">
        <v>4766</v>
      </c>
      <c r="H258" s="6" t="s">
        <v>4766</v>
      </c>
      <c r="I258" s="6" t="s">
        <v>4766</v>
      </c>
      <c r="J258" s="6" t="s">
        <v>4766</v>
      </c>
      <c r="K258" s="6" t="s">
        <v>4766</v>
      </c>
      <c r="L258" s="6" t="s">
        <v>4766</v>
      </c>
      <c r="M258" s="6" t="s">
        <v>4766</v>
      </c>
      <c r="N258" s="6" t="s">
        <v>4766</v>
      </c>
      <c r="O258" s="6" t="s">
        <v>4766</v>
      </c>
    </row>
    <row r="259" spans="1:15" ht="16.5" customHeight="1" x14ac:dyDescent="0.25">
      <c r="A259" s="1" t="s">
        <v>1726</v>
      </c>
      <c r="B259" s="2" t="s">
        <v>7576</v>
      </c>
      <c r="C259" s="13" t="str">
        <f>HYPERLINK("X:\Private\NTD\Test Report\測試報告-電子版本(1999-2014)\G-OT","查看目錄")</f>
        <v>查看目錄</v>
      </c>
      <c r="D259" s="1" t="s">
        <v>234</v>
      </c>
      <c r="E259" s="6">
        <v>36603</v>
      </c>
      <c r="F259" s="6">
        <v>36615</v>
      </c>
      <c r="G259" s="6">
        <v>36630</v>
      </c>
      <c r="H259" s="6" t="s">
        <v>4766</v>
      </c>
      <c r="I259" s="6" t="s">
        <v>4766</v>
      </c>
      <c r="J259" s="6" t="s">
        <v>4766</v>
      </c>
      <c r="K259" s="6" t="s">
        <v>4766</v>
      </c>
      <c r="L259" s="6" t="s">
        <v>4766</v>
      </c>
      <c r="M259" s="6" t="s">
        <v>4766</v>
      </c>
      <c r="N259" s="6" t="s">
        <v>4766</v>
      </c>
      <c r="O259" s="6" t="s">
        <v>4766</v>
      </c>
    </row>
    <row r="260" spans="1:15" ht="16.5" customHeight="1" x14ac:dyDescent="0.25">
      <c r="A260" s="1" t="s">
        <v>1727</v>
      </c>
      <c r="B260" s="2" t="s">
        <v>7577</v>
      </c>
      <c r="C260" s="13" t="str">
        <f>HYPERLINK("X:\Private\NTD\Test Report\測試報告-電子版本(1999-2014)\G-OT\G-00313","查看文件")</f>
        <v>查看文件</v>
      </c>
      <c r="D260" s="1" t="s">
        <v>2</v>
      </c>
      <c r="E260" s="6">
        <v>36606</v>
      </c>
      <c r="F260" s="6">
        <v>36619</v>
      </c>
      <c r="G260" s="6">
        <v>36672</v>
      </c>
      <c r="H260" s="6" t="s">
        <v>4766</v>
      </c>
      <c r="I260" s="6" t="s">
        <v>4766</v>
      </c>
      <c r="J260" s="6" t="s">
        <v>4766</v>
      </c>
      <c r="K260" s="6" t="s">
        <v>4766</v>
      </c>
      <c r="L260" s="6" t="s">
        <v>4766</v>
      </c>
      <c r="M260" s="6" t="s">
        <v>4766</v>
      </c>
      <c r="N260" s="6" t="s">
        <v>4766</v>
      </c>
      <c r="O260" s="6" t="s">
        <v>4766</v>
      </c>
    </row>
    <row r="261" spans="1:15" ht="16.5" customHeight="1" x14ac:dyDescent="0.25">
      <c r="A261" s="1" t="s">
        <v>1728</v>
      </c>
      <c r="B261" s="2" t="s">
        <v>7578</v>
      </c>
      <c r="C261" s="13" t="str">
        <f>HYPERLINK("X:\Private\NTD\Test Report\測試報告-電子版本(1999-2014)\G-OT","查看目錄")</f>
        <v>查看目錄</v>
      </c>
      <c r="D261" s="1" t="s">
        <v>2</v>
      </c>
      <c r="E261" s="6">
        <v>36607</v>
      </c>
      <c r="F261" s="6">
        <v>36615</v>
      </c>
      <c r="G261" s="6">
        <v>36626</v>
      </c>
      <c r="H261" s="6" t="s">
        <v>4766</v>
      </c>
      <c r="I261" s="6" t="s">
        <v>4766</v>
      </c>
      <c r="J261" s="6" t="s">
        <v>4766</v>
      </c>
      <c r="K261" s="6" t="s">
        <v>4766</v>
      </c>
      <c r="L261" s="6" t="s">
        <v>4766</v>
      </c>
      <c r="M261" s="6" t="s">
        <v>4766</v>
      </c>
      <c r="N261" s="6" t="s">
        <v>4766</v>
      </c>
      <c r="O261" s="6" t="s">
        <v>4766</v>
      </c>
    </row>
    <row r="262" spans="1:15" ht="16.5" customHeight="1" x14ac:dyDescent="0.25">
      <c r="A262" s="1" t="s">
        <v>1729</v>
      </c>
      <c r="B262" s="2" t="s">
        <v>7579</v>
      </c>
      <c r="C262" s="13" t="str">
        <f>HYPERLINK("X:\Private\NTD\Test Report\測試報告-電子版本(1999-2014)\G-OT\G-00401","查看文件")</f>
        <v>查看文件</v>
      </c>
      <c r="D262" s="1" t="s">
        <v>2</v>
      </c>
      <c r="E262" s="6">
        <v>36626</v>
      </c>
      <c r="F262" s="6">
        <v>36636</v>
      </c>
      <c r="G262" s="6">
        <v>36641</v>
      </c>
      <c r="H262" s="6" t="s">
        <v>4766</v>
      </c>
      <c r="I262" s="6" t="s">
        <v>4766</v>
      </c>
      <c r="J262" s="6" t="s">
        <v>4766</v>
      </c>
      <c r="K262" s="6" t="s">
        <v>4766</v>
      </c>
      <c r="L262" s="6" t="s">
        <v>4766</v>
      </c>
      <c r="M262" s="6" t="s">
        <v>4766</v>
      </c>
      <c r="N262" s="6" t="s">
        <v>4766</v>
      </c>
      <c r="O262" s="6" t="s">
        <v>4766</v>
      </c>
    </row>
    <row r="263" spans="1:15" ht="16.5" customHeight="1" x14ac:dyDescent="0.25">
      <c r="A263" s="1" t="s">
        <v>1730</v>
      </c>
      <c r="B263" s="2" t="s">
        <v>7580</v>
      </c>
      <c r="C263" s="13" t="str">
        <f>HYPERLINK("X:\Private\NTD\Test Report\測試報告-電子版本(1999-2014)\G-OT\G-00402","查看文件")</f>
        <v>查看文件</v>
      </c>
      <c r="D263" s="1" t="s">
        <v>2</v>
      </c>
      <c r="E263" s="6">
        <v>36630</v>
      </c>
      <c r="F263" s="6">
        <v>36641</v>
      </c>
      <c r="G263" s="6">
        <v>36649</v>
      </c>
      <c r="H263" s="6" t="s">
        <v>4766</v>
      </c>
      <c r="I263" s="6" t="s">
        <v>4766</v>
      </c>
      <c r="J263" s="6" t="s">
        <v>4766</v>
      </c>
      <c r="K263" s="6" t="s">
        <v>4766</v>
      </c>
      <c r="L263" s="6" t="s">
        <v>4766</v>
      </c>
      <c r="M263" s="6" t="s">
        <v>4766</v>
      </c>
      <c r="N263" s="6" t="s">
        <v>4766</v>
      </c>
      <c r="O263" s="6" t="s">
        <v>4766</v>
      </c>
    </row>
    <row r="264" spans="1:15" ht="16.5" customHeight="1" x14ac:dyDescent="0.25">
      <c r="A264" s="1" t="s">
        <v>1731</v>
      </c>
      <c r="B264" s="2" t="s">
        <v>7581</v>
      </c>
      <c r="C264" s="13" t="str">
        <f>HYPERLINK("X:\Private\NTD\Test Report\測試報告-電子版本(1999-2014)\G-OT\G-00403","查看文件")</f>
        <v>查看文件</v>
      </c>
      <c r="D264" s="1" t="s">
        <v>2</v>
      </c>
      <c r="E264" s="6">
        <v>36629</v>
      </c>
      <c r="F264" s="6">
        <v>36633</v>
      </c>
      <c r="G264" s="6">
        <v>36634</v>
      </c>
      <c r="H264" s="6" t="s">
        <v>4766</v>
      </c>
      <c r="I264" s="6" t="s">
        <v>4766</v>
      </c>
      <c r="J264" s="6" t="s">
        <v>4766</v>
      </c>
      <c r="K264" s="6" t="s">
        <v>4766</v>
      </c>
      <c r="L264" s="6" t="s">
        <v>4766</v>
      </c>
      <c r="M264" s="6" t="s">
        <v>4766</v>
      </c>
      <c r="N264" s="6" t="s">
        <v>4766</v>
      </c>
      <c r="O264" s="6" t="s">
        <v>4766</v>
      </c>
    </row>
    <row r="265" spans="1:15" ht="16.5" customHeight="1" x14ac:dyDescent="0.25">
      <c r="A265" s="1" t="s">
        <v>1732</v>
      </c>
      <c r="B265" s="2" t="s">
        <v>7582</v>
      </c>
      <c r="C265" s="13" t="str">
        <f>HYPERLINK("X:\Private\NTD\Test Report\測試報告-電子版本(1999-2014)\G-OT","查看目錄")</f>
        <v>查看目錄</v>
      </c>
      <c r="D265" s="1" t="s">
        <v>4766</v>
      </c>
      <c r="E265" s="6" t="s">
        <v>4766</v>
      </c>
      <c r="F265" s="6" t="s">
        <v>4766</v>
      </c>
      <c r="G265" s="6" t="s">
        <v>4766</v>
      </c>
      <c r="H265" s="6" t="s">
        <v>4766</v>
      </c>
      <c r="I265" s="6" t="s">
        <v>4766</v>
      </c>
      <c r="J265" s="6" t="s">
        <v>4766</v>
      </c>
      <c r="K265" s="6" t="s">
        <v>4766</v>
      </c>
      <c r="L265" s="6" t="s">
        <v>4766</v>
      </c>
      <c r="M265" s="6" t="s">
        <v>4766</v>
      </c>
      <c r="N265" s="6" t="s">
        <v>4766</v>
      </c>
      <c r="O265" s="6" t="s">
        <v>4766</v>
      </c>
    </row>
    <row r="266" spans="1:15" ht="16.5" customHeight="1" x14ac:dyDescent="0.25">
      <c r="A266" s="1" t="s">
        <v>1733</v>
      </c>
      <c r="B266" s="2" t="s">
        <v>7583</v>
      </c>
      <c r="C266" s="13" t="str">
        <f>HYPERLINK("X:\Private\NTD\Test Report\測試報告-電子版本(1999-2014)\G-OT\G-00502","查看文件")</f>
        <v>查看文件</v>
      </c>
      <c r="D266" s="1" t="s">
        <v>9</v>
      </c>
      <c r="E266" s="6">
        <v>36651</v>
      </c>
      <c r="F266" s="6">
        <v>36656</v>
      </c>
      <c r="G266" s="6">
        <v>36679</v>
      </c>
      <c r="H266" s="6" t="s">
        <v>4766</v>
      </c>
      <c r="I266" s="6" t="s">
        <v>4766</v>
      </c>
      <c r="J266" s="6" t="s">
        <v>4766</v>
      </c>
      <c r="K266" s="6" t="s">
        <v>4766</v>
      </c>
      <c r="L266" s="6" t="s">
        <v>4766</v>
      </c>
      <c r="M266" s="6" t="s">
        <v>4766</v>
      </c>
      <c r="N266" s="6" t="s">
        <v>4766</v>
      </c>
      <c r="O266" s="6" t="s">
        <v>4766</v>
      </c>
    </row>
    <row r="267" spans="1:15" ht="16.5" customHeight="1" x14ac:dyDescent="0.25">
      <c r="A267" s="1" t="s">
        <v>1734</v>
      </c>
      <c r="B267" s="2" t="s">
        <v>7580</v>
      </c>
      <c r="C267" s="13" t="str">
        <f>HYPERLINK("X:\Private\NTD\Test Report\測試報告-電子版本(1999-2014)\G-OT","查看目錄")</f>
        <v>查看目錄</v>
      </c>
      <c r="D267" s="1" t="s">
        <v>11</v>
      </c>
      <c r="E267" s="6">
        <v>36658</v>
      </c>
      <c r="F267" s="6">
        <v>36665</v>
      </c>
      <c r="G267" s="6" t="s">
        <v>4766</v>
      </c>
      <c r="H267" s="6" t="s">
        <v>4766</v>
      </c>
      <c r="I267" s="6" t="s">
        <v>4766</v>
      </c>
      <c r="J267" s="6" t="s">
        <v>4766</v>
      </c>
      <c r="K267" s="6" t="s">
        <v>4766</v>
      </c>
      <c r="L267" s="6" t="s">
        <v>4766</v>
      </c>
      <c r="M267" s="6" t="s">
        <v>4766</v>
      </c>
      <c r="N267" s="6" t="s">
        <v>4766</v>
      </c>
      <c r="O267" s="6" t="s">
        <v>4766</v>
      </c>
    </row>
    <row r="268" spans="1:15" ht="16.5" customHeight="1" x14ac:dyDescent="0.25">
      <c r="A268" s="1" t="s">
        <v>1735</v>
      </c>
      <c r="B268" s="2" t="s">
        <v>7584</v>
      </c>
      <c r="C268" s="13" t="str">
        <f>HYPERLINK("X:\Private\NTD\Test Report\測試報告-電子版本(1999-2014)\G-OT\G-00504","查看文件")</f>
        <v>查看文件</v>
      </c>
      <c r="D268" s="1" t="s">
        <v>11</v>
      </c>
      <c r="E268" s="6">
        <v>36658</v>
      </c>
      <c r="F268" s="6">
        <v>36665</v>
      </c>
      <c r="G268" s="6" t="s">
        <v>4766</v>
      </c>
      <c r="H268" s="6" t="s">
        <v>4766</v>
      </c>
      <c r="I268" s="6" t="s">
        <v>4766</v>
      </c>
      <c r="J268" s="6" t="s">
        <v>4766</v>
      </c>
      <c r="K268" s="6" t="s">
        <v>4766</v>
      </c>
      <c r="L268" s="6" t="s">
        <v>4766</v>
      </c>
      <c r="M268" s="6" t="s">
        <v>4766</v>
      </c>
      <c r="N268" s="6" t="s">
        <v>4766</v>
      </c>
      <c r="O268" s="6" t="s">
        <v>4766</v>
      </c>
    </row>
    <row r="269" spans="1:15" ht="16.5" customHeight="1" x14ac:dyDescent="0.25">
      <c r="A269" s="1" t="s">
        <v>1736</v>
      </c>
      <c r="B269" s="2" t="s">
        <v>7585</v>
      </c>
      <c r="C269" s="13" t="str">
        <f>HYPERLINK("X:\Private\NTD\Test Report\測試報告-電子版本(1999-2014)\G-OT\G-00505","查看文件")</f>
        <v>查看文件</v>
      </c>
      <c r="D269" s="1" t="s">
        <v>11</v>
      </c>
      <c r="E269" s="6">
        <v>36658</v>
      </c>
      <c r="F269" s="6">
        <v>36665</v>
      </c>
      <c r="G269" s="6">
        <v>36679</v>
      </c>
      <c r="H269" s="6" t="s">
        <v>4766</v>
      </c>
      <c r="I269" s="6" t="s">
        <v>4766</v>
      </c>
      <c r="J269" s="6" t="s">
        <v>4766</v>
      </c>
      <c r="K269" s="6" t="s">
        <v>4766</v>
      </c>
      <c r="L269" s="6" t="s">
        <v>4766</v>
      </c>
      <c r="M269" s="6" t="s">
        <v>4766</v>
      </c>
      <c r="N269" s="6" t="s">
        <v>4766</v>
      </c>
      <c r="O269" s="6" t="s">
        <v>4766</v>
      </c>
    </row>
    <row r="270" spans="1:15" ht="16.5" customHeight="1" x14ac:dyDescent="0.25">
      <c r="A270" s="1" t="s">
        <v>1737</v>
      </c>
      <c r="B270" s="2" t="s">
        <v>7586</v>
      </c>
      <c r="C270" s="13" t="str">
        <f>HYPERLINK("X:\Private\NTD\Test Report\測試報告-電子版本(1999-2014)\G-OT\G-00601","查看文件")</f>
        <v>查看文件</v>
      </c>
      <c r="D270" s="1" t="s">
        <v>4992</v>
      </c>
      <c r="E270" s="6">
        <v>36679</v>
      </c>
      <c r="F270" s="6">
        <v>36682</v>
      </c>
      <c r="G270" s="6" t="s">
        <v>1053</v>
      </c>
      <c r="H270" s="6" t="s">
        <v>4766</v>
      </c>
      <c r="I270" s="6" t="s">
        <v>4766</v>
      </c>
      <c r="J270" s="6" t="s">
        <v>4766</v>
      </c>
      <c r="K270" s="6" t="s">
        <v>4766</v>
      </c>
      <c r="L270" s="6" t="s">
        <v>4766</v>
      </c>
      <c r="M270" s="6" t="s">
        <v>4766</v>
      </c>
      <c r="N270" s="6" t="s">
        <v>4766</v>
      </c>
      <c r="O270" s="6" t="s">
        <v>4766</v>
      </c>
    </row>
    <row r="271" spans="1:15" ht="16.5" customHeight="1" x14ac:dyDescent="0.25">
      <c r="A271" s="1" t="s">
        <v>1738</v>
      </c>
      <c r="B271" s="2" t="s">
        <v>7587</v>
      </c>
      <c r="C271" s="13" t="str">
        <f>HYPERLINK("X:\Private\NTD\Test Report\測試報告-電子版本(1999-2014)\G-OT\G-00602","查看文件")</f>
        <v>查看文件</v>
      </c>
      <c r="D271" s="1" t="s">
        <v>4992</v>
      </c>
      <c r="E271" s="6">
        <v>36679</v>
      </c>
      <c r="F271" s="6">
        <v>36682</v>
      </c>
      <c r="G271" s="6">
        <v>36721</v>
      </c>
      <c r="H271" s="6" t="s">
        <v>4766</v>
      </c>
      <c r="I271" s="6" t="s">
        <v>4766</v>
      </c>
      <c r="J271" s="6" t="s">
        <v>4766</v>
      </c>
      <c r="K271" s="6" t="s">
        <v>4766</v>
      </c>
      <c r="L271" s="6" t="s">
        <v>4766</v>
      </c>
      <c r="M271" s="6" t="s">
        <v>4766</v>
      </c>
      <c r="N271" s="6" t="s">
        <v>4766</v>
      </c>
      <c r="O271" s="6" t="s">
        <v>4766</v>
      </c>
    </row>
    <row r="272" spans="1:15" ht="16.5" customHeight="1" x14ac:dyDescent="0.25">
      <c r="A272" s="1" t="s">
        <v>1739</v>
      </c>
      <c r="B272" s="2" t="s">
        <v>7588</v>
      </c>
      <c r="C272" s="13" t="str">
        <f>HYPERLINK("X:\Private\NTD\Test Report\測試報告-電子版本(1999-2014)\G-OT\G-00603","查看文件")</f>
        <v>查看文件</v>
      </c>
      <c r="D272" s="1" t="s">
        <v>2</v>
      </c>
      <c r="E272" s="6">
        <v>36696</v>
      </c>
      <c r="F272" s="6">
        <v>36707</v>
      </c>
      <c r="G272" s="6">
        <v>36712</v>
      </c>
      <c r="H272" s="6" t="s">
        <v>4766</v>
      </c>
      <c r="I272" s="6" t="s">
        <v>4766</v>
      </c>
      <c r="J272" s="6" t="s">
        <v>4766</v>
      </c>
      <c r="K272" s="6" t="s">
        <v>4766</v>
      </c>
      <c r="L272" s="6" t="s">
        <v>4766</v>
      </c>
      <c r="M272" s="6" t="s">
        <v>4766</v>
      </c>
      <c r="N272" s="6" t="s">
        <v>4766</v>
      </c>
      <c r="O272" s="6" t="s">
        <v>4766</v>
      </c>
    </row>
    <row r="273" spans="1:15" ht="16.5" customHeight="1" x14ac:dyDescent="0.25">
      <c r="A273" s="1" t="s">
        <v>1740</v>
      </c>
      <c r="B273" s="2" t="s">
        <v>7589</v>
      </c>
      <c r="C273" s="13" t="str">
        <f>HYPERLINK("X:\Private\NTD\Test Report\測試報告-電子版本(1999-2014)\G-OT\G-00604","查看文件")</f>
        <v>查看文件</v>
      </c>
      <c r="D273" s="1" t="s">
        <v>11</v>
      </c>
      <c r="E273" s="6">
        <v>36697</v>
      </c>
      <c r="F273" s="6">
        <v>36704</v>
      </c>
      <c r="G273" s="6">
        <v>36725</v>
      </c>
      <c r="H273" s="6" t="s">
        <v>4766</v>
      </c>
      <c r="I273" s="6" t="s">
        <v>4766</v>
      </c>
      <c r="J273" s="6" t="s">
        <v>4766</v>
      </c>
      <c r="K273" s="6" t="s">
        <v>4766</v>
      </c>
      <c r="L273" s="6" t="s">
        <v>4766</v>
      </c>
      <c r="M273" s="6" t="s">
        <v>4766</v>
      </c>
      <c r="N273" s="6" t="s">
        <v>4766</v>
      </c>
      <c r="O273" s="6" t="s">
        <v>4766</v>
      </c>
    </row>
    <row r="274" spans="1:15" ht="16.5" customHeight="1" x14ac:dyDescent="0.25">
      <c r="A274" s="1" t="s">
        <v>1741</v>
      </c>
      <c r="B274" s="2" t="s">
        <v>7590</v>
      </c>
      <c r="C274" s="13" t="str">
        <f>HYPERLINK("X:\Private\NTD\Test Report\測試報告-電子版本(1999-2014)\G-OT\G-00605","查看文件")</f>
        <v>查看文件</v>
      </c>
      <c r="D274" s="1" t="s">
        <v>11</v>
      </c>
      <c r="E274" s="6">
        <v>36699</v>
      </c>
      <c r="F274" s="6">
        <v>36707</v>
      </c>
      <c r="G274" s="6">
        <v>36728</v>
      </c>
      <c r="H274" s="6" t="s">
        <v>4766</v>
      </c>
      <c r="I274" s="6" t="s">
        <v>4766</v>
      </c>
      <c r="J274" s="6" t="s">
        <v>4766</v>
      </c>
      <c r="K274" s="6" t="s">
        <v>4766</v>
      </c>
      <c r="L274" s="6" t="s">
        <v>4766</v>
      </c>
      <c r="M274" s="6" t="s">
        <v>4766</v>
      </c>
      <c r="N274" s="6" t="s">
        <v>4766</v>
      </c>
      <c r="O274" s="6" t="s">
        <v>4766</v>
      </c>
    </row>
    <row r="275" spans="1:15" ht="16.5" customHeight="1" x14ac:dyDescent="0.25">
      <c r="A275" s="1" t="s">
        <v>1742</v>
      </c>
      <c r="B275" s="2" t="s">
        <v>7591</v>
      </c>
      <c r="C275" s="13" t="str">
        <f>HYPERLINK("X:\Private\NTD\Test Report\測試報告-電子版本(1999-2014)\G-OT\G-00606","查看文件")</f>
        <v>查看文件</v>
      </c>
      <c r="D275" s="1" t="s">
        <v>4992</v>
      </c>
      <c r="E275" s="6">
        <v>36699</v>
      </c>
      <c r="F275" s="6">
        <v>36707</v>
      </c>
      <c r="G275" s="6">
        <v>36714</v>
      </c>
      <c r="H275" s="6" t="s">
        <v>4766</v>
      </c>
      <c r="I275" s="6" t="s">
        <v>4766</v>
      </c>
      <c r="J275" s="6" t="s">
        <v>4766</v>
      </c>
      <c r="K275" s="6" t="s">
        <v>4766</v>
      </c>
      <c r="L275" s="6" t="s">
        <v>4766</v>
      </c>
      <c r="M275" s="6" t="s">
        <v>4766</v>
      </c>
      <c r="N275" s="6" t="s">
        <v>4766</v>
      </c>
      <c r="O275" s="6" t="s">
        <v>4766</v>
      </c>
    </row>
    <row r="276" spans="1:15" ht="16.5" customHeight="1" x14ac:dyDescent="0.25">
      <c r="A276" s="1" t="s">
        <v>1743</v>
      </c>
      <c r="B276" s="2" t="s">
        <v>7592</v>
      </c>
      <c r="C276" s="13" t="str">
        <f>HYPERLINK("X:\Private\NTD\Test Report\測試報告-電子版本(1999-2014)\G-OT\G-00607","查看文件")</f>
        <v>查看文件</v>
      </c>
      <c r="D276" s="1" t="s">
        <v>2</v>
      </c>
      <c r="E276" s="6">
        <v>36704</v>
      </c>
      <c r="F276" s="6">
        <v>36710</v>
      </c>
      <c r="G276" s="6" t="s">
        <v>4766</v>
      </c>
      <c r="H276" s="6" t="s">
        <v>4766</v>
      </c>
      <c r="I276" s="6" t="s">
        <v>4766</v>
      </c>
      <c r="J276" s="6" t="s">
        <v>4766</v>
      </c>
      <c r="K276" s="6" t="s">
        <v>4766</v>
      </c>
      <c r="L276" s="6" t="s">
        <v>4766</v>
      </c>
      <c r="M276" s="6" t="s">
        <v>4766</v>
      </c>
      <c r="N276" s="6" t="s">
        <v>4766</v>
      </c>
      <c r="O276" s="6" t="s">
        <v>4766</v>
      </c>
    </row>
    <row r="277" spans="1:15" ht="16.5" customHeight="1" x14ac:dyDescent="0.25">
      <c r="A277" s="1" t="s">
        <v>1744</v>
      </c>
      <c r="B277" s="2" t="s">
        <v>7593</v>
      </c>
      <c r="C277" s="13" t="str">
        <f>HYPERLINK("X:\Private\NTD\Test Report\測試報告-電子版本(1999-2014)\G-OT","查看目錄")</f>
        <v>查看目錄</v>
      </c>
      <c r="D277" s="1" t="s">
        <v>4992</v>
      </c>
      <c r="E277" s="6">
        <v>36699</v>
      </c>
      <c r="F277" s="6">
        <v>36707</v>
      </c>
      <c r="G277" s="6" t="s">
        <v>4766</v>
      </c>
      <c r="H277" s="6" t="s">
        <v>4766</v>
      </c>
      <c r="I277" s="6" t="s">
        <v>4766</v>
      </c>
      <c r="J277" s="6" t="s">
        <v>4766</v>
      </c>
      <c r="K277" s="6" t="s">
        <v>4766</v>
      </c>
      <c r="L277" s="6" t="s">
        <v>4766</v>
      </c>
      <c r="M277" s="6" t="s">
        <v>4766</v>
      </c>
      <c r="N277" s="6" t="s">
        <v>4766</v>
      </c>
      <c r="O277" s="6" t="s">
        <v>4766</v>
      </c>
    </row>
    <row r="278" spans="1:15" ht="16.5" customHeight="1" x14ac:dyDescent="0.25">
      <c r="A278" s="1" t="s">
        <v>1745</v>
      </c>
      <c r="B278" s="2" t="s">
        <v>7594</v>
      </c>
      <c r="C278" s="13" t="str">
        <f>HYPERLINK("X:\Private\NTD\Test Report\測試報告-電子版本(1999-2014)\G-OT\G-00701","查看文件")</f>
        <v>查看文件</v>
      </c>
      <c r="D278" s="1" t="s">
        <v>11</v>
      </c>
      <c r="E278" s="6">
        <v>36712</v>
      </c>
      <c r="F278" s="6">
        <v>36722</v>
      </c>
      <c r="G278" s="6" t="s">
        <v>4766</v>
      </c>
      <c r="H278" s="6" t="s">
        <v>4766</v>
      </c>
      <c r="I278" s="6" t="s">
        <v>4766</v>
      </c>
      <c r="J278" s="6" t="s">
        <v>4766</v>
      </c>
      <c r="K278" s="6" t="s">
        <v>4766</v>
      </c>
      <c r="L278" s="6" t="s">
        <v>4766</v>
      </c>
      <c r="M278" s="6" t="s">
        <v>4766</v>
      </c>
      <c r="N278" s="6" t="s">
        <v>4766</v>
      </c>
      <c r="O278" s="6" t="s">
        <v>4766</v>
      </c>
    </row>
    <row r="279" spans="1:15" ht="16.5" customHeight="1" x14ac:dyDescent="0.25">
      <c r="A279" s="1" t="s">
        <v>1746</v>
      </c>
      <c r="B279" s="2" t="s">
        <v>7595</v>
      </c>
      <c r="C279" s="13" t="str">
        <f>HYPERLINK("X:\Private\NTD\Test Report\測試報告-電子版本(1999-2014)\G-OT\G-00702","查看文件")</f>
        <v>查看文件</v>
      </c>
      <c r="D279" s="1" t="s">
        <v>2</v>
      </c>
      <c r="E279" s="6">
        <v>36719</v>
      </c>
      <c r="F279" s="6">
        <v>36721</v>
      </c>
      <c r="G279" s="6">
        <v>36727</v>
      </c>
      <c r="H279" s="6" t="s">
        <v>4766</v>
      </c>
      <c r="I279" s="6" t="s">
        <v>4766</v>
      </c>
      <c r="J279" s="6" t="s">
        <v>4766</v>
      </c>
      <c r="K279" s="6" t="s">
        <v>4766</v>
      </c>
      <c r="L279" s="6" t="s">
        <v>4766</v>
      </c>
      <c r="M279" s="6" t="s">
        <v>4766</v>
      </c>
      <c r="N279" s="6" t="s">
        <v>4766</v>
      </c>
      <c r="O279" s="6" t="s">
        <v>4766</v>
      </c>
    </row>
    <row r="280" spans="1:15" ht="16.5" customHeight="1" x14ac:dyDescent="0.25">
      <c r="A280" s="1" t="s">
        <v>1747</v>
      </c>
      <c r="B280" s="2" t="s">
        <v>7596</v>
      </c>
      <c r="C280" s="13" t="str">
        <f>HYPERLINK("X:\Private\NTD\Test Report\測試報告-電子版本(1999-2014)\G-OT","查看目錄")</f>
        <v>查看目錄</v>
      </c>
      <c r="D280" s="1" t="s">
        <v>2</v>
      </c>
      <c r="E280" s="6">
        <v>36717</v>
      </c>
      <c r="F280" s="6">
        <v>36724</v>
      </c>
      <c r="G280" s="6">
        <v>36761</v>
      </c>
      <c r="H280" s="6" t="s">
        <v>4766</v>
      </c>
      <c r="I280" s="6" t="s">
        <v>4766</v>
      </c>
      <c r="J280" s="6" t="s">
        <v>4766</v>
      </c>
      <c r="K280" s="6" t="s">
        <v>4766</v>
      </c>
      <c r="L280" s="6" t="s">
        <v>4766</v>
      </c>
      <c r="M280" s="6" t="s">
        <v>4766</v>
      </c>
      <c r="N280" s="6" t="s">
        <v>4766</v>
      </c>
      <c r="O280" s="6" t="s">
        <v>4766</v>
      </c>
    </row>
    <row r="281" spans="1:15" ht="16.5" customHeight="1" x14ac:dyDescent="0.25">
      <c r="A281" s="1" t="s">
        <v>1748</v>
      </c>
      <c r="B281" s="2" t="s">
        <v>7597</v>
      </c>
      <c r="C281" s="13" t="str">
        <f>HYPERLINK("X:\Private\NTD\Test Report\測試報告-電子版本(1999-2014)\G-OT\G-00704","查看文件")</f>
        <v>查看文件</v>
      </c>
      <c r="D281" s="1" t="s">
        <v>2</v>
      </c>
      <c r="E281" s="6">
        <v>36718</v>
      </c>
      <c r="F281" s="6">
        <v>36720</v>
      </c>
      <c r="G281" s="6">
        <v>36727</v>
      </c>
      <c r="H281" s="6" t="s">
        <v>4766</v>
      </c>
      <c r="I281" s="6" t="s">
        <v>4766</v>
      </c>
      <c r="J281" s="6" t="s">
        <v>4766</v>
      </c>
      <c r="K281" s="6" t="s">
        <v>4766</v>
      </c>
      <c r="L281" s="6" t="s">
        <v>4766</v>
      </c>
      <c r="M281" s="6" t="s">
        <v>4766</v>
      </c>
      <c r="N281" s="6" t="s">
        <v>4766</v>
      </c>
      <c r="O281" s="6" t="s">
        <v>4766</v>
      </c>
    </row>
    <row r="282" spans="1:15" ht="16.5" customHeight="1" x14ac:dyDescent="0.25">
      <c r="A282" s="1" t="s">
        <v>1749</v>
      </c>
      <c r="B282" s="2" t="s">
        <v>7598</v>
      </c>
      <c r="C282" s="13" t="str">
        <f>HYPERLINK("X:\Private\NTD\Test Report\測試報告-電子版本(1999-2014)\G-OT","查看目錄")</f>
        <v>查看目錄</v>
      </c>
      <c r="D282" s="1" t="s">
        <v>2</v>
      </c>
      <c r="E282" s="6">
        <v>36719</v>
      </c>
      <c r="F282" s="6">
        <v>36724</v>
      </c>
      <c r="G282" s="6">
        <v>36724</v>
      </c>
      <c r="H282" s="6" t="s">
        <v>4766</v>
      </c>
      <c r="I282" s="6" t="s">
        <v>4766</v>
      </c>
      <c r="J282" s="6" t="s">
        <v>4766</v>
      </c>
      <c r="K282" s="6" t="s">
        <v>4766</v>
      </c>
      <c r="L282" s="6" t="s">
        <v>4766</v>
      </c>
      <c r="M282" s="6" t="s">
        <v>4766</v>
      </c>
      <c r="N282" s="6" t="s">
        <v>4766</v>
      </c>
      <c r="O282" s="6" t="s">
        <v>4766</v>
      </c>
    </row>
    <row r="283" spans="1:15" ht="16.5" customHeight="1" x14ac:dyDescent="0.25">
      <c r="A283" s="1" t="s">
        <v>1750</v>
      </c>
      <c r="B283" s="2" t="s">
        <v>7599</v>
      </c>
      <c r="C283" s="13" t="str">
        <f>HYPERLINK("X:\Private\NTD\Test Report\測試報告-電子版本(1999-2014)\G-OT","查看目錄")</f>
        <v>查看目錄</v>
      </c>
      <c r="D283" s="1" t="s">
        <v>9</v>
      </c>
      <c r="E283" s="6">
        <v>36721</v>
      </c>
      <c r="F283" s="6">
        <v>36726</v>
      </c>
      <c r="G283" s="6">
        <v>36724</v>
      </c>
      <c r="H283" s="6" t="s">
        <v>4766</v>
      </c>
      <c r="I283" s="6" t="s">
        <v>4766</v>
      </c>
      <c r="J283" s="6" t="s">
        <v>4766</v>
      </c>
      <c r="K283" s="6" t="s">
        <v>4766</v>
      </c>
      <c r="L283" s="6" t="s">
        <v>4766</v>
      </c>
      <c r="M283" s="6" t="s">
        <v>4766</v>
      </c>
      <c r="N283" s="6" t="s">
        <v>4766</v>
      </c>
      <c r="O283" s="6" t="s">
        <v>4766</v>
      </c>
    </row>
    <row r="284" spans="1:15" ht="16.5" customHeight="1" x14ac:dyDescent="0.25">
      <c r="A284" s="1" t="s">
        <v>1751</v>
      </c>
      <c r="B284" s="2" t="s">
        <v>7600</v>
      </c>
      <c r="C284" s="13" t="str">
        <f>HYPERLINK("X:\Private\NTD\Test Report\測試報告-電子版本(1999-2014)\G-OT","查看目錄")</f>
        <v>查看目錄</v>
      </c>
      <c r="D284" s="1" t="s">
        <v>11</v>
      </c>
      <c r="E284" s="6">
        <v>36728</v>
      </c>
      <c r="F284" s="6">
        <v>36738</v>
      </c>
      <c r="G284" s="6" t="s">
        <v>4766</v>
      </c>
      <c r="H284" s="6" t="s">
        <v>4766</v>
      </c>
      <c r="I284" s="6" t="s">
        <v>4766</v>
      </c>
      <c r="J284" s="6" t="s">
        <v>4766</v>
      </c>
      <c r="K284" s="6" t="s">
        <v>4766</v>
      </c>
      <c r="L284" s="6" t="s">
        <v>4766</v>
      </c>
      <c r="M284" s="6" t="s">
        <v>4766</v>
      </c>
      <c r="N284" s="6" t="s">
        <v>4766</v>
      </c>
      <c r="O284" s="6" t="s">
        <v>4766</v>
      </c>
    </row>
    <row r="285" spans="1:15" ht="16.5" customHeight="1" x14ac:dyDescent="0.25">
      <c r="A285" s="1" t="s">
        <v>1752</v>
      </c>
      <c r="B285" s="2" t="s">
        <v>7601</v>
      </c>
      <c r="C285" s="13" t="str">
        <f>HYPERLINK("X:\Private\NTD\Test Report\測試報告-電子版本(1999-2014)\G-OT\G-00708","查看文件")</f>
        <v>查看文件</v>
      </c>
      <c r="D285" s="1" t="s">
        <v>11</v>
      </c>
      <c r="E285" s="6">
        <v>36728</v>
      </c>
      <c r="F285" s="6">
        <v>36738</v>
      </c>
      <c r="G285" s="6">
        <v>36735</v>
      </c>
      <c r="H285" s="6" t="s">
        <v>4766</v>
      </c>
      <c r="I285" s="6" t="s">
        <v>4766</v>
      </c>
      <c r="J285" s="6" t="s">
        <v>4766</v>
      </c>
      <c r="K285" s="6" t="s">
        <v>4766</v>
      </c>
      <c r="L285" s="6" t="s">
        <v>4766</v>
      </c>
      <c r="M285" s="6" t="s">
        <v>4766</v>
      </c>
      <c r="N285" s="6" t="s">
        <v>4766</v>
      </c>
      <c r="O285" s="6" t="s">
        <v>4766</v>
      </c>
    </row>
    <row r="286" spans="1:15" ht="16.5" customHeight="1" x14ac:dyDescent="0.25">
      <c r="A286" s="1" t="s">
        <v>1753</v>
      </c>
      <c r="B286" s="2" t="s">
        <v>7602</v>
      </c>
      <c r="C286" s="13" t="str">
        <f>HYPERLINK("X:\Private\NTD\Test Report\測試報告-電子版本(1999-2014)\G-OT\G-00709","查看文件")</f>
        <v>查看文件</v>
      </c>
      <c r="D286" s="1" t="s">
        <v>11</v>
      </c>
      <c r="E286" s="6">
        <v>36728</v>
      </c>
      <c r="F286" s="6">
        <v>36738</v>
      </c>
      <c r="G286" s="6" t="s">
        <v>4766</v>
      </c>
      <c r="H286" s="6" t="s">
        <v>4766</v>
      </c>
      <c r="I286" s="6" t="s">
        <v>4766</v>
      </c>
      <c r="J286" s="6" t="s">
        <v>4766</v>
      </c>
      <c r="K286" s="6" t="s">
        <v>4766</v>
      </c>
      <c r="L286" s="6" t="s">
        <v>4766</v>
      </c>
      <c r="M286" s="6" t="s">
        <v>4766</v>
      </c>
      <c r="N286" s="6" t="s">
        <v>4766</v>
      </c>
      <c r="O286" s="6" t="s">
        <v>4766</v>
      </c>
    </row>
    <row r="287" spans="1:15" ht="16.5" customHeight="1" x14ac:dyDescent="0.25">
      <c r="A287" s="1" t="s">
        <v>1754</v>
      </c>
      <c r="B287" s="2" t="s">
        <v>7603</v>
      </c>
      <c r="C287" s="13" t="str">
        <f>HYPERLINK("X:\Private\NTD\Test Report\測試報告-電子版本(1999-2014)\G-OT","查看目錄")</f>
        <v>查看目錄</v>
      </c>
      <c r="D287" s="1" t="s">
        <v>4992</v>
      </c>
      <c r="E287" s="6">
        <v>36724</v>
      </c>
      <c r="F287" s="6">
        <v>36748</v>
      </c>
      <c r="G287" s="6">
        <v>36878</v>
      </c>
      <c r="H287" s="6" t="s">
        <v>4766</v>
      </c>
      <c r="I287" s="6" t="s">
        <v>4766</v>
      </c>
      <c r="J287" s="6" t="s">
        <v>4766</v>
      </c>
      <c r="K287" s="6" t="s">
        <v>4766</v>
      </c>
      <c r="L287" s="6" t="s">
        <v>4766</v>
      </c>
      <c r="M287" s="6" t="s">
        <v>4766</v>
      </c>
      <c r="N287" s="6" t="s">
        <v>4766</v>
      </c>
      <c r="O287" s="6" t="s">
        <v>4766</v>
      </c>
    </row>
    <row r="288" spans="1:15" ht="16.5" customHeight="1" x14ac:dyDescent="0.25">
      <c r="A288" s="1" t="s">
        <v>1755</v>
      </c>
      <c r="B288" s="2" t="s">
        <v>7604</v>
      </c>
      <c r="C288" s="13" t="str">
        <f>HYPERLINK("X:\Private\NTD\Test Report\測試報告-電子版本(1999-2014)\G-OT\G-00711","查看文件")</f>
        <v>查看文件</v>
      </c>
      <c r="D288" s="1" t="s">
        <v>11</v>
      </c>
      <c r="E288" s="6">
        <v>36734</v>
      </c>
      <c r="F288" s="6">
        <v>36748</v>
      </c>
      <c r="G288" s="6">
        <v>36743</v>
      </c>
      <c r="H288" s="6" t="s">
        <v>4766</v>
      </c>
      <c r="I288" s="6" t="s">
        <v>4766</v>
      </c>
      <c r="J288" s="6" t="s">
        <v>4766</v>
      </c>
      <c r="K288" s="6" t="s">
        <v>4766</v>
      </c>
      <c r="L288" s="6" t="s">
        <v>4766</v>
      </c>
      <c r="M288" s="6" t="s">
        <v>4766</v>
      </c>
      <c r="N288" s="6" t="s">
        <v>4766</v>
      </c>
      <c r="O288" s="6" t="s">
        <v>4766</v>
      </c>
    </row>
    <row r="289" spans="1:15" ht="16.5" customHeight="1" x14ac:dyDescent="0.25">
      <c r="A289" s="1" t="s">
        <v>1756</v>
      </c>
      <c r="B289" s="2" t="s">
        <v>7605</v>
      </c>
      <c r="C289" s="13" t="str">
        <f>HYPERLINK("X:\Private\NTD\Test Report\測試報告-電子版本(1999-2014)\G-OT\G-00712","查看文件")</f>
        <v>查看文件</v>
      </c>
      <c r="D289" s="1" t="s">
        <v>2</v>
      </c>
      <c r="E289" s="6">
        <v>36736</v>
      </c>
      <c r="F289" s="6">
        <v>36739</v>
      </c>
      <c r="G289" s="6">
        <v>36736</v>
      </c>
      <c r="H289" s="6" t="s">
        <v>4766</v>
      </c>
      <c r="I289" s="6" t="s">
        <v>4766</v>
      </c>
      <c r="J289" s="6" t="s">
        <v>4766</v>
      </c>
      <c r="K289" s="6" t="s">
        <v>4766</v>
      </c>
      <c r="L289" s="6" t="s">
        <v>4766</v>
      </c>
      <c r="M289" s="6" t="s">
        <v>4766</v>
      </c>
      <c r="N289" s="6" t="s">
        <v>4766</v>
      </c>
      <c r="O289" s="6" t="s">
        <v>4766</v>
      </c>
    </row>
    <row r="290" spans="1:15" ht="16.5" customHeight="1" x14ac:dyDescent="0.25">
      <c r="A290" s="1" t="s">
        <v>1757</v>
      </c>
      <c r="B290" s="2" t="s">
        <v>7606</v>
      </c>
      <c r="C290" s="13" t="str">
        <f>HYPERLINK("X:\Private\NTD\Test Report\測試報告-電子版本(1999-2014)\G-OT","查看目錄")</f>
        <v>查看目錄</v>
      </c>
      <c r="D290" s="1" t="s">
        <v>2</v>
      </c>
      <c r="E290" s="6">
        <v>36738</v>
      </c>
      <c r="F290" s="6">
        <v>36742</v>
      </c>
      <c r="G290" s="6" t="s">
        <v>4766</v>
      </c>
      <c r="H290" s="6" t="s">
        <v>4766</v>
      </c>
      <c r="I290" s="6" t="s">
        <v>4766</v>
      </c>
      <c r="J290" s="6" t="s">
        <v>4766</v>
      </c>
      <c r="K290" s="6" t="s">
        <v>4766</v>
      </c>
      <c r="L290" s="6" t="s">
        <v>4766</v>
      </c>
      <c r="M290" s="6" t="s">
        <v>4766</v>
      </c>
      <c r="N290" s="6" t="s">
        <v>4766</v>
      </c>
      <c r="O290" s="6" t="s">
        <v>4766</v>
      </c>
    </row>
    <row r="291" spans="1:15" ht="16.5" customHeight="1" x14ac:dyDescent="0.25">
      <c r="A291" s="1" t="s">
        <v>1758</v>
      </c>
      <c r="B291" s="2" t="s">
        <v>7607</v>
      </c>
      <c r="C291" s="13" t="str">
        <f>HYPERLINK("X:\Private\NTD\Test Report\測試報告-電子版本(1999-2014)\G-OT\G-00801","查看文件")</f>
        <v>查看文件</v>
      </c>
      <c r="D291" s="1" t="s">
        <v>11</v>
      </c>
      <c r="E291" s="6">
        <v>36739</v>
      </c>
      <c r="F291" s="6">
        <v>36749</v>
      </c>
      <c r="G291" s="6" t="s">
        <v>4766</v>
      </c>
      <c r="H291" s="6" t="s">
        <v>4766</v>
      </c>
      <c r="I291" s="6" t="s">
        <v>4766</v>
      </c>
      <c r="J291" s="6" t="s">
        <v>4766</v>
      </c>
      <c r="K291" s="6" t="s">
        <v>4766</v>
      </c>
      <c r="L291" s="6" t="s">
        <v>4766</v>
      </c>
      <c r="M291" s="6" t="s">
        <v>4766</v>
      </c>
      <c r="N291" s="6" t="s">
        <v>4766</v>
      </c>
      <c r="O291" s="6" t="s">
        <v>4766</v>
      </c>
    </row>
    <row r="292" spans="1:15" ht="16.5" customHeight="1" x14ac:dyDescent="0.25">
      <c r="A292" s="1" t="s">
        <v>1759</v>
      </c>
      <c r="B292" s="2" t="s">
        <v>7608</v>
      </c>
      <c r="C292" s="13" t="str">
        <f>HYPERLINK("X:\Private\NTD\Test Report\測試報告-電子版本(1999-2014)\G-OT\G-00802","查看文件")</f>
        <v>查看文件</v>
      </c>
      <c r="D292" s="1" t="s">
        <v>11</v>
      </c>
      <c r="E292" s="6">
        <v>36739</v>
      </c>
      <c r="F292" s="6">
        <v>36748</v>
      </c>
      <c r="G292" s="6" t="s">
        <v>4766</v>
      </c>
      <c r="H292" s="6" t="s">
        <v>4766</v>
      </c>
      <c r="I292" s="6" t="s">
        <v>4766</v>
      </c>
      <c r="J292" s="6" t="s">
        <v>4766</v>
      </c>
      <c r="K292" s="6" t="s">
        <v>4766</v>
      </c>
      <c r="L292" s="6" t="s">
        <v>4766</v>
      </c>
      <c r="M292" s="6" t="s">
        <v>4766</v>
      </c>
      <c r="N292" s="6" t="s">
        <v>4766</v>
      </c>
      <c r="O292" s="6" t="s">
        <v>4766</v>
      </c>
    </row>
    <row r="293" spans="1:15" ht="16.5" customHeight="1" x14ac:dyDescent="0.25">
      <c r="A293" s="1" t="s">
        <v>1760</v>
      </c>
      <c r="B293" s="2" t="s">
        <v>7609</v>
      </c>
      <c r="C293" s="13" t="str">
        <f>HYPERLINK("X:\Private\NTD\Test Report\測試報告-電子版本(1999-2014)\G-OT\G-00803","查看文件")</f>
        <v>查看文件</v>
      </c>
      <c r="D293" s="1" t="s">
        <v>1761</v>
      </c>
      <c r="E293" s="6">
        <v>36740</v>
      </c>
      <c r="F293" s="6">
        <v>36750</v>
      </c>
      <c r="G293" s="6" t="s">
        <v>4766</v>
      </c>
      <c r="H293" s="6" t="s">
        <v>4766</v>
      </c>
      <c r="I293" s="6" t="s">
        <v>4766</v>
      </c>
      <c r="J293" s="6" t="s">
        <v>4766</v>
      </c>
      <c r="K293" s="6" t="s">
        <v>4766</v>
      </c>
      <c r="L293" s="6" t="s">
        <v>4766</v>
      </c>
      <c r="M293" s="6" t="s">
        <v>4766</v>
      </c>
      <c r="N293" s="6" t="s">
        <v>4766</v>
      </c>
      <c r="O293" s="6" t="s">
        <v>4766</v>
      </c>
    </row>
    <row r="294" spans="1:15" ht="16.5" customHeight="1" x14ac:dyDescent="0.25">
      <c r="A294" s="1" t="s">
        <v>1762</v>
      </c>
      <c r="B294" s="2" t="s">
        <v>7610</v>
      </c>
      <c r="C294" s="13" t="str">
        <f>HYPERLINK("X:\Private\NTD\Test Report\測試報告-電子版本(1999-2014)\G-OT","查看目錄")</f>
        <v>查看目錄</v>
      </c>
      <c r="D294" s="1" t="s">
        <v>11</v>
      </c>
      <c r="E294" s="6">
        <v>36742</v>
      </c>
      <c r="F294" s="6">
        <v>36728</v>
      </c>
      <c r="G294" s="6">
        <v>36728</v>
      </c>
      <c r="H294" s="6" t="s">
        <v>4766</v>
      </c>
      <c r="I294" s="6" t="s">
        <v>4766</v>
      </c>
      <c r="J294" s="6" t="s">
        <v>4766</v>
      </c>
      <c r="K294" s="6" t="s">
        <v>4766</v>
      </c>
      <c r="L294" s="6" t="s">
        <v>4766</v>
      </c>
      <c r="M294" s="6" t="s">
        <v>4766</v>
      </c>
      <c r="N294" s="6" t="s">
        <v>4766</v>
      </c>
      <c r="O294" s="6" t="s">
        <v>4766</v>
      </c>
    </row>
    <row r="295" spans="1:15" ht="16.5" customHeight="1" x14ac:dyDescent="0.25">
      <c r="A295" s="1" t="s">
        <v>1763</v>
      </c>
      <c r="B295" s="2" t="s">
        <v>7611</v>
      </c>
      <c r="C295" s="13" t="str">
        <f>HYPERLINK("X:\Private\NTD\Test Report\測試報告-電子版本(1999-2014)\G-OT\G-00805","查看文件")</f>
        <v>查看文件</v>
      </c>
      <c r="D295" s="1" t="s">
        <v>11</v>
      </c>
      <c r="E295" s="6">
        <v>36754</v>
      </c>
      <c r="F295" s="6">
        <v>36764</v>
      </c>
      <c r="G295" s="6">
        <v>36775</v>
      </c>
      <c r="H295" s="6" t="s">
        <v>4766</v>
      </c>
      <c r="I295" s="6" t="s">
        <v>4766</v>
      </c>
      <c r="J295" s="6" t="s">
        <v>4766</v>
      </c>
      <c r="K295" s="6" t="s">
        <v>4766</v>
      </c>
      <c r="L295" s="6" t="s">
        <v>4766</v>
      </c>
      <c r="M295" s="6" t="s">
        <v>4766</v>
      </c>
      <c r="N295" s="6" t="s">
        <v>4766</v>
      </c>
      <c r="O295" s="6" t="s">
        <v>4766</v>
      </c>
    </row>
    <row r="296" spans="1:15" ht="16.5" customHeight="1" x14ac:dyDescent="0.25">
      <c r="A296" s="1" t="s">
        <v>1764</v>
      </c>
      <c r="B296" s="2" t="s">
        <v>7612</v>
      </c>
      <c r="C296" s="13" t="str">
        <f>HYPERLINK("X:\Private\NTD\Test Report\測試報告-電子版本(1999-2014)\G-OT\G-00901","查看文件")</f>
        <v>查看文件</v>
      </c>
      <c r="D296" s="1" t="s">
        <v>1765</v>
      </c>
      <c r="E296" s="6">
        <v>36777</v>
      </c>
      <c r="F296" s="6" t="s">
        <v>4766</v>
      </c>
      <c r="G296" s="6">
        <v>36827</v>
      </c>
      <c r="H296" s="6" t="s">
        <v>4766</v>
      </c>
      <c r="I296" s="6" t="s">
        <v>4766</v>
      </c>
      <c r="J296" s="6" t="s">
        <v>4766</v>
      </c>
      <c r="K296" s="6" t="s">
        <v>4766</v>
      </c>
      <c r="L296" s="6" t="s">
        <v>4766</v>
      </c>
      <c r="M296" s="6" t="s">
        <v>4766</v>
      </c>
      <c r="N296" s="6" t="s">
        <v>4766</v>
      </c>
      <c r="O296" s="6" t="s">
        <v>4766</v>
      </c>
    </row>
    <row r="297" spans="1:15" ht="16.5" customHeight="1" x14ac:dyDescent="0.25">
      <c r="A297" s="1" t="s">
        <v>1766</v>
      </c>
      <c r="B297" s="2" t="s">
        <v>7613</v>
      </c>
      <c r="C297" s="13" t="str">
        <f>HYPERLINK("X:\Private\NTD\Test Report\測試報告-電子版本(1999-2014)\G-OT\G-00902","查看文件")</f>
        <v>查看文件</v>
      </c>
      <c r="D297" s="1" t="s">
        <v>1767</v>
      </c>
      <c r="E297" s="6">
        <v>36790</v>
      </c>
      <c r="F297" s="6">
        <v>36801</v>
      </c>
      <c r="G297" s="6">
        <v>36826</v>
      </c>
      <c r="H297" s="6" t="s">
        <v>4766</v>
      </c>
      <c r="I297" s="6" t="s">
        <v>4766</v>
      </c>
      <c r="J297" s="6" t="s">
        <v>4766</v>
      </c>
      <c r="K297" s="6" t="s">
        <v>4766</v>
      </c>
      <c r="L297" s="6" t="s">
        <v>4766</v>
      </c>
      <c r="M297" s="6" t="s">
        <v>4766</v>
      </c>
      <c r="N297" s="6" t="s">
        <v>4766</v>
      </c>
      <c r="O297" s="6" t="s">
        <v>4766</v>
      </c>
    </row>
    <row r="298" spans="1:15" ht="16.5" customHeight="1" x14ac:dyDescent="0.25">
      <c r="A298" s="1" t="s">
        <v>1768</v>
      </c>
      <c r="B298" s="2" t="s">
        <v>7614</v>
      </c>
      <c r="C298" s="13" t="str">
        <f>HYPERLINK("X:\Private\NTD\Test Report\測試報告-電子版本(1999-2014)\G-OT\G-00903","查看文件")</f>
        <v>查看文件</v>
      </c>
      <c r="D298" s="1" t="s">
        <v>2</v>
      </c>
      <c r="E298" s="6">
        <v>36794</v>
      </c>
      <c r="F298" s="6">
        <v>36794</v>
      </c>
      <c r="G298" s="6" t="s">
        <v>4766</v>
      </c>
      <c r="H298" s="6" t="s">
        <v>4766</v>
      </c>
      <c r="I298" s="6" t="s">
        <v>4766</v>
      </c>
      <c r="J298" s="6" t="s">
        <v>4766</v>
      </c>
      <c r="K298" s="6" t="s">
        <v>4766</v>
      </c>
      <c r="L298" s="6" t="s">
        <v>4766</v>
      </c>
      <c r="M298" s="6" t="s">
        <v>4766</v>
      </c>
      <c r="N298" s="6" t="s">
        <v>4766</v>
      </c>
      <c r="O298" s="6" t="s">
        <v>4766</v>
      </c>
    </row>
    <row r="299" spans="1:15" ht="16.5" customHeight="1" x14ac:dyDescent="0.25">
      <c r="A299" s="1" t="s">
        <v>1769</v>
      </c>
      <c r="B299" s="2" t="s">
        <v>7615</v>
      </c>
      <c r="C299" s="13" t="str">
        <f>HYPERLINK("X:\Private\NTD\Test Report\測試報告-電子版本(1999-2014)\G-OT\G-00904","查看文件")</f>
        <v>查看文件</v>
      </c>
      <c r="D299" s="1" t="s">
        <v>11</v>
      </c>
      <c r="E299" s="6">
        <v>36794</v>
      </c>
      <c r="F299" s="6">
        <v>36804</v>
      </c>
      <c r="G299" s="6" t="s">
        <v>4766</v>
      </c>
      <c r="H299" s="6" t="s">
        <v>4766</v>
      </c>
      <c r="I299" s="6" t="s">
        <v>4766</v>
      </c>
      <c r="J299" s="6" t="s">
        <v>4766</v>
      </c>
      <c r="K299" s="6" t="s">
        <v>4766</v>
      </c>
      <c r="L299" s="6" t="s">
        <v>4766</v>
      </c>
      <c r="M299" s="6" t="s">
        <v>4766</v>
      </c>
      <c r="N299" s="6" t="s">
        <v>4766</v>
      </c>
      <c r="O299" s="6" t="s">
        <v>4766</v>
      </c>
    </row>
    <row r="300" spans="1:15" ht="16.5" customHeight="1" x14ac:dyDescent="0.25">
      <c r="A300" s="1" t="s">
        <v>1770</v>
      </c>
      <c r="B300" s="2" t="s">
        <v>7616</v>
      </c>
      <c r="C300" s="13" t="str">
        <f>HYPERLINK("X:\Private\NTD\Test Report\測試報告-電子版本(1999-2014)\G-OT\G-00905","查看文件")</f>
        <v>查看文件</v>
      </c>
      <c r="D300" s="1" t="s">
        <v>11</v>
      </c>
      <c r="E300" s="6">
        <v>36794</v>
      </c>
      <c r="F300" s="6">
        <v>36804</v>
      </c>
      <c r="G300" s="6" t="s">
        <v>4766</v>
      </c>
      <c r="H300" s="6" t="s">
        <v>4766</v>
      </c>
      <c r="I300" s="6" t="s">
        <v>4766</v>
      </c>
      <c r="J300" s="6" t="s">
        <v>4766</v>
      </c>
      <c r="K300" s="6" t="s">
        <v>4766</v>
      </c>
      <c r="L300" s="6" t="s">
        <v>4766</v>
      </c>
      <c r="M300" s="6" t="s">
        <v>4766</v>
      </c>
      <c r="N300" s="6" t="s">
        <v>4766</v>
      </c>
      <c r="O300" s="6" t="s">
        <v>4766</v>
      </c>
    </row>
    <row r="301" spans="1:15" ht="16.5" customHeight="1" x14ac:dyDescent="0.25">
      <c r="A301" s="1" t="s">
        <v>1771</v>
      </c>
      <c r="B301" s="2" t="s">
        <v>7617</v>
      </c>
      <c r="C301" s="13" t="str">
        <f>HYPERLINK("X:\Private\NTD\Test Report\測試報告-電子版本(1999-2014)\G-OT","查看目錄")</f>
        <v>查看目錄</v>
      </c>
      <c r="D301" s="1" t="s">
        <v>11</v>
      </c>
      <c r="E301" s="6">
        <v>36794</v>
      </c>
      <c r="F301" s="6">
        <v>36804</v>
      </c>
      <c r="G301" s="6" t="s">
        <v>4766</v>
      </c>
      <c r="H301" s="6" t="s">
        <v>4766</v>
      </c>
      <c r="I301" s="6" t="s">
        <v>4766</v>
      </c>
      <c r="J301" s="6" t="s">
        <v>4766</v>
      </c>
      <c r="K301" s="6" t="s">
        <v>4766</v>
      </c>
      <c r="L301" s="6" t="s">
        <v>4766</v>
      </c>
      <c r="M301" s="6" t="s">
        <v>4766</v>
      </c>
      <c r="N301" s="6" t="s">
        <v>4766</v>
      </c>
      <c r="O301" s="6" t="s">
        <v>4766</v>
      </c>
    </row>
    <row r="302" spans="1:15" ht="16.5" customHeight="1" x14ac:dyDescent="0.25">
      <c r="A302" s="1" t="s">
        <v>7618</v>
      </c>
      <c r="B302" s="2" t="s">
        <v>5051</v>
      </c>
      <c r="C302" s="13" t="str">
        <f>HYPERLINK("X:\Private\NTD\Test Report\測試報告-電子版本(1999-2014)\G-OT","查看目錄")</f>
        <v>查看目錄</v>
      </c>
      <c r="D302" s="1" t="s">
        <v>1767</v>
      </c>
      <c r="E302" s="6">
        <v>36795</v>
      </c>
      <c r="F302" s="6">
        <v>36804</v>
      </c>
      <c r="G302" s="6">
        <v>36822</v>
      </c>
      <c r="H302" s="6" t="s">
        <v>4766</v>
      </c>
      <c r="I302" s="6" t="s">
        <v>4766</v>
      </c>
      <c r="J302" s="6" t="s">
        <v>4766</v>
      </c>
      <c r="K302" s="6" t="s">
        <v>4766</v>
      </c>
      <c r="L302" s="6" t="s">
        <v>4766</v>
      </c>
      <c r="M302" s="6" t="s">
        <v>4766</v>
      </c>
      <c r="N302" s="6" t="s">
        <v>4766</v>
      </c>
      <c r="O302" s="6" t="s">
        <v>4766</v>
      </c>
    </row>
    <row r="303" spans="1:15" ht="16.5" customHeight="1" x14ac:dyDescent="0.25">
      <c r="A303" s="1" t="s">
        <v>1772</v>
      </c>
      <c r="B303" s="2" t="s">
        <v>7619</v>
      </c>
      <c r="C303" s="13" t="str">
        <f>HYPERLINK("X:\Private\NTD\Test Report\測試報告-電子版本(1999-2014)\G-OT\G-00908","查看文件")</f>
        <v>查看文件</v>
      </c>
      <c r="D303" s="1" t="s">
        <v>1765</v>
      </c>
      <c r="E303" s="6">
        <v>36798</v>
      </c>
      <c r="F303" s="6">
        <v>36809</v>
      </c>
      <c r="G303" s="6" t="s">
        <v>4766</v>
      </c>
      <c r="H303" s="6" t="s">
        <v>4766</v>
      </c>
      <c r="I303" s="6" t="s">
        <v>4766</v>
      </c>
      <c r="J303" s="6" t="s">
        <v>4766</v>
      </c>
      <c r="K303" s="6" t="s">
        <v>4766</v>
      </c>
      <c r="L303" s="6" t="s">
        <v>4766</v>
      </c>
      <c r="M303" s="6" t="s">
        <v>4766</v>
      </c>
      <c r="N303" s="6" t="s">
        <v>4766</v>
      </c>
      <c r="O303" s="6" t="s">
        <v>4766</v>
      </c>
    </row>
    <row r="304" spans="1:15" ht="16.5" customHeight="1" x14ac:dyDescent="0.25">
      <c r="A304" s="1" t="s">
        <v>1773</v>
      </c>
      <c r="B304" s="2" t="s">
        <v>7620</v>
      </c>
      <c r="C304" s="13" t="str">
        <f>HYPERLINK("X:\Private\NTD\Test Report\測試報告-電子版本(1999-2014)\G-OT\G-01001","查看文件")</f>
        <v>查看文件</v>
      </c>
      <c r="D304" s="1" t="s">
        <v>11</v>
      </c>
      <c r="E304" s="6">
        <v>36816</v>
      </c>
      <c r="F304" s="6">
        <v>36828</v>
      </c>
      <c r="G304" s="6" t="s">
        <v>4766</v>
      </c>
      <c r="H304" s="6" t="s">
        <v>4766</v>
      </c>
      <c r="I304" s="6" t="s">
        <v>4766</v>
      </c>
      <c r="J304" s="6" t="s">
        <v>4766</v>
      </c>
      <c r="K304" s="6" t="s">
        <v>4766</v>
      </c>
      <c r="L304" s="6" t="s">
        <v>4766</v>
      </c>
      <c r="M304" s="6" t="s">
        <v>4766</v>
      </c>
      <c r="N304" s="6" t="s">
        <v>4766</v>
      </c>
      <c r="O304" s="6" t="s">
        <v>4766</v>
      </c>
    </row>
    <row r="305" spans="1:15" ht="16.5" customHeight="1" x14ac:dyDescent="0.25">
      <c r="A305" s="1" t="s">
        <v>1774</v>
      </c>
      <c r="B305" s="2" t="s">
        <v>7621</v>
      </c>
      <c r="C305" s="13" t="str">
        <f>HYPERLINK("X:\Private\NTD\Test Report\測試報告-電子版本(1999-2014)\G-OT\G-01002","查看文件")</f>
        <v>查看文件</v>
      </c>
      <c r="D305" s="1" t="s">
        <v>11</v>
      </c>
      <c r="E305" s="6">
        <v>36817</v>
      </c>
      <c r="F305" s="6">
        <v>36827</v>
      </c>
      <c r="G305" s="6" t="s">
        <v>4766</v>
      </c>
      <c r="H305" s="6" t="s">
        <v>4766</v>
      </c>
      <c r="I305" s="6" t="s">
        <v>4766</v>
      </c>
      <c r="J305" s="6" t="s">
        <v>4766</v>
      </c>
      <c r="K305" s="6" t="s">
        <v>4766</v>
      </c>
      <c r="L305" s="6" t="s">
        <v>4766</v>
      </c>
      <c r="M305" s="6" t="s">
        <v>4766</v>
      </c>
      <c r="N305" s="6" t="s">
        <v>4766</v>
      </c>
      <c r="O305" s="6" t="s">
        <v>4766</v>
      </c>
    </row>
    <row r="306" spans="1:15" ht="16.5" customHeight="1" x14ac:dyDescent="0.25">
      <c r="A306" s="1" t="s">
        <v>1775</v>
      </c>
      <c r="B306" s="2" t="s">
        <v>7622</v>
      </c>
      <c r="C306" s="13" t="str">
        <f>HYPERLINK("X:\Private\NTD\Test Report\測試報告-電子版本(1999-2014)\G-OT\G-01003","查看文件")</f>
        <v>查看文件</v>
      </c>
      <c r="D306" s="1" t="s">
        <v>11</v>
      </c>
      <c r="E306" s="6">
        <v>36817</v>
      </c>
      <c r="F306" s="6">
        <v>36827</v>
      </c>
      <c r="G306" s="6">
        <v>36854</v>
      </c>
      <c r="H306" s="6" t="s">
        <v>4766</v>
      </c>
      <c r="I306" s="6" t="s">
        <v>4766</v>
      </c>
      <c r="J306" s="6" t="s">
        <v>4766</v>
      </c>
      <c r="K306" s="6" t="s">
        <v>4766</v>
      </c>
      <c r="L306" s="6" t="s">
        <v>4766</v>
      </c>
      <c r="M306" s="6" t="s">
        <v>4766</v>
      </c>
      <c r="N306" s="6" t="s">
        <v>4766</v>
      </c>
      <c r="O306" s="6" t="s">
        <v>4766</v>
      </c>
    </row>
    <row r="307" spans="1:15" ht="16.5" customHeight="1" x14ac:dyDescent="0.25">
      <c r="A307" s="1" t="s">
        <v>1776</v>
      </c>
      <c r="B307" s="2" t="s">
        <v>7623</v>
      </c>
      <c r="C307" s="13" t="str">
        <f>HYPERLINK("X:\Private\NTD\Test Report\測試報告-電子版本(1999-2014)\G-OT","查看目錄")</f>
        <v>查看目錄</v>
      </c>
      <c r="D307" s="1" t="s">
        <v>11</v>
      </c>
      <c r="E307" s="6">
        <v>36817</v>
      </c>
      <c r="F307" s="6">
        <v>36827</v>
      </c>
      <c r="G307" s="6" t="s">
        <v>4766</v>
      </c>
      <c r="H307" s="6" t="s">
        <v>4766</v>
      </c>
      <c r="I307" s="6" t="s">
        <v>4766</v>
      </c>
      <c r="J307" s="6" t="s">
        <v>4766</v>
      </c>
      <c r="K307" s="6" t="s">
        <v>4766</v>
      </c>
      <c r="L307" s="6" t="s">
        <v>4766</v>
      </c>
      <c r="M307" s="6" t="s">
        <v>4766</v>
      </c>
      <c r="N307" s="6" t="s">
        <v>4766</v>
      </c>
      <c r="O307" s="6" t="s">
        <v>4766</v>
      </c>
    </row>
    <row r="308" spans="1:15" ht="16.5" customHeight="1" x14ac:dyDescent="0.25">
      <c r="A308" s="1" t="s">
        <v>1777</v>
      </c>
      <c r="B308" s="2" t="s">
        <v>7624</v>
      </c>
      <c r="C308" s="13" t="str">
        <f>HYPERLINK("X:\Private\NTD\Test Report\測試報告-電子版本(1999-2014)\G-OT","查看目錄")</f>
        <v>查看目錄</v>
      </c>
      <c r="D308" s="1" t="s">
        <v>11</v>
      </c>
      <c r="E308" s="6">
        <v>36817</v>
      </c>
      <c r="F308" s="6">
        <v>36827</v>
      </c>
      <c r="G308" s="6" t="s">
        <v>4766</v>
      </c>
      <c r="H308" s="6" t="s">
        <v>4766</v>
      </c>
      <c r="I308" s="6" t="s">
        <v>4766</v>
      </c>
      <c r="J308" s="6" t="s">
        <v>4766</v>
      </c>
      <c r="K308" s="6" t="s">
        <v>4766</v>
      </c>
      <c r="L308" s="6" t="s">
        <v>4766</v>
      </c>
      <c r="M308" s="6" t="s">
        <v>4766</v>
      </c>
      <c r="N308" s="6" t="s">
        <v>4766</v>
      </c>
      <c r="O308" s="6" t="s">
        <v>4766</v>
      </c>
    </row>
    <row r="309" spans="1:15" ht="16.5" customHeight="1" x14ac:dyDescent="0.25">
      <c r="A309" s="1" t="s">
        <v>1778</v>
      </c>
      <c r="B309" s="2" t="s">
        <v>7625</v>
      </c>
      <c r="C309" s="13" t="str">
        <f>HYPERLINK("X:\Private\NTD\Test Report\測試報告-電子版本(1999-2014)\G-OT","查看目錄")</f>
        <v>查看目錄</v>
      </c>
      <c r="D309" s="1" t="s">
        <v>11</v>
      </c>
      <c r="E309" s="6">
        <v>36817</v>
      </c>
      <c r="F309" s="6">
        <v>36827</v>
      </c>
      <c r="G309" s="6">
        <v>36837</v>
      </c>
      <c r="H309" s="6" t="s">
        <v>4766</v>
      </c>
      <c r="I309" s="6" t="s">
        <v>4766</v>
      </c>
      <c r="J309" s="6" t="s">
        <v>4766</v>
      </c>
      <c r="K309" s="6" t="s">
        <v>4766</v>
      </c>
      <c r="L309" s="6" t="s">
        <v>4766</v>
      </c>
      <c r="M309" s="6" t="s">
        <v>4766</v>
      </c>
      <c r="N309" s="6" t="s">
        <v>4766</v>
      </c>
      <c r="O309" s="6" t="s">
        <v>4766</v>
      </c>
    </row>
    <row r="310" spans="1:15" ht="16.5" customHeight="1" x14ac:dyDescent="0.25">
      <c r="A310" s="1" t="s">
        <v>1779</v>
      </c>
      <c r="B310" s="2" t="s">
        <v>7626</v>
      </c>
      <c r="C310" s="13" t="str">
        <f>HYPERLINK("X:\Private\NTD\Test Report\測試報告-電子版本(1999-2014)\G-OT\G-01007","查看文件")</f>
        <v>查看文件</v>
      </c>
      <c r="D310" s="1" t="s">
        <v>11</v>
      </c>
      <c r="E310" s="6">
        <v>36817</v>
      </c>
      <c r="F310" s="6">
        <v>36827</v>
      </c>
      <c r="G310" s="6">
        <v>36862</v>
      </c>
      <c r="H310" s="6" t="s">
        <v>4766</v>
      </c>
      <c r="I310" s="6" t="s">
        <v>4766</v>
      </c>
      <c r="J310" s="6" t="s">
        <v>4766</v>
      </c>
      <c r="K310" s="6" t="s">
        <v>4766</v>
      </c>
      <c r="L310" s="6" t="s">
        <v>4766</v>
      </c>
      <c r="M310" s="6" t="s">
        <v>4766</v>
      </c>
      <c r="N310" s="6" t="s">
        <v>4766</v>
      </c>
      <c r="O310" s="6" t="s">
        <v>4766</v>
      </c>
    </row>
    <row r="311" spans="1:15" ht="16.5" customHeight="1" x14ac:dyDescent="0.25">
      <c r="A311" s="1" t="s">
        <v>1780</v>
      </c>
      <c r="B311" s="2" t="s">
        <v>7627</v>
      </c>
      <c r="C311" s="13" t="str">
        <f>HYPERLINK("X:\Private\NTD\Test Report\測試報告-電子版本(1999-2014)\G-OT","查看目錄")</f>
        <v>查看目錄</v>
      </c>
      <c r="D311" s="1" t="s">
        <v>11</v>
      </c>
      <c r="E311" s="6">
        <v>36817</v>
      </c>
      <c r="F311" s="6">
        <v>36827</v>
      </c>
      <c r="G311" s="6">
        <v>36837</v>
      </c>
      <c r="H311" s="6" t="s">
        <v>4766</v>
      </c>
      <c r="I311" s="6" t="s">
        <v>4766</v>
      </c>
      <c r="J311" s="6" t="s">
        <v>4766</v>
      </c>
      <c r="K311" s="6" t="s">
        <v>4766</v>
      </c>
      <c r="L311" s="6" t="s">
        <v>4766</v>
      </c>
      <c r="M311" s="6" t="s">
        <v>4766</v>
      </c>
      <c r="N311" s="6" t="s">
        <v>4766</v>
      </c>
      <c r="O311" s="6" t="s">
        <v>4766</v>
      </c>
    </row>
    <row r="312" spans="1:15" ht="16.5" customHeight="1" x14ac:dyDescent="0.25">
      <c r="A312" s="1" t="s">
        <v>1781</v>
      </c>
      <c r="B312" s="2" t="s">
        <v>7628</v>
      </c>
      <c r="C312" s="13" t="str">
        <f>HYPERLINK("X:\Private\NTD\Test Report\測試報告-電子版本(1999-2014)\G-OT","查看目錄")</f>
        <v>查看目錄</v>
      </c>
      <c r="D312" s="1" t="s">
        <v>11</v>
      </c>
      <c r="E312" s="6">
        <v>36817</v>
      </c>
      <c r="F312" s="6">
        <v>36827</v>
      </c>
      <c r="G312" s="6">
        <v>36837</v>
      </c>
      <c r="H312" s="6" t="s">
        <v>4766</v>
      </c>
      <c r="I312" s="6" t="s">
        <v>4766</v>
      </c>
      <c r="J312" s="6" t="s">
        <v>4766</v>
      </c>
      <c r="K312" s="6" t="s">
        <v>4766</v>
      </c>
      <c r="L312" s="6" t="s">
        <v>4766</v>
      </c>
      <c r="M312" s="6" t="s">
        <v>4766</v>
      </c>
      <c r="N312" s="6" t="s">
        <v>4766</v>
      </c>
      <c r="O312" s="6" t="s">
        <v>4766</v>
      </c>
    </row>
    <row r="313" spans="1:15" ht="16.5" customHeight="1" x14ac:dyDescent="0.25">
      <c r="A313" s="1" t="s">
        <v>1782</v>
      </c>
      <c r="B313" s="2" t="s">
        <v>7629</v>
      </c>
      <c r="C313" s="13" t="str">
        <f>HYPERLINK("X:\Private\NTD\Test Report\測試報告-電子版本(1999-2014)\G-OT\G-01010","查看文件")</f>
        <v>查看文件</v>
      </c>
      <c r="D313" s="1" t="s">
        <v>1765</v>
      </c>
      <c r="E313" s="6">
        <v>36817</v>
      </c>
      <c r="F313" s="6" t="s">
        <v>4766</v>
      </c>
      <c r="G313" s="6" t="s">
        <v>4766</v>
      </c>
      <c r="H313" s="6" t="s">
        <v>4766</v>
      </c>
      <c r="I313" s="6" t="s">
        <v>4766</v>
      </c>
      <c r="J313" s="6" t="s">
        <v>4766</v>
      </c>
      <c r="K313" s="6" t="s">
        <v>4766</v>
      </c>
      <c r="L313" s="6" t="s">
        <v>4766</v>
      </c>
      <c r="M313" s="6" t="s">
        <v>4766</v>
      </c>
      <c r="N313" s="6" t="s">
        <v>4766</v>
      </c>
      <c r="O313" s="6" t="s">
        <v>4766</v>
      </c>
    </row>
    <row r="314" spans="1:15" ht="16.5" customHeight="1" x14ac:dyDescent="0.25">
      <c r="A314" s="1" t="s">
        <v>1783</v>
      </c>
      <c r="B314" s="2" t="s">
        <v>7630</v>
      </c>
      <c r="C314" s="13" t="str">
        <f>HYPERLINK("X:\Private\NTD\Test Report\測試報告-電子版本(1999-2014)\G-OT","查看目錄")</f>
        <v>查看目錄</v>
      </c>
      <c r="D314" s="1" t="s">
        <v>11</v>
      </c>
      <c r="E314" s="6">
        <v>36823</v>
      </c>
      <c r="F314" s="6">
        <v>36834</v>
      </c>
      <c r="G314" s="6" t="s">
        <v>4766</v>
      </c>
      <c r="H314" s="6" t="s">
        <v>4766</v>
      </c>
      <c r="I314" s="6" t="s">
        <v>4766</v>
      </c>
      <c r="J314" s="6" t="s">
        <v>4766</v>
      </c>
      <c r="K314" s="6" t="s">
        <v>4766</v>
      </c>
      <c r="L314" s="6" t="s">
        <v>4766</v>
      </c>
      <c r="M314" s="6" t="s">
        <v>4766</v>
      </c>
      <c r="N314" s="6" t="s">
        <v>4766</v>
      </c>
      <c r="O314" s="6" t="s">
        <v>4766</v>
      </c>
    </row>
    <row r="315" spans="1:15" ht="16.5" customHeight="1" x14ac:dyDescent="0.25">
      <c r="A315" s="1" t="s">
        <v>1784</v>
      </c>
      <c r="B315" s="2" t="s">
        <v>7631</v>
      </c>
      <c r="C315" s="13" t="str">
        <f>HYPERLINK("X:\Private\NTD\Test Report\測試報告-電子版本(1999-2014)\G-OT","查看目錄")</f>
        <v>查看目錄</v>
      </c>
      <c r="D315" s="1" t="s">
        <v>1765</v>
      </c>
      <c r="E315" s="6">
        <v>36819</v>
      </c>
      <c r="F315" s="6" t="s">
        <v>4766</v>
      </c>
      <c r="G315" s="6" t="s">
        <v>4766</v>
      </c>
      <c r="H315" s="6" t="s">
        <v>4766</v>
      </c>
      <c r="I315" s="6" t="s">
        <v>4766</v>
      </c>
      <c r="J315" s="6" t="s">
        <v>4766</v>
      </c>
      <c r="K315" s="6" t="s">
        <v>4766</v>
      </c>
      <c r="L315" s="6" t="s">
        <v>4766</v>
      </c>
      <c r="M315" s="6" t="s">
        <v>4766</v>
      </c>
      <c r="N315" s="6" t="s">
        <v>4766</v>
      </c>
      <c r="O315" s="6" t="s">
        <v>4766</v>
      </c>
    </row>
    <row r="316" spans="1:15" ht="16.5" customHeight="1" x14ac:dyDescent="0.25">
      <c r="A316" s="1" t="s">
        <v>1785</v>
      </c>
      <c r="B316" s="2" t="s">
        <v>7632</v>
      </c>
      <c r="C316" s="13" t="str">
        <f>HYPERLINK("X:\Private\NTD\Test Report\測試報告-電子版本(1999-2014)\G-OT\G-01013","查看文件")</f>
        <v>查看文件</v>
      </c>
      <c r="D316" s="1" t="s">
        <v>11</v>
      </c>
      <c r="E316" s="6">
        <v>36824</v>
      </c>
      <c r="F316" s="6">
        <v>36835</v>
      </c>
      <c r="G316" s="6" t="s">
        <v>4766</v>
      </c>
      <c r="H316" s="6" t="s">
        <v>4766</v>
      </c>
      <c r="I316" s="6" t="s">
        <v>4766</v>
      </c>
      <c r="J316" s="6" t="s">
        <v>4766</v>
      </c>
      <c r="K316" s="6" t="s">
        <v>4766</v>
      </c>
      <c r="L316" s="6" t="s">
        <v>4766</v>
      </c>
      <c r="M316" s="6" t="s">
        <v>4766</v>
      </c>
      <c r="N316" s="6" t="s">
        <v>4766</v>
      </c>
      <c r="O316" s="6" t="s">
        <v>4766</v>
      </c>
    </row>
    <row r="317" spans="1:15" ht="16.5" customHeight="1" x14ac:dyDescent="0.25">
      <c r="A317" s="1" t="s">
        <v>1786</v>
      </c>
      <c r="B317" s="2" t="s">
        <v>7633</v>
      </c>
      <c r="C317" s="13" t="str">
        <f>HYPERLINK("X:\Private\NTD\Test Report\測試報告-電子版本(1999-2014)\G-OT","查看目錄")</f>
        <v>查看目錄</v>
      </c>
      <c r="D317" s="1" t="s">
        <v>11</v>
      </c>
      <c r="E317" s="6">
        <v>36824</v>
      </c>
      <c r="F317" s="6">
        <v>36835</v>
      </c>
      <c r="G317" s="6">
        <v>36853</v>
      </c>
      <c r="H317" s="6" t="s">
        <v>4766</v>
      </c>
      <c r="I317" s="6" t="s">
        <v>4766</v>
      </c>
      <c r="J317" s="6" t="s">
        <v>4766</v>
      </c>
      <c r="K317" s="6" t="s">
        <v>4766</v>
      </c>
      <c r="L317" s="6" t="s">
        <v>4766</v>
      </c>
      <c r="M317" s="6" t="s">
        <v>4766</v>
      </c>
      <c r="N317" s="6" t="s">
        <v>4766</v>
      </c>
      <c r="O317" s="6" t="s">
        <v>4766</v>
      </c>
    </row>
    <row r="318" spans="1:15" ht="16.5" customHeight="1" x14ac:dyDescent="0.25">
      <c r="A318" s="1" t="s">
        <v>1787</v>
      </c>
      <c r="B318" s="2" t="s">
        <v>7634</v>
      </c>
      <c r="C318" s="13" t="str">
        <f>HYPERLINK("X:\Private\NTD\Test Report\測試報告-電子版本(1999-2014)\G-OT","查看目錄")</f>
        <v>查看目錄</v>
      </c>
      <c r="D318" s="1" t="s">
        <v>11</v>
      </c>
      <c r="E318" s="6">
        <v>36824</v>
      </c>
      <c r="F318" s="6">
        <v>36835</v>
      </c>
      <c r="G318" s="6">
        <v>36853</v>
      </c>
      <c r="H318" s="6" t="s">
        <v>4766</v>
      </c>
      <c r="I318" s="6" t="s">
        <v>4766</v>
      </c>
      <c r="J318" s="6" t="s">
        <v>4766</v>
      </c>
      <c r="K318" s="6" t="s">
        <v>4766</v>
      </c>
      <c r="L318" s="6" t="s">
        <v>4766</v>
      </c>
      <c r="M318" s="6" t="s">
        <v>4766</v>
      </c>
      <c r="N318" s="6" t="s">
        <v>4766</v>
      </c>
      <c r="O318" s="6" t="s">
        <v>4766</v>
      </c>
    </row>
    <row r="319" spans="1:15" ht="16.5" customHeight="1" x14ac:dyDescent="0.25">
      <c r="A319" s="1" t="s">
        <v>1788</v>
      </c>
      <c r="B319" s="2" t="s">
        <v>7635</v>
      </c>
      <c r="C319" s="13" t="str">
        <f>HYPERLINK("X:\Private\NTD\Test Report\測試報告-電子版本(1999-2014)\G-OT\G-01016","查看文件")</f>
        <v>查看文件</v>
      </c>
      <c r="D319" s="1" t="s">
        <v>11</v>
      </c>
      <c r="E319" s="6">
        <v>36824</v>
      </c>
      <c r="F319" s="6">
        <v>36835</v>
      </c>
      <c r="G319" s="6" t="s">
        <v>4766</v>
      </c>
      <c r="H319" s="6" t="s">
        <v>4766</v>
      </c>
      <c r="I319" s="6" t="s">
        <v>4766</v>
      </c>
      <c r="J319" s="6" t="s">
        <v>4766</v>
      </c>
      <c r="K319" s="6" t="s">
        <v>4766</v>
      </c>
      <c r="L319" s="6" t="s">
        <v>4766</v>
      </c>
      <c r="M319" s="6" t="s">
        <v>4766</v>
      </c>
      <c r="N319" s="6" t="s">
        <v>4766</v>
      </c>
      <c r="O319" s="6" t="s">
        <v>4766</v>
      </c>
    </row>
    <row r="320" spans="1:15" ht="16.5" customHeight="1" x14ac:dyDescent="0.25">
      <c r="A320" s="1" t="s">
        <v>1789</v>
      </c>
      <c r="B320" s="2" t="s">
        <v>7636</v>
      </c>
      <c r="C320" s="13" t="str">
        <f>HYPERLINK("X:\Private\NTD\Test Report\測試報告-電子版本(1999-2014)\G-OT","查看目錄")</f>
        <v>查看目錄</v>
      </c>
      <c r="D320" s="1" t="s">
        <v>11</v>
      </c>
      <c r="E320" s="6">
        <v>36827</v>
      </c>
      <c r="F320" s="6">
        <v>36807</v>
      </c>
      <c r="G320" s="6">
        <v>36854</v>
      </c>
      <c r="H320" s="6" t="s">
        <v>4766</v>
      </c>
      <c r="I320" s="6" t="s">
        <v>4766</v>
      </c>
      <c r="J320" s="6" t="s">
        <v>4766</v>
      </c>
      <c r="K320" s="6" t="s">
        <v>4766</v>
      </c>
      <c r="L320" s="6" t="s">
        <v>4766</v>
      </c>
      <c r="M320" s="6" t="s">
        <v>4766</v>
      </c>
      <c r="N320" s="6" t="s">
        <v>4766</v>
      </c>
      <c r="O320" s="6" t="s">
        <v>4766</v>
      </c>
    </row>
    <row r="321" spans="1:15" ht="16.5" customHeight="1" x14ac:dyDescent="0.25">
      <c r="A321" s="1" t="s">
        <v>1790</v>
      </c>
      <c r="B321" s="2" t="s">
        <v>7637</v>
      </c>
      <c r="C321" s="13" t="str">
        <f>HYPERLINK("X:\Private\NTD\Test Report\測試報告-電子版本(1999-2014)\G-OT","查看目錄")</f>
        <v>查看目錄</v>
      </c>
      <c r="D321" s="1" t="s">
        <v>11</v>
      </c>
      <c r="E321" s="6">
        <v>36827</v>
      </c>
      <c r="F321" s="6">
        <v>36807</v>
      </c>
      <c r="G321" s="6">
        <v>36854</v>
      </c>
      <c r="H321" s="6" t="s">
        <v>4766</v>
      </c>
      <c r="I321" s="6" t="s">
        <v>4766</v>
      </c>
      <c r="J321" s="6" t="s">
        <v>4766</v>
      </c>
      <c r="K321" s="6" t="s">
        <v>4766</v>
      </c>
      <c r="L321" s="6" t="s">
        <v>4766</v>
      </c>
      <c r="M321" s="6" t="s">
        <v>4766</v>
      </c>
      <c r="N321" s="6" t="s">
        <v>4766</v>
      </c>
      <c r="O321" s="6" t="s">
        <v>4766</v>
      </c>
    </row>
    <row r="322" spans="1:15" ht="16.5" customHeight="1" x14ac:dyDescent="0.25">
      <c r="A322" s="1" t="s">
        <v>1791</v>
      </c>
      <c r="B322" s="2" t="s">
        <v>7638</v>
      </c>
      <c r="C322" s="13" t="str">
        <f>HYPERLINK("X:\Private\NTD\Test Report\測試報告-電子版本(1999-2014)\G-OT\G-01019","查看文件")</f>
        <v>查看文件</v>
      </c>
      <c r="D322" s="1" t="s">
        <v>11</v>
      </c>
      <c r="E322" s="6">
        <v>36824</v>
      </c>
      <c r="F322" s="6">
        <v>36840</v>
      </c>
      <c r="G322" s="6">
        <v>36844</v>
      </c>
      <c r="H322" s="6" t="s">
        <v>4766</v>
      </c>
      <c r="I322" s="6" t="s">
        <v>4766</v>
      </c>
      <c r="J322" s="6" t="s">
        <v>4766</v>
      </c>
      <c r="K322" s="6" t="s">
        <v>4766</v>
      </c>
      <c r="L322" s="6" t="s">
        <v>4766</v>
      </c>
      <c r="M322" s="6" t="s">
        <v>4766</v>
      </c>
      <c r="N322" s="6" t="s">
        <v>4766</v>
      </c>
      <c r="O322" s="6" t="s">
        <v>4766</v>
      </c>
    </row>
    <row r="323" spans="1:15" ht="16.5" customHeight="1" x14ac:dyDescent="0.25">
      <c r="A323" s="1" t="s">
        <v>1792</v>
      </c>
      <c r="B323" s="2" t="s">
        <v>7639</v>
      </c>
      <c r="C323" s="13" t="str">
        <f>HYPERLINK("X:\Private\NTD\Test Report\測試報告-電子版本(1999-2014)\G-OT\G-01020","查看文件")</f>
        <v>查看文件</v>
      </c>
      <c r="D323" s="1" t="s">
        <v>11</v>
      </c>
      <c r="E323" s="6">
        <v>36824</v>
      </c>
      <c r="F323" s="6">
        <v>36840</v>
      </c>
      <c r="G323" s="6">
        <v>36844</v>
      </c>
      <c r="H323" s="6" t="s">
        <v>4766</v>
      </c>
      <c r="I323" s="6" t="s">
        <v>4766</v>
      </c>
      <c r="J323" s="6" t="s">
        <v>4766</v>
      </c>
      <c r="K323" s="6" t="s">
        <v>4766</v>
      </c>
      <c r="L323" s="6" t="s">
        <v>4766</v>
      </c>
      <c r="M323" s="6" t="s">
        <v>4766</v>
      </c>
      <c r="N323" s="6" t="s">
        <v>4766</v>
      </c>
      <c r="O323" s="6" t="s">
        <v>4766</v>
      </c>
    </row>
    <row r="324" spans="1:15" ht="16.5" customHeight="1" x14ac:dyDescent="0.25">
      <c r="A324" s="1" t="s">
        <v>1793</v>
      </c>
      <c r="B324" s="2" t="s">
        <v>7640</v>
      </c>
      <c r="C324" s="13" t="str">
        <f>HYPERLINK("X:\Private\NTD\Test Report\測試報告-電子版本(1999-2014)\G-OT","查看目錄")</f>
        <v>查看目錄</v>
      </c>
      <c r="D324" s="1" t="s">
        <v>11</v>
      </c>
      <c r="E324" s="6">
        <v>36823</v>
      </c>
      <c r="F324" s="6">
        <v>36834</v>
      </c>
      <c r="G324" s="6">
        <v>36839</v>
      </c>
      <c r="H324" s="6" t="s">
        <v>4766</v>
      </c>
      <c r="I324" s="6" t="s">
        <v>4766</v>
      </c>
      <c r="J324" s="6" t="s">
        <v>4766</v>
      </c>
      <c r="K324" s="6" t="s">
        <v>4766</v>
      </c>
      <c r="L324" s="6" t="s">
        <v>4766</v>
      </c>
      <c r="M324" s="6" t="s">
        <v>4766</v>
      </c>
      <c r="N324" s="6" t="s">
        <v>4766</v>
      </c>
      <c r="O324" s="6" t="s">
        <v>4766</v>
      </c>
    </row>
    <row r="325" spans="1:15" ht="16.5" customHeight="1" x14ac:dyDescent="0.25">
      <c r="A325" s="1" t="s">
        <v>1794</v>
      </c>
      <c r="B325" s="2" t="s">
        <v>7641</v>
      </c>
      <c r="C325" s="13" t="str">
        <f>HYPERLINK("X:\Private\NTD\Test Report\測試報告-電子版本(1999-2014)\G-OT\G-01101","查看文件")</f>
        <v>查看文件</v>
      </c>
      <c r="D325" s="1" t="s">
        <v>11</v>
      </c>
      <c r="E325" s="6">
        <v>36838</v>
      </c>
      <c r="F325" s="6">
        <v>36848</v>
      </c>
      <c r="G325" s="6">
        <v>36844</v>
      </c>
      <c r="H325" s="6" t="s">
        <v>4766</v>
      </c>
      <c r="I325" s="6" t="s">
        <v>4766</v>
      </c>
      <c r="J325" s="6" t="s">
        <v>4766</v>
      </c>
      <c r="K325" s="6" t="s">
        <v>4766</v>
      </c>
      <c r="L325" s="6" t="s">
        <v>4766</v>
      </c>
      <c r="M325" s="6" t="s">
        <v>4766</v>
      </c>
      <c r="N325" s="6" t="s">
        <v>4766</v>
      </c>
      <c r="O325" s="6" t="s">
        <v>4766</v>
      </c>
    </row>
    <row r="326" spans="1:15" ht="16.5" customHeight="1" x14ac:dyDescent="0.25">
      <c r="A326" s="1" t="s">
        <v>1795</v>
      </c>
      <c r="B326" s="2" t="s">
        <v>7642</v>
      </c>
      <c r="C326" s="13" t="str">
        <f>HYPERLINK("X:\Private\NTD\Test Report\測試報告-電子版本(1999-2014)\G-OT\G-01102","查看文件")</f>
        <v>查看文件</v>
      </c>
      <c r="D326" s="1" t="s">
        <v>11</v>
      </c>
      <c r="E326" s="6">
        <v>36840</v>
      </c>
      <c r="F326" s="6">
        <v>36850</v>
      </c>
      <c r="G326" s="6">
        <v>36854</v>
      </c>
      <c r="H326" s="6" t="s">
        <v>4766</v>
      </c>
      <c r="I326" s="6" t="s">
        <v>4766</v>
      </c>
      <c r="J326" s="6" t="s">
        <v>4766</v>
      </c>
      <c r="K326" s="6" t="s">
        <v>4766</v>
      </c>
      <c r="L326" s="6" t="s">
        <v>4766</v>
      </c>
      <c r="M326" s="6" t="s">
        <v>4766</v>
      </c>
      <c r="N326" s="6" t="s">
        <v>4766</v>
      </c>
      <c r="O326" s="6" t="s">
        <v>4766</v>
      </c>
    </row>
    <row r="327" spans="1:15" ht="16.5" customHeight="1" x14ac:dyDescent="0.25">
      <c r="A327" s="1" t="s">
        <v>1796</v>
      </c>
      <c r="B327" s="2" t="s">
        <v>7643</v>
      </c>
      <c r="C327" s="13" t="str">
        <f>HYPERLINK("X:\Private\NTD\Test Report\測試報告-電子版本(1999-2014)\G-OT\G-01103","查看文件")</f>
        <v>查看文件</v>
      </c>
      <c r="D327" s="1" t="s">
        <v>11</v>
      </c>
      <c r="E327" s="6">
        <v>36840</v>
      </c>
      <c r="F327" s="6">
        <v>36850</v>
      </c>
      <c r="G327" s="6">
        <v>36850</v>
      </c>
      <c r="H327" s="6" t="s">
        <v>4766</v>
      </c>
      <c r="I327" s="6" t="s">
        <v>4766</v>
      </c>
      <c r="J327" s="6" t="s">
        <v>4766</v>
      </c>
      <c r="K327" s="6" t="s">
        <v>4766</v>
      </c>
      <c r="L327" s="6" t="s">
        <v>4766</v>
      </c>
      <c r="M327" s="6" t="s">
        <v>4766</v>
      </c>
      <c r="N327" s="6" t="s">
        <v>4766</v>
      </c>
      <c r="O327" s="6" t="s">
        <v>4766</v>
      </c>
    </row>
    <row r="328" spans="1:15" ht="16.5" customHeight="1" x14ac:dyDescent="0.25">
      <c r="A328" s="1" t="s">
        <v>1797</v>
      </c>
      <c r="B328" s="2" t="s">
        <v>7644</v>
      </c>
      <c r="C328" s="13" t="str">
        <f>HYPERLINK("X:\Private\NTD\Test Report\測試報告-電子版本(1999-2014)\G-OT\G-01104","查看文件")</f>
        <v>查看文件</v>
      </c>
      <c r="D328" s="1" t="s">
        <v>1381</v>
      </c>
      <c r="E328" s="6">
        <v>36844</v>
      </c>
      <c r="F328" s="6">
        <v>36854</v>
      </c>
      <c r="G328" s="6" t="s">
        <v>4766</v>
      </c>
      <c r="H328" s="6" t="s">
        <v>4766</v>
      </c>
      <c r="I328" s="6" t="s">
        <v>4766</v>
      </c>
      <c r="J328" s="6" t="s">
        <v>4766</v>
      </c>
      <c r="K328" s="6" t="s">
        <v>4766</v>
      </c>
      <c r="L328" s="6" t="s">
        <v>4766</v>
      </c>
      <c r="M328" s="6" t="s">
        <v>4766</v>
      </c>
      <c r="N328" s="6" t="s">
        <v>4766</v>
      </c>
      <c r="O328" s="6" t="s">
        <v>4766</v>
      </c>
    </row>
    <row r="329" spans="1:15" ht="16.5" customHeight="1" x14ac:dyDescent="0.25">
      <c r="A329" s="1" t="s">
        <v>1798</v>
      </c>
      <c r="B329" s="2" t="s">
        <v>7645</v>
      </c>
      <c r="C329" s="13" t="str">
        <f>HYPERLINK("X:\Private\NTD\Test Report\測試報告-電子版本(1999-2014)\G-OT\G-01105","查看文件")</f>
        <v>查看文件</v>
      </c>
      <c r="D329" s="1" t="s">
        <v>1381</v>
      </c>
      <c r="E329" s="6">
        <v>36844</v>
      </c>
      <c r="F329" s="6">
        <v>36854</v>
      </c>
      <c r="G329" s="6">
        <v>37215</v>
      </c>
      <c r="H329" s="6" t="s">
        <v>4766</v>
      </c>
      <c r="I329" s="6" t="s">
        <v>4766</v>
      </c>
      <c r="J329" s="6" t="s">
        <v>4766</v>
      </c>
      <c r="K329" s="6" t="s">
        <v>4766</v>
      </c>
      <c r="L329" s="6" t="s">
        <v>4766</v>
      </c>
      <c r="M329" s="6" t="s">
        <v>4766</v>
      </c>
      <c r="N329" s="6" t="s">
        <v>4766</v>
      </c>
      <c r="O329" s="6" t="s">
        <v>4766</v>
      </c>
    </row>
    <row r="330" spans="1:15" ht="16.5" customHeight="1" x14ac:dyDescent="0.25">
      <c r="A330" s="1" t="s">
        <v>1799</v>
      </c>
      <c r="B330" s="2" t="s">
        <v>7646</v>
      </c>
      <c r="C330" s="13" t="str">
        <f>HYPERLINK("X:\Private\NTD\Test Report\測試報告-電子版本(1999-2014)\G-OT\G-01106","查看文件")</f>
        <v>查看文件</v>
      </c>
      <c r="D330" s="1" t="s">
        <v>1381</v>
      </c>
      <c r="E330" s="6">
        <v>36860</v>
      </c>
      <c r="F330" s="6">
        <v>36870</v>
      </c>
      <c r="G330" s="6" t="s">
        <v>4766</v>
      </c>
      <c r="H330" s="6" t="s">
        <v>4766</v>
      </c>
      <c r="I330" s="6" t="s">
        <v>4766</v>
      </c>
      <c r="J330" s="6" t="s">
        <v>4766</v>
      </c>
      <c r="K330" s="6" t="s">
        <v>4766</v>
      </c>
      <c r="L330" s="6" t="s">
        <v>4766</v>
      </c>
      <c r="M330" s="6" t="s">
        <v>4766</v>
      </c>
      <c r="N330" s="6" t="s">
        <v>4766</v>
      </c>
      <c r="O330" s="6" t="s">
        <v>4766</v>
      </c>
    </row>
    <row r="331" spans="1:15" ht="16.5" customHeight="1" x14ac:dyDescent="0.25">
      <c r="A331" s="1" t="s">
        <v>1800</v>
      </c>
      <c r="B331" s="2" t="s">
        <v>7647</v>
      </c>
      <c r="C331" s="13" t="str">
        <f>HYPERLINK("X:\Private\NTD\Test Report\測試報告-電子版本(1999-2014)\G-OT\G-01201","查看文件")</f>
        <v>查看文件</v>
      </c>
      <c r="D331" s="1" t="s">
        <v>11</v>
      </c>
      <c r="E331" s="6">
        <v>36865</v>
      </c>
      <c r="F331" s="6">
        <v>36880</v>
      </c>
      <c r="G331" s="6">
        <v>36905</v>
      </c>
      <c r="H331" s="6" t="s">
        <v>4766</v>
      </c>
      <c r="I331" s="6" t="s">
        <v>4766</v>
      </c>
      <c r="J331" s="6" t="s">
        <v>4766</v>
      </c>
      <c r="K331" s="6" t="s">
        <v>4766</v>
      </c>
      <c r="L331" s="6" t="s">
        <v>4766</v>
      </c>
      <c r="M331" s="6" t="s">
        <v>4766</v>
      </c>
      <c r="N331" s="6" t="s">
        <v>4766</v>
      </c>
      <c r="O331" s="6" t="s">
        <v>4766</v>
      </c>
    </row>
    <row r="332" spans="1:15" ht="16.5" customHeight="1" x14ac:dyDescent="0.25">
      <c r="A332" s="1" t="s">
        <v>1801</v>
      </c>
      <c r="B332" s="2" t="s">
        <v>7648</v>
      </c>
      <c r="C332" s="13" t="str">
        <f>HYPERLINK("X:\Private\NTD\Test Report\測試報告-電子版本(1999-2014)\G-OT\G-01202","查看文件")</f>
        <v>查看文件</v>
      </c>
      <c r="D332" s="1" t="s">
        <v>1381</v>
      </c>
      <c r="E332" s="6">
        <v>36874</v>
      </c>
      <c r="F332" s="6">
        <v>36884</v>
      </c>
      <c r="G332" s="6">
        <v>36896</v>
      </c>
      <c r="H332" s="6" t="s">
        <v>4766</v>
      </c>
      <c r="I332" s="6" t="s">
        <v>4766</v>
      </c>
      <c r="J332" s="6" t="s">
        <v>4766</v>
      </c>
      <c r="K332" s="6" t="s">
        <v>4766</v>
      </c>
      <c r="L332" s="6" t="s">
        <v>4766</v>
      </c>
      <c r="M332" s="6" t="s">
        <v>4766</v>
      </c>
      <c r="N332" s="6" t="s">
        <v>4766</v>
      </c>
      <c r="O332" s="6" t="s">
        <v>4766</v>
      </c>
    </row>
    <row r="333" spans="1:15" ht="16.5" customHeight="1" x14ac:dyDescent="0.25">
      <c r="A333" s="1" t="s">
        <v>1802</v>
      </c>
      <c r="B333" s="2" t="s">
        <v>7649</v>
      </c>
      <c r="C333" s="13" t="str">
        <f>HYPERLINK("X:\Private\NTD\Test Report\測試報告-電子版本(1999-2014)\G-OT\G-01203","查看文件")</f>
        <v>查看文件</v>
      </c>
      <c r="D333" s="1" t="s">
        <v>1381</v>
      </c>
      <c r="E333" s="6">
        <v>36881</v>
      </c>
      <c r="F333" s="6">
        <v>36901</v>
      </c>
      <c r="G333" s="6" t="s">
        <v>4766</v>
      </c>
      <c r="H333" s="6" t="s">
        <v>4766</v>
      </c>
      <c r="I333" s="6" t="s">
        <v>4766</v>
      </c>
      <c r="J333" s="6" t="s">
        <v>4766</v>
      </c>
      <c r="K333" s="6" t="s">
        <v>4766</v>
      </c>
      <c r="L333" s="6" t="s">
        <v>4766</v>
      </c>
      <c r="M333" s="6" t="s">
        <v>4766</v>
      </c>
      <c r="N333" s="6" t="s">
        <v>4766</v>
      </c>
      <c r="O333" s="6" t="s">
        <v>4766</v>
      </c>
    </row>
    <row r="334" spans="1:15" ht="16.5" customHeight="1" x14ac:dyDescent="0.25">
      <c r="A334" s="1" t="s">
        <v>1803</v>
      </c>
      <c r="B334" s="2" t="s">
        <v>7650</v>
      </c>
      <c r="C334" s="13" t="str">
        <f>HYPERLINK("X:\Private\NTD\Test Report\測試報告-電子版本(1999-2014)\G-OT","查看目錄")</f>
        <v>查看目錄</v>
      </c>
      <c r="D334" s="1" t="s">
        <v>1381</v>
      </c>
      <c r="E334" s="6">
        <v>36878</v>
      </c>
      <c r="F334" s="6">
        <v>36893</v>
      </c>
      <c r="G334" s="6" t="s">
        <v>4766</v>
      </c>
      <c r="H334" s="6" t="s">
        <v>4766</v>
      </c>
      <c r="I334" s="6" t="s">
        <v>4766</v>
      </c>
      <c r="J334" s="6" t="s">
        <v>4766</v>
      </c>
      <c r="K334" s="6" t="s">
        <v>4766</v>
      </c>
      <c r="L334" s="6" t="s">
        <v>4766</v>
      </c>
      <c r="M334" s="6" t="s">
        <v>4766</v>
      </c>
      <c r="N334" s="6" t="s">
        <v>4766</v>
      </c>
      <c r="O334" s="6" t="s">
        <v>4766</v>
      </c>
    </row>
    <row r="335" spans="1:15" ht="16.5" customHeight="1" x14ac:dyDescent="0.25">
      <c r="A335" s="1" t="s">
        <v>1804</v>
      </c>
      <c r="B335" s="2" t="s">
        <v>7651</v>
      </c>
      <c r="C335" s="13" t="str">
        <f>HYPERLINK("X:\Private\NTD\Test Report\測試報告-電子版本(1999-2014)\G-OT","查看目錄")</f>
        <v>查看目錄</v>
      </c>
      <c r="D335" s="1" t="s">
        <v>1381</v>
      </c>
      <c r="E335" s="6">
        <v>36878</v>
      </c>
      <c r="F335" s="6">
        <v>36893</v>
      </c>
      <c r="G335" s="6" t="s">
        <v>4766</v>
      </c>
      <c r="H335" s="6" t="s">
        <v>4766</v>
      </c>
      <c r="I335" s="6" t="s">
        <v>4766</v>
      </c>
      <c r="J335" s="6" t="s">
        <v>4766</v>
      </c>
      <c r="K335" s="6" t="s">
        <v>4766</v>
      </c>
      <c r="L335" s="6" t="s">
        <v>4766</v>
      </c>
      <c r="M335" s="6" t="s">
        <v>4766</v>
      </c>
      <c r="N335" s="6" t="s">
        <v>4766</v>
      </c>
      <c r="O335" s="6" t="s">
        <v>4766</v>
      </c>
    </row>
    <row r="336" spans="1:15" ht="16.5" customHeight="1" x14ac:dyDescent="0.25">
      <c r="A336" s="1" t="s">
        <v>1805</v>
      </c>
      <c r="B336" s="2" t="s">
        <v>7652</v>
      </c>
      <c r="C336" s="13" t="str">
        <f>HYPERLINK("X:\Private\NTD\Test Report\測試報告-電子版本(1999-2014)\G-OT\G-030101","查看文件")</f>
        <v>查看文件</v>
      </c>
      <c r="D336" s="1" t="s">
        <v>1495</v>
      </c>
      <c r="E336" s="6">
        <v>37629</v>
      </c>
      <c r="F336" s="6">
        <v>37629</v>
      </c>
      <c r="G336" s="6" t="s">
        <v>4766</v>
      </c>
      <c r="H336" s="6" t="s">
        <v>4766</v>
      </c>
      <c r="I336" s="6" t="s">
        <v>4766</v>
      </c>
      <c r="J336" s="6" t="s">
        <v>4766</v>
      </c>
      <c r="K336" s="6" t="s">
        <v>4766</v>
      </c>
      <c r="L336" s="6" t="s">
        <v>306</v>
      </c>
      <c r="M336" s="6" t="s">
        <v>4766</v>
      </c>
      <c r="N336" s="6" t="s">
        <v>4766</v>
      </c>
      <c r="O336" s="6" t="s">
        <v>4766</v>
      </c>
    </row>
    <row r="337" spans="1:15" ht="16.5" customHeight="1" x14ac:dyDescent="0.25">
      <c r="A337" s="1" t="s">
        <v>1806</v>
      </c>
      <c r="B337" s="2" t="s">
        <v>7653</v>
      </c>
      <c r="C337" s="13" t="str">
        <f>HYPERLINK("X:\Private\NTD\Test Report\測試報告-電子版本(1999-2014)\G-OT\G-030102","查看文件")</f>
        <v>查看文件</v>
      </c>
      <c r="D337" s="1" t="s">
        <v>1807</v>
      </c>
      <c r="E337" s="6">
        <v>37636</v>
      </c>
      <c r="F337" s="6">
        <v>37646</v>
      </c>
      <c r="G337" s="6">
        <v>37823</v>
      </c>
      <c r="H337" s="6">
        <v>37824</v>
      </c>
      <c r="I337" s="6" t="s">
        <v>4792</v>
      </c>
      <c r="J337" s="6">
        <v>37825</v>
      </c>
      <c r="K337" s="6" t="s">
        <v>4794</v>
      </c>
      <c r="L337" s="6" t="s">
        <v>192</v>
      </c>
      <c r="M337" s="6">
        <v>37831</v>
      </c>
      <c r="N337" s="6" t="s">
        <v>4766</v>
      </c>
      <c r="O337" s="6" t="s">
        <v>4766</v>
      </c>
    </row>
    <row r="338" spans="1:15" ht="16.5" customHeight="1" x14ac:dyDescent="0.25">
      <c r="A338" s="1" t="s">
        <v>1808</v>
      </c>
      <c r="B338" s="2" t="s">
        <v>7654</v>
      </c>
      <c r="C338" s="13" t="str">
        <f>HYPERLINK("X:\Private\NTD\Test Report\測試報告-電子版本(1999-2014)\G-OT\G-030103","查看文件")</f>
        <v>查看文件</v>
      </c>
      <c r="D338" s="1" t="s">
        <v>102</v>
      </c>
      <c r="E338" s="6">
        <v>37637</v>
      </c>
      <c r="F338" s="6">
        <v>37647</v>
      </c>
      <c r="G338" s="6" t="s">
        <v>4766</v>
      </c>
      <c r="H338" s="6" t="s">
        <v>4766</v>
      </c>
      <c r="I338" s="6" t="s">
        <v>4766</v>
      </c>
      <c r="J338" s="6" t="s">
        <v>4766</v>
      </c>
      <c r="K338" s="6" t="s">
        <v>4766</v>
      </c>
      <c r="L338" s="6" t="s">
        <v>1809</v>
      </c>
      <c r="M338" s="6" t="s">
        <v>4766</v>
      </c>
      <c r="N338" s="6" t="s">
        <v>4766</v>
      </c>
      <c r="O338" s="6" t="s">
        <v>4766</v>
      </c>
    </row>
    <row r="339" spans="1:15" ht="16.5" customHeight="1" x14ac:dyDescent="0.25">
      <c r="A339" s="1" t="s">
        <v>1810</v>
      </c>
      <c r="B339" s="2" t="s">
        <v>7655</v>
      </c>
      <c r="C339" s="13" t="str">
        <f>HYPERLINK("X:\Private\NTD\Test Report\測試報告-電子版本(1999-2014)\G-OT\G-030104","查看文件")</f>
        <v>查看文件</v>
      </c>
      <c r="D339" s="1" t="s">
        <v>1811</v>
      </c>
      <c r="E339" s="6">
        <v>37641</v>
      </c>
      <c r="F339" s="6">
        <v>37652</v>
      </c>
      <c r="G339" s="6">
        <v>37823</v>
      </c>
      <c r="H339" s="6">
        <v>37824</v>
      </c>
      <c r="I339" s="6" t="s">
        <v>4805</v>
      </c>
      <c r="J339" s="6" t="s">
        <v>7656</v>
      </c>
      <c r="K339" s="6" t="s">
        <v>4794</v>
      </c>
      <c r="L339" s="6" t="s">
        <v>192</v>
      </c>
      <c r="M339" s="6">
        <v>37831</v>
      </c>
      <c r="N339" s="6" t="s">
        <v>4766</v>
      </c>
      <c r="O339" s="6" t="s">
        <v>4766</v>
      </c>
    </row>
    <row r="340" spans="1:15" ht="16.5" customHeight="1" x14ac:dyDescent="0.25">
      <c r="A340" s="1" t="s">
        <v>1812</v>
      </c>
      <c r="B340" s="2" t="s">
        <v>7657</v>
      </c>
      <c r="C340" s="13" t="str">
        <f>HYPERLINK("X:\Private\NTD\Test Report\測試報告-電子版本(1999-2014)\G-OT\G-030105","查看文件")</f>
        <v>查看文件</v>
      </c>
      <c r="D340" s="1" t="s">
        <v>1811</v>
      </c>
      <c r="E340" s="6">
        <v>37641</v>
      </c>
      <c r="F340" s="6">
        <v>37652</v>
      </c>
      <c r="G340" s="6">
        <v>37823</v>
      </c>
      <c r="H340" s="6">
        <v>37824</v>
      </c>
      <c r="I340" s="6" t="s">
        <v>4805</v>
      </c>
      <c r="J340" s="6" t="s">
        <v>7656</v>
      </c>
      <c r="K340" s="6" t="s">
        <v>4794</v>
      </c>
      <c r="L340" s="6" t="s">
        <v>192</v>
      </c>
      <c r="M340" s="6">
        <v>37831</v>
      </c>
      <c r="N340" s="6" t="s">
        <v>4766</v>
      </c>
      <c r="O340" s="6" t="s">
        <v>4766</v>
      </c>
    </row>
    <row r="341" spans="1:15" ht="16.5" customHeight="1" x14ac:dyDescent="0.25">
      <c r="A341" s="1" t="s">
        <v>1813</v>
      </c>
      <c r="B341" s="2" t="s">
        <v>7658</v>
      </c>
      <c r="C341" s="13" t="str">
        <f>HYPERLINK("X:\Private\NTD\Test Report\測試報告-電子版本(1999-2014)\G-OT\G-030106","查看文件")</f>
        <v>查看文件</v>
      </c>
      <c r="D341" s="1" t="s">
        <v>1811</v>
      </c>
      <c r="E341" s="6">
        <v>37641</v>
      </c>
      <c r="F341" s="6">
        <v>37652</v>
      </c>
      <c r="G341" s="6">
        <v>37823</v>
      </c>
      <c r="H341" s="6">
        <v>37824</v>
      </c>
      <c r="I341" s="6" t="s">
        <v>4805</v>
      </c>
      <c r="J341" s="6" t="s">
        <v>7656</v>
      </c>
      <c r="K341" s="6" t="s">
        <v>4794</v>
      </c>
      <c r="L341" s="6" t="s">
        <v>192</v>
      </c>
      <c r="M341" s="6">
        <v>37831</v>
      </c>
      <c r="N341" s="6" t="s">
        <v>4766</v>
      </c>
      <c r="O341" s="6" t="s">
        <v>4766</v>
      </c>
    </row>
    <row r="342" spans="1:15" ht="16.5" customHeight="1" x14ac:dyDescent="0.25">
      <c r="A342" s="1" t="s">
        <v>1814</v>
      </c>
      <c r="B342" s="2" t="s">
        <v>7659</v>
      </c>
      <c r="C342" s="13" t="str">
        <f>HYPERLINK("X:\Private\NTD\Test Report\測試報告-電子版本(1999-2014)\G-OT\G-030201","查看文件")</f>
        <v>查看文件</v>
      </c>
      <c r="D342" s="1" t="s">
        <v>1815</v>
      </c>
      <c r="E342" s="6">
        <v>37674</v>
      </c>
      <c r="F342" s="6">
        <v>37682</v>
      </c>
      <c r="G342" s="6" t="s">
        <v>4766</v>
      </c>
      <c r="H342" s="6" t="s">
        <v>4766</v>
      </c>
      <c r="I342" s="6" t="s">
        <v>4766</v>
      </c>
      <c r="J342" s="6" t="s">
        <v>4766</v>
      </c>
      <c r="K342" s="6" t="s">
        <v>4766</v>
      </c>
      <c r="L342" s="6" t="s">
        <v>192</v>
      </c>
      <c r="M342" s="6" t="s">
        <v>4766</v>
      </c>
      <c r="N342" s="6" t="s">
        <v>4766</v>
      </c>
      <c r="O342" s="6" t="s">
        <v>4766</v>
      </c>
    </row>
    <row r="343" spans="1:15" ht="16.5" customHeight="1" x14ac:dyDescent="0.25">
      <c r="A343" s="1" t="s">
        <v>1816</v>
      </c>
      <c r="B343" s="2" t="s">
        <v>7660</v>
      </c>
      <c r="C343" s="13" t="str">
        <f>HYPERLINK("X:\Private\NTD\Test Report\測試報告-電子版本(1999-2014)\G-OT\G-030202","查看文件")</f>
        <v>查看文件</v>
      </c>
      <c r="D343" s="1" t="s">
        <v>1815</v>
      </c>
      <c r="E343" s="6">
        <v>37674</v>
      </c>
      <c r="F343" s="6">
        <v>37682</v>
      </c>
      <c r="G343" s="6" t="s">
        <v>4766</v>
      </c>
      <c r="H343" s="6" t="s">
        <v>4766</v>
      </c>
      <c r="I343" s="6" t="s">
        <v>4766</v>
      </c>
      <c r="J343" s="6" t="s">
        <v>4766</v>
      </c>
      <c r="K343" s="6" t="s">
        <v>4766</v>
      </c>
      <c r="L343" s="6" t="s">
        <v>192</v>
      </c>
      <c r="M343" s="6" t="s">
        <v>4766</v>
      </c>
      <c r="N343" s="6" t="s">
        <v>4766</v>
      </c>
      <c r="O343" s="6" t="s">
        <v>4766</v>
      </c>
    </row>
    <row r="344" spans="1:15" ht="16.5" customHeight="1" x14ac:dyDescent="0.25">
      <c r="A344" s="1" t="s">
        <v>1817</v>
      </c>
      <c r="B344" s="2" t="s">
        <v>7661</v>
      </c>
      <c r="C344" s="13" t="str">
        <f>HYPERLINK("X:\Private\NTD\Test Report\測試報告-電子版本(1999-2014)\G-OT\G-030301","查看文件")</f>
        <v>查看文件</v>
      </c>
      <c r="D344" s="1" t="s">
        <v>5012</v>
      </c>
      <c r="E344" s="6">
        <v>37677</v>
      </c>
      <c r="F344" s="6">
        <v>37685</v>
      </c>
      <c r="G344" s="6">
        <v>37735</v>
      </c>
      <c r="H344" s="6">
        <v>37735</v>
      </c>
      <c r="I344" s="6" t="s">
        <v>4792</v>
      </c>
      <c r="J344" s="6">
        <v>37736</v>
      </c>
      <c r="K344" s="6" t="s">
        <v>4794</v>
      </c>
      <c r="L344" s="6" t="s">
        <v>34</v>
      </c>
      <c r="M344" s="6" t="s">
        <v>4766</v>
      </c>
      <c r="N344" s="6" t="s">
        <v>4766</v>
      </c>
      <c r="O344" s="6" t="s">
        <v>4766</v>
      </c>
    </row>
    <row r="345" spans="1:15" ht="16.5" customHeight="1" x14ac:dyDescent="0.25">
      <c r="A345" s="1" t="s">
        <v>1818</v>
      </c>
      <c r="B345" s="2" t="s">
        <v>7662</v>
      </c>
      <c r="C345" s="13" t="str">
        <f>HYPERLINK("X:\Private\NTD\Test Report\測試報告-電子版本(1999-2014)\G-OT\G-030302","查看文件")</f>
        <v>查看文件</v>
      </c>
      <c r="D345" s="1" t="s">
        <v>1495</v>
      </c>
      <c r="E345" s="6">
        <v>37696</v>
      </c>
      <c r="F345" s="6">
        <v>37715</v>
      </c>
      <c r="G345" s="6">
        <v>37734</v>
      </c>
      <c r="H345" s="6">
        <v>37735</v>
      </c>
      <c r="I345" s="6" t="s">
        <v>4792</v>
      </c>
      <c r="J345" s="6">
        <v>37735</v>
      </c>
      <c r="K345" s="6" t="s">
        <v>4794</v>
      </c>
      <c r="L345" s="6" t="s">
        <v>34</v>
      </c>
      <c r="M345" s="6" t="s">
        <v>4766</v>
      </c>
      <c r="N345" s="6" t="s">
        <v>4766</v>
      </c>
      <c r="O345" s="6" t="s">
        <v>4766</v>
      </c>
    </row>
    <row r="346" spans="1:15" ht="16.5" customHeight="1" x14ac:dyDescent="0.25">
      <c r="A346" s="1" t="s">
        <v>1819</v>
      </c>
      <c r="B346" s="2" t="s">
        <v>7663</v>
      </c>
      <c r="C346" s="13" t="str">
        <f>HYPERLINK("X:\Private\NTD\Test Report\測試報告-電子版本(1999-2014)\G-OT\G-030303","查看文件")</f>
        <v>查看文件</v>
      </c>
      <c r="D346" s="1" t="s">
        <v>1807</v>
      </c>
      <c r="E346" s="6">
        <v>37696</v>
      </c>
      <c r="F346" s="6">
        <v>37715</v>
      </c>
      <c r="G346" s="6">
        <v>37734</v>
      </c>
      <c r="H346" s="6">
        <v>37735</v>
      </c>
      <c r="I346" s="6" t="s">
        <v>4805</v>
      </c>
      <c r="J346" s="6">
        <v>37735</v>
      </c>
      <c r="K346" s="6" t="s">
        <v>5002</v>
      </c>
      <c r="L346" s="6" t="s">
        <v>34</v>
      </c>
      <c r="M346" s="6" t="s">
        <v>4766</v>
      </c>
      <c r="N346" s="6" t="s">
        <v>4766</v>
      </c>
      <c r="O346" s="6" t="s">
        <v>4766</v>
      </c>
    </row>
    <row r="347" spans="1:15" ht="16.5" customHeight="1" x14ac:dyDescent="0.25">
      <c r="A347" s="1" t="s">
        <v>1820</v>
      </c>
      <c r="B347" s="2" t="s">
        <v>7664</v>
      </c>
      <c r="C347" s="13" t="str">
        <f>HYPERLINK("X:\Private\NTD\Test Report\測試報告-電子版本(1999-2014)\G-OT\G-030304","查看文件")</f>
        <v>查看文件</v>
      </c>
      <c r="D347" s="1" t="s">
        <v>1495</v>
      </c>
      <c r="E347" s="6">
        <v>37696</v>
      </c>
      <c r="F347" s="6">
        <v>37715</v>
      </c>
      <c r="G347" s="6">
        <v>37734</v>
      </c>
      <c r="H347" s="6">
        <v>37735</v>
      </c>
      <c r="I347" s="6" t="s">
        <v>4792</v>
      </c>
      <c r="J347" s="6">
        <v>37735</v>
      </c>
      <c r="K347" s="6" t="s">
        <v>4794</v>
      </c>
      <c r="L347" s="6" t="s">
        <v>34</v>
      </c>
      <c r="M347" s="6" t="s">
        <v>4766</v>
      </c>
      <c r="N347" s="6" t="s">
        <v>4766</v>
      </c>
      <c r="O347" s="6" t="s">
        <v>4766</v>
      </c>
    </row>
    <row r="348" spans="1:15" ht="16.5" customHeight="1" x14ac:dyDescent="0.25">
      <c r="A348" s="1" t="s">
        <v>1821</v>
      </c>
      <c r="B348" s="2" t="s">
        <v>7665</v>
      </c>
      <c r="C348" s="13" t="str">
        <f>HYPERLINK("X:\Private\NTD\Test Report\測試報告-電子版本(1999-2014)\G-OT\G-030305","查看文件")</f>
        <v>查看文件</v>
      </c>
      <c r="D348" s="1" t="s">
        <v>1822</v>
      </c>
      <c r="E348" s="6">
        <v>37693</v>
      </c>
      <c r="F348" s="6">
        <v>37693</v>
      </c>
      <c r="G348" s="6">
        <v>37800</v>
      </c>
      <c r="H348" s="6">
        <v>37800</v>
      </c>
      <c r="I348" s="6" t="s">
        <v>4805</v>
      </c>
      <c r="J348" s="6">
        <v>37805</v>
      </c>
      <c r="K348" s="6" t="s">
        <v>4794</v>
      </c>
      <c r="L348" s="6" t="s">
        <v>322</v>
      </c>
      <c r="M348" s="6" t="s">
        <v>4766</v>
      </c>
      <c r="N348" s="6" t="s">
        <v>4766</v>
      </c>
      <c r="O348" s="6" t="s">
        <v>4766</v>
      </c>
    </row>
    <row r="349" spans="1:15" ht="16.5" customHeight="1" x14ac:dyDescent="0.25">
      <c r="A349" s="1" t="s">
        <v>1823</v>
      </c>
      <c r="B349" s="2" t="s">
        <v>7666</v>
      </c>
      <c r="C349" s="13" t="str">
        <f>HYPERLINK("X:\Private\NTD\Test Report\測試報告-電子版本(1999-2014)\G-OT\G-030306","查看文件")</f>
        <v>查看文件</v>
      </c>
      <c r="D349" s="1" t="s">
        <v>1495</v>
      </c>
      <c r="E349" s="6">
        <v>37705</v>
      </c>
      <c r="F349" s="6">
        <v>37716</v>
      </c>
      <c r="G349" s="6">
        <v>37765</v>
      </c>
      <c r="H349" s="6">
        <v>37766</v>
      </c>
      <c r="I349" s="6" t="s">
        <v>4792</v>
      </c>
      <c r="J349" s="6">
        <v>37769</v>
      </c>
      <c r="K349" s="6" t="s">
        <v>4794</v>
      </c>
      <c r="L349" s="6" t="s">
        <v>34</v>
      </c>
      <c r="M349" s="6">
        <v>37770</v>
      </c>
      <c r="N349" s="6" t="s">
        <v>4766</v>
      </c>
      <c r="O349" s="6" t="s">
        <v>4766</v>
      </c>
    </row>
    <row r="350" spans="1:15" ht="16.5" customHeight="1" x14ac:dyDescent="0.25">
      <c r="A350" s="1" t="s">
        <v>1824</v>
      </c>
      <c r="B350" s="2" t="s">
        <v>7667</v>
      </c>
      <c r="C350" s="13" t="str">
        <f>HYPERLINK("X:\Private\NTD\Test Report\測試報告-電子版本(1999-2014)\G-OT\G-030401","查看文件")</f>
        <v>查看文件</v>
      </c>
      <c r="D350" s="1" t="s">
        <v>1822</v>
      </c>
      <c r="E350" s="6">
        <v>37710</v>
      </c>
      <c r="F350" s="6">
        <v>37721</v>
      </c>
      <c r="G350" s="6">
        <v>37785</v>
      </c>
      <c r="H350" s="6">
        <v>37785</v>
      </c>
      <c r="I350" s="6" t="s">
        <v>4792</v>
      </c>
      <c r="J350" s="6">
        <v>37796</v>
      </c>
      <c r="K350" s="6" t="s">
        <v>4794</v>
      </c>
      <c r="L350" s="6" t="s">
        <v>1809</v>
      </c>
      <c r="M350" s="6">
        <v>37799</v>
      </c>
      <c r="N350" s="6" t="s">
        <v>4766</v>
      </c>
      <c r="O350" s="6" t="s">
        <v>4766</v>
      </c>
    </row>
    <row r="351" spans="1:15" ht="16.5" customHeight="1" x14ac:dyDescent="0.25">
      <c r="A351" s="1" t="s">
        <v>1825</v>
      </c>
      <c r="B351" s="2" t="s">
        <v>7668</v>
      </c>
      <c r="C351" s="13" t="str">
        <f>HYPERLINK("X:\Private\NTD\Test Report\測試報告-電子版本(1999-2014)\G-OT\G-030402","查看文件")</f>
        <v>查看文件</v>
      </c>
      <c r="D351" s="1" t="s">
        <v>1822</v>
      </c>
      <c r="E351" s="6">
        <v>37710</v>
      </c>
      <c r="F351" s="6">
        <v>37721</v>
      </c>
      <c r="G351" s="6">
        <v>37785</v>
      </c>
      <c r="H351" s="6">
        <v>37785</v>
      </c>
      <c r="I351" s="6" t="s">
        <v>4792</v>
      </c>
      <c r="J351" s="6">
        <v>37796</v>
      </c>
      <c r="K351" s="6" t="s">
        <v>4794</v>
      </c>
      <c r="L351" s="6" t="s">
        <v>1809</v>
      </c>
      <c r="M351" s="6">
        <v>37799</v>
      </c>
      <c r="N351" s="6" t="s">
        <v>4766</v>
      </c>
      <c r="O351" s="6" t="s">
        <v>4766</v>
      </c>
    </row>
    <row r="352" spans="1:15" ht="16.5" customHeight="1" x14ac:dyDescent="0.25">
      <c r="A352" s="1" t="s">
        <v>1826</v>
      </c>
      <c r="B352" s="2" t="s">
        <v>7669</v>
      </c>
      <c r="C352" s="13" t="str">
        <f>HYPERLINK("X:\Private\NTD\Test Report\測試報告-電子版本(1999-2014)\G-OT\G-030403","查看文件")</f>
        <v>查看文件</v>
      </c>
      <c r="D352" s="1" t="s">
        <v>1495</v>
      </c>
      <c r="E352" s="6">
        <v>37712</v>
      </c>
      <c r="F352" s="6">
        <v>37724</v>
      </c>
      <c r="G352" s="6" t="s">
        <v>4766</v>
      </c>
      <c r="H352" s="6" t="s">
        <v>4766</v>
      </c>
      <c r="I352" s="6" t="s">
        <v>4766</v>
      </c>
      <c r="J352" s="6" t="s">
        <v>4766</v>
      </c>
      <c r="K352" s="6" t="s">
        <v>4766</v>
      </c>
      <c r="L352" s="6" t="s">
        <v>192</v>
      </c>
      <c r="M352" s="6" t="s">
        <v>4766</v>
      </c>
      <c r="N352" s="6" t="s">
        <v>4766</v>
      </c>
      <c r="O352" s="6" t="s">
        <v>4766</v>
      </c>
    </row>
    <row r="353" spans="1:15" ht="16.5" customHeight="1" x14ac:dyDescent="0.25">
      <c r="A353" s="1" t="s">
        <v>1827</v>
      </c>
      <c r="B353" s="2" t="s">
        <v>7670</v>
      </c>
      <c r="C353" s="13" t="str">
        <f>HYPERLINK("X:\Private\NTD\Test Report\測試報告-電子版本(1999-2014)\G-OT\G-030404","查看文件")</f>
        <v>查看文件</v>
      </c>
      <c r="D353" s="1" t="s">
        <v>1495</v>
      </c>
      <c r="E353" s="6">
        <v>37711</v>
      </c>
      <c r="F353" s="6">
        <v>37723</v>
      </c>
      <c r="G353" s="6">
        <v>37931</v>
      </c>
      <c r="H353" s="6">
        <v>37934</v>
      </c>
      <c r="I353" s="6" t="s">
        <v>4792</v>
      </c>
      <c r="J353" s="6">
        <v>37938</v>
      </c>
      <c r="K353" s="6" t="s">
        <v>4794</v>
      </c>
      <c r="L353" s="6" t="s">
        <v>192</v>
      </c>
      <c r="M353" s="6">
        <v>37939</v>
      </c>
      <c r="N353" s="6" t="s">
        <v>4766</v>
      </c>
      <c r="O353" s="6" t="s">
        <v>4766</v>
      </c>
    </row>
    <row r="354" spans="1:15" ht="16.5" customHeight="1" x14ac:dyDescent="0.25">
      <c r="A354" s="1" t="s">
        <v>1828</v>
      </c>
      <c r="B354" s="2" t="s">
        <v>7671</v>
      </c>
      <c r="C354" s="13" t="str">
        <f>HYPERLINK("X:\Private\NTD\Test Report\測試報告-電子版本(1999-2014)\G-OT\G-030405","查看文件")</f>
        <v>查看文件</v>
      </c>
      <c r="D354" s="1" t="s">
        <v>1822</v>
      </c>
      <c r="E354" s="6">
        <v>37714</v>
      </c>
      <c r="F354" s="6">
        <v>37726</v>
      </c>
      <c r="G354" s="6">
        <v>37862</v>
      </c>
      <c r="H354" s="6" t="s">
        <v>4766</v>
      </c>
      <c r="I354" s="6" t="s">
        <v>4766</v>
      </c>
      <c r="J354" s="6" t="s">
        <v>4766</v>
      </c>
      <c r="K354" s="6" t="s">
        <v>4766</v>
      </c>
      <c r="L354" s="6" t="s">
        <v>322</v>
      </c>
      <c r="M354" s="6" t="s">
        <v>4766</v>
      </c>
      <c r="N354" s="6" t="s">
        <v>4766</v>
      </c>
      <c r="O354" s="6" t="s">
        <v>4766</v>
      </c>
    </row>
    <row r="355" spans="1:15" ht="16.5" customHeight="1" x14ac:dyDescent="0.25">
      <c r="A355" s="1" t="s">
        <v>1829</v>
      </c>
      <c r="B355" s="2" t="s">
        <v>7672</v>
      </c>
      <c r="C355" s="13" t="str">
        <f>HYPERLINK("X:\Private\NTD\Test Report\測試報告-電子版本(1999-2014)\G-OT\G-030406","查看文件")</f>
        <v>查看文件</v>
      </c>
      <c r="D355" s="1" t="s">
        <v>1495</v>
      </c>
      <c r="E355" s="6">
        <v>37700</v>
      </c>
      <c r="F355" s="6" t="s">
        <v>4804</v>
      </c>
      <c r="G355" s="6">
        <v>37807</v>
      </c>
      <c r="H355" s="6">
        <v>37808</v>
      </c>
      <c r="I355" s="6" t="s">
        <v>4805</v>
      </c>
      <c r="J355" s="6">
        <v>37824</v>
      </c>
      <c r="K355" s="6" t="s">
        <v>4794</v>
      </c>
      <c r="L355" s="6" t="s">
        <v>34</v>
      </c>
      <c r="M355" s="6">
        <v>37826</v>
      </c>
      <c r="N355" s="6" t="s">
        <v>4766</v>
      </c>
      <c r="O355" s="6" t="s">
        <v>4766</v>
      </c>
    </row>
    <row r="356" spans="1:15" ht="16.5" customHeight="1" x14ac:dyDescent="0.25">
      <c r="A356" s="1" t="s">
        <v>1830</v>
      </c>
      <c r="B356" s="2" t="s">
        <v>7673</v>
      </c>
      <c r="C356" s="13" t="str">
        <f>HYPERLINK("X:\Private\NTD\Test Report\測試報告-電子版本(1999-2014)\G-OT\G-030407","查看文件")</f>
        <v>查看文件</v>
      </c>
      <c r="D356" s="1" t="s">
        <v>352</v>
      </c>
      <c r="E356" s="6">
        <v>37719</v>
      </c>
      <c r="F356" s="6">
        <v>37730</v>
      </c>
      <c r="G356" s="6">
        <v>37740</v>
      </c>
      <c r="H356" s="6">
        <v>37740</v>
      </c>
      <c r="I356" s="6" t="s">
        <v>4805</v>
      </c>
      <c r="J356" s="6" t="s">
        <v>1831</v>
      </c>
      <c r="K356" s="6" t="s">
        <v>4794</v>
      </c>
      <c r="L356" s="6" t="s">
        <v>34</v>
      </c>
      <c r="M356" s="6" t="s">
        <v>1832</v>
      </c>
      <c r="N356" s="6" t="s">
        <v>4766</v>
      </c>
      <c r="O356" s="6" t="s">
        <v>4766</v>
      </c>
    </row>
    <row r="357" spans="1:15" ht="16.5" customHeight="1" x14ac:dyDescent="0.25">
      <c r="A357" s="1" t="s">
        <v>1833</v>
      </c>
      <c r="B357" s="2" t="s">
        <v>7674</v>
      </c>
      <c r="C357" s="13" t="str">
        <f>HYPERLINK("X:\Private\NTD\Test Report\測試報告-電子版本(1999-2014)\G-OT\G-030408","查看文件")</f>
        <v>查看文件</v>
      </c>
      <c r="D357" s="1" t="s">
        <v>352</v>
      </c>
      <c r="E357" s="6">
        <v>37719</v>
      </c>
      <c r="F357" s="6">
        <v>37730</v>
      </c>
      <c r="G357" s="6">
        <v>37740</v>
      </c>
      <c r="H357" s="6">
        <v>37740</v>
      </c>
      <c r="I357" s="6" t="s">
        <v>4805</v>
      </c>
      <c r="J357" s="6" t="s">
        <v>1831</v>
      </c>
      <c r="K357" s="6" t="s">
        <v>4794</v>
      </c>
      <c r="L357" s="6" t="s">
        <v>34</v>
      </c>
      <c r="M357" s="6" t="s">
        <v>1832</v>
      </c>
      <c r="N357" s="6" t="s">
        <v>4766</v>
      </c>
      <c r="O357" s="6" t="s">
        <v>4766</v>
      </c>
    </row>
    <row r="358" spans="1:15" ht="16.5" customHeight="1" x14ac:dyDescent="0.25">
      <c r="A358" s="1" t="s">
        <v>1834</v>
      </c>
      <c r="B358" s="2" t="s">
        <v>7675</v>
      </c>
      <c r="C358" s="13" t="str">
        <f>HYPERLINK("X:\Private\NTD\Test Report\測試報告-電子版本(1999-2014)\G-OT\G-030409","查看文件")</f>
        <v>查看文件</v>
      </c>
      <c r="D358" s="1" t="s">
        <v>352</v>
      </c>
      <c r="E358" s="6">
        <v>37720</v>
      </c>
      <c r="F358" s="6">
        <v>37731</v>
      </c>
      <c r="G358" s="6">
        <v>37785</v>
      </c>
      <c r="H358" s="6">
        <v>37797</v>
      </c>
      <c r="I358" s="6" t="s">
        <v>4792</v>
      </c>
      <c r="J358" s="6">
        <v>37798</v>
      </c>
      <c r="K358" s="6" t="s">
        <v>4794</v>
      </c>
      <c r="L358" s="6" t="s">
        <v>34</v>
      </c>
      <c r="M358" s="6">
        <v>37799</v>
      </c>
      <c r="N358" s="6" t="s">
        <v>4766</v>
      </c>
      <c r="O358" s="6" t="s">
        <v>4766</v>
      </c>
    </row>
    <row r="359" spans="1:15" ht="16.5" customHeight="1" x14ac:dyDescent="0.25">
      <c r="A359" s="1" t="s">
        <v>1835</v>
      </c>
      <c r="B359" s="2" t="s">
        <v>7676</v>
      </c>
      <c r="C359" s="13" t="str">
        <f>HYPERLINK("X:\Private\NTD\Test Report\測試報告-電子版本(1999-2014)\G-OT\G-030410","查看文件")</f>
        <v>查看文件</v>
      </c>
      <c r="D359" s="1" t="s">
        <v>352</v>
      </c>
      <c r="E359" s="6">
        <v>37720</v>
      </c>
      <c r="F359" s="6">
        <v>37731</v>
      </c>
      <c r="G359" s="6">
        <v>37785</v>
      </c>
      <c r="H359" s="6">
        <v>37797</v>
      </c>
      <c r="I359" s="6" t="s">
        <v>4792</v>
      </c>
      <c r="J359" s="6">
        <v>37798</v>
      </c>
      <c r="K359" s="6" t="s">
        <v>4794</v>
      </c>
      <c r="L359" s="6" t="s">
        <v>34</v>
      </c>
      <c r="M359" s="6">
        <v>37799</v>
      </c>
      <c r="N359" s="6" t="s">
        <v>4766</v>
      </c>
      <c r="O359" s="6" t="s">
        <v>4766</v>
      </c>
    </row>
    <row r="360" spans="1:15" ht="16.5" customHeight="1" x14ac:dyDescent="0.25">
      <c r="A360" s="1" t="s">
        <v>1836</v>
      </c>
      <c r="B360" s="2" t="s">
        <v>7677</v>
      </c>
      <c r="C360" s="13" t="str">
        <f>HYPERLINK("X:\Private\NTD\Test Report\測試報告-電子版本(1999-2014)\G-OT\G-030411","查看文件")</f>
        <v>查看文件</v>
      </c>
      <c r="D360" s="1" t="s">
        <v>1495</v>
      </c>
      <c r="E360" s="6">
        <v>37721</v>
      </c>
      <c r="F360" s="6">
        <v>37730</v>
      </c>
      <c r="G360" s="6">
        <v>37762</v>
      </c>
      <c r="H360" s="6">
        <v>37764</v>
      </c>
      <c r="I360" s="6" t="s">
        <v>4792</v>
      </c>
      <c r="J360" s="6">
        <v>37769</v>
      </c>
      <c r="K360" s="6" t="s">
        <v>4794</v>
      </c>
      <c r="L360" s="6" t="s">
        <v>34</v>
      </c>
      <c r="M360" s="6">
        <v>37770</v>
      </c>
      <c r="N360" s="6" t="s">
        <v>4766</v>
      </c>
      <c r="O360" s="6" t="s">
        <v>4766</v>
      </c>
    </row>
    <row r="361" spans="1:15" ht="16.5" customHeight="1" x14ac:dyDescent="0.25">
      <c r="A361" s="1" t="s">
        <v>1837</v>
      </c>
      <c r="B361" s="2" t="s">
        <v>7678</v>
      </c>
      <c r="C361" s="13" t="str">
        <f>HYPERLINK("X:\Private\NTD\Test Report\測試報告-電子版本(1999-2014)\G-OT\G-030412","查看文件")</f>
        <v>查看文件</v>
      </c>
      <c r="D361" s="1" t="s">
        <v>1495</v>
      </c>
      <c r="E361" s="6">
        <v>37721</v>
      </c>
      <c r="F361" s="6">
        <v>37731</v>
      </c>
      <c r="G361" s="6">
        <v>37782</v>
      </c>
      <c r="H361" s="6">
        <v>37782</v>
      </c>
      <c r="I361" s="6" t="s">
        <v>4792</v>
      </c>
      <c r="J361" s="6">
        <v>37796</v>
      </c>
      <c r="K361" s="6" t="s">
        <v>4794</v>
      </c>
      <c r="L361" s="6" t="s">
        <v>34</v>
      </c>
      <c r="M361" s="6">
        <v>37799</v>
      </c>
      <c r="N361" s="6" t="s">
        <v>4766</v>
      </c>
      <c r="O361" s="6" t="s">
        <v>4766</v>
      </c>
    </row>
    <row r="362" spans="1:15" ht="16.5" customHeight="1" x14ac:dyDescent="0.25">
      <c r="A362" s="1" t="s">
        <v>1838</v>
      </c>
      <c r="B362" s="2" t="s">
        <v>7678</v>
      </c>
      <c r="C362" s="13" t="str">
        <f>HYPERLINK("X:\Private\NTD\Test Report\測試報告-電子版本(1999-2014)\G-OT\G-030413","查看文件")</f>
        <v>查看文件</v>
      </c>
      <c r="D362" s="1" t="s">
        <v>1495</v>
      </c>
      <c r="E362" s="6">
        <v>37721</v>
      </c>
      <c r="F362" s="6">
        <v>37731</v>
      </c>
      <c r="G362" s="6">
        <v>37782</v>
      </c>
      <c r="H362" s="6">
        <v>37782</v>
      </c>
      <c r="I362" s="6" t="s">
        <v>4792</v>
      </c>
      <c r="J362" s="6">
        <v>37796</v>
      </c>
      <c r="K362" s="6" t="s">
        <v>4794</v>
      </c>
      <c r="L362" s="6" t="s">
        <v>34</v>
      </c>
      <c r="M362" s="6">
        <v>37799</v>
      </c>
      <c r="N362" s="6" t="s">
        <v>4766</v>
      </c>
      <c r="O362" s="6" t="s">
        <v>4766</v>
      </c>
    </row>
    <row r="363" spans="1:15" ht="16.5" customHeight="1" x14ac:dyDescent="0.25">
      <c r="A363" s="1" t="s">
        <v>1839</v>
      </c>
      <c r="B363" s="2" t="s">
        <v>7679</v>
      </c>
      <c r="C363" s="13" t="str">
        <f>HYPERLINK("X:\Private\NTD\Test Report\測試報告-電子版本(1999-2014)\G-OT\G-030414","查看文件")</f>
        <v>查看文件</v>
      </c>
      <c r="D363" s="1" t="s">
        <v>1495</v>
      </c>
      <c r="E363" s="6">
        <v>37727</v>
      </c>
      <c r="F363" s="6">
        <v>37738</v>
      </c>
      <c r="G363" s="6" t="s">
        <v>4766</v>
      </c>
      <c r="H363" s="6" t="s">
        <v>4766</v>
      </c>
      <c r="I363" s="6" t="s">
        <v>4766</v>
      </c>
      <c r="J363" s="6" t="s">
        <v>4766</v>
      </c>
      <c r="K363" s="6" t="s">
        <v>4766</v>
      </c>
      <c r="L363" s="6" t="s">
        <v>192</v>
      </c>
      <c r="M363" s="6" t="s">
        <v>4766</v>
      </c>
      <c r="N363" s="6" t="s">
        <v>4766</v>
      </c>
      <c r="O363" s="6" t="s">
        <v>4766</v>
      </c>
    </row>
    <row r="364" spans="1:15" ht="16.5" customHeight="1" x14ac:dyDescent="0.25">
      <c r="A364" s="1" t="s">
        <v>1840</v>
      </c>
      <c r="B364" s="2" t="s">
        <v>7680</v>
      </c>
      <c r="C364" s="13" t="str">
        <f>HYPERLINK("X:\Private\NTD\Test Report\測試報告-電子版本(1999-2014)\G-OT\G-030415","查看文件")</f>
        <v>查看文件</v>
      </c>
      <c r="D364" s="1" t="s">
        <v>1495</v>
      </c>
      <c r="E364" s="6">
        <v>37728</v>
      </c>
      <c r="F364" s="6">
        <v>37739</v>
      </c>
      <c r="G364" s="6">
        <v>37968</v>
      </c>
      <c r="H364" s="6">
        <v>37970</v>
      </c>
      <c r="I364" s="6" t="s">
        <v>4792</v>
      </c>
      <c r="J364" s="6">
        <v>37971</v>
      </c>
      <c r="K364" s="6" t="s">
        <v>4794</v>
      </c>
      <c r="L364" s="6" t="s">
        <v>192</v>
      </c>
      <c r="M364" s="6">
        <v>37975</v>
      </c>
      <c r="N364" s="6" t="s">
        <v>4766</v>
      </c>
      <c r="O364" s="6" t="s">
        <v>4766</v>
      </c>
    </row>
    <row r="365" spans="1:15" ht="16.5" customHeight="1" x14ac:dyDescent="0.25">
      <c r="A365" s="1" t="s">
        <v>1841</v>
      </c>
      <c r="B365" s="2" t="s">
        <v>7681</v>
      </c>
      <c r="C365" s="13" t="str">
        <f>HYPERLINK("X:\Private\NTD\Test Report\測試報告-電子版本(1999-2014)\G-OT\G-030416","查看文件")</f>
        <v>查看文件</v>
      </c>
      <c r="D365" s="1" t="s">
        <v>1495</v>
      </c>
      <c r="E365" s="6">
        <v>37727</v>
      </c>
      <c r="F365" s="6">
        <v>37738</v>
      </c>
      <c r="G365" s="6">
        <v>37807</v>
      </c>
      <c r="H365" s="6">
        <v>37808</v>
      </c>
      <c r="I365" s="6" t="s">
        <v>4805</v>
      </c>
      <c r="J365" s="6">
        <v>37824</v>
      </c>
      <c r="K365" s="6" t="s">
        <v>4794</v>
      </c>
      <c r="L365" s="6" t="s">
        <v>192</v>
      </c>
      <c r="M365" s="6">
        <v>37826</v>
      </c>
      <c r="N365" s="6" t="s">
        <v>4766</v>
      </c>
      <c r="O365" s="6" t="s">
        <v>4766</v>
      </c>
    </row>
    <row r="366" spans="1:15" ht="16.5" customHeight="1" x14ac:dyDescent="0.25">
      <c r="A366" s="1" t="s">
        <v>1842</v>
      </c>
      <c r="B366" s="2" t="s">
        <v>7682</v>
      </c>
      <c r="C366" s="13" t="str">
        <f>HYPERLINK("X:\Private\NTD\Test Report\測試報告-電子版本(1999-2014)\G-OT\G-030501","查看文件")</f>
        <v>查看文件</v>
      </c>
      <c r="D366" s="1" t="s">
        <v>1495</v>
      </c>
      <c r="E366" s="6">
        <v>37745</v>
      </c>
      <c r="F366" s="6" t="s">
        <v>4766</v>
      </c>
      <c r="G366" s="6">
        <v>37818</v>
      </c>
      <c r="H366" s="6">
        <v>37818</v>
      </c>
      <c r="I366" s="6" t="s">
        <v>4792</v>
      </c>
      <c r="J366" s="6">
        <v>37824</v>
      </c>
      <c r="K366" s="6" t="s">
        <v>4794</v>
      </c>
      <c r="L366" s="6" t="s">
        <v>350</v>
      </c>
      <c r="M366" s="6">
        <v>37826</v>
      </c>
      <c r="N366" s="6" t="s">
        <v>4766</v>
      </c>
      <c r="O366" s="6" t="s">
        <v>4766</v>
      </c>
    </row>
    <row r="367" spans="1:15" ht="16.5" customHeight="1" x14ac:dyDescent="0.25">
      <c r="A367" s="1" t="s">
        <v>1843</v>
      </c>
      <c r="B367" s="2" t="s">
        <v>7683</v>
      </c>
      <c r="C367" s="13" t="str">
        <f>HYPERLINK("X:\Private\NTD\Test Report\測試報告-電子版本(1999-2014)\G-OT\G-030502","查看文件")</f>
        <v>查看文件</v>
      </c>
      <c r="D367" s="1" t="s">
        <v>1495</v>
      </c>
      <c r="E367" s="6">
        <v>37768</v>
      </c>
      <c r="F367" s="6" t="s">
        <v>4766</v>
      </c>
      <c r="G367" s="6">
        <v>37853</v>
      </c>
      <c r="H367" s="6">
        <v>37854</v>
      </c>
      <c r="I367" s="6" t="s">
        <v>4805</v>
      </c>
      <c r="J367" s="6">
        <v>37859</v>
      </c>
      <c r="K367" s="6" t="s">
        <v>4794</v>
      </c>
      <c r="L367" s="6" t="s">
        <v>34</v>
      </c>
      <c r="M367" s="6">
        <v>37861</v>
      </c>
      <c r="N367" s="6" t="s">
        <v>4766</v>
      </c>
      <c r="O367" s="6" t="s">
        <v>4766</v>
      </c>
    </row>
    <row r="368" spans="1:15" ht="16.5" customHeight="1" x14ac:dyDescent="0.25">
      <c r="A368" s="1" t="s">
        <v>1844</v>
      </c>
      <c r="B368" s="2" t="s">
        <v>7684</v>
      </c>
      <c r="C368" s="13" t="str">
        <f t="shared" ref="C368:C390" si="9">HYPERLINK("X:\Private\NTD\Test Report\測試報告-電子版本(1999-2014)\G-OT","查看目錄")</f>
        <v>查看目錄</v>
      </c>
      <c r="D368" s="1" t="s">
        <v>1495</v>
      </c>
      <c r="E368" s="6">
        <v>37775</v>
      </c>
      <c r="F368" s="6">
        <v>37771</v>
      </c>
      <c r="G368" s="6">
        <v>37823</v>
      </c>
      <c r="H368" s="6">
        <v>37824</v>
      </c>
      <c r="I368" s="6" t="s">
        <v>4792</v>
      </c>
      <c r="J368" s="6">
        <v>37825</v>
      </c>
      <c r="K368" s="6" t="s">
        <v>4794</v>
      </c>
      <c r="L368" s="6" t="s">
        <v>192</v>
      </c>
      <c r="M368" s="6" t="s">
        <v>4766</v>
      </c>
      <c r="N368" s="6" t="s">
        <v>4766</v>
      </c>
      <c r="O368" s="6" t="s">
        <v>4766</v>
      </c>
    </row>
    <row r="369" spans="1:15" ht="16.5" customHeight="1" x14ac:dyDescent="0.25">
      <c r="A369" s="1" t="s">
        <v>1845</v>
      </c>
      <c r="B369" s="2" t="s">
        <v>7685</v>
      </c>
      <c r="C369" s="13" t="str">
        <f t="shared" si="9"/>
        <v>查看目錄</v>
      </c>
      <c r="D369" s="1" t="s">
        <v>1495</v>
      </c>
      <c r="E369" s="6">
        <v>37778</v>
      </c>
      <c r="F369" s="6">
        <v>37774</v>
      </c>
      <c r="G369" s="6">
        <v>37855</v>
      </c>
      <c r="H369" s="6">
        <v>37857</v>
      </c>
      <c r="I369" s="6" t="s">
        <v>4792</v>
      </c>
      <c r="J369" s="6">
        <v>37859</v>
      </c>
      <c r="K369" s="6" t="s">
        <v>4794</v>
      </c>
      <c r="L369" s="6" t="s">
        <v>192</v>
      </c>
      <c r="M369" s="6">
        <v>37861</v>
      </c>
      <c r="N369" s="6" t="s">
        <v>4766</v>
      </c>
      <c r="O369" s="6" t="s">
        <v>4766</v>
      </c>
    </row>
    <row r="370" spans="1:15" ht="16.5" customHeight="1" x14ac:dyDescent="0.25">
      <c r="A370" s="1" t="s">
        <v>1846</v>
      </c>
      <c r="B370" s="2" t="s">
        <v>7686</v>
      </c>
      <c r="C370" s="13" t="str">
        <f t="shared" si="9"/>
        <v>查看目錄</v>
      </c>
      <c r="D370" s="1" t="s">
        <v>1451</v>
      </c>
      <c r="E370" s="6">
        <v>37781</v>
      </c>
      <c r="F370" s="6">
        <v>37791</v>
      </c>
      <c r="G370" s="6">
        <v>37800</v>
      </c>
      <c r="H370" s="6">
        <v>37800</v>
      </c>
      <c r="I370" s="6" t="s">
        <v>4805</v>
      </c>
      <c r="J370" s="6">
        <v>37805</v>
      </c>
      <c r="K370" s="6" t="s">
        <v>4794</v>
      </c>
      <c r="L370" s="6" t="s">
        <v>1452</v>
      </c>
      <c r="M370" s="6">
        <v>37807</v>
      </c>
      <c r="N370" s="6" t="s">
        <v>4766</v>
      </c>
      <c r="O370" s="6" t="s">
        <v>4766</v>
      </c>
    </row>
    <row r="371" spans="1:15" ht="16.5" customHeight="1" x14ac:dyDescent="0.25">
      <c r="A371" s="1" t="s">
        <v>1847</v>
      </c>
      <c r="B371" s="2" t="s">
        <v>7687</v>
      </c>
      <c r="C371" s="13" t="str">
        <f t="shared" si="9"/>
        <v>查看目錄</v>
      </c>
      <c r="D371" s="1" t="s">
        <v>1451</v>
      </c>
      <c r="E371" s="6">
        <v>37785</v>
      </c>
      <c r="F371" s="6">
        <v>37793</v>
      </c>
      <c r="G371" s="6">
        <v>37823</v>
      </c>
      <c r="H371" s="6">
        <v>37824</v>
      </c>
      <c r="I371" s="6" t="s">
        <v>4792</v>
      </c>
      <c r="J371" s="6">
        <v>37825</v>
      </c>
      <c r="K371" s="6" t="s">
        <v>4794</v>
      </c>
      <c r="L371" s="6" t="s">
        <v>1452</v>
      </c>
      <c r="M371" s="6">
        <v>37831</v>
      </c>
      <c r="N371" s="6" t="s">
        <v>4766</v>
      </c>
      <c r="O371" s="6" t="s">
        <v>4766</v>
      </c>
    </row>
    <row r="372" spans="1:15" ht="16.5" customHeight="1" x14ac:dyDescent="0.25">
      <c r="A372" s="1" t="s">
        <v>1848</v>
      </c>
      <c r="B372" s="2" t="s">
        <v>7688</v>
      </c>
      <c r="C372" s="13" t="str">
        <f t="shared" si="9"/>
        <v>查看目錄</v>
      </c>
      <c r="D372" s="1" t="s">
        <v>1849</v>
      </c>
      <c r="E372" s="6">
        <v>37785</v>
      </c>
      <c r="F372" s="6">
        <v>37792</v>
      </c>
      <c r="G372" s="6">
        <v>37883</v>
      </c>
      <c r="H372" s="6">
        <v>37902</v>
      </c>
      <c r="I372" s="6" t="s">
        <v>4792</v>
      </c>
      <c r="J372" s="6">
        <v>37901</v>
      </c>
      <c r="K372" s="6" t="s">
        <v>4794</v>
      </c>
      <c r="L372" s="6" t="s">
        <v>1452</v>
      </c>
      <c r="M372" s="6">
        <v>37904</v>
      </c>
      <c r="N372" s="6" t="s">
        <v>4766</v>
      </c>
      <c r="O372" s="6" t="s">
        <v>4766</v>
      </c>
    </row>
    <row r="373" spans="1:15" ht="16.5" customHeight="1" x14ac:dyDescent="0.25">
      <c r="A373" s="1" t="s">
        <v>1850</v>
      </c>
      <c r="B373" s="2" t="s">
        <v>7689</v>
      </c>
      <c r="C373" s="13" t="str">
        <f t="shared" si="9"/>
        <v>查看目錄</v>
      </c>
      <c r="D373" s="1" t="s">
        <v>1451</v>
      </c>
      <c r="E373" s="6">
        <v>37790</v>
      </c>
      <c r="F373" s="6">
        <v>37800</v>
      </c>
      <c r="G373" s="6">
        <v>37865</v>
      </c>
      <c r="H373" s="6">
        <v>37865</v>
      </c>
      <c r="I373" s="6" t="s">
        <v>4792</v>
      </c>
      <c r="J373" s="6">
        <v>37869</v>
      </c>
      <c r="K373" s="6" t="s">
        <v>4794</v>
      </c>
      <c r="L373" s="6" t="s">
        <v>192</v>
      </c>
      <c r="M373" s="6">
        <v>37873</v>
      </c>
      <c r="N373" s="6" t="s">
        <v>4766</v>
      </c>
      <c r="O373" s="6" t="s">
        <v>4766</v>
      </c>
    </row>
    <row r="374" spans="1:15" ht="16.5" customHeight="1" x14ac:dyDescent="0.25">
      <c r="A374" s="1" t="s">
        <v>1851</v>
      </c>
      <c r="B374" s="2" t="s">
        <v>7690</v>
      </c>
      <c r="C374" s="13" t="str">
        <f t="shared" si="9"/>
        <v>查看目錄</v>
      </c>
      <c r="D374" s="1" t="s">
        <v>1451</v>
      </c>
      <c r="E374" s="6">
        <v>37790</v>
      </c>
      <c r="F374" s="6">
        <v>37800</v>
      </c>
      <c r="G374" s="6">
        <v>37865</v>
      </c>
      <c r="H374" s="6">
        <v>37865</v>
      </c>
      <c r="I374" s="6" t="s">
        <v>4792</v>
      </c>
      <c r="J374" s="6">
        <v>37869</v>
      </c>
      <c r="K374" s="6" t="s">
        <v>4794</v>
      </c>
      <c r="L374" s="6" t="s">
        <v>192</v>
      </c>
      <c r="M374" s="6">
        <v>37873</v>
      </c>
      <c r="N374" s="6" t="s">
        <v>4766</v>
      </c>
      <c r="O374" s="6" t="s">
        <v>4766</v>
      </c>
    </row>
    <row r="375" spans="1:15" ht="16.5" customHeight="1" x14ac:dyDescent="0.25">
      <c r="A375" s="1" t="s">
        <v>1852</v>
      </c>
      <c r="B375" s="2" t="s">
        <v>7691</v>
      </c>
      <c r="C375" s="13" t="str">
        <f t="shared" si="9"/>
        <v>查看目錄</v>
      </c>
      <c r="D375" s="1" t="s">
        <v>1451</v>
      </c>
      <c r="E375" s="6">
        <v>37790</v>
      </c>
      <c r="F375" s="6">
        <v>37800</v>
      </c>
      <c r="G375" s="6">
        <v>37967</v>
      </c>
      <c r="H375" s="6">
        <v>37970</v>
      </c>
      <c r="I375" s="6" t="s">
        <v>4805</v>
      </c>
      <c r="J375" s="6">
        <v>37971</v>
      </c>
      <c r="K375" s="6" t="s">
        <v>4794</v>
      </c>
      <c r="L375" s="6" t="s">
        <v>192</v>
      </c>
      <c r="M375" s="6">
        <v>37975</v>
      </c>
      <c r="N375" s="6" t="s">
        <v>4766</v>
      </c>
      <c r="O375" s="6" t="s">
        <v>4766</v>
      </c>
    </row>
    <row r="376" spans="1:15" ht="16.5" customHeight="1" x14ac:dyDescent="0.25">
      <c r="A376" s="1" t="s">
        <v>1853</v>
      </c>
      <c r="B376" s="2" t="s">
        <v>7692</v>
      </c>
      <c r="C376" s="13" t="str">
        <f t="shared" si="9"/>
        <v>查看目錄</v>
      </c>
      <c r="D376" s="1" t="s">
        <v>1451</v>
      </c>
      <c r="E376" s="6">
        <v>37790</v>
      </c>
      <c r="F376" s="6">
        <v>37800</v>
      </c>
      <c r="G376" s="6">
        <v>37823</v>
      </c>
      <c r="H376" s="6">
        <v>37824</v>
      </c>
      <c r="I376" s="6" t="s">
        <v>4805</v>
      </c>
      <c r="J376" s="6">
        <v>37825</v>
      </c>
      <c r="K376" s="6" t="s">
        <v>4794</v>
      </c>
      <c r="L376" s="6" t="s">
        <v>192</v>
      </c>
      <c r="M376" s="6" t="s">
        <v>4766</v>
      </c>
      <c r="N376" s="6" t="s">
        <v>4766</v>
      </c>
      <c r="O376" s="6" t="s">
        <v>4766</v>
      </c>
    </row>
    <row r="377" spans="1:15" ht="16.5" customHeight="1" x14ac:dyDescent="0.25">
      <c r="A377" s="1" t="s">
        <v>1854</v>
      </c>
      <c r="B377" s="2" t="s">
        <v>7693</v>
      </c>
      <c r="C377" s="13" t="str">
        <f t="shared" si="9"/>
        <v>查看目錄</v>
      </c>
      <c r="D377" s="1" t="s">
        <v>1451</v>
      </c>
      <c r="E377" s="6">
        <v>37802</v>
      </c>
      <c r="F377" s="6">
        <v>37810</v>
      </c>
      <c r="G377" s="6">
        <v>37910</v>
      </c>
      <c r="H377" s="6">
        <v>37912</v>
      </c>
      <c r="I377" s="6" t="s">
        <v>4805</v>
      </c>
      <c r="J377" s="6">
        <v>37917</v>
      </c>
      <c r="K377" s="6" t="s">
        <v>4794</v>
      </c>
      <c r="L377" s="6" t="s">
        <v>1452</v>
      </c>
      <c r="M377" s="6" t="s">
        <v>4766</v>
      </c>
      <c r="N377" s="6" t="s">
        <v>4766</v>
      </c>
      <c r="O377" s="6" t="s">
        <v>4766</v>
      </c>
    </row>
    <row r="378" spans="1:15" ht="16.5" customHeight="1" x14ac:dyDescent="0.25">
      <c r="A378" s="1" t="s">
        <v>1855</v>
      </c>
      <c r="B378" s="2" t="s">
        <v>7694</v>
      </c>
      <c r="C378" s="13" t="str">
        <f t="shared" si="9"/>
        <v>查看目錄</v>
      </c>
      <c r="D378" s="1" t="s">
        <v>1451</v>
      </c>
      <c r="E378" s="6">
        <v>37802</v>
      </c>
      <c r="F378" s="6">
        <v>37802</v>
      </c>
      <c r="G378" s="6">
        <v>37910</v>
      </c>
      <c r="H378" s="6">
        <v>37912</v>
      </c>
      <c r="I378" s="6" t="s">
        <v>4792</v>
      </c>
      <c r="J378" s="6">
        <v>37917</v>
      </c>
      <c r="K378" s="6" t="s">
        <v>4794</v>
      </c>
      <c r="L378" s="6" t="s">
        <v>1452</v>
      </c>
      <c r="M378" s="6">
        <v>37921</v>
      </c>
      <c r="N378" s="6" t="s">
        <v>4766</v>
      </c>
      <c r="O378" s="6" t="s">
        <v>4766</v>
      </c>
    </row>
    <row r="379" spans="1:15" ht="16.5" customHeight="1" x14ac:dyDescent="0.25">
      <c r="A379" s="1" t="s">
        <v>1856</v>
      </c>
      <c r="B379" s="2" t="s">
        <v>7695</v>
      </c>
      <c r="C379" s="13" t="str">
        <f t="shared" si="9"/>
        <v>查看目錄</v>
      </c>
      <c r="D379" s="1" t="s">
        <v>1451</v>
      </c>
      <c r="E379" s="6">
        <v>37802</v>
      </c>
      <c r="F379" s="6">
        <v>37802</v>
      </c>
      <c r="G379" s="6">
        <v>37910</v>
      </c>
      <c r="H379" s="6">
        <v>37912</v>
      </c>
      <c r="I379" s="6" t="s">
        <v>4792</v>
      </c>
      <c r="J379" s="6">
        <v>37917</v>
      </c>
      <c r="K379" s="6" t="s">
        <v>4794</v>
      </c>
      <c r="L379" s="6" t="s">
        <v>1452</v>
      </c>
      <c r="M379" s="6">
        <v>37921</v>
      </c>
      <c r="N379" s="6" t="s">
        <v>4766</v>
      </c>
      <c r="O379" s="6" t="s">
        <v>4766</v>
      </c>
    </row>
    <row r="380" spans="1:15" ht="16.5" customHeight="1" x14ac:dyDescent="0.25">
      <c r="A380" s="1" t="s">
        <v>1857</v>
      </c>
      <c r="B380" s="2" t="s">
        <v>7696</v>
      </c>
      <c r="C380" s="13" t="str">
        <f t="shared" si="9"/>
        <v>查看目錄</v>
      </c>
      <c r="D380" s="1" t="s">
        <v>1451</v>
      </c>
      <c r="E380" s="6">
        <v>37802</v>
      </c>
      <c r="F380" s="6">
        <v>37810</v>
      </c>
      <c r="G380" s="6">
        <v>37910</v>
      </c>
      <c r="H380" s="6">
        <v>37912</v>
      </c>
      <c r="I380" s="6" t="s">
        <v>4805</v>
      </c>
      <c r="J380" s="6">
        <v>37917</v>
      </c>
      <c r="K380" s="6" t="s">
        <v>4794</v>
      </c>
      <c r="L380" s="6" t="s">
        <v>1452</v>
      </c>
      <c r="M380" s="6" t="s">
        <v>4766</v>
      </c>
      <c r="N380" s="6" t="s">
        <v>4766</v>
      </c>
      <c r="O380" s="6" t="s">
        <v>4766</v>
      </c>
    </row>
    <row r="381" spans="1:15" ht="16.5" customHeight="1" x14ac:dyDescent="0.25">
      <c r="A381" s="1" t="s">
        <v>1858</v>
      </c>
      <c r="B381" s="2" t="s">
        <v>7697</v>
      </c>
      <c r="C381" s="13" t="str">
        <f t="shared" si="9"/>
        <v>查看目錄</v>
      </c>
      <c r="D381" s="1" t="s">
        <v>1451</v>
      </c>
      <c r="E381" s="6">
        <v>37802</v>
      </c>
      <c r="F381" s="6">
        <v>37810</v>
      </c>
      <c r="G381" s="6">
        <v>37865</v>
      </c>
      <c r="H381" s="6" t="s">
        <v>4766</v>
      </c>
      <c r="I381" s="6" t="s">
        <v>4766</v>
      </c>
      <c r="J381" s="6" t="s">
        <v>4766</v>
      </c>
      <c r="K381" s="6" t="s">
        <v>4766</v>
      </c>
      <c r="L381" s="6" t="s">
        <v>1452</v>
      </c>
      <c r="M381" s="6">
        <v>37873</v>
      </c>
      <c r="N381" s="6" t="s">
        <v>4766</v>
      </c>
      <c r="O381" s="6" t="s">
        <v>4766</v>
      </c>
    </row>
    <row r="382" spans="1:15" ht="16.5" customHeight="1" x14ac:dyDescent="0.25">
      <c r="A382" s="1" t="s">
        <v>1859</v>
      </c>
      <c r="B382" s="2" t="s">
        <v>7698</v>
      </c>
      <c r="C382" s="13" t="str">
        <f t="shared" si="9"/>
        <v>查看目錄</v>
      </c>
      <c r="D382" s="1" t="s">
        <v>1451</v>
      </c>
      <c r="E382" s="6">
        <v>37802</v>
      </c>
      <c r="F382" s="6">
        <v>37810</v>
      </c>
      <c r="G382" s="6">
        <v>37823</v>
      </c>
      <c r="H382" s="6">
        <v>37824</v>
      </c>
      <c r="I382" s="6" t="s">
        <v>4805</v>
      </c>
      <c r="J382" s="6">
        <v>37825</v>
      </c>
      <c r="K382" s="6" t="s">
        <v>4794</v>
      </c>
      <c r="L382" s="6" t="s">
        <v>1452</v>
      </c>
      <c r="M382" s="6">
        <v>37831</v>
      </c>
      <c r="N382" s="6" t="s">
        <v>4766</v>
      </c>
      <c r="O382" s="6" t="s">
        <v>4766</v>
      </c>
    </row>
    <row r="383" spans="1:15" ht="16.5" customHeight="1" x14ac:dyDescent="0.25">
      <c r="A383" s="1" t="s">
        <v>1860</v>
      </c>
      <c r="B383" s="2" t="s">
        <v>7699</v>
      </c>
      <c r="C383" s="13" t="str">
        <f t="shared" si="9"/>
        <v>查看目錄</v>
      </c>
      <c r="D383" s="1" t="s">
        <v>458</v>
      </c>
      <c r="E383" s="6">
        <v>37809</v>
      </c>
      <c r="F383" s="6">
        <v>37820</v>
      </c>
      <c r="G383" s="6">
        <v>37848</v>
      </c>
      <c r="H383" s="6">
        <v>37848</v>
      </c>
      <c r="I383" s="6" t="s">
        <v>4805</v>
      </c>
      <c r="J383" s="6">
        <v>37853</v>
      </c>
      <c r="K383" s="6" t="s">
        <v>5002</v>
      </c>
      <c r="L383" s="6" t="s">
        <v>322</v>
      </c>
      <c r="M383" s="6" t="s">
        <v>4766</v>
      </c>
      <c r="N383" s="6" t="s">
        <v>4766</v>
      </c>
      <c r="O383" s="6" t="s">
        <v>4766</v>
      </c>
    </row>
    <row r="384" spans="1:15" ht="16.5" customHeight="1" x14ac:dyDescent="0.25">
      <c r="A384" s="1" t="s">
        <v>1861</v>
      </c>
      <c r="B384" s="2" t="s">
        <v>7700</v>
      </c>
      <c r="C384" s="13" t="str">
        <f t="shared" si="9"/>
        <v>查看目錄</v>
      </c>
      <c r="D384" s="1" t="s">
        <v>352</v>
      </c>
      <c r="E384" s="6">
        <v>37809</v>
      </c>
      <c r="F384" s="6">
        <v>37820</v>
      </c>
      <c r="G384" s="6">
        <v>37848</v>
      </c>
      <c r="H384" s="6">
        <v>37848</v>
      </c>
      <c r="I384" s="6" t="s">
        <v>4805</v>
      </c>
      <c r="J384" s="6">
        <v>37853</v>
      </c>
      <c r="K384" s="6" t="s">
        <v>5002</v>
      </c>
      <c r="L384" s="6" t="s">
        <v>322</v>
      </c>
      <c r="M384" s="6" t="s">
        <v>4766</v>
      </c>
      <c r="N384" s="6" t="s">
        <v>4766</v>
      </c>
      <c r="O384" s="6" t="s">
        <v>4766</v>
      </c>
    </row>
    <row r="385" spans="1:15" ht="16.5" customHeight="1" x14ac:dyDescent="0.25">
      <c r="A385" s="1" t="s">
        <v>1862</v>
      </c>
      <c r="B385" s="2" t="s">
        <v>7701</v>
      </c>
      <c r="C385" s="13" t="str">
        <f t="shared" si="9"/>
        <v>查看目錄</v>
      </c>
      <c r="D385" s="1" t="s">
        <v>1451</v>
      </c>
      <c r="E385" s="6">
        <v>37812</v>
      </c>
      <c r="F385" s="6">
        <v>37817</v>
      </c>
      <c r="G385" s="6" t="s">
        <v>4766</v>
      </c>
      <c r="H385" s="6" t="s">
        <v>4766</v>
      </c>
      <c r="I385" s="6" t="s">
        <v>4766</v>
      </c>
      <c r="J385" s="6" t="s">
        <v>4766</v>
      </c>
      <c r="K385" s="6" t="s">
        <v>4766</v>
      </c>
      <c r="L385" s="6" t="s">
        <v>1452</v>
      </c>
      <c r="M385" s="6" t="s">
        <v>4766</v>
      </c>
      <c r="N385" s="6" t="s">
        <v>4766</v>
      </c>
      <c r="O385" s="6" t="s">
        <v>4766</v>
      </c>
    </row>
    <row r="386" spans="1:15" ht="16.5" customHeight="1" x14ac:dyDescent="0.25">
      <c r="A386" s="1" t="s">
        <v>1863</v>
      </c>
      <c r="B386" s="2" t="s">
        <v>7702</v>
      </c>
      <c r="C386" s="13" t="str">
        <f t="shared" si="9"/>
        <v>查看目錄</v>
      </c>
      <c r="D386" s="1" t="s">
        <v>316</v>
      </c>
      <c r="E386" s="6">
        <v>37814</v>
      </c>
      <c r="F386" s="6">
        <v>37827</v>
      </c>
      <c r="G386" s="6" t="s">
        <v>4766</v>
      </c>
      <c r="H386" s="6" t="s">
        <v>4766</v>
      </c>
      <c r="I386" s="6" t="s">
        <v>4766</v>
      </c>
      <c r="J386" s="6" t="s">
        <v>4766</v>
      </c>
      <c r="K386" s="6" t="s">
        <v>4766</v>
      </c>
      <c r="L386" s="6" t="s">
        <v>1809</v>
      </c>
      <c r="M386" s="6" t="s">
        <v>4766</v>
      </c>
      <c r="N386" s="6" t="s">
        <v>4766</v>
      </c>
      <c r="O386" s="6" t="s">
        <v>4766</v>
      </c>
    </row>
    <row r="387" spans="1:15" ht="16.5" customHeight="1" x14ac:dyDescent="0.25">
      <c r="A387" s="1" t="s">
        <v>1864</v>
      </c>
      <c r="B387" s="2" t="s">
        <v>7703</v>
      </c>
      <c r="C387" s="13" t="str">
        <f t="shared" si="9"/>
        <v>查看目錄</v>
      </c>
      <c r="D387" s="1" t="s">
        <v>1451</v>
      </c>
      <c r="E387" s="6">
        <v>37832</v>
      </c>
      <c r="F387" s="6">
        <v>37843</v>
      </c>
      <c r="G387" s="6" t="s">
        <v>4766</v>
      </c>
      <c r="H387" s="6" t="s">
        <v>4766</v>
      </c>
      <c r="I387" s="6" t="s">
        <v>4766</v>
      </c>
      <c r="J387" s="6" t="s">
        <v>4766</v>
      </c>
      <c r="K387" s="6" t="s">
        <v>4766</v>
      </c>
      <c r="L387" s="6" t="s">
        <v>1452</v>
      </c>
      <c r="M387" s="6" t="s">
        <v>4766</v>
      </c>
      <c r="N387" s="6" t="s">
        <v>4766</v>
      </c>
      <c r="O387" s="6" t="s">
        <v>4766</v>
      </c>
    </row>
    <row r="388" spans="1:15" ht="16.5" customHeight="1" x14ac:dyDescent="0.25">
      <c r="A388" s="1" t="s">
        <v>1865</v>
      </c>
      <c r="B388" s="2" t="s">
        <v>7704</v>
      </c>
      <c r="C388" s="13" t="str">
        <f t="shared" si="9"/>
        <v>查看目錄</v>
      </c>
      <c r="D388" s="1" t="s">
        <v>1866</v>
      </c>
      <c r="E388" s="6">
        <v>37834</v>
      </c>
      <c r="F388" s="6">
        <v>37844</v>
      </c>
      <c r="G388" s="6">
        <v>37865</v>
      </c>
      <c r="H388" s="6">
        <v>37865</v>
      </c>
      <c r="I388" s="6" t="s">
        <v>4805</v>
      </c>
      <c r="J388" s="6" t="s">
        <v>1867</v>
      </c>
      <c r="K388" s="6" t="s">
        <v>4794</v>
      </c>
      <c r="L388" s="6" t="s">
        <v>1452</v>
      </c>
      <c r="M388" s="6" t="s">
        <v>4766</v>
      </c>
      <c r="N388" s="6" t="s">
        <v>4766</v>
      </c>
      <c r="O388" s="6" t="s">
        <v>4766</v>
      </c>
    </row>
    <row r="389" spans="1:15" ht="16.5" customHeight="1" x14ac:dyDescent="0.25">
      <c r="A389" s="1" t="s">
        <v>1868</v>
      </c>
      <c r="B389" s="2" t="s">
        <v>7705</v>
      </c>
      <c r="C389" s="13" t="str">
        <f t="shared" si="9"/>
        <v>查看目錄</v>
      </c>
      <c r="D389" s="1" t="s">
        <v>1451</v>
      </c>
      <c r="E389" s="6">
        <v>37842</v>
      </c>
      <c r="F389" s="6">
        <v>37852</v>
      </c>
      <c r="G389" s="6">
        <v>37848</v>
      </c>
      <c r="H389" s="6">
        <v>37848</v>
      </c>
      <c r="I389" s="6" t="s">
        <v>4805</v>
      </c>
      <c r="J389" s="6">
        <v>37853</v>
      </c>
      <c r="K389" s="6" t="s">
        <v>5002</v>
      </c>
      <c r="L389" s="6" t="s">
        <v>1452</v>
      </c>
      <c r="M389" s="6" t="s">
        <v>4766</v>
      </c>
      <c r="N389" s="6" t="s">
        <v>4766</v>
      </c>
      <c r="O389" s="6" t="s">
        <v>4766</v>
      </c>
    </row>
    <row r="390" spans="1:15" ht="16.5" customHeight="1" x14ac:dyDescent="0.25">
      <c r="A390" s="1" t="s">
        <v>1869</v>
      </c>
      <c r="B390" s="2" t="s">
        <v>7706</v>
      </c>
      <c r="C390" s="13" t="str">
        <f t="shared" si="9"/>
        <v>查看目錄</v>
      </c>
      <c r="D390" s="1" t="s">
        <v>1451</v>
      </c>
      <c r="E390" s="6">
        <v>37853</v>
      </c>
      <c r="F390" s="6">
        <v>37861</v>
      </c>
      <c r="G390" s="6">
        <v>37865</v>
      </c>
      <c r="H390" s="6">
        <v>37865</v>
      </c>
      <c r="I390" s="6" t="s">
        <v>4805</v>
      </c>
      <c r="J390" s="6">
        <v>37869</v>
      </c>
      <c r="K390" s="6" t="s">
        <v>4794</v>
      </c>
      <c r="L390" s="6" t="s">
        <v>1452</v>
      </c>
      <c r="M390" s="6" t="s">
        <v>4766</v>
      </c>
      <c r="N390" s="6" t="s">
        <v>4766</v>
      </c>
      <c r="O390" s="6" t="s">
        <v>4766</v>
      </c>
    </row>
    <row r="391" spans="1:15" ht="16.5" customHeight="1" x14ac:dyDescent="0.25">
      <c r="A391" s="1" t="s">
        <v>1870</v>
      </c>
      <c r="B391" s="2" t="s">
        <v>7707</v>
      </c>
      <c r="C391" s="13" t="str">
        <f>HYPERLINK("X:\Private\NTD\Test Report\測試報告-電子版本(1999-2014)\G-OT\G-030804","查看文件")</f>
        <v>查看文件</v>
      </c>
      <c r="D391" s="1" t="s">
        <v>1451</v>
      </c>
      <c r="E391" s="6">
        <v>37854</v>
      </c>
      <c r="F391" s="6">
        <v>37861</v>
      </c>
      <c r="G391" s="6">
        <v>38077</v>
      </c>
      <c r="H391" s="6">
        <v>38083</v>
      </c>
      <c r="I391" s="6" t="s">
        <v>4824</v>
      </c>
      <c r="J391" s="6">
        <v>38090</v>
      </c>
      <c r="K391" s="6" t="s">
        <v>4824</v>
      </c>
      <c r="L391" s="6" t="s">
        <v>1452</v>
      </c>
      <c r="M391" s="6" t="s">
        <v>4766</v>
      </c>
      <c r="N391" s="6" t="s">
        <v>4766</v>
      </c>
      <c r="O391" s="6" t="s">
        <v>4766</v>
      </c>
    </row>
    <row r="392" spans="1:15" ht="16.5" customHeight="1" x14ac:dyDescent="0.25">
      <c r="A392" s="1" t="s">
        <v>1871</v>
      </c>
      <c r="B392" s="2" t="s">
        <v>7708</v>
      </c>
      <c r="C392" s="13" t="str">
        <f>HYPERLINK("X:\Private\NTD\Test Report\測試報告-電子版本(1999-2014)\G-OT","查看目錄")</f>
        <v>查看目錄</v>
      </c>
      <c r="D392" s="1" t="s">
        <v>1451</v>
      </c>
      <c r="E392" s="6">
        <v>37853</v>
      </c>
      <c r="F392" s="6">
        <v>37861</v>
      </c>
      <c r="G392" s="6">
        <v>37910</v>
      </c>
      <c r="H392" s="6">
        <v>37912</v>
      </c>
      <c r="I392" s="6" t="s">
        <v>4805</v>
      </c>
      <c r="J392" s="6">
        <v>37917</v>
      </c>
      <c r="K392" s="6" t="s">
        <v>4794</v>
      </c>
      <c r="L392" s="6" t="s">
        <v>1452</v>
      </c>
      <c r="M392" s="6" t="s">
        <v>4766</v>
      </c>
      <c r="N392" s="6" t="s">
        <v>4766</v>
      </c>
      <c r="O392" s="6" t="s">
        <v>4766</v>
      </c>
    </row>
    <row r="393" spans="1:15" ht="16.5" customHeight="1" x14ac:dyDescent="0.25">
      <c r="A393" s="1" t="s">
        <v>1872</v>
      </c>
      <c r="B393" s="2" t="s">
        <v>7709</v>
      </c>
      <c r="C393" s="13" t="str">
        <f>HYPERLINK("X:\Private\NTD\Test Report\測試報告-電子版本(1999-2014)\G-OT","查看目錄")</f>
        <v>查看目錄</v>
      </c>
      <c r="D393" s="1" t="s">
        <v>1451</v>
      </c>
      <c r="E393" s="6">
        <v>37859</v>
      </c>
      <c r="F393" s="6">
        <v>37612</v>
      </c>
      <c r="G393" s="6">
        <v>37867</v>
      </c>
      <c r="H393" s="6">
        <v>37868</v>
      </c>
      <c r="I393" s="6" t="s">
        <v>4792</v>
      </c>
      <c r="J393" s="6">
        <v>37869</v>
      </c>
      <c r="K393" s="6" t="s">
        <v>4794</v>
      </c>
      <c r="L393" s="6" t="s">
        <v>1452</v>
      </c>
      <c r="M393" s="6">
        <v>37873</v>
      </c>
      <c r="N393" s="6" t="s">
        <v>4766</v>
      </c>
      <c r="O393" s="6" t="s">
        <v>4766</v>
      </c>
    </row>
    <row r="394" spans="1:15" ht="16.5" customHeight="1" x14ac:dyDescent="0.25">
      <c r="A394" s="1" t="s">
        <v>1873</v>
      </c>
      <c r="B394" s="2" t="s">
        <v>7710</v>
      </c>
      <c r="C394" s="13" t="str">
        <f>HYPERLINK("X:\Private\NTD\Test Report\測試報告-電子版本(1999-2014)\G-OT\G-10101","查看文件")</f>
        <v>查看文件</v>
      </c>
      <c r="D394" s="1" t="s">
        <v>1381</v>
      </c>
      <c r="E394" s="6">
        <v>36901</v>
      </c>
      <c r="F394" s="6">
        <v>36911</v>
      </c>
      <c r="G394" s="6">
        <v>36905</v>
      </c>
      <c r="H394" s="6" t="s">
        <v>4766</v>
      </c>
      <c r="I394" s="6" t="s">
        <v>4766</v>
      </c>
      <c r="J394" s="6" t="s">
        <v>4766</v>
      </c>
      <c r="K394" s="6" t="s">
        <v>4766</v>
      </c>
      <c r="L394" s="6" t="s">
        <v>4766</v>
      </c>
      <c r="M394" s="6" t="s">
        <v>4766</v>
      </c>
      <c r="N394" s="6" t="s">
        <v>4766</v>
      </c>
      <c r="O394" s="6" t="s">
        <v>4766</v>
      </c>
    </row>
    <row r="395" spans="1:15" ht="16.5" customHeight="1" x14ac:dyDescent="0.25">
      <c r="A395" s="1" t="s">
        <v>1874</v>
      </c>
      <c r="B395" s="2" t="s">
        <v>7711</v>
      </c>
      <c r="C395" s="13" t="str">
        <f>HYPERLINK("X:\Private\NTD\Test Report\測試報告-電子版本(1999-2014)\G-OT","查看目錄")</f>
        <v>查看目錄</v>
      </c>
      <c r="D395" s="1" t="s">
        <v>11</v>
      </c>
      <c r="E395" s="6">
        <v>36928</v>
      </c>
      <c r="F395" s="6">
        <v>36938</v>
      </c>
      <c r="G395" s="6">
        <v>36931</v>
      </c>
      <c r="H395" s="6" t="s">
        <v>4766</v>
      </c>
      <c r="I395" s="6" t="s">
        <v>4766</v>
      </c>
      <c r="J395" s="6" t="s">
        <v>4766</v>
      </c>
      <c r="K395" s="6" t="s">
        <v>4766</v>
      </c>
      <c r="L395" s="6" t="s">
        <v>4766</v>
      </c>
      <c r="M395" s="6" t="s">
        <v>4766</v>
      </c>
      <c r="N395" s="6" t="s">
        <v>4766</v>
      </c>
      <c r="O395" s="6" t="s">
        <v>4766</v>
      </c>
    </row>
    <row r="396" spans="1:15" ht="16.5" customHeight="1" x14ac:dyDescent="0.25">
      <c r="A396" s="1" t="s">
        <v>1875</v>
      </c>
      <c r="B396" s="2" t="s">
        <v>7712</v>
      </c>
      <c r="C396" s="13" t="str">
        <f>HYPERLINK("X:\Private\NTD\Test Report\測試報告-電子版本(1999-2014)\G-OT","查看目錄")</f>
        <v>查看目錄</v>
      </c>
      <c r="D396" s="1" t="s">
        <v>11</v>
      </c>
      <c r="E396" s="6">
        <v>36928</v>
      </c>
      <c r="F396" s="6">
        <v>36938</v>
      </c>
      <c r="G396" s="6">
        <v>36931</v>
      </c>
      <c r="H396" s="6" t="s">
        <v>4766</v>
      </c>
      <c r="I396" s="6" t="s">
        <v>4766</v>
      </c>
      <c r="J396" s="6" t="s">
        <v>4766</v>
      </c>
      <c r="K396" s="6" t="s">
        <v>4766</v>
      </c>
      <c r="L396" s="6" t="s">
        <v>4766</v>
      </c>
      <c r="M396" s="6" t="s">
        <v>4766</v>
      </c>
      <c r="N396" s="6" t="s">
        <v>4766</v>
      </c>
      <c r="O396" s="6" t="s">
        <v>4766</v>
      </c>
    </row>
    <row r="397" spans="1:15" ht="16.5" customHeight="1" x14ac:dyDescent="0.25">
      <c r="A397" s="1" t="s">
        <v>1876</v>
      </c>
      <c r="B397" s="2" t="s">
        <v>7713</v>
      </c>
      <c r="C397" s="13" t="str">
        <f>HYPERLINK("X:\Private\NTD\Test Report\測試報告-電子版本(1999-2014)\G-OT\G-10203","查看文件")</f>
        <v>查看文件</v>
      </c>
      <c r="D397" s="1" t="s">
        <v>11</v>
      </c>
      <c r="E397" s="6">
        <v>36937</v>
      </c>
      <c r="F397" s="6">
        <v>36950</v>
      </c>
      <c r="G397" s="6" t="s">
        <v>4766</v>
      </c>
      <c r="H397" s="6" t="s">
        <v>4766</v>
      </c>
      <c r="I397" s="6" t="s">
        <v>4766</v>
      </c>
      <c r="J397" s="6" t="s">
        <v>4766</v>
      </c>
      <c r="K397" s="6" t="s">
        <v>4766</v>
      </c>
      <c r="L397" s="6" t="s">
        <v>4766</v>
      </c>
      <c r="M397" s="6" t="s">
        <v>4766</v>
      </c>
      <c r="N397" s="6" t="s">
        <v>4766</v>
      </c>
      <c r="O397" s="6" t="s">
        <v>4766</v>
      </c>
    </row>
    <row r="398" spans="1:15" ht="16.5" customHeight="1" x14ac:dyDescent="0.25">
      <c r="A398" s="1" t="s">
        <v>1877</v>
      </c>
      <c r="B398" s="2" t="s">
        <v>7714</v>
      </c>
      <c r="C398" s="13" t="str">
        <f>HYPERLINK("X:\Private\NTD\Test Report\測試報告-電子版本(1999-2014)\G-OT\G-10204","查看文件")</f>
        <v>查看文件</v>
      </c>
      <c r="D398" s="1" t="s">
        <v>11</v>
      </c>
      <c r="E398" s="6">
        <v>36937</v>
      </c>
      <c r="F398" s="6">
        <v>36950</v>
      </c>
      <c r="G398" s="6" t="s">
        <v>4766</v>
      </c>
      <c r="H398" s="6" t="s">
        <v>4766</v>
      </c>
      <c r="I398" s="6" t="s">
        <v>4766</v>
      </c>
      <c r="J398" s="6" t="s">
        <v>4766</v>
      </c>
      <c r="K398" s="6" t="s">
        <v>4766</v>
      </c>
      <c r="L398" s="6" t="s">
        <v>4766</v>
      </c>
      <c r="M398" s="6" t="s">
        <v>4766</v>
      </c>
      <c r="N398" s="6" t="s">
        <v>4766</v>
      </c>
      <c r="O398" s="6" t="s">
        <v>4766</v>
      </c>
    </row>
    <row r="399" spans="1:15" ht="16.5" customHeight="1" x14ac:dyDescent="0.25">
      <c r="A399" s="1" t="s">
        <v>1878</v>
      </c>
      <c r="B399" s="2" t="s">
        <v>7715</v>
      </c>
      <c r="C399" s="13" t="str">
        <f>HYPERLINK("X:\Private\NTD\Test Report\測試報告-電子版本(1999-2014)\G-OT\G-10205","查看文件")</f>
        <v>查看文件</v>
      </c>
      <c r="D399" s="1" t="s">
        <v>11</v>
      </c>
      <c r="E399" s="6">
        <v>36937</v>
      </c>
      <c r="F399" s="6">
        <v>36950</v>
      </c>
      <c r="G399" s="6" t="s">
        <v>4766</v>
      </c>
      <c r="H399" s="6" t="s">
        <v>4766</v>
      </c>
      <c r="I399" s="6" t="s">
        <v>4766</v>
      </c>
      <c r="J399" s="6" t="s">
        <v>4766</v>
      </c>
      <c r="K399" s="6" t="s">
        <v>4766</v>
      </c>
      <c r="L399" s="6" t="s">
        <v>4766</v>
      </c>
      <c r="M399" s="6" t="s">
        <v>4766</v>
      </c>
      <c r="N399" s="6" t="s">
        <v>4766</v>
      </c>
      <c r="O399" s="6" t="s">
        <v>4766</v>
      </c>
    </row>
    <row r="400" spans="1:15" ht="16.5" customHeight="1" x14ac:dyDescent="0.25">
      <c r="A400" s="1" t="s">
        <v>1879</v>
      </c>
      <c r="B400" s="2" t="s">
        <v>7716</v>
      </c>
      <c r="C400" s="13" t="str">
        <f>HYPERLINK("X:\Private\NTD\Test Report\測試報告-電子版本(1999-2014)\G-OT\G-10206","查看文件")</f>
        <v>查看文件</v>
      </c>
      <c r="D400" s="1" t="s">
        <v>11</v>
      </c>
      <c r="E400" s="6">
        <v>36938</v>
      </c>
      <c r="F400" s="6">
        <v>36952</v>
      </c>
      <c r="G400" s="6">
        <v>36945</v>
      </c>
      <c r="H400" s="6" t="s">
        <v>4766</v>
      </c>
      <c r="I400" s="6" t="s">
        <v>4766</v>
      </c>
      <c r="J400" s="6" t="s">
        <v>4766</v>
      </c>
      <c r="K400" s="6" t="s">
        <v>4766</v>
      </c>
      <c r="L400" s="6" t="s">
        <v>4766</v>
      </c>
      <c r="M400" s="6" t="s">
        <v>4766</v>
      </c>
      <c r="N400" s="6" t="s">
        <v>4766</v>
      </c>
      <c r="O400" s="6" t="s">
        <v>4766</v>
      </c>
    </row>
    <row r="401" spans="1:15" ht="16.5" customHeight="1" x14ac:dyDescent="0.25">
      <c r="A401" s="1" t="s">
        <v>1880</v>
      </c>
      <c r="B401" s="2" t="s">
        <v>7717</v>
      </c>
      <c r="C401" s="13" t="str">
        <f>HYPERLINK("X:\Private\NTD\Test Report\測試報告-電子版本(1999-2014)\G-OT\G-10207","查看文件")</f>
        <v>查看文件</v>
      </c>
      <c r="D401" s="1" t="s">
        <v>11</v>
      </c>
      <c r="E401" s="6">
        <v>36941</v>
      </c>
      <c r="F401" s="6">
        <v>36960</v>
      </c>
      <c r="G401" s="6">
        <v>36945</v>
      </c>
      <c r="H401" s="6" t="s">
        <v>4766</v>
      </c>
      <c r="I401" s="6" t="s">
        <v>4766</v>
      </c>
      <c r="J401" s="6" t="s">
        <v>4766</v>
      </c>
      <c r="K401" s="6" t="s">
        <v>4766</v>
      </c>
      <c r="L401" s="6" t="s">
        <v>4766</v>
      </c>
      <c r="M401" s="6" t="s">
        <v>4766</v>
      </c>
      <c r="N401" s="6" t="s">
        <v>4766</v>
      </c>
      <c r="O401" s="6" t="s">
        <v>4766</v>
      </c>
    </row>
    <row r="402" spans="1:15" ht="16.5" customHeight="1" x14ac:dyDescent="0.25">
      <c r="A402" s="1" t="s">
        <v>1881</v>
      </c>
      <c r="B402" s="2" t="s">
        <v>7718</v>
      </c>
      <c r="C402" s="13" t="str">
        <f>HYPERLINK("X:\Private\NTD\Test Report\測試報告-電子版本(1999-2014)\G-OT\G-10208","查看文件")</f>
        <v>查看文件</v>
      </c>
      <c r="D402" s="1" t="s">
        <v>11</v>
      </c>
      <c r="E402" s="6">
        <v>36942</v>
      </c>
      <c r="F402" s="6">
        <v>36955</v>
      </c>
      <c r="G402" s="6" t="s">
        <v>4766</v>
      </c>
      <c r="H402" s="6" t="s">
        <v>4766</v>
      </c>
      <c r="I402" s="6" t="s">
        <v>4766</v>
      </c>
      <c r="J402" s="6" t="s">
        <v>4766</v>
      </c>
      <c r="K402" s="6" t="s">
        <v>4766</v>
      </c>
      <c r="L402" s="6" t="s">
        <v>4766</v>
      </c>
      <c r="M402" s="6" t="s">
        <v>4766</v>
      </c>
      <c r="N402" s="6" t="s">
        <v>4766</v>
      </c>
      <c r="O402" s="6" t="s">
        <v>4766</v>
      </c>
    </row>
    <row r="403" spans="1:15" ht="16.5" customHeight="1" x14ac:dyDescent="0.25">
      <c r="A403" s="1" t="s">
        <v>1882</v>
      </c>
      <c r="B403" s="2" t="s">
        <v>7719</v>
      </c>
      <c r="C403" s="13" t="str">
        <f>HYPERLINK("X:\Private\NTD\Test Report\測試報告-電子版本(1999-2014)\G-OT\G-10209","查看文件")</f>
        <v>查看文件</v>
      </c>
      <c r="D403" s="1" t="s">
        <v>11</v>
      </c>
      <c r="E403" s="6">
        <v>36943</v>
      </c>
      <c r="F403" s="6">
        <v>36960</v>
      </c>
      <c r="G403" s="6" t="s">
        <v>4766</v>
      </c>
      <c r="H403" s="6" t="s">
        <v>4766</v>
      </c>
      <c r="I403" s="6" t="s">
        <v>4766</v>
      </c>
      <c r="J403" s="6" t="s">
        <v>4766</v>
      </c>
      <c r="K403" s="6" t="s">
        <v>4766</v>
      </c>
      <c r="L403" s="6" t="s">
        <v>4766</v>
      </c>
      <c r="M403" s="6" t="s">
        <v>4766</v>
      </c>
      <c r="N403" s="6" t="s">
        <v>4766</v>
      </c>
      <c r="O403" s="6" t="s">
        <v>4766</v>
      </c>
    </row>
    <row r="404" spans="1:15" ht="16.5" customHeight="1" x14ac:dyDescent="0.25">
      <c r="A404" s="1" t="s">
        <v>1883</v>
      </c>
      <c r="B404" s="2" t="s">
        <v>7720</v>
      </c>
      <c r="C404" s="13" t="str">
        <f>HYPERLINK("X:\Private\NTD\Test Report\測試報告-電子版本(1999-2014)\G-OT","查看目錄")</f>
        <v>查看目錄</v>
      </c>
      <c r="D404" s="1" t="s">
        <v>1884</v>
      </c>
      <c r="E404" s="6">
        <v>36952</v>
      </c>
      <c r="F404" s="6">
        <v>36963</v>
      </c>
      <c r="G404" s="6" t="s">
        <v>4766</v>
      </c>
      <c r="H404" s="6" t="s">
        <v>4766</v>
      </c>
      <c r="I404" s="6" t="s">
        <v>4766</v>
      </c>
      <c r="J404" s="6" t="s">
        <v>4766</v>
      </c>
      <c r="K404" s="6" t="s">
        <v>4766</v>
      </c>
      <c r="L404" s="6" t="s">
        <v>4766</v>
      </c>
      <c r="M404" s="6" t="s">
        <v>4766</v>
      </c>
      <c r="N404" s="6" t="s">
        <v>4766</v>
      </c>
      <c r="O404" s="6" t="s">
        <v>4766</v>
      </c>
    </row>
    <row r="405" spans="1:15" ht="16.5" customHeight="1" x14ac:dyDescent="0.25">
      <c r="A405" s="1" t="s">
        <v>1885</v>
      </c>
      <c r="B405" s="2" t="s">
        <v>7721</v>
      </c>
      <c r="C405" s="13" t="str">
        <f>HYPERLINK("X:\Private\NTD\Test Report\測試報告-電子版本(1999-2014)\G-OT\G-10302","查看文件")</f>
        <v>查看文件</v>
      </c>
      <c r="D405" s="1" t="s">
        <v>11</v>
      </c>
      <c r="E405" s="6">
        <v>36955</v>
      </c>
      <c r="F405" s="6">
        <v>36970</v>
      </c>
      <c r="G405" s="6">
        <v>36955</v>
      </c>
      <c r="H405" s="6" t="s">
        <v>4766</v>
      </c>
      <c r="I405" s="6" t="s">
        <v>4766</v>
      </c>
      <c r="J405" s="6" t="s">
        <v>4766</v>
      </c>
      <c r="K405" s="6" t="s">
        <v>4766</v>
      </c>
      <c r="L405" s="6" t="s">
        <v>4766</v>
      </c>
      <c r="M405" s="6" t="s">
        <v>4766</v>
      </c>
      <c r="N405" s="6" t="s">
        <v>4766</v>
      </c>
      <c r="O405" s="6" t="s">
        <v>4766</v>
      </c>
    </row>
    <row r="406" spans="1:15" ht="16.5" customHeight="1" x14ac:dyDescent="0.25">
      <c r="A406" s="1" t="s">
        <v>1886</v>
      </c>
      <c r="B406" s="2" t="s">
        <v>7722</v>
      </c>
      <c r="C406" s="13" t="str">
        <f>HYPERLINK("X:\Private\NTD\Test Report\測試報告-電子版本(1999-2014)\G-OT\G-10303","查看文件")</f>
        <v>查看文件</v>
      </c>
      <c r="D406" s="1" t="s">
        <v>11</v>
      </c>
      <c r="E406" s="6">
        <v>36955</v>
      </c>
      <c r="F406" s="6">
        <v>36970</v>
      </c>
      <c r="G406" s="6" t="s">
        <v>4766</v>
      </c>
      <c r="H406" s="6" t="s">
        <v>4766</v>
      </c>
      <c r="I406" s="6" t="s">
        <v>4766</v>
      </c>
      <c r="J406" s="6" t="s">
        <v>4766</v>
      </c>
      <c r="K406" s="6" t="s">
        <v>4766</v>
      </c>
      <c r="L406" s="6" t="s">
        <v>4766</v>
      </c>
      <c r="M406" s="6" t="s">
        <v>4766</v>
      </c>
      <c r="N406" s="6" t="s">
        <v>4766</v>
      </c>
      <c r="O406" s="6" t="s">
        <v>4766</v>
      </c>
    </row>
    <row r="407" spans="1:15" ht="16.5" customHeight="1" x14ac:dyDescent="0.25">
      <c r="A407" s="1" t="s">
        <v>1887</v>
      </c>
      <c r="B407" s="2" t="s">
        <v>7723</v>
      </c>
      <c r="C407" s="13" t="str">
        <f>HYPERLINK("X:\Private\NTD\Test Report\測試報告-電子版本(1999-2014)\G-OT\G-10304","查看文件")</f>
        <v>查看文件</v>
      </c>
      <c r="D407" s="1" t="s">
        <v>11</v>
      </c>
      <c r="E407" s="6">
        <v>36955</v>
      </c>
      <c r="F407" s="6">
        <v>36970</v>
      </c>
      <c r="G407" s="6" t="s">
        <v>4766</v>
      </c>
      <c r="H407" s="6" t="s">
        <v>4766</v>
      </c>
      <c r="I407" s="6" t="s">
        <v>4766</v>
      </c>
      <c r="J407" s="6" t="s">
        <v>4766</v>
      </c>
      <c r="K407" s="6" t="s">
        <v>4766</v>
      </c>
      <c r="L407" s="6" t="s">
        <v>4766</v>
      </c>
      <c r="M407" s="6" t="s">
        <v>4766</v>
      </c>
      <c r="N407" s="6" t="s">
        <v>4766</v>
      </c>
      <c r="O407" s="6" t="s">
        <v>4766</v>
      </c>
    </row>
    <row r="408" spans="1:15" ht="16.5" customHeight="1" x14ac:dyDescent="0.25">
      <c r="A408" s="1" t="s">
        <v>1888</v>
      </c>
      <c r="B408" s="2" t="s">
        <v>7724</v>
      </c>
      <c r="C408" s="13" t="str">
        <f>HYPERLINK("X:\Private\NTD\Test Report\測試報告-電子版本(1999-2014)\G-OT","查看目錄")</f>
        <v>查看目錄</v>
      </c>
      <c r="D408" s="1" t="s">
        <v>11</v>
      </c>
      <c r="E408" s="6">
        <v>36966</v>
      </c>
      <c r="F408" s="6">
        <v>36974</v>
      </c>
      <c r="G408" s="6" t="s">
        <v>4766</v>
      </c>
      <c r="H408" s="6" t="s">
        <v>4766</v>
      </c>
      <c r="I408" s="6" t="s">
        <v>4766</v>
      </c>
      <c r="J408" s="6" t="s">
        <v>4766</v>
      </c>
      <c r="K408" s="6" t="s">
        <v>4766</v>
      </c>
      <c r="L408" s="6" t="s">
        <v>4766</v>
      </c>
      <c r="M408" s="6" t="s">
        <v>4766</v>
      </c>
      <c r="N408" s="6" t="s">
        <v>4766</v>
      </c>
      <c r="O408" s="6" t="s">
        <v>4766</v>
      </c>
    </row>
    <row r="409" spans="1:15" ht="16.5" customHeight="1" x14ac:dyDescent="0.25">
      <c r="A409" s="1" t="s">
        <v>1889</v>
      </c>
      <c r="B409" s="2" t="s">
        <v>7725</v>
      </c>
      <c r="C409" s="13" t="str">
        <f>HYPERLINK("X:\Private\NTD\Test Report\測試報告-電子版本(1999-2014)\G-OT\G-10306","查看文件")</f>
        <v>查看文件</v>
      </c>
      <c r="D409" s="1" t="s">
        <v>11</v>
      </c>
      <c r="E409" s="6">
        <v>36970</v>
      </c>
      <c r="F409" s="6">
        <v>36977</v>
      </c>
      <c r="G409" s="6">
        <v>36999</v>
      </c>
      <c r="H409" s="6" t="s">
        <v>4766</v>
      </c>
      <c r="I409" s="6" t="s">
        <v>4766</v>
      </c>
      <c r="J409" s="6" t="s">
        <v>4766</v>
      </c>
      <c r="K409" s="6" t="s">
        <v>4766</v>
      </c>
      <c r="L409" s="6" t="s">
        <v>4766</v>
      </c>
      <c r="M409" s="6" t="s">
        <v>4766</v>
      </c>
      <c r="N409" s="6" t="s">
        <v>4766</v>
      </c>
      <c r="O409" s="6" t="s">
        <v>4766</v>
      </c>
    </row>
    <row r="410" spans="1:15" ht="16.5" customHeight="1" x14ac:dyDescent="0.25">
      <c r="A410" s="1" t="s">
        <v>1890</v>
      </c>
      <c r="B410" s="2" t="s">
        <v>7726</v>
      </c>
      <c r="C410" s="13" t="str">
        <f>HYPERLINK("X:\Private\NTD\Test Report\測試報告-電子版本(1999-2014)\G-OT","查看目錄")</f>
        <v>查看目錄</v>
      </c>
      <c r="D410" s="1" t="s">
        <v>11</v>
      </c>
      <c r="E410" s="6">
        <v>36970</v>
      </c>
      <c r="F410" s="6">
        <v>36977</v>
      </c>
      <c r="G410" s="6" t="s">
        <v>4766</v>
      </c>
      <c r="H410" s="6" t="s">
        <v>4766</v>
      </c>
      <c r="I410" s="6" t="s">
        <v>4766</v>
      </c>
      <c r="J410" s="6" t="s">
        <v>4766</v>
      </c>
      <c r="K410" s="6" t="s">
        <v>4766</v>
      </c>
      <c r="L410" s="6" t="s">
        <v>4766</v>
      </c>
      <c r="M410" s="6" t="s">
        <v>4766</v>
      </c>
      <c r="N410" s="6" t="s">
        <v>4766</v>
      </c>
      <c r="O410" s="6" t="s">
        <v>4766</v>
      </c>
    </row>
    <row r="411" spans="1:15" ht="16.5" customHeight="1" x14ac:dyDescent="0.25">
      <c r="A411" s="1" t="s">
        <v>1891</v>
      </c>
      <c r="B411" s="2" t="s">
        <v>7727</v>
      </c>
      <c r="C411" s="13" t="str">
        <f>HYPERLINK("X:\Private\NTD\Test Report\測試報告-電子版本(1999-2014)\G-OT\G-10308","查看文件")</f>
        <v>查看文件</v>
      </c>
      <c r="D411" s="1" t="s">
        <v>11</v>
      </c>
      <c r="E411" s="6">
        <v>36970</v>
      </c>
      <c r="F411" s="6">
        <v>36977</v>
      </c>
      <c r="G411" s="6" t="s">
        <v>4766</v>
      </c>
      <c r="H411" s="6" t="s">
        <v>4766</v>
      </c>
      <c r="I411" s="6" t="s">
        <v>4766</v>
      </c>
      <c r="J411" s="6" t="s">
        <v>4766</v>
      </c>
      <c r="K411" s="6" t="s">
        <v>4766</v>
      </c>
      <c r="L411" s="6" t="s">
        <v>4766</v>
      </c>
      <c r="M411" s="6" t="s">
        <v>4766</v>
      </c>
      <c r="N411" s="6" t="s">
        <v>4766</v>
      </c>
      <c r="O411" s="6" t="s">
        <v>4766</v>
      </c>
    </row>
    <row r="412" spans="1:15" ht="16.5" customHeight="1" x14ac:dyDescent="0.25">
      <c r="A412" s="1" t="s">
        <v>1892</v>
      </c>
      <c r="B412" s="2" t="s">
        <v>7728</v>
      </c>
      <c r="C412" s="13" t="str">
        <f>HYPERLINK("X:\Private\NTD\Test Report\測試報告-電子版本(1999-2014)\G-OT\G-10309","查看文件")</f>
        <v>查看文件</v>
      </c>
      <c r="D412" s="1" t="s">
        <v>11</v>
      </c>
      <c r="E412" s="6">
        <v>36970</v>
      </c>
      <c r="F412" s="6">
        <v>36977</v>
      </c>
      <c r="G412" s="6" t="s">
        <v>4766</v>
      </c>
      <c r="H412" s="6" t="s">
        <v>4766</v>
      </c>
      <c r="I412" s="6" t="s">
        <v>4766</v>
      </c>
      <c r="J412" s="6" t="s">
        <v>4766</v>
      </c>
      <c r="K412" s="6" t="s">
        <v>4766</v>
      </c>
      <c r="L412" s="6" t="s">
        <v>4766</v>
      </c>
      <c r="M412" s="6" t="s">
        <v>4766</v>
      </c>
      <c r="N412" s="6" t="s">
        <v>4766</v>
      </c>
      <c r="O412" s="6" t="s">
        <v>4766</v>
      </c>
    </row>
    <row r="413" spans="1:15" ht="16.5" customHeight="1" x14ac:dyDescent="0.25">
      <c r="A413" s="1" t="s">
        <v>1893</v>
      </c>
      <c r="B413" s="2" t="s">
        <v>7729</v>
      </c>
      <c r="C413" s="13" t="str">
        <f>HYPERLINK("X:\Private\NTD\Test Report\測試報告-電子版本(1999-2014)\G-OT\G-10401","查看文件")</f>
        <v>查看文件</v>
      </c>
      <c r="D413" s="1" t="s">
        <v>1884</v>
      </c>
      <c r="E413" s="6" t="s">
        <v>1894</v>
      </c>
      <c r="F413" s="6" t="s">
        <v>1895</v>
      </c>
      <c r="G413" s="6" t="s">
        <v>4766</v>
      </c>
      <c r="H413" s="6" t="s">
        <v>4766</v>
      </c>
      <c r="I413" s="6" t="s">
        <v>4766</v>
      </c>
      <c r="J413" s="6" t="s">
        <v>4766</v>
      </c>
      <c r="K413" s="6" t="s">
        <v>4766</v>
      </c>
      <c r="L413" s="6" t="s">
        <v>4766</v>
      </c>
      <c r="M413" s="6" t="s">
        <v>4766</v>
      </c>
      <c r="N413" s="6" t="s">
        <v>4766</v>
      </c>
      <c r="O413" s="6" t="s">
        <v>4766</v>
      </c>
    </row>
    <row r="414" spans="1:15" ht="16.5" customHeight="1" x14ac:dyDescent="0.25">
      <c r="A414" s="1" t="s">
        <v>1896</v>
      </c>
      <c r="B414" s="2" t="s">
        <v>7730</v>
      </c>
      <c r="C414" s="13" t="str">
        <f>HYPERLINK("X:\Private\NTD\Test Report\測試報告-電子版本(1999-2014)\G-OT\G-10402","查看文件")</f>
        <v>查看文件</v>
      </c>
      <c r="D414" s="1" t="s">
        <v>1396</v>
      </c>
      <c r="E414" s="6">
        <v>36993</v>
      </c>
      <c r="F414" s="6">
        <v>37001</v>
      </c>
      <c r="G414" s="6">
        <v>37001</v>
      </c>
      <c r="H414" s="6" t="s">
        <v>4766</v>
      </c>
      <c r="I414" s="6" t="s">
        <v>4766</v>
      </c>
      <c r="J414" s="6" t="s">
        <v>4766</v>
      </c>
      <c r="K414" s="6" t="s">
        <v>4766</v>
      </c>
      <c r="L414" s="6" t="s">
        <v>4766</v>
      </c>
      <c r="M414" s="6" t="s">
        <v>4766</v>
      </c>
      <c r="N414" s="6" t="s">
        <v>4766</v>
      </c>
      <c r="O414" s="6" t="s">
        <v>4766</v>
      </c>
    </row>
    <row r="415" spans="1:15" ht="16.5" customHeight="1" x14ac:dyDescent="0.25">
      <c r="A415" s="1" t="s">
        <v>1897</v>
      </c>
      <c r="B415" s="2" t="s">
        <v>7731</v>
      </c>
      <c r="C415" s="13" t="str">
        <f>HYPERLINK("X:\Private\NTD\Test Report\測試報告-電子版本(1999-2014)\G-OT\G-10403","查看文件")</f>
        <v>查看文件</v>
      </c>
      <c r="D415" s="1" t="s">
        <v>816</v>
      </c>
      <c r="E415" s="6">
        <v>36999</v>
      </c>
      <c r="F415" s="6">
        <v>36999</v>
      </c>
      <c r="G415" s="6" t="s">
        <v>4766</v>
      </c>
      <c r="H415" s="6" t="s">
        <v>4766</v>
      </c>
      <c r="I415" s="6" t="s">
        <v>4766</v>
      </c>
      <c r="J415" s="6" t="s">
        <v>4766</v>
      </c>
      <c r="K415" s="6" t="s">
        <v>4766</v>
      </c>
      <c r="L415" s="6" t="s">
        <v>4766</v>
      </c>
      <c r="M415" s="6" t="s">
        <v>4766</v>
      </c>
      <c r="N415" s="6" t="s">
        <v>4766</v>
      </c>
      <c r="O415" s="6" t="s">
        <v>4766</v>
      </c>
    </row>
    <row r="416" spans="1:15" ht="16.5" customHeight="1" x14ac:dyDescent="0.25">
      <c r="A416" s="1" t="s">
        <v>1898</v>
      </c>
      <c r="B416" s="2" t="s">
        <v>7732</v>
      </c>
      <c r="C416" s="13" t="str">
        <f>HYPERLINK("X:\Private\NTD\Test Report\測試報告-電子版本(1999-2014)\G-OT\G-10404","查看文件")</f>
        <v>查看文件</v>
      </c>
      <c r="D416" s="1" t="s">
        <v>1765</v>
      </c>
      <c r="E416" s="6">
        <v>37001</v>
      </c>
      <c r="F416" s="6">
        <v>37008</v>
      </c>
      <c r="G416" s="6" t="s">
        <v>4766</v>
      </c>
      <c r="H416" s="6" t="s">
        <v>4766</v>
      </c>
      <c r="I416" s="6" t="s">
        <v>4766</v>
      </c>
      <c r="J416" s="6" t="s">
        <v>4766</v>
      </c>
      <c r="K416" s="6" t="s">
        <v>4766</v>
      </c>
      <c r="L416" s="6" t="s">
        <v>4766</v>
      </c>
      <c r="M416" s="6" t="s">
        <v>4766</v>
      </c>
      <c r="N416" s="6" t="s">
        <v>4766</v>
      </c>
      <c r="O416" s="6" t="s">
        <v>4766</v>
      </c>
    </row>
    <row r="417" spans="1:15" ht="16.5" customHeight="1" x14ac:dyDescent="0.25">
      <c r="A417" s="1" t="s">
        <v>1899</v>
      </c>
      <c r="B417" s="2" t="s">
        <v>7733</v>
      </c>
      <c r="C417" s="13" t="str">
        <f>HYPERLINK("X:\Private\NTD\Test Report\測試報告-電子版本(1999-2014)\G-OT\G-10405","查看文件")</f>
        <v>查看文件</v>
      </c>
      <c r="D417" s="1" t="s">
        <v>25</v>
      </c>
      <c r="E417" s="6">
        <v>37007</v>
      </c>
      <c r="F417" s="6">
        <v>37014</v>
      </c>
      <c r="G417" s="6" t="s">
        <v>4766</v>
      </c>
      <c r="H417" s="6" t="s">
        <v>4766</v>
      </c>
      <c r="I417" s="6" t="s">
        <v>4766</v>
      </c>
      <c r="J417" s="6" t="s">
        <v>4766</v>
      </c>
      <c r="K417" s="6" t="s">
        <v>4766</v>
      </c>
      <c r="L417" s="6" t="s">
        <v>4766</v>
      </c>
      <c r="M417" s="6" t="s">
        <v>4766</v>
      </c>
      <c r="N417" s="6" t="s">
        <v>4766</v>
      </c>
      <c r="O417" s="6" t="s">
        <v>4766</v>
      </c>
    </row>
    <row r="418" spans="1:15" ht="16.5" customHeight="1" x14ac:dyDescent="0.25">
      <c r="A418" s="1" t="s">
        <v>1900</v>
      </c>
      <c r="B418" s="2" t="s">
        <v>7734</v>
      </c>
      <c r="C418" s="13" t="str">
        <f>HYPERLINK("X:\Private\NTD\Test Report\測試報告-電子版本(1999-2014)\G-OT\G-10501","查看文件")</f>
        <v>查看文件</v>
      </c>
      <c r="D418" s="1" t="s">
        <v>185</v>
      </c>
      <c r="E418" s="6">
        <v>37022</v>
      </c>
      <c r="F418" s="6">
        <v>37029</v>
      </c>
      <c r="G418" s="6" t="s">
        <v>4766</v>
      </c>
      <c r="H418" s="6" t="s">
        <v>4766</v>
      </c>
      <c r="I418" s="6" t="s">
        <v>4766</v>
      </c>
      <c r="J418" s="6" t="s">
        <v>4766</v>
      </c>
      <c r="K418" s="6" t="s">
        <v>4766</v>
      </c>
      <c r="L418" s="6" t="s">
        <v>4766</v>
      </c>
      <c r="M418" s="6" t="s">
        <v>4766</v>
      </c>
      <c r="N418" s="6" t="s">
        <v>4766</v>
      </c>
      <c r="O418" s="6" t="s">
        <v>4766</v>
      </c>
    </row>
    <row r="419" spans="1:15" ht="16.5" customHeight="1" x14ac:dyDescent="0.25">
      <c r="A419" s="1" t="s">
        <v>1901</v>
      </c>
      <c r="B419" s="2" t="s">
        <v>7735</v>
      </c>
      <c r="C419" s="13" t="str">
        <f>HYPERLINK("X:\Private\NTD\Test Report\測試報告-電子版本(1999-2014)\G-OT\G-10502","查看文件")</f>
        <v>查看文件</v>
      </c>
      <c r="D419" s="1" t="s">
        <v>25</v>
      </c>
      <c r="E419" s="6">
        <v>37023</v>
      </c>
      <c r="F419" s="6">
        <v>37027</v>
      </c>
      <c r="G419" s="6" t="s">
        <v>4766</v>
      </c>
      <c r="H419" s="6" t="s">
        <v>4766</v>
      </c>
      <c r="I419" s="6" t="s">
        <v>4766</v>
      </c>
      <c r="J419" s="6" t="s">
        <v>4766</v>
      </c>
      <c r="K419" s="6" t="s">
        <v>4766</v>
      </c>
      <c r="L419" s="6" t="s">
        <v>4766</v>
      </c>
      <c r="M419" s="6" t="s">
        <v>4766</v>
      </c>
      <c r="N419" s="6" t="s">
        <v>4766</v>
      </c>
      <c r="O419" s="6" t="s">
        <v>4766</v>
      </c>
    </row>
    <row r="420" spans="1:15" ht="16.5" customHeight="1" x14ac:dyDescent="0.25">
      <c r="A420" s="1" t="s">
        <v>1902</v>
      </c>
      <c r="B420" s="2" t="s">
        <v>7736</v>
      </c>
      <c r="C420" s="13" t="str">
        <f>HYPERLINK("X:\Private\NTD\Test Report\測試報告-電子版本(1999-2014)\G-OT\G-10503","查看文件")</f>
        <v>查看文件</v>
      </c>
      <c r="D420" s="1" t="s">
        <v>25</v>
      </c>
      <c r="E420" s="6">
        <v>37026</v>
      </c>
      <c r="F420" s="6">
        <v>37057</v>
      </c>
      <c r="G420" s="6" t="s">
        <v>4766</v>
      </c>
      <c r="H420" s="6" t="s">
        <v>4766</v>
      </c>
      <c r="I420" s="6" t="s">
        <v>4766</v>
      </c>
      <c r="J420" s="6" t="s">
        <v>4766</v>
      </c>
      <c r="K420" s="6" t="s">
        <v>4766</v>
      </c>
      <c r="L420" s="6" t="s">
        <v>4766</v>
      </c>
      <c r="M420" s="6" t="s">
        <v>4766</v>
      </c>
      <c r="N420" s="6" t="s">
        <v>4766</v>
      </c>
      <c r="O420" s="6" t="s">
        <v>4766</v>
      </c>
    </row>
    <row r="421" spans="1:15" ht="16.5" customHeight="1" x14ac:dyDescent="0.25">
      <c r="A421" s="1" t="s">
        <v>1903</v>
      </c>
      <c r="B421" s="2" t="s">
        <v>7737</v>
      </c>
      <c r="C421" s="13" t="str">
        <f>HYPERLINK("X:\Private\NTD\Test Report\測試報告-電子版本(1999-2014)\G-OT\G-10504","查看文件")</f>
        <v>查看文件</v>
      </c>
      <c r="D421" s="1" t="s">
        <v>25</v>
      </c>
      <c r="E421" s="6">
        <v>37028</v>
      </c>
      <c r="F421" s="6">
        <v>37039</v>
      </c>
      <c r="G421" s="6" t="s">
        <v>4766</v>
      </c>
      <c r="H421" s="6" t="s">
        <v>4766</v>
      </c>
      <c r="I421" s="6" t="s">
        <v>4766</v>
      </c>
      <c r="J421" s="6" t="s">
        <v>4766</v>
      </c>
      <c r="K421" s="6" t="s">
        <v>4766</v>
      </c>
      <c r="L421" s="6" t="s">
        <v>4766</v>
      </c>
      <c r="M421" s="6" t="s">
        <v>4766</v>
      </c>
      <c r="N421" s="6" t="s">
        <v>4766</v>
      </c>
      <c r="O421" s="6" t="s">
        <v>4766</v>
      </c>
    </row>
    <row r="422" spans="1:15" ht="16.5" customHeight="1" x14ac:dyDescent="0.25">
      <c r="A422" s="1" t="s">
        <v>1904</v>
      </c>
      <c r="B422" s="2" t="s">
        <v>7738</v>
      </c>
      <c r="C422" s="13" t="str">
        <f>HYPERLINK("X:\Private\NTD\Test Report\測試報告-電子版本(1999-2014)\G-OT\G-10505","查看文件")</f>
        <v>查看文件</v>
      </c>
      <c r="D422" s="1" t="s">
        <v>25</v>
      </c>
      <c r="E422" s="6">
        <v>37029</v>
      </c>
      <c r="F422" s="6">
        <v>37039</v>
      </c>
      <c r="G422" s="6" t="s">
        <v>4766</v>
      </c>
      <c r="H422" s="6" t="s">
        <v>4766</v>
      </c>
      <c r="I422" s="6" t="s">
        <v>4766</v>
      </c>
      <c r="J422" s="6" t="s">
        <v>4766</v>
      </c>
      <c r="K422" s="6" t="s">
        <v>4766</v>
      </c>
      <c r="L422" s="6" t="s">
        <v>4766</v>
      </c>
      <c r="M422" s="6" t="s">
        <v>4766</v>
      </c>
      <c r="N422" s="6" t="s">
        <v>4766</v>
      </c>
      <c r="O422" s="6" t="s">
        <v>4766</v>
      </c>
    </row>
    <row r="423" spans="1:15" ht="16.5" customHeight="1" x14ac:dyDescent="0.25">
      <c r="A423" s="1" t="s">
        <v>1905</v>
      </c>
      <c r="B423" s="2" t="s">
        <v>7739</v>
      </c>
      <c r="C423" s="13" t="str">
        <f>HYPERLINK("X:\Private\NTD\Test Report\測試報告-電子版本(1999-2014)\G-OT\G-10506","查看文件")</f>
        <v>查看文件</v>
      </c>
      <c r="D423" s="1" t="s">
        <v>25</v>
      </c>
      <c r="E423" s="6">
        <v>37035</v>
      </c>
      <c r="F423" s="6">
        <v>37042</v>
      </c>
      <c r="G423" s="6" t="s">
        <v>4766</v>
      </c>
      <c r="H423" s="6" t="s">
        <v>4766</v>
      </c>
      <c r="I423" s="6" t="s">
        <v>4766</v>
      </c>
      <c r="J423" s="6" t="s">
        <v>4766</v>
      </c>
      <c r="K423" s="6" t="s">
        <v>4766</v>
      </c>
      <c r="L423" s="6" t="s">
        <v>4766</v>
      </c>
      <c r="M423" s="6" t="s">
        <v>4766</v>
      </c>
      <c r="N423" s="6" t="s">
        <v>4766</v>
      </c>
      <c r="O423" s="6" t="s">
        <v>4766</v>
      </c>
    </row>
    <row r="424" spans="1:15" ht="16.5" customHeight="1" x14ac:dyDescent="0.25">
      <c r="A424" s="1" t="s">
        <v>1906</v>
      </c>
      <c r="B424" s="2" t="s">
        <v>7740</v>
      </c>
      <c r="C424" s="13" t="str">
        <f>HYPERLINK("X:\Private\NTD\Test Report\測試報告-電子版本(1999-2014)\G-OT\G-10507","查看文件")</f>
        <v>查看文件</v>
      </c>
      <c r="D424" s="1" t="s">
        <v>25</v>
      </c>
      <c r="E424" s="6">
        <v>37036</v>
      </c>
      <c r="F424" s="6">
        <v>37036</v>
      </c>
      <c r="G424" s="6" t="s">
        <v>4766</v>
      </c>
      <c r="H424" s="6" t="s">
        <v>4766</v>
      </c>
      <c r="I424" s="6" t="s">
        <v>4766</v>
      </c>
      <c r="J424" s="6" t="s">
        <v>4766</v>
      </c>
      <c r="K424" s="6" t="s">
        <v>4766</v>
      </c>
      <c r="L424" s="6" t="s">
        <v>4766</v>
      </c>
      <c r="M424" s="6" t="s">
        <v>4766</v>
      </c>
      <c r="N424" s="6" t="s">
        <v>4766</v>
      </c>
      <c r="O424" s="6" t="s">
        <v>4766</v>
      </c>
    </row>
    <row r="425" spans="1:15" ht="16.5" customHeight="1" x14ac:dyDescent="0.25">
      <c r="A425" s="1" t="s">
        <v>1907</v>
      </c>
      <c r="B425" s="2" t="s">
        <v>7741</v>
      </c>
      <c r="C425" s="13" t="str">
        <f>HYPERLINK("X:\Private\NTD\Test Report\測試報告-電子版本(1999-2014)\G-OT\G-10508","查看文件")</f>
        <v>查看文件</v>
      </c>
      <c r="D425" s="1" t="s">
        <v>25</v>
      </c>
      <c r="E425" s="6">
        <v>37041</v>
      </c>
      <c r="F425" s="6">
        <v>37057</v>
      </c>
      <c r="G425" s="6" t="s">
        <v>4766</v>
      </c>
      <c r="H425" s="6" t="s">
        <v>4766</v>
      </c>
      <c r="I425" s="6" t="s">
        <v>4766</v>
      </c>
      <c r="J425" s="6" t="s">
        <v>4766</v>
      </c>
      <c r="K425" s="6" t="s">
        <v>4766</v>
      </c>
      <c r="L425" s="6" t="s">
        <v>4766</v>
      </c>
      <c r="M425" s="6" t="s">
        <v>4766</v>
      </c>
      <c r="N425" s="6" t="s">
        <v>4766</v>
      </c>
      <c r="O425" s="6" t="s">
        <v>4766</v>
      </c>
    </row>
    <row r="426" spans="1:15" ht="16.5" customHeight="1" x14ac:dyDescent="0.25">
      <c r="A426" s="1" t="s">
        <v>1908</v>
      </c>
      <c r="B426" s="2" t="s">
        <v>7742</v>
      </c>
      <c r="C426" s="13" t="str">
        <f>HYPERLINK("X:\Private\NTD\Test Report\測試報告-電子版本(1999-2014)\G-OT\G-10601","查看文件")</f>
        <v>查看文件</v>
      </c>
      <c r="D426" s="1" t="s">
        <v>25</v>
      </c>
      <c r="E426" s="6">
        <v>37056</v>
      </c>
      <c r="F426" s="6" t="s">
        <v>4766</v>
      </c>
      <c r="G426" s="6" t="s">
        <v>4766</v>
      </c>
      <c r="H426" s="6" t="s">
        <v>4766</v>
      </c>
      <c r="I426" s="6" t="s">
        <v>4766</v>
      </c>
      <c r="J426" s="6" t="s">
        <v>4766</v>
      </c>
      <c r="K426" s="6" t="s">
        <v>4766</v>
      </c>
      <c r="L426" s="6" t="s">
        <v>4766</v>
      </c>
      <c r="M426" s="6" t="s">
        <v>4766</v>
      </c>
      <c r="N426" s="6" t="s">
        <v>4766</v>
      </c>
      <c r="O426" s="6" t="s">
        <v>4766</v>
      </c>
    </row>
    <row r="427" spans="1:15" ht="16.5" customHeight="1" x14ac:dyDescent="0.25">
      <c r="A427" s="1" t="s">
        <v>1909</v>
      </c>
      <c r="B427" s="2" t="s">
        <v>7743</v>
      </c>
      <c r="C427" s="13" t="str">
        <f>HYPERLINK("X:\Private\NTD\Test Report\測試報告-電子版本(1999-2014)\G-OT\G-10602","查看文件")</f>
        <v>查看文件</v>
      </c>
      <c r="D427" s="1" t="s">
        <v>25</v>
      </c>
      <c r="E427" s="6">
        <v>37056</v>
      </c>
      <c r="F427" s="6" t="s">
        <v>4766</v>
      </c>
      <c r="G427" s="6" t="s">
        <v>4766</v>
      </c>
      <c r="H427" s="6" t="s">
        <v>4766</v>
      </c>
      <c r="I427" s="6" t="s">
        <v>4766</v>
      </c>
      <c r="J427" s="6" t="s">
        <v>4766</v>
      </c>
      <c r="K427" s="6" t="s">
        <v>4766</v>
      </c>
      <c r="L427" s="6" t="s">
        <v>4766</v>
      </c>
      <c r="M427" s="6" t="s">
        <v>4766</v>
      </c>
      <c r="N427" s="6" t="s">
        <v>4766</v>
      </c>
      <c r="O427" s="6" t="s">
        <v>4766</v>
      </c>
    </row>
    <row r="428" spans="1:15" ht="16.5" customHeight="1" x14ac:dyDescent="0.25">
      <c r="A428" s="1" t="s">
        <v>1910</v>
      </c>
      <c r="B428" s="2" t="s">
        <v>7744</v>
      </c>
      <c r="C428" s="13" t="str">
        <f>HYPERLINK("X:\Private\NTD\Test Report\測試報告-電子版本(1999-2014)\G-OT\G-10603","查看文件")</f>
        <v>查看文件</v>
      </c>
      <c r="D428" s="1" t="s">
        <v>25</v>
      </c>
      <c r="E428" s="6">
        <v>37061</v>
      </c>
      <c r="F428" s="6">
        <v>37072</v>
      </c>
      <c r="G428" s="6" t="s">
        <v>4766</v>
      </c>
      <c r="H428" s="6" t="s">
        <v>4766</v>
      </c>
      <c r="I428" s="6" t="s">
        <v>4766</v>
      </c>
      <c r="J428" s="6" t="s">
        <v>4766</v>
      </c>
      <c r="K428" s="6" t="s">
        <v>4766</v>
      </c>
      <c r="L428" s="6" t="s">
        <v>4766</v>
      </c>
      <c r="M428" s="6" t="s">
        <v>4766</v>
      </c>
      <c r="N428" s="6" t="s">
        <v>4766</v>
      </c>
      <c r="O428" s="6" t="s">
        <v>4766</v>
      </c>
    </row>
    <row r="429" spans="1:15" ht="16.5" customHeight="1" x14ac:dyDescent="0.25">
      <c r="A429" s="1" t="s">
        <v>1911</v>
      </c>
      <c r="B429" s="2" t="s">
        <v>7745</v>
      </c>
      <c r="C429" s="13" t="str">
        <f>HYPERLINK("X:\Private\NTD\Test Report\測試報告-電子版本(1999-2014)\G-OT\G-10604","查看文件")</f>
        <v>查看文件</v>
      </c>
      <c r="D429" s="1" t="s">
        <v>25</v>
      </c>
      <c r="E429" s="6">
        <v>37061</v>
      </c>
      <c r="F429" s="6">
        <v>37072</v>
      </c>
      <c r="G429" s="6" t="s">
        <v>4766</v>
      </c>
      <c r="H429" s="6" t="s">
        <v>4766</v>
      </c>
      <c r="I429" s="6" t="s">
        <v>4766</v>
      </c>
      <c r="J429" s="6" t="s">
        <v>4766</v>
      </c>
      <c r="K429" s="6" t="s">
        <v>4766</v>
      </c>
      <c r="L429" s="6" t="s">
        <v>4766</v>
      </c>
      <c r="M429" s="6" t="s">
        <v>4766</v>
      </c>
      <c r="N429" s="6" t="s">
        <v>4766</v>
      </c>
      <c r="O429" s="6" t="s">
        <v>4766</v>
      </c>
    </row>
    <row r="430" spans="1:15" ht="16.5" customHeight="1" x14ac:dyDescent="0.25">
      <c r="A430" s="1" t="s">
        <v>1912</v>
      </c>
      <c r="B430" s="2" t="s">
        <v>7746</v>
      </c>
      <c r="C430" s="13" t="str">
        <f>HYPERLINK("X:\Private\NTD\Test Report\測試報告-電子版本(1999-2014)\G-OT\G-10701","查看文件")</f>
        <v>查看文件</v>
      </c>
      <c r="D430" s="1" t="s">
        <v>25</v>
      </c>
      <c r="E430" s="6">
        <v>37077</v>
      </c>
      <c r="F430" s="6">
        <v>37084</v>
      </c>
      <c r="G430" s="6" t="s">
        <v>4766</v>
      </c>
      <c r="H430" s="6" t="s">
        <v>4766</v>
      </c>
      <c r="I430" s="6" t="s">
        <v>4766</v>
      </c>
      <c r="J430" s="6" t="s">
        <v>4766</v>
      </c>
      <c r="K430" s="6" t="s">
        <v>4766</v>
      </c>
      <c r="L430" s="6" t="s">
        <v>4766</v>
      </c>
      <c r="M430" s="6" t="s">
        <v>4766</v>
      </c>
      <c r="N430" s="6" t="s">
        <v>4766</v>
      </c>
      <c r="O430" s="6" t="s">
        <v>4766</v>
      </c>
    </row>
    <row r="431" spans="1:15" ht="16.5" customHeight="1" x14ac:dyDescent="0.25">
      <c r="A431" s="1" t="s">
        <v>1913</v>
      </c>
      <c r="B431" s="2" t="s">
        <v>7747</v>
      </c>
      <c r="C431" s="13" t="str">
        <f>HYPERLINK("X:\Private\NTD\Test Report\測試報告-電子版本(1999-2014)\G-OT\G-10702","查看文件")</f>
        <v>查看文件</v>
      </c>
      <c r="D431" s="1" t="s">
        <v>25</v>
      </c>
      <c r="E431" s="6">
        <v>37084</v>
      </c>
      <c r="F431" s="6">
        <v>37098</v>
      </c>
      <c r="G431" s="6" t="s">
        <v>4766</v>
      </c>
      <c r="H431" s="6" t="s">
        <v>4766</v>
      </c>
      <c r="I431" s="6" t="s">
        <v>4766</v>
      </c>
      <c r="J431" s="6" t="s">
        <v>4766</v>
      </c>
      <c r="K431" s="6" t="s">
        <v>4766</v>
      </c>
      <c r="L431" s="6" t="s">
        <v>4766</v>
      </c>
      <c r="M431" s="6" t="s">
        <v>4766</v>
      </c>
      <c r="N431" s="6" t="s">
        <v>4766</v>
      </c>
      <c r="O431" s="6" t="s">
        <v>4766</v>
      </c>
    </row>
    <row r="432" spans="1:15" ht="16.5" customHeight="1" x14ac:dyDescent="0.25">
      <c r="A432" s="1" t="s">
        <v>1914</v>
      </c>
      <c r="B432" s="2" t="s">
        <v>7748</v>
      </c>
      <c r="C432" s="13" t="str">
        <f>HYPERLINK("X:\Private\NTD\Test Report\測試報告-電子版本(1999-2014)\G-OT\G-10703","查看文件")</f>
        <v>查看文件</v>
      </c>
      <c r="D432" s="1" t="s">
        <v>25</v>
      </c>
      <c r="E432" s="6">
        <v>37084</v>
      </c>
      <c r="F432" s="6">
        <v>37098</v>
      </c>
      <c r="G432" s="6" t="s">
        <v>4766</v>
      </c>
      <c r="H432" s="6" t="s">
        <v>4766</v>
      </c>
      <c r="I432" s="6" t="s">
        <v>4766</v>
      </c>
      <c r="J432" s="6" t="s">
        <v>4766</v>
      </c>
      <c r="K432" s="6" t="s">
        <v>4766</v>
      </c>
      <c r="L432" s="6" t="s">
        <v>4766</v>
      </c>
      <c r="M432" s="6" t="s">
        <v>4766</v>
      </c>
      <c r="N432" s="6" t="s">
        <v>4766</v>
      </c>
      <c r="O432" s="6" t="s">
        <v>4766</v>
      </c>
    </row>
    <row r="433" spans="1:15" ht="16.5" customHeight="1" x14ac:dyDescent="0.25">
      <c r="A433" s="1" t="s">
        <v>1915</v>
      </c>
      <c r="B433" s="2" t="s">
        <v>7749</v>
      </c>
      <c r="C433" s="13" t="str">
        <f>HYPERLINK("X:\Private\NTD\Test Report\測試報告-電子版本(1999-2014)\G-OT\G-10704","查看文件")</f>
        <v>查看文件</v>
      </c>
      <c r="D433" s="1" t="s">
        <v>25</v>
      </c>
      <c r="E433" s="6">
        <v>37084</v>
      </c>
      <c r="F433" s="6">
        <v>37098</v>
      </c>
      <c r="G433" s="6" t="s">
        <v>4766</v>
      </c>
      <c r="H433" s="6" t="s">
        <v>4766</v>
      </c>
      <c r="I433" s="6" t="s">
        <v>4766</v>
      </c>
      <c r="J433" s="6" t="s">
        <v>4766</v>
      </c>
      <c r="K433" s="6" t="s">
        <v>4766</v>
      </c>
      <c r="L433" s="6" t="s">
        <v>4766</v>
      </c>
      <c r="M433" s="6" t="s">
        <v>4766</v>
      </c>
      <c r="N433" s="6" t="s">
        <v>4766</v>
      </c>
      <c r="O433" s="6" t="s">
        <v>4766</v>
      </c>
    </row>
    <row r="434" spans="1:15" ht="16.5" customHeight="1" x14ac:dyDescent="0.25">
      <c r="A434" s="1" t="s">
        <v>1916</v>
      </c>
      <c r="B434" s="2" t="s">
        <v>7750</v>
      </c>
      <c r="C434" s="13" t="str">
        <f>HYPERLINK("X:\Private\NTD\Test Report\測試報告-電子版本(1999-2014)\G-OT","查看目錄")</f>
        <v>查看目錄</v>
      </c>
      <c r="D434" s="1" t="s">
        <v>25</v>
      </c>
      <c r="E434" s="6">
        <v>37084</v>
      </c>
      <c r="F434" s="6">
        <v>37098</v>
      </c>
      <c r="G434" s="6" t="s">
        <v>4766</v>
      </c>
      <c r="H434" s="6" t="s">
        <v>4766</v>
      </c>
      <c r="I434" s="6" t="s">
        <v>4766</v>
      </c>
      <c r="J434" s="6" t="s">
        <v>4766</v>
      </c>
      <c r="K434" s="6" t="s">
        <v>4766</v>
      </c>
      <c r="L434" s="6" t="s">
        <v>4766</v>
      </c>
      <c r="M434" s="6" t="s">
        <v>4766</v>
      </c>
      <c r="N434" s="6" t="s">
        <v>4766</v>
      </c>
      <c r="O434" s="6" t="s">
        <v>4766</v>
      </c>
    </row>
    <row r="435" spans="1:15" ht="16.5" customHeight="1" x14ac:dyDescent="0.25">
      <c r="A435" s="1" t="s">
        <v>1917</v>
      </c>
      <c r="B435" s="2" t="s">
        <v>7751</v>
      </c>
      <c r="C435" s="13" t="str">
        <f>HYPERLINK("X:\Private\NTD\Test Report\測試報告-電子版本(1999-2014)\G-OT","查看目錄")</f>
        <v>查看目錄</v>
      </c>
      <c r="D435" s="1" t="s">
        <v>25</v>
      </c>
      <c r="E435" s="6">
        <v>37084</v>
      </c>
      <c r="F435" s="6">
        <v>37098</v>
      </c>
      <c r="G435" s="6" t="s">
        <v>4766</v>
      </c>
      <c r="H435" s="6" t="s">
        <v>4766</v>
      </c>
      <c r="I435" s="6" t="s">
        <v>4766</v>
      </c>
      <c r="J435" s="6" t="s">
        <v>4766</v>
      </c>
      <c r="K435" s="6" t="s">
        <v>4766</v>
      </c>
      <c r="L435" s="6" t="s">
        <v>4766</v>
      </c>
      <c r="M435" s="6" t="s">
        <v>4766</v>
      </c>
      <c r="N435" s="6" t="s">
        <v>4766</v>
      </c>
      <c r="O435" s="6" t="s">
        <v>4766</v>
      </c>
    </row>
    <row r="436" spans="1:15" ht="16.5" customHeight="1" x14ac:dyDescent="0.25">
      <c r="A436" s="1" t="s">
        <v>1918</v>
      </c>
      <c r="B436" s="2" t="s">
        <v>7752</v>
      </c>
      <c r="C436" s="13" t="str">
        <f>HYPERLINK("X:\Private\NTD\Test Report\測試報告-電子版本(1999-2014)\G-OT\G-10707","查看文件")</f>
        <v>查看文件</v>
      </c>
      <c r="D436" s="1" t="s">
        <v>25</v>
      </c>
      <c r="E436" s="6">
        <v>37084</v>
      </c>
      <c r="F436" s="6">
        <v>37098</v>
      </c>
      <c r="G436" s="6" t="s">
        <v>4766</v>
      </c>
      <c r="H436" s="6" t="s">
        <v>4766</v>
      </c>
      <c r="I436" s="6" t="s">
        <v>4766</v>
      </c>
      <c r="J436" s="6" t="s">
        <v>4766</v>
      </c>
      <c r="K436" s="6" t="s">
        <v>4766</v>
      </c>
      <c r="L436" s="6" t="s">
        <v>4766</v>
      </c>
      <c r="M436" s="6" t="s">
        <v>4766</v>
      </c>
      <c r="N436" s="6" t="s">
        <v>4766</v>
      </c>
      <c r="O436" s="6" t="s">
        <v>4766</v>
      </c>
    </row>
    <row r="437" spans="1:15" ht="16.5" customHeight="1" x14ac:dyDescent="0.25">
      <c r="A437" s="1" t="s">
        <v>1919</v>
      </c>
      <c r="B437" s="2" t="s">
        <v>7753</v>
      </c>
      <c r="C437" s="13" t="str">
        <f>HYPERLINK("X:\Private\NTD\Test Report\測試報告-電子版本(1999-2014)\G-OT\G-10708","查看文件")</f>
        <v>查看文件</v>
      </c>
      <c r="D437" s="1" t="s">
        <v>25</v>
      </c>
      <c r="E437" s="6">
        <v>37084</v>
      </c>
      <c r="F437" s="6">
        <v>37098</v>
      </c>
      <c r="G437" s="6" t="s">
        <v>4766</v>
      </c>
      <c r="H437" s="6" t="s">
        <v>4766</v>
      </c>
      <c r="I437" s="6" t="s">
        <v>4766</v>
      </c>
      <c r="J437" s="6" t="s">
        <v>4766</v>
      </c>
      <c r="K437" s="6" t="s">
        <v>4766</v>
      </c>
      <c r="L437" s="6" t="s">
        <v>4766</v>
      </c>
      <c r="M437" s="6" t="s">
        <v>4766</v>
      </c>
      <c r="N437" s="6" t="s">
        <v>4766</v>
      </c>
      <c r="O437" s="6" t="s">
        <v>4766</v>
      </c>
    </row>
    <row r="438" spans="1:15" ht="16.5" customHeight="1" x14ac:dyDescent="0.25">
      <c r="A438" s="1" t="s">
        <v>1920</v>
      </c>
      <c r="B438" s="2" t="s">
        <v>7754</v>
      </c>
      <c r="C438" s="13" t="str">
        <f>HYPERLINK("X:\Private\NTD\Test Report\測試報告-電子版本(1999-2014)\G-OT\G-10709","查看文件")</f>
        <v>查看文件</v>
      </c>
      <c r="D438" s="1" t="s">
        <v>25</v>
      </c>
      <c r="E438" s="6">
        <v>37084</v>
      </c>
      <c r="F438" s="6">
        <v>37098</v>
      </c>
      <c r="G438" s="6" t="s">
        <v>4766</v>
      </c>
      <c r="H438" s="6" t="s">
        <v>4766</v>
      </c>
      <c r="I438" s="6" t="s">
        <v>4766</v>
      </c>
      <c r="J438" s="6" t="s">
        <v>4766</v>
      </c>
      <c r="K438" s="6" t="s">
        <v>4766</v>
      </c>
      <c r="L438" s="6" t="s">
        <v>4766</v>
      </c>
      <c r="M438" s="6" t="s">
        <v>4766</v>
      </c>
      <c r="N438" s="6" t="s">
        <v>4766</v>
      </c>
      <c r="O438" s="6" t="s">
        <v>4766</v>
      </c>
    </row>
    <row r="439" spans="1:15" ht="16.5" customHeight="1" x14ac:dyDescent="0.25">
      <c r="A439" s="1" t="s">
        <v>1921</v>
      </c>
      <c r="B439" s="2" t="s">
        <v>7755</v>
      </c>
      <c r="C439" s="13" t="str">
        <f>HYPERLINK("X:\Private\NTD\Test Report\測試報告-電子版本(1999-2014)\G-OT\G-10710","查看文件")</f>
        <v>查看文件</v>
      </c>
      <c r="D439" s="1" t="s">
        <v>25</v>
      </c>
      <c r="E439" s="6">
        <v>37084</v>
      </c>
      <c r="F439" s="6">
        <v>37098</v>
      </c>
      <c r="G439" s="6" t="s">
        <v>4766</v>
      </c>
      <c r="H439" s="6" t="s">
        <v>4766</v>
      </c>
      <c r="I439" s="6" t="s">
        <v>4766</v>
      </c>
      <c r="J439" s="6" t="s">
        <v>4766</v>
      </c>
      <c r="K439" s="6" t="s">
        <v>4766</v>
      </c>
      <c r="L439" s="6" t="s">
        <v>4766</v>
      </c>
      <c r="M439" s="6" t="s">
        <v>4766</v>
      </c>
      <c r="N439" s="6" t="s">
        <v>4766</v>
      </c>
      <c r="O439" s="6" t="s">
        <v>4766</v>
      </c>
    </row>
    <row r="440" spans="1:15" ht="16.5" customHeight="1" x14ac:dyDescent="0.25">
      <c r="A440" s="1" t="s">
        <v>1922</v>
      </c>
      <c r="B440" s="2" t="s">
        <v>7756</v>
      </c>
      <c r="C440" s="13" t="str">
        <f>HYPERLINK("X:\Private\NTD\Test Report\測試報告-電子版本(1999-2014)\G-OT\G-10711","查看文件")</f>
        <v>查看文件</v>
      </c>
      <c r="D440" s="1" t="s">
        <v>25</v>
      </c>
      <c r="E440" s="6">
        <v>37088</v>
      </c>
      <c r="F440" s="6">
        <v>37103</v>
      </c>
      <c r="G440" s="6" t="s">
        <v>4766</v>
      </c>
      <c r="H440" s="6" t="s">
        <v>4766</v>
      </c>
      <c r="I440" s="6" t="s">
        <v>4766</v>
      </c>
      <c r="J440" s="6" t="s">
        <v>4766</v>
      </c>
      <c r="K440" s="6" t="s">
        <v>4766</v>
      </c>
      <c r="L440" s="6" t="s">
        <v>4766</v>
      </c>
      <c r="M440" s="6" t="s">
        <v>4766</v>
      </c>
      <c r="N440" s="6" t="s">
        <v>4766</v>
      </c>
      <c r="O440" s="6" t="s">
        <v>4766</v>
      </c>
    </row>
    <row r="441" spans="1:15" ht="16.5" customHeight="1" x14ac:dyDescent="0.25">
      <c r="A441" s="1" t="s">
        <v>1923</v>
      </c>
      <c r="B441" s="2" t="s">
        <v>7757</v>
      </c>
      <c r="C441" s="13" t="str">
        <f>HYPERLINK("X:\Private\NTD\Test Report\測試報告-電子版本(1999-2014)\G-OT\G-10712","查看文件")</f>
        <v>查看文件</v>
      </c>
      <c r="D441" s="1" t="s">
        <v>185</v>
      </c>
      <c r="E441" s="6">
        <v>37090</v>
      </c>
      <c r="F441" s="6">
        <v>37098</v>
      </c>
      <c r="G441" s="6" t="s">
        <v>4766</v>
      </c>
      <c r="H441" s="6" t="s">
        <v>4766</v>
      </c>
      <c r="I441" s="6" t="s">
        <v>4766</v>
      </c>
      <c r="J441" s="6" t="s">
        <v>4766</v>
      </c>
      <c r="K441" s="6" t="s">
        <v>4766</v>
      </c>
      <c r="L441" s="6" t="s">
        <v>4766</v>
      </c>
      <c r="M441" s="6" t="s">
        <v>4766</v>
      </c>
      <c r="N441" s="6" t="s">
        <v>4766</v>
      </c>
      <c r="O441" s="6" t="s">
        <v>4766</v>
      </c>
    </row>
    <row r="442" spans="1:15" ht="16.5" customHeight="1" x14ac:dyDescent="0.25">
      <c r="A442" s="1" t="s">
        <v>1924</v>
      </c>
      <c r="B442" s="2" t="s">
        <v>7758</v>
      </c>
      <c r="C442" s="13" t="str">
        <f>HYPERLINK("X:\Private\NTD\Test Report\測試報告-電子版本(1999-2014)\G-OT\G-10713","查看文件")</f>
        <v>查看文件</v>
      </c>
      <c r="D442" s="1" t="s">
        <v>25</v>
      </c>
      <c r="E442" s="6">
        <v>37091</v>
      </c>
      <c r="F442" s="6">
        <v>37103</v>
      </c>
      <c r="G442" s="6" t="s">
        <v>4766</v>
      </c>
      <c r="H442" s="6" t="s">
        <v>4766</v>
      </c>
      <c r="I442" s="6" t="s">
        <v>4766</v>
      </c>
      <c r="J442" s="6" t="s">
        <v>4766</v>
      </c>
      <c r="K442" s="6" t="s">
        <v>4766</v>
      </c>
      <c r="L442" s="6" t="s">
        <v>4766</v>
      </c>
      <c r="M442" s="6" t="s">
        <v>4766</v>
      </c>
      <c r="N442" s="6" t="s">
        <v>4766</v>
      </c>
      <c r="O442" s="6" t="s">
        <v>4766</v>
      </c>
    </row>
    <row r="443" spans="1:15" ht="16.5" customHeight="1" x14ac:dyDescent="0.25">
      <c r="A443" s="1" t="s">
        <v>1925</v>
      </c>
      <c r="B443" s="2" t="s">
        <v>7759</v>
      </c>
      <c r="C443" s="13" t="str">
        <f>HYPERLINK("X:\Private\NTD\Test Report\測試報告-電子版本(1999-2014)\G-OT\G-10714","查看文件")</f>
        <v>查看文件</v>
      </c>
      <c r="D443" s="1" t="s">
        <v>25</v>
      </c>
      <c r="E443" s="6">
        <v>37099</v>
      </c>
      <c r="F443" s="6">
        <v>37113</v>
      </c>
      <c r="G443" s="6" t="s">
        <v>4766</v>
      </c>
      <c r="H443" s="6" t="s">
        <v>4766</v>
      </c>
      <c r="I443" s="6" t="s">
        <v>4766</v>
      </c>
      <c r="J443" s="6" t="s">
        <v>4766</v>
      </c>
      <c r="K443" s="6" t="s">
        <v>4766</v>
      </c>
      <c r="L443" s="6" t="s">
        <v>4766</v>
      </c>
      <c r="M443" s="6" t="s">
        <v>4766</v>
      </c>
      <c r="N443" s="6" t="s">
        <v>4766</v>
      </c>
      <c r="O443" s="6" t="s">
        <v>4766</v>
      </c>
    </row>
    <row r="444" spans="1:15" ht="16.5" customHeight="1" x14ac:dyDescent="0.25">
      <c r="A444" s="1" t="s">
        <v>1926</v>
      </c>
      <c r="B444" s="2" t="s">
        <v>7760</v>
      </c>
      <c r="C444" s="13" t="str">
        <f>HYPERLINK("X:\Private\NTD\Test Report\測試報告-電子版本(1999-2014)\G-OT\G-10715","查看文件")</f>
        <v>查看文件</v>
      </c>
      <c r="D444" s="1" t="s">
        <v>25</v>
      </c>
      <c r="E444" s="6">
        <v>37100</v>
      </c>
      <c r="F444" s="6">
        <v>37113</v>
      </c>
      <c r="G444" s="6" t="s">
        <v>4766</v>
      </c>
      <c r="H444" s="6" t="s">
        <v>4766</v>
      </c>
      <c r="I444" s="6" t="s">
        <v>4766</v>
      </c>
      <c r="J444" s="6" t="s">
        <v>4766</v>
      </c>
      <c r="K444" s="6" t="s">
        <v>4766</v>
      </c>
      <c r="L444" s="6" t="s">
        <v>4766</v>
      </c>
      <c r="M444" s="6" t="s">
        <v>4766</v>
      </c>
      <c r="N444" s="6" t="s">
        <v>4766</v>
      </c>
      <c r="O444" s="6" t="s">
        <v>4766</v>
      </c>
    </row>
    <row r="445" spans="1:15" ht="16.5" customHeight="1" x14ac:dyDescent="0.25">
      <c r="A445" s="1" t="s">
        <v>1927</v>
      </c>
      <c r="B445" s="2" t="s">
        <v>7761</v>
      </c>
      <c r="C445" s="13" t="str">
        <f>HYPERLINK("X:\Private\NTD\Test Report\測試報告-電子版本(1999-2014)\G-OT\G-10716","查看文件")</f>
        <v>查看文件</v>
      </c>
      <c r="D445" s="1" t="s">
        <v>25</v>
      </c>
      <c r="E445" s="6">
        <v>37102</v>
      </c>
      <c r="F445" s="6">
        <v>37108</v>
      </c>
      <c r="G445" s="6" t="s">
        <v>4766</v>
      </c>
      <c r="H445" s="6" t="s">
        <v>4766</v>
      </c>
      <c r="I445" s="6" t="s">
        <v>4766</v>
      </c>
      <c r="J445" s="6" t="s">
        <v>4766</v>
      </c>
      <c r="K445" s="6" t="s">
        <v>4766</v>
      </c>
      <c r="L445" s="6" t="s">
        <v>4766</v>
      </c>
      <c r="M445" s="6" t="s">
        <v>4766</v>
      </c>
      <c r="N445" s="6" t="s">
        <v>4766</v>
      </c>
      <c r="O445" s="6" t="s">
        <v>4766</v>
      </c>
    </row>
    <row r="446" spans="1:15" ht="16.5" customHeight="1" x14ac:dyDescent="0.25">
      <c r="A446" s="1" t="s">
        <v>1928</v>
      </c>
      <c r="B446" s="2" t="s">
        <v>7762</v>
      </c>
      <c r="C446" s="13" t="str">
        <f>HYPERLINK("X:\Private\NTD\Test Report\測試報告-電子版本(1999-2014)\G-OT\G-10801","查看文件")</f>
        <v>查看文件</v>
      </c>
      <c r="D446" s="1" t="s">
        <v>25</v>
      </c>
      <c r="E446" s="6">
        <v>37105</v>
      </c>
      <c r="F446" s="6">
        <v>37121</v>
      </c>
      <c r="G446" s="6" t="s">
        <v>4766</v>
      </c>
      <c r="H446" s="6" t="s">
        <v>4766</v>
      </c>
      <c r="I446" s="6" t="s">
        <v>4766</v>
      </c>
      <c r="J446" s="6" t="s">
        <v>4766</v>
      </c>
      <c r="K446" s="6" t="s">
        <v>4766</v>
      </c>
      <c r="L446" s="6" t="s">
        <v>4766</v>
      </c>
      <c r="M446" s="6" t="s">
        <v>4766</v>
      </c>
      <c r="N446" s="6" t="s">
        <v>4766</v>
      </c>
      <c r="O446" s="6" t="s">
        <v>4766</v>
      </c>
    </row>
    <row r="447" spans="1:15" ht="16.5" customHeight="1" x14ac:dyDescent="0.25">
      <c r="A447" s="1" t="s">
        <v>1929</v>
      </c>
      <c r="B447" s="2" t="s">
        <v>7763</v>
      </c>
      <c r="C447" s="13" t="str">
        <f>HYPERLINK("X:\Private\NTD\Test Report\測試報告-電子版本(1999-2014)\G-OT\G-10802","查看文件")</f>
        <v>查看文件</v>
      </c>
      <c r="D447" s="1" t="s">
        <v>25</v>
      </c>
      <c r="E447" s="6">
        <v>37125</v>
      </c>
      <c r="F447" s="6">
        <v>37132</v>
      </c>
      <c r="G447" s="6" t="s">
        <v>4766</v>
      </c>
      <c r="H447" s="6" t="s">
        <v>4766</v>
      </c>
      <c r="I447" s="6" t="s">
        <v>4766</v>
      </c>
      <c r="J447" s="6" t="s">
        <v>4766</v>
      </c>
      <c r="K447" s="6" t="s">
        <v>4766</v>
      </c>
      <c r="L447" s="6" t="s">
        <v>4766</v>
      </c>
      <c r="M447" s="6" t="s">
        <v>4766</v>
      </c>
      <c r="N447" s="6" t="s">
        <v>4766</v>
      </c>
      <c r="O447" s="6" t="s">
        <v>4766</v>
      </c>
    </row>
    <row r="448" spans="1:15" ht="16.5" customHeight="1" x14ac:dyDescent="0.25">
      <c r="A448" s="1" t="s">
        <v>1930</v>
      </c>
      <c r="B448" s="2" t="s">
        <v>7764</v>
      </c>
      <c r="C448" s="13" t="str">
        <f>HYPERLINK("X:\Private\NTD\Test Report\測試報告-電子版本(1999-2014)\G-OT\G-10901","查看文件")</f>
        <v>查看文件</v>
      </c>
      <c r="D448" s="1" t="s">
        <v>25</v>
      </c>
      <c r="E448" s="6">
        <v>37139</v>
      </c>
      <c r="F448" s="6">
        <v>37153</v>
      </c>
      <c r="G448" s="6" t="s">
        <v>4766</v>
      </c>
      <c r="H448" s="6" t="s">
        <v>4766</v>
      </c>
      <c r="I448" s="6" t="s">
        <v>4766</v>
      </c>
      <c r="J448" s="6" t="s">
        <v>4766</v>
      </c>
      <c r="K448" s="6" t="s">
        <v>4766</v>
      </c>
      <c r="L448" s="6" t="s">
        <v>4766</v>
      </c>
      <c r="M448" s="6" t="s">
        <v>4766</v>
      </c>
      <c r="N448" s="6" t="s">
        <v>4766</v>
      </c>
      <c r="O448" s="6" t="s">
        <v>4766</v>
      </c>
    </row>
    <row r="449" spans="1:15" ht="16.5" customHeight="1" x14ac:dyDescent="0.25">
      <c r="A449" s="1" t="s">
        <v>1931</v>
      </c>
      <c r="B449" s="2" t="s">
        <v>7765</v>
      </c>
      <c r="C449" s="13" t="str">
        <f>HYPERLINK("X:\Private\NTD\Test Report\測試報告-電子版本(1999-2014)\G-OT\G-10902","查看文件")</f>
        <v>查看文件</v>
      </c>
      <c r="D449" s="1" t="s">
        <v>25</v>
      </c>
      <c r="E449" s="6">
        <v>37139</v>
      </c>
      <c r="F449" s="6">
        <v>37153</v>
      </c>
      <c r="G449" s="6" t="s">
        <v>4766</v>
      </c>
      <c r="H449" s="6" t="s">
        <v>4766</v>
      </c>
      <c r="I449" s="6" t="s">
        <v>4766</v>
      </c>
      <c r="J449" s="6" t="s">
        <v>4766</v>
      </c>
      <c r="K449" s="6" t="s">
        <v>4766</v>
      </c>
      <c r="L449" s="6" t="s">
        <v>4766</v>
      </c>
      <c r="M449" s="6" t="s">
        <v>4766</v>
      </c>
      <c r="N449" s="6" t="s">
        <v>4766</v>
      </c>
      <c r="O449" s="6" t="s">
        <v>4766</v>
      </c>
    </row>
    <row r="450" spans="1:15" ht="16.5" customHeight="1" x14ac:dyDescent="0.25">
      <c r="A450" s="1" t="s">
        <v>1932</v>
      </c>
      <c r="B450" s="2" t="s">
        <v>7766</v>
      </c>
      <c r="C450" s="13" t="str">
        <f>HYPERLINK("X:\Private\NTD\Test Report\測試報告-電子版本(1999-2014)\G-OT\G-10903","查看文件")</f>
        <v>查看文件</v>
      </c>
      <c r="D450" s="1" t="s">
        <v>25</v>
      </c>
      <c r="E450" s="6">
        <v>37144</v>
      </c>
      <c r="F450" s="6">
        <v>37155</v>
      </c>
      <c r="G450" s="6" t="s">
        <v>4766</v>
      </c>
      <c r="H450" s="6" t="s">
        <v>4766</v>
      </c>
      <c r="I450" s="6" t="s">
        <v>4766</v>
      </c>
      <c r="J450" s="6" t="s">
        <v>4766</v>
      </c>
      <c r="K450" s="6" t="s">
        <v>4766</v>
      </c>
      <c r="L450" s="6" t="s">
        <v>4766</v>
      </c>
      <c r="M450" s="6" t="s">
        <v>4766</v>
      </c>
      <c r="N450" s="6" t="s">
        <v>4766</v>
      </c>
      <c r="O450" s="6" t="s">
        <v>4766</v>
      </c>
    </row>
    <row r="451" spans="1:15" ht="16.5" customHeight="1" x14ac:dyDescent="0.25">
      <c r="A451" s="1" t="s">
        <v>1933</v>
      </c>
      <c r="B451" s="2" t="s">
        <v>7767</v>
      </c>
      <c r="C451" s="13" t="str">
        <f>HYPERLINK("X:\Private\NTD\Test Report\測試報告-電子版本(1999-2014)\G-OT\G-10904","查看文件")</f>
        <v>查看文件</v>
      </c>
      <c r="D451" s="1" t="s">
        <v>25</v>
      </c>
      <c r="E451" s="6">
        <v>37146</v>
      </c>
      <c r="F451" s="6">
        <v>37158</v>
      </c>
      <c r="G451" s="6" t="s">
        <v>4766</v>
      </c>
      <c r="H451" s="6" t="s">
        <v>4766</v>
      </c>
      <c r="I451" s="6" t="s">
        <v>4766</v>
      </c>
      <c r="J451" s="6" t="s">
        <v>4766</v>
      </c>
      <c r="K451" s="6" t="s">
        <v>4766</v>
      </c>
      <c r="L451" s="6" t="s">
        <v>4766</v>
      </c>
      <c r="M451" s="6" t="s">
        <v>4766</v>
      </c>
      <c r="N451" s="6" t="s">
        <v>4766</v>
      </c>
      <c r="O451" s="6" t="s">
        <v>4766</v>
      </c>
    </row>
    <row r="452" spans="1:15" ht="16.5" customHeight="1" x14ac:dyDescent="0.25">
      <c r="A452" s="1" t="s">
        <v>1934</v>
      </c>
      <c r="B452" s="2" t="s">
        <v>7768</v>
      </c>
      <c r="C452" s="13" t="str">
        <f>HYPERLINK("X:\Private\NTD\Test Report\測試報告-電子版本(1999-2014)\G-OT\G-10905","查看文件")</f>
        <v>查看文件</v>
      </c>
      <c r="D452" s="1" t="s">
        <v>25</v>
      </c>
      <c r="E452" s="6">
        <v>37146</v>
      </c>
      <c r="F452" s="6">
        <v>37158</v>
      </c>
      <c r="G452" s="6" t="s">
        <v>4766</v>
      </c>
      <c r="H452" s="6" t="s">
        <v>4766</v>
      </c>
      <c r="I452" s="6" t="s">
        <v>4766</v>
      </c>
      <c r="J452" s="6" t="s">
        <v>4766</v>
      </c>
      <c r="K452" s="6" t="s">
        <v>4766</v>
      </c>
      <c r="L452" s="6" t="s">
        <v>4766</v>
      </c>
      <c r="M452" s="6" t="s">
        <v>4766</v>
      </c>
      <c r="N452" s="6" t="s">
        <v>4766</v>
      </c>
      <c r="O452" s="6" t="s">
        <v>4766</v>
      </c>
    </row>
    <row r="453" spans="1:15" ht="16.5" customHeight="1" x14ac:dyDescent="0.25">
      <c r="A453" s="1" t="s">
        <v>1935</v>
      </c>
      <c r="B453" s="2" t="s">
        <v>7769</v>
      </c>
      <c r="C453" s="13" t="str">
        <f>HYPERLINK("X:\Private\NTD\Test Report\測試報告-電子版本(1999-2014)\G-OT\G-10906","查看文件")</f>
        <v>查看文件</v>
      </c>
      <c r="D453" s="1" t="s">
        <v>11</v>
      </c>
      <c r="E453" s="6">
        <v>37151</v>
      </c>
      <c r="F453" s="6">
        <v>37160</v>
      </c>
      <c r="G453" s="6" t="s">
        <v>4766</v>
      </c>
      <c r="H453" s="6" t="s">
        <v>4766</v>
      </c>
      <c r="I453" s="6" t="s">
        <v>4766</v>
      </c>
      <c r="J453" s="6" t="s">
        <v>4766</v>
      </c>
      <c r="K453" s="6" t="s">
        <v>4766</v>
      </c>
      <c r="L453" s="6" t="s">
        <v>4766</v>
      </c>
      <c r="M453" s="6" t="s">
        <v>4766</v>
      </c>
      <c r="N453" s="6" t="s">
        <v>4766</v>
      </c>
      <c r="O453" s="6" t="s">
        <v>4766</v>
      </c>
    </row>
    <row r="454" spans="1:15" ht="16.5" customHeight="1" x14ac:dyDescent="0.25">
      <c r="A454" s="1" t="s">
        <v>1936</v>
      </c>
      <c r="B454" s="2" t="s">
        <v>7770</v>
      </c>
      <c r="C454" s="13" t="str">
        <f>HYPERLINK("X:\Private\NTD\Test Report\測試報告-電子版本(1999-2014)\G-OT\G-10907","查看文件")</f>
        <v>查看文件</v>
      </c>
      <c r="D454" s="1" t="s">
        <v>25</v>
      </c>
      <c r="E454" s="6">
        <v>37154</v>
      </c>
      <c r="F454" s="6">
        <v>37161</v>
      </c>
      <c r="G454" s="6" t="s">
        <v>4766</v>
      </c>
      <c r="H454" s="6" t="s">
        <v>4766</v>
      </c>
      <c r="I454" s="6" t="s">
        <v>4766</v>
      </c>
      <c r="J454" s="6" t="s">
        <v>4766</v>
      </c>
      <c r="K454" s="6" t="s">
        <v>4766</v>
      </c>
      <c r="L454" s="6" t="s">
        <v>4766</v>
      </c>
      <c r="M454" s="6" t="s">
        <v>4766</v>
      </c>
      <c r="N454" s="6" t="s">
        <v>4766</v>
      </c>
      <c r="O454" s="6" t="s">
        <v>4766</v>
      </c>
    </row>
    <row r="455" spans="1:15" ht="16.5" customHeight="1" x14ac:dyDescent="0.25">
      <c r="A455" s="1" t="s">
        <v>1937</v>
      </c>
      <c r="B455" s="2" t="s">
        <v>7771</v>
      </c>
      <c r="C455" s="13" t="str">
        <f>HYPERLINK("X:\Private\NTD\Test Report\測試報告-電子版本(1999-2014)\G-OT\G-10908","查看文件")</f>
        <v>查看文件</v>
      </c>
      <c r="D455" s="1" t="s">
        <v>25</v>
      </c>
      <c r="E455" s="6">
        <v>37154</v>
      </c>
      <c r="F455" s="6">
        <v>37161</v>
      </c>
      <c r="G455" s="6" t="s">
        <v>4766</v>
      </c>
      <c r="H455" s="6" t="s">
        <v>4766</v>
      </c>
      <c r="I455" s="6" t="s">
        <v>4766</v>
      </c>
      <c r="J455" s="6" t="s">
        <v>4766</v>
      </c>
      <c r="K455" s="6" t="s">
        <v>4766</v>
      </c>
      <c r="L455" s="6" t="s">
        <v>4766</v>
      </c>
      <c r="M455" s="6" t="s">
        <v>4766</v>
      </c>
      <c r="N455" s="6" t="s">
        <v>4766</v>
      </c>
      <c r="O455" s="6" t="s">
        <v>4766</v>
      </c>
    </row>
    <row r="456" spans="1:15" ht="16.5" customHeight="1" x14ac:dyDescent="0.25">
      <c r="A456" s="1" t="s">
        <v>1938</v>
      </c>
      <c r="B456" s="2" t="s">
        <v>7772</v>
      </c>
      <c r="C456" s="13" t="str">
        <f>HYPERLINK("X:\Private\NTD\Test Report\測試報告-電子版本(1999-2014)\G-OT\G-11001","查看文件")</f>
        <v>查看文件</v>
      </c>
      <c r="D456" s="1" t="s">
        <v>25</v>
      </c>
      <c r="E456" s="6">
        <v>37175</v>
      </c>
      <c r="F456" s="6">
        <v>37192</v>
      </c>
      <c r="G456" s="6" t="s">
        <v>4766</v>
      </c>
      <c r="H456" s="6" t="s">
        <v>4766</v>
      </c>
      <c r="I456" s="6" t="s">
        <v>4766</v>
      </c>
      <c r="J456" s="6" t="s">
        <v>4766</v>
      </c>
      <c r="K456" s="6" t="s">
        <v>4766</v>
      </c>
      <c r="L456" s="6" t="s">
        <v>4766</v>
      </c>
      <c r="M456" s="6" t="s">
        <v>4766</v>
      </c>
      <c r="N456" s="6" t="s">
        <v>4766</v>
      </c>
      <c r="O456" s="6" t="s">
        <v>4766</v>
      </c>
    </row>
    <row r="457" spans="1:15" ht="16.5" customHeight="1" x14ac:dyDescent="0.25">
      <c r="A457" s="1" t="s">
        <v>1939</v>
      </c>
      <c r="B457" s="2" t="s">
        <v>7773</v>
      </c>
      <c r="C457" s="13" t="str">
        <f>HYPERLINK("X:\Private\NTD\Test Report\測試報告-電子版本(1999-2014)\G-OT\G-11002","查看文件")</f>
        <v>查看文件</v>
      </c>
      <c r="D457" s="1" t="s">
        <v>25</v>
      </c>
      <c r="E457" s="6">
        <v>37180</v>
      </c>
      <c r="F457" s="6">
        <v>37183</v>
      </c>
      <c r="G457" s="6" t="s">
        <v>4766</v>
      </c>
      <c r="H457" s="6" t="s">
        <v>4766</v>
      </c>
      <c r="I457" s="6" t="s">
        <v>4766</v>
      </c>
      <c r="J457" s="6" t="s">
        <v>4766</v>
      </c>
      <c r="K457" s="6" t="s">
        <v>4766</v>
      </c>
      <c r="L457" s="6" t="s">
        <v>4766</v>
      </c>
      <c r="M457" s="6" t="s">
        <v>4766</v>
      </c>
      <c r="N457" s="6" t="s">
        <v>4766</v>
      </c>
      <c r="O457" s="6" t="s">
        <v>4766</v>
      </c>
    </row>
    <row r="458" spans="1:15" ht="16.5" customHeight="1" x14ac:dyDescent="0.25">
      <c r="A458" s="1" t="s">
        <v>1940</v>
      </c>
      <c r="B458" s="2" t="s">
        <v>7774</v>
      </c>
      <c r="C458" s="13" t="str">
        <f>HYPERLINK("X:\Private\NTD\Test Report\測試報告-電子版本(1999-2014)\G-OT\G-11003","查看文件")</f>
        <v>查看文件</v>
      </c>
      <c r="D458" s="1" t="s">
        <v>25</v>
      </c>
      <c r="E458" s="6">
        <v>37182</v>
      </c>
      <c r="F458" s="6">
        <v>37192</v>
      </c>
      <c r="G458" s="6" t="s">
        <v>4766</v>
      </c>
      <c r="H458" s="6" t="s">
        <v>4766</v>
      </c>
      <c r="I458" s="6" t="s">
        <v>4766</v>
      </c>
      <c r="J458" s="6" t="s">
        <v>4766</v>
      </c>
      <c r="K458" s="6" t="s">
        <v>4766</v>
      </c>
      <c r="L458" s="6" t="s">
        <v>4766</v>
      </c>
      <c r="M458" s="6" t="s">
        <v>4766</v>
      </c>
      <c r="N458" s="6" t="s">
        <v>4766</v>
      </c>
      <c r="O458" s="6" t="s">
        <v>4766</v>
      </c>
    </row>
    <row r="459" spans="1:15" ht="16.5" customHeight="1" x14ac:dyDescent="0.25">
      <c r="A459" s="1" t="s">
        <v>1941</v>
      </c>
      <c r="B459" s="2" t="s">
        <v>7775</v>
      </c>
      <c r="C459" s="13" t="str">
        <f>HYPERLINK("X:\Private\NTD\Test Report\測試報告-電子版本(1999-2014)\G-OT\G-11004","查看文件")</f>
        <v>查看文件</v>
      </c>
      <c r="D459" s="1" t="s">
        <v>25</v>
      </c>
      <c r="E459" s="6">
        <v>37182</v>
      </c>
      <c r="F459" s="6">
        <v>37195</v>
      </c>
      <c r="G459" s="6" t="s">
        <v>4766</v>
      </c>
      <c r="H459" s="6" t="s">
        <v>4766</v>
      </c>
      <c r="I459" s="6" t="s">
        <v>4766</v>
      </c>
      <c r="J459" s="6" t="s">
        <v>4766</v>
      </c>
      <c r="K459" s="6" t="s">
        <v>4766</v>
      </c>
      <c r="L459" s="6" t="s">
        <v>4766</v>
      </c>
      <c r="M459" s="6" t="s">
        <v>4766</v>
      </c>
      <c r="N459" s="6" t="s">
        <v>4766</v>
      </c>
      <c r="O459" s="6" t="s">
        <v>4766</v>
      </c>
    </row>
    <row r="460" spans="1:15" ht="16.5" customHeight="1" x14ac:dyDescent="0.25">
      <c r="A460" s="1" t="s">
        <v>1942</v>
      </c>
      <c r="B460" s="2" t="s">
        <v>7776</v>
      </c>
      <c r="C460" s="13" t="str">
        <f>HYPERLINK("X:\Private\NTD\Test Report\測試報告-電子版本(1999-2014)\G-OT\G-11101","查看文件")</f>
        <v>查看文件</v>
      </c>
      <c r="D460" s="1" t="s">
        <v>1943</v>
      </c>
      <c r="E460" s="6">
        <v>37197</v>
      </c>
      <c r="F460" s="6">
        <v>37202</v>
      </c>
      <c r="G460" s="6" t="s">
        <v>4766</v>
      </c>
      <c r="H460" s="6" t="s">
        <v>4766</v>
      </c>
      <c r="I460" s="6" t="s">
        <v>4766</v>
      </c>
      <c r="J460" s="6" t="s">
        <v>4766</v>
      </c>
      <c r="K460" s="6" t="s">
        <v>4766</v>
      </c>
      <c r="L460" s="6" t="s">
        <v>4766</v>
      </c>
      <c r="M460" s="6" t="s">
        <v>4766</v>
      </c>
      <c r="N460" s="6" t="s">
        <v>4766</v>
      </c>
      <c r="O460" s="6" t="s">
        <v>4766</v>
      </c>
    </row>
    <row r="461" spans="1:15" ht="16.5" customHeight="1" x14ac:dyDescent="0.25">
      <c r="A461" s="1" t="s">
        <v>1944</v>
      </c>
      <c r="B461" s="2" t="s">
        <v>7777</v>
      </c>
      <c r="C461" s="13" t="str">
        <f>HYPERLINK("X:\Private\NTD\Test Report\測試報告-電子版本(1999-2014)\G-OT\G-11102","查看文件")</f>
        <v>查看文件</v>
      </c>
      <c r="D461" s="1" t="s">
        <v>25</v>
      </c>
      <c r="E461" s="6">
        <v>37200</v>
      </c>
      <c r="F461" s="6">
        <v>37207</v>
      </c>
      <c r="G461" s="6" t="s">
        <v>4766</v>
      </c>
      <c r="H461" s="6" t="s">
        <v>4766</v>
      </c>
      <c r="I461" s="6" t="s">
        <v>4766</v>
      </c>
      <c r="J461" s="6" t="s">
        <v>4766</v>
      </c>
      <c r="K461" s="6" t="s">
        <v>4766</v>
      </c>
      <c r="L461" s="6" t="s">
        <v>4766</v>
      </c>
      <c r="M461" s="6" t="s">
        <v>4766</v>
      </c>
      <c r="N461" s="6" t="s">
        <v>4766</v>
      </c>
      <c r="O461" s="6" t="s">
        <v>4766</v>
      </c>
    </row>
    <row r="462" spans="1:15" ht="16.5" customHeight="1" x14ac:dyDescent="0.25">
      <c r="A462" s="1" t="s">
        <v>1945</v>
      </c>
      <c r="B462" s="2" t="s">
        <v>7778</v>
      </c>
      <c r="C462" s="13" t="str">
        <f>HYPERLINK("X:\Private\NTD\Test Report\測試報告-電子版本(1999-2014)\G-OT\G-11103","查看文件")</f>
        <v>查看文件</v>
      </c>
      <c r="D462" s="1" t="s">
        <v>11</v>
      </c>
      <c r="E462" s="6" t="s">
        <v>4766</v>
      </c>
      <c r="F462" s="6" t="s">
        <v>4766</v>
      </c>
      <c r="G462" s="6" t="s">
        <v>4766</v>
      </c>
      <c r="H462" s="6" t="s">
        <v>4766</v>
      </c>
      <c r="I462" s="6" t="s">
        <v>4766</v>
      </c>
      <c r="J462" s="6" t="s">
        <v>4766</v>
      </c>
      <c r="K462" s="6" t="s">
        <v>4766</v>
      </c>
      <c r="L462" s="6" t="s">
        <v>4766</v>
      </c>
      <c r="M462" s="6" t="s">
        <v>4766</v>
      </c>
      <c r="N462" s="6" t="s">
        <v>4766</v>
      </c>
      <c r="O462" s="6" t="s">
        <v>4766</v>
      </c>
    </row>
    <row r="463" spans="1:15" ht="16.5" customHeight="1" x14ac:dyDescent="0.25">
      <c r="A463" s="1" t="s">
        <v>1946</v>
      </c>
      <c r="B463" s="2" t="s">
        <v>7779</v>
      </c>
      <c r="C463" s="13" t="str">
        <f>HYPERLINK("X:\Private\NTD\Test Report\測試報告-電子版本(1999-2014)\G-OT\G-11104","查看文件")</f>
        <v>查看文件</v>
      </c>
      <c r="D463" s="1" t="s">
        <v>25</v>
      </c>
      <c r="E463" s="6">
        <v>37208</v>
      </c>
      <c r="F463" s="6">
        <v>37222</v>
      </c>
      <c r="G463" s="6" t="s">
        <v>4766</v>
      </c>
      <c r="H463" s="6" t="s">
        <v>4766</v>
      </c>
      <c r="I463" s="6" t="s">
        <v>4766</v>
      </c>
      <c r="J463" s="6" t="s">
        <v>4766</v>
      </c>
      <c r="K463" s="6" t="s">
        <v>4766</v>
      </c>
      <c r="L463" s="6" t="s">
        <v>4766</v>
      </c>
      <c r="M463" s="6" t="s">
        <v>4766</v>
      </c>
      <c r="N463" s="6" t="s">
        <v>4766</v>
      </c>
      <c r="O463" s="6" t="s">
        <v>4766</v>
      </c>
    </row>
    <row r="464" spans="1:15" ht="16.5" customHeight="1" x14ac:dyDescent="0.25">
      <c r="A464" s="1" t="s">
        <v>1947</v>
      </c>
      <c r="B464" s="2" t="s">
        <v>7780</v>
      </c>
      <c r="C464" s="13" t="str">
        <f>HYPERLINK("X:\Private\NTD\Test Report\測試報告-電子版本(1999-2014)\G-OT\G-11105","查看文件")</f>
        <v>查看文件</v>
      </c>
      <c r="D464" s="1" t="s">
        <v>25</v>
      </c>
      <c r="E464" s="6">
        <v>37217</v>
      </c>
      <c r="F464" s="6">
        <v>37223</v>
      </c>
      <c r="G464" s="6" t="s">
        <v>4766</v>
      </c>
      <c r="H464" s="6" t="s">
        <v>4766</v>
      </c>
      <c r="I464" s="6" t="s">
        <v>4766</v>
      </c>
      <c r="J464" s="6" t="s">
        <v>4766</v>
      </c>
      <c r="K464" s="6" t="s">
        <v>4766</v>
      </c>
      <c r="L464" s="6" t="s">
        <v>4766</v>
      </c>
      <c r="M464" s="6" t="s">
        <v>4766</v>
      </c>
      <c r="N464" s="6" t="s">
        <v>4766</v>
      </c>
      <c r="O464" s="6" t="s">
        <v>4766</v>
      </c>
    </row>
    <row r="465" spans="1:15" ht="16.5" customHeight="1" x14ac:dyDescent="0.25">
      <c r="A465" s="1" t="s">
        <v>1948</v>
      </c>
      <c r="B465" s="2" t="s">
        <v>7781</v>
      </c>
      <c r="C465" s="13" t="str">
        <f>HYPERLINK("X:\Private\NTD\Test Report\測試報告-電子版本(1999-2014)\G-OT\G-11106","查看文件")</f>
        <v>查看文件</v>
      </c>
      <c r="D465" s="1" t="s">
        <v>25</v>
      </c>
      <c r="E465" s="6">
        <v>37217</v>
      </c>
      <c r="F465" s="6">
        <v>37223</v>
      </c>
      <c r="G465" s="6" t="s">
        <v>4766</v>
      </c>
      <c r="H465" s="6" t="s">
        <v>4766</v>
      </c>
      <c r="I465" s="6" t="s">
        <v>4766</v>
      </c>
      <c r="J465" s="6" t="s">
        <v>4766</v>
      </c>
      <c r="K465" s="6" t="s">
        <v>4766</v>
      </c>
      <c r="L465" s="6" t="s">
        <v>4766</v>
      </c>
      <c r="M465" s="6" t="s">
        <v>4766</v>
      </c>
      <c r="N465" s="6" t="s">
        <v>4766</v>
      </c>
      <c r="O465" s="6" t="s">
        <v>4766</v>
      </c>
    </row>
    <row r="466" spans="1:15" ht="16.5" customHeight="1" x14ac:dyDescent="0.25">
      <c r="A466" s="1" t="s">
        <v>1949</v>
      </c>
      <c r="B466" s="2" t="s">
        <v>7782</v>
      </c>
      <c r="C466" s="13" t="str">
        <f>HYPERLINK("X:\Private\NTD\Test Report\測試報告-電子版本(1999-2014)\G-OT\G-11107","查看文件")</f>
        <v>查看文件</v>
      </c>
      <c r="D466" s="1" t="s">
        <v>25</v>
      </c>
      <c r="E466" s="6">
        <v>37217</v>
      </c>
      <c r="F466" s="6">
        <v>37237</v>
      </c>
      <c r="G466" s="6" t="s">
        <v>4766</v>
      </c>
      <c r="H466" s="6" t="s">
        <v>4766</v>
      </c>
      <c r="I466" s="6" t="s">
        <v>4766</v>
      </c>
      <c r="J466" s="6" t="s">
        <v>4766</v>
      </c>
      <c r="K466" s="6" t="s">
        <v>4766</v>
      </c>
      <c r="L466" s="6" t="s">
        <v>4766</v>
      </c>
      <c r="M466" s="6" t="s">
        <v>4766</v>
      </c>
      <c r="N466" s="6" t="s">
        <v>4766</v>
      </c>
      <c r="O466" s="6" t="s">
        <v>4766</v>
      </c>
    </row>
    <row r="467" spans="1:15" ht="16.5" customHeight="1" x14ac:dyDescent="0.25">
      <c r="A467" s="1" t="s">
        <v>1950</v>
      </c>
      <c r="B467" s="2" t="s">
        <v>7783</v>
      </c>
      <c r="C467" s="13" t="str">
        <f>HYPERLINK("X:\Private\NTD\Test Report\測試報告-電子版本(1999-2014)\G-OT\G-11108","查看文件")</f>
        <v>查看文件</v>
      </c>
      <c r="D467" s="1" t="s">
        <v>25</v>
      </c>
      <c r="E467" s="6">
        <v>37221</v>
      </c>
      <c r="F467" s="6">
        <v>37239</v>
      </c>
      <c r="G467" s="6" t="s">
        <v>4766</v>
      </c>
      <c r="H467" s="6" t="s">
        <v>4766</v>
      </c>
      <c r="I467" s="6" t="s">
        <v>4766</v>
      </c>
      <c r="J467" s="6" t="s">
        <v>4766</v>
      </c>
      <c r="K467" s="6" t="s">
        <v>4766</v>
      </c>
      <c r="L467" s="6" t="s">
        <v>4766</v>
      </c>
      <c r="M467" s="6" t="s">
        <v>4766</v>
      </c>
      <c r="N467" s="6" t="s">
        <v>4766</v>
      </c>
      <c r="O467" s="6" t="s">
        <v>4766</v>
      </c>
    </row>
    <row r="468" spans="1:15" ht="16.5" customHeight="1" x14ac:dyDescent="0.25">
      <c r="A468" s="1" t="s">
        <v>1951</v>
      </c>
      <c r="B468" s="2" t="s">
        <v>7784</v>
      </c>
      <c r="C468" s="13" t="str">
        <f>HYPERLINK("X:\Private\NTD\Test Report\測試報告-電子版本(1999-2014)\G-OT\G-11201","查看文件")</f>
        <v>查看文件</v>
      </c>
      <c r="D468" s="1" t="s">
        <v>185</v>
      </c>
      <c r="E468" s="6">
        <v>37232</v>
      </c>
      <c r="F468" s="6">
        <v>37246</v>
      </c>
      <c r="G468" s="6" t="s">
        <v>4766</v>
      </c>
      <c r="H468" s="6" t="s">
        <v>4766</v>
      </c>
      <c r="I468" s="6" t="s">
        <v>4766</v>
      </c>
      <c r="J468" s="6" t="s">
        <v>4766</v>
      </c>
      <c r="K468" s="6" t="s">
        <v>4766</v>
      </c>
      <c r="L468" s="6" t="s">
        <v>4766</v>
      </c>
      <c r="M468" s="6" t="s">
        <v>4766</v>
      </c>
      <c r="N468" s="6" t="s">
        <v>4766</v>
      </c>
      <c r="O468" s="6" t="s">
        <v>4766</v>
      </c>
    </row>
    <row r="469" spans="1:15" ht="16.5" customHeight="1" x14ac:dyDescent="0.25">
      <c r="A469" s="1" t="s">
        <v>1952</v>
      </c>
      <c r="B469" s="2" t="s">
        <v>7785</v>
      </c>
      <c r="C469" s="13" t="str">
        <f>HYPERLINK("X:\Private\NTD\Test Report\測試報告-電子版本(1999-2014)\G-OT\G-11202","查看文件")</f>
        <v>查看文件</v>
      </c>
      <c r="D469" s="1" t="s">
        <v>185</v>
      </c>
      <c r="E469" s="6">
        <v>37232</v>
      </c>
      <c r="F469" s="6">
        <v>37246</v>
      </c>
      <c r="G469" s="6" t="s">
        <v>4766</v>
      </c>
      <c r="H469" s="6" t="s">
        <v>4766</v>
      </c>
      <c r="I469" s="6" t="s">
        <v>4766</v>
      </c>
      <c r="J469" s="6" t="s">
        <v>4766</v>
      </c>
      <c r="K469" s="6" t="s">
        <v>4766</v>
      </c>
      <c r="L469" s="6" t="s">
        <v>4766</v>
      </c>
      <c r="M469" s="6" t="s">
        <v>4766</v>
      </c>
      <c r="N469" s="6" t="s">
        <v>4766</v>
      </c>
      <c r="O469" s="6" t="s">
        <v>4766</v>
      </c>
    </row>
    <row r="470" spans="1:15" ht="16.5" customHeight="1" x14ac:dyDescent="0.25">
      <c r="A470" s="1" t="s">
        <v>1953</v>
      </c>
      <c r="B470" s="2" t="s">
        <v>7786</v>
      </c>
      <c r="C470" s="13" t="str">
        <f>HYPERLINK("X:\Private\NTD\Test Report\測試報告-電子版本(1999-2014)\G-OT\G-11203","查看文件")</f>
        <v>查看文件</v>
      </c>
      <c r="D470" s="1" t="s">
        <v>25</v>
      </c>
      <c r="E470" s="6">
        <v>37235</v>
      </c>
      <c r="F470" s="6">
        <v>37249</v>
      </c>
      <c r="G470" s="6" t="s">
        <v>4766</v>
      </c>
      <c r="H470" s="6" t="s">
        <v>4766</v>
      </c>
      <c r="I470" s="6" t="s">
        <v>4766</v>
      </c>
      <c r="J470" s="6" t="s">
        <v>4766</v>
      </c>
      <c r="K470" s="6" t="s">
        <v>4766</v>
      </c>
      <c r="L470" s="6" t="s">
        <v>4766</v>
      </c>
      <c r="M470" s="6" t="s">
        <v>4766</v>
      </c>
      <c r="N470" s="6" t="s">
        <v>4766</v>
      </c>
      <c r="O470" s="6" t="s">
        <v>4766</v>
      </c>
    </row>
    <row r="471" spans="1:15" ht="16.5" customHeight="1" x14ac:dyDescent="0.25">
      <c r="A471" s="1" t="s">
        <v>1954</v>
      </c>
      <c r="B471" s="2" t="s">
        <v>7787</v>
      </c>
      <c r="C471" s="13" t="str">
        <f>HYPERLINK("X:\Private\NTD\Test Report\測試報告-電子版本(1999-2014)\G-OT\G-11204","查看文件")</f>
        <v>查看文件</v>
      </c>
      <c r="D471" s="1" t="s">
        <v>25</v>
      </c>
      <c r="E471" s="6">
        <v>37235</v>
      </c>
      <c r="F471" s="6">
        <v>37249</v>
      </c>
      <c r="G471" s="6" t="s">
        <v>4766</v>
      </c>
      <c r="H471" s="6" t="s">
        <v>4766</v>
      </c>
      <c r="I471" s="6" t="s">
        <v>4766</v>
      </c>
      <c r="J471" s="6" t="s">
        <v>4766</v>
      </c>
      <c r="K471" s="6" t="s">
        <v>4766</v>
      </c>
      <c r="L471" s="6" t="s">
        <v>4766</v>
      </c>
      <c r="M471" s="6" t="s">
        <v>4766</v>
      </c>
      <c r="N471" s="6" t="s">
        <v>4766</v>
      </c>
      <c r="O471" s="6" t="s">
        <v>4766</v>
      </c>
    </row>
    <row r="472" spans="1:15" ht="16.5" customHeight="1" x14ac:dyDescent="0.25">
      <c r="A472" s="1" t="s">
        <v>1955</v>
      </c>
      <c r="B472" s="2" t="s">
        <v>7788</v>
      </c>
      <c r="C472" s="13" t="str">
        <f>HYPERLINK("X:\Private\NTD\Test Report\測試報告-電子版本(1999-2014)\G-OT","查看目錄")</f>
        <v>查看目錄</v>
      </c>
      <c r="D472" s="1" t="s">
        <v>9</v>
      </c>
      <c r="E472" s="6" t="s">
        <v>4766</v>
      </c>
      <c r="F472" s="6" t="s">
        <v>4766</v>
      </c>
      <c r="G472" s="6" t="s">
        <v>4766</v>
      </c>
      <c r="H472" s="6" t="s">
        <v>4766</v>
      </c>
      <c r="I472" s="6" t="s">
        <v>4766</v>
      </c>
      <c r="J472" s="6" t="s">
        <v>4766</v>
      </c>
      <c r="K472" s="6" t="s">
        <v>4766</v>
      </c>
      <c r="L472" s="6" t="s">
        <v>4766</v>
      </c>
      <c r="M472" s="6" t="s">
        <v>4766</v>
      </c>
      <c r="N472" s="6" t="s">
        <v>4766</v>
      </c>
      <c r="O472" s="6" t="s">
        <v>4766</v>
      </c>
    </row>
    <row r="473" spans="1:15" ht="16.5" customHeight="1" x14ac:dyDescent="0.25">
      <c r="A473" s="1" t="s">
        <v>1956</v>
      </c>
      <c r="B473" s="2" t="s">
        <v>7789</v>
      </c>
      <c r="C473" s="13" t="str">
        <f>HYPERLINK("X:\Private\NTD\Test Report\測試報告-電子版本(1999-2014)\G-OT","查看目錄")</f>
        <v>查看目錄</v>
      </c>
      <c r="D473" s="1" t="s">
        <v>9</v>
      </c>
      <c r="E473" s="6" t="s">
        <v>4766</v>
      </c>
      <c r="F473" s="6" t="s">
        <v>4766</v>
      </c>
      <c r="G473" s="6" t="s">
        <v>4766</v>
      </c>
      <c r="H473" s="6" t="s">
        <v>4766</v>
      </c>
      <c r="I473" s="6" t="s">
        <v>4766</v>
      </c>
      <c r="J473" s="6" t="s">
        <v>4766</v>
      </c>
      <c r="K473" s="6" t="s">
        <v>4766</v>
      </c>
      <c r="L473" s="6" t="s">
        <v>4766</v>
      </c>
      <c r="M473" s="6" t="s">
        <v>4766</v>
      </c>
      <c r="N473" s="6" t="s">
        <v>4766</v>
      </c>
      <c r="O473" s="6" t="s">
        <v>4766</v>
      </c>
    </row>
    <row r="474" spans="1:15" ht="16.5" customHeight="1" x14ac:dyDescent="0.25">
      <c r="A474" s="1" t="s">
        <v>1957</v>
      </c>
      <c r="B474" s="2" t="s">
        <v>7790</v>
      </c>
      <c r="C474" s="13" t="str">
        <f>HYPERLINK("X:\Private\NTD\Test Report\測試報告-電子版本(1999-2014)\G-OT\G-11207","查看文件")</f>
        <v>查看文件</v>
      </c>
      <c r="D474" s="1" t="s">
        <v>11</v>
      </c>
      <c r="E474" s="6">
        <v>37245</v>
      </c>
      <c r="F474" s="6">
        <v>37258</v>
      </c>
      <c r="G474" s="6" t="s">
        <v>4766</v>
      </c>
      <c r="H474" s="6" t="s">
        <v>4766</v>
      </c>
      <c r="I474" s="6" t="s">
        <v>4766</v>
      </c>
      <c r="J474" s="6" t="s">
        <v>4766</v>
      </c>
      <c r="K474" s="6" t="s">
        <v>4766</v>
      </c>
      <c r="L474" s="6" t="s">
        <v>4766</v>
      </c>
      <c r="M474" s="6" t="s">
        <v>4766</v>
      </c>
      <c r="N474" s="6" t="s">
        <v>4766</v>
      </c>
      <c r="O474" s="6" t="s">
        <v>4766</v>
      </c>
    </row>
    <row r="475" spans="1:15" ht="16.5" customHeight="1" x14ac:dyDescent="0.25">
      <c r="A475" s="1" t="s">
        <v>1958</v>
      </c>
      <c r="B475" s="2" t="s">
        <v>7791</v>
      </c>
      <c r="C475" s="13" t="str">
        <f>HYPERLINK("X:\Private\NTD\Test Report\測試報告-電子版本(1999-2014)\G-OT\G-11208","查看文件")</f>
        <v>查看文件</v>
      </c>
      <c r="D475" s="1" t="s">
        <v>11</v>
      </c>
      <c r="E475" s="6">
        <v>37247</v>
      </c>
      <c r="F475" s="6">
        <v>37258</v>
      </c>
      <c r="G475" s="6" t="s">
        <v>4766</v>
      </c>
      <c r="H475" s="6" t="s">
        <v>4766</v>
      </c>
      <c r="I475" s="6" t="s">
        <v>4766</v>
      </c>
      <c r="J475" s="6" t="s">
        <v>4766</v>
      </c>
      <c r="K475" s="6" t="s">
        <v>4766</v>
      </c>
      <c r="L475" s="6" t="s">
        <v>4766</v>
      </c>
      <c r="M475" s="6" t="s">
        <v>4766</v>
      </c>
      <c r="N475" s="6" t="s">
        <v>4766</v>
      </c>
      <c r="O475" s="6" t="s">
        <v>4766</v>
      </c>
    </row>
    <row r="476" spans="1:15" ht="16.5" customHeight="1" x14ac:dyDescent="0.25">
      <c r="A476" s="1" t="s">
        <v>1959</v>
      </c>
      <c r="B476" s="2" t="s">
        <v>7792</v>
      </c>
      <c r="C476" s="13" t="str">
        <f>HYPERLINK("X:\Private\NTD\Test Report\測試報告-電子版本(1999-2014)\G-OT\G-20101","查看文件")</f>
        <v>查看文件</v>
      </c>
      <c r="D476" s="1" t="s">
        <v>9</v>
      </c>
      <c r="E476" s="6">
        <v>37266</v>
      </c>
      <c r="F476" s="6">
        <v>37274</v>
      </c>
      <c r="G476" s="6">
        <v>37573</v>
      </c>
      <c r="H476" s="6" t="s">
        <v>4766</v>
      </c>
      <c r="I476" s="6" t="s">
        <v>4766</v>
      </c>
      <c r="J476" s="6" t="s">
        <v>4766</v>
      </c>
      <c r="K476" s="6" t="s">
        <v>4766</v>
      </c>
      <c r="L476" s="6" t="s">
        <v>25</v>
      </c>
      <c r="M476" s="6" t="s">
        <v>4766</v>
      </c>
      <c r="N476" s="6" t="s">
        <v>4766</v>
      </c>
      <c r="O476" s="6" t="s">
        <v>4766</v>
      </c>
    </row>
    <row r="477" spans="1:15" ht="16.5" customHeight="1" x14ac:dyDescent="0.25">
      <c r="A477" s="1" t="s">
        <v>1960</v>
      </c>
      <c r="B477" s="2" t="s">
        <v>7793</v>
      </c>
      <c r="C477" s="13" t="str">
        <f>HYPERLINK("X:\Private\NTD\Test Report\測試報告-電子版本(1999-2014)\G-OT\G-20102","查看文件")</f>
        <v>查看文件</v>
      </c>
      <c r="D477" s="1" t="s">
        <v>9</v>
      </c>
      <c r="E477" s="6">
        <v>37270</v>
      </c>
      <c r="F477" s="6">
        <v>37284</v>
      </c>
      <c r="G477" s="6" t="s">
        <v>4766</v>
      </c>
      <c r="H477" s="6" t="s">
        <v>4766</v>
      </c>
      <c r="I477" s="6" t="s">
        <v>4766</v>
      </c>
      <c r="J477" s="6" t="s">
        <v>4766</v>
      </c>
      <c r="K477" s="6" t="s">
        <v>4766</v>
      </c>
      <c r="L477" s="6" t="s">
        <v>4766</v>
      </c>
      <c r="M477" s="6" t="s">
        <v>4766</v>
      </c>
      <c r="N477" s="6" t="s">
        <v>4766</v>
      </c>
      <c r="O477" s="6" t="s">
        <v>4766</v>
      </c>
    </row>
    <row r="478" spans="1:15" ht="16.5" customHeight="1" x14ac:dyDescent="0.25">
      <c r="A478" s="1" t="s">
        <v>1961</v>
      </c>
      <c r="B478" s="2" t="s">
        <v>7794</v>
      </c>
      <c r="C478" s="13" t="str">
        <f>HYPERLINK("X:\Private\NTD\Test Report\測試報告-電子版本(1999-2014)\G-OT\G-20103","查看文件")</f>
        <v>查看文件</v>
      </c>
      <c r="D478" s="1" t="s">
        <v>9</v>
      </c>
      <c r="E478" s="6">
        <v>37270</v>
      </c>
      <c r="F478" s="6">
        <v>37284</v>
      </c>
      <c r="G478" s="6">
        <v>37573</v>
      </c>
      <c r="H478" s="6" t="s">
        <v>4766</v>
      </c>
      <c r="I478" s="6" t="s">
        <v>4766</v>
      </c>
      <c r="J478" s="6" t="s">
        <v>4766</v>
      </c>
      <c r="K478" s="6" t="s">
        <v>4766</v>
      </c>
      <c r="L478" s="6" t="s">
        <v>25</v>
      </c>
      <c r="M478" s="6" t="s">
        <v>4766</v>
      </c>
      <c r="N478" s="6" t="s">
        <v>4766</v>
      </c>
      <c r="O478" s="6" t="s">
        <v>4766</v>
      </c>
    </row>
    <row r="479" spans="1:15" ht="16.5" customHeight="1" x14ac:dyDescent="0.25">
      <c r="A479" s="1" t="s">
        <v>1962</v>
      </c>
      <c r="B479" s="2" t="s">
        <v>7795</v>
      </c>
      <c r="C479" s="13" t="str">
        <f>HYPERLINK("X:\Private\NTD\Test Report\測試報告-電子版本(1999-2014)\G-OT\G-20104","查看文件")</f>
        <v>查看文件</v>
      </c>
      <c r="D479" s="1" t="s">
        <v>9</v>
      </c>
      <c r="E479" s="6">
        <v>37270</v>
      </c>
      <c r="F479" s="6">
        <v>37284</v>
      </c>
      <c r="G479" s="6">
        <v>37614</v>
      </c>
      <c r="H479" s="6" t="s">
        <v>4766</v>
      </c>
      <c r="I479" s="6" t="s">
        <v>4766</v>
      </c>
      <c r="J479" s="6" t="s">
        <v>4766</v>
      </c>
      <c r="K479" s="6" t="s">
        <v>4766</v>
      </c>
      <c r="L479" s="6" t="s">
        <v>192</v>
      </c>
      <c r="M479" s="6" t="s">
        <v>4766</v>
      </c>
      <c r="N479" s="6" t="s">
        <v>4766</v>
      </c>
      <c r="O479" s="6" t="s">
        <v>4766</v>
      </c>
    </row>
    <row r="480" spans="1:15" ht="16.5" customHeight="1" x14ac:dyDescent="0.25">
      <c r="A480" s="1" t="s">
        <v>1963</v>
      </c>
      <c r="B480" s="2" t="s">
        <v>7796</v>
      </c>
      <c r="C480" s="13" t="str">
        <f>HYPERLINK("X:\Private\NTD\Test Report\測試報告-電子版本(1999-2014)\G-OT\G-20105","查看文件")</f>
        <v>查看文件</v>
      </c>
      <c r="D480" s="1" t="s">
        <v>11</v>
      </c>
      <c r="E480" s="6">
        <v>37270</v>
      </c>
      <c r="F480" s="6">
        <v>37280</v>
      </c>
      <c r="G480" s="6" t="s">
        <v>4766</v>
      </c>
      <c r="H480" s="6" t="s">
        <v>4766</v>
      </c>
      <c r="I480" s="6" t="s">
        <v>4766</v>
      </c>
      <c r="J480" s="6" t="s">
        <v>4766</v>
      </c>
      <c r="K480" s="6" t="s">
        <v>4766</v>
      </c>
      <c r="L480" s="6" t="s">
        <v>4766</v>
      </c>
      <c r="M480" s="6" t="s">
        <v>4766</v>
      </c>
      <c r="N480" s="6" t="s">
        <v>4766</v>
      </c>
      <c r="O480" s="6" t="s">
        <v>4766</v>
      </c>
    </row>
    <row r="481" spans="1:15" ht="16.5" customHeight="1" x14ac:dyDescent="0.25">
      <c r="A481" s="1" t="s">
        <v>1964</v>
      </c>
      <c r="B481" s="2" t="s">
        <v>7797</v>
      </c>
      <c r="C481" s="13" t="str">
        <f>HYPERLINK("X:\Private\NTD\Test Report\測試報告-電子版本(1999-2014)\G-OT\G-20106","查看文件")</f>
        <v>查看文件</v>
      </c>
      <c r="D481" s="1" t="s">
        <v>185</v>
      </c>
      <c r="E481" s="6">
        <v>37280</v>
      </c>
      <c r="F481" s="6">
        <v>37284</v>
      </c>
      <c r="G481" s="6" t="s">
        <v>4766</v>
      </c>
      <c r="H481" s="6" t="s">
        <v>4766</v>
      </c>
      <c r="I481" s="6" t="s">
        <v>4766</v>
      </c>
      <c r="J481" s="6" t="s">
        <v>4766</v>
      </c>
      <c r="K481" s="6" t="s">
        <v>4766</v>
      </c>
      <c r="L481" s="6" t="s">
        <v>4766</v>
      </c>
      <c r="M481" s="6" t="s">
        <v>4766</v>
      </c>
      <c r="N481" s="6" t="s">
        <v>4766</v>
      </c>
      <c r="O481" s="6" t="s">
        <v>4766</v>
      </c>
    </row>
    <row r="482" spans="1:15" ht="16.5" customHeight="1" x14ac:dyDescent="0.25">
      <c r="A482" s="1" t="s">
        <v>1965</v>
      </c>
      <c r="B482" s="2" t="s">
        <v>7798</v>
      </c>
      <c r="C482" s="13" t="str">
        <f>HYPERLINK("X:\Private\NTD\Test Report\測試報告-電子版本(1999-2014)\G-OT\G-20107","查看文件")</f>
        <v>查看文件</v>
      </c>
      <c r="D482" s="1" t="s">
        <v>25</v>
      </c>
      <c r="E482" s="6">
        <v>37285</v>
      </c>
      <c r="F482" s="6">
        <v>37286</v>
      </c>
      <c r="G482" s="6" t="s">
        <v>4766</v>
      </c>
      <c r="H482" s="6" t="s">
        <v>4766</v>
      </c>
      <c r="I482" s="6" t="s">
        <v>4766</v>
      </c>
      <c r="J482" s="6" t="s">
        <v>4766</v>
      </c>
      <c r="K482" s="6" t="s">
        <v>4766</v>
      </c>
      <c r="L482" s="6" t="s">
        <v>192</v>
      </c>
      <c r="M482" s="6" t="s">
        <v>4766</v>
      </c>
      <c r="N482" s="6" t="s">
        <v>4766</v>
      </c>
      <c r="O482" s="6" t="s">
        <v>4766</v>
      </c>
    </row>
    <row r="483" spans="1:15" ht="16.5" customHeight="1" x14ac:dyDescent="0.25">
      <c r="A483" s="1" t="s">
        <v>1966</v>
      </c>
      <c r="B483" s="2" t="s">
        <v>7799</v>
      </c>
      <c r="C483" s="13" t="str">
        <f>HYPERLINK("X:\Private\NTD\Test Report\測試報告-電子版本(1999-2014)\G-OT\G-20108","查看文件")</f>
        <v>查看文件</v>
      </c>
      <c r="D483" s="1" t="s">
        <v>25</v>
      </c>
      <c r="E483" s="6">
        <v>37285</v>
      </c>
      <c r="F483" s="6">
        <v>37289</v>
      </c>
      <c r="G483" s="6">
        <v>37599</v>
      </c>
      <c r="H483" s="6" t="s">
        <v>4766</v>
      </c>
      <c r="I483" s="6" t="s">
        <v>4766</v>
      </c>
      <c r="J483" s="6" t="s">
        <v>4766</v>
      </c>
      <c r="K483" s="6" t="s">
        <v>4766</v>
      </c>
      <c r="L483" s="6" t="s">
        <v>192</v>
      </c>
      <c r="M483" s="6" t="s">
        <v>4766</v>
      </c>
      <c r="N483" s="6" t="s">
        <v>4766</v>
      </c>
      <c r="O483" s="6" t="s">
        <v>4766</v>
      </c>
    </row>
    <row r="484" spans="1:15" ht="16.5" customHeight="1" x14ac:dyDescent="0.25">
      <c r="A484" s="1" t="s">
        <v>1967</v>
      </c>
      <c r="B484" s="2" t="s">
        <v>7800</v>
      </c>
      <c r="C484" s="13" t="str">
        <f>HYPERLINK("X:\Private\NTD\Test Report\測試報告-電子版本(1999-2014)\G-OT\G-20109","查看文件")</f>
        <v>查看文件</v>
      </c>
      <c r="D484" s="1" t="s">
        <v>25</v>
      </c>
      <c r="E484" s="6">
        <v>37285</v>
      </c>
      <c r="F484" s="6">
        <v>37291</v>
      </c>
      <c r="G484" s="6">
        <v>37599</v>
      </c>
      <c r="H484" s="6" t="s">
        <v>4766</v>
      </c>
      <c r="I484" s="6" t="s">
        <v>4766</v>
      </c>
      <c r="J484" s="6" t="s">
        <v>4766</v>
      </c>
      <c r="K484" s="6" t="s">
        <v>4766</v>
      </c>
      <c r="L484" s="6" t="s">
        <v>4766</v>
      </c>
      <c r="M484" s="6" t="s">
        <v>4766</v>
      </c>
      <c r="N484" s="6" t="s">
        <v>4766</v>
      </c>
      <c r="O484" s="6" t="s">
        <v>4766</v>
      </c>
    </row>
    <row r="485" spans="1:15" ht="16.5" customHeight="1" x14ac:dyDescent="0.25">
      <c r="A485" s="1" t="s">
        <v>1968</v>
      </c>
      <c r="B485" s="2" t="s">
        <v>7801</v>
      </c>
      <c r="C485" s="13" t="str">
        <f>HYPERLINK("X:\Private\NTD\Test Report\測試報告-電子版本(1999-2014)\G-OT\G-20110","查看文件")</f>
        <v>查看文件</v>
      </c>
      <c r="D485" s="1" t="s">
        <v>25</v>
      </c>
      <c r="E485" s="6">
        <v>37287</v>
      </c>
      <c r="F485" s="6">
        <v>37293</v>
      </c>
      <c r="G485" s="6" t="s">
        <v>4766</v>
      </c>
      <c r="H485" s="6" t="s">
        <v>4766</v>
      </c>
      <c r="I485" s="6" t="s">
        <v>4766</v>
      </c>
      <c r="J485" s="6" t="s">
        <v>4766</v>
      </c>
      <c r="K485" s="6" t="s">
        <v>4766</v>
      </c>
      <c r="L485" s="6" t="s">
        <v>4766</v>
      </c>
      <c r="M485" s="6" t="s">
        <v>4766</v>
      </c>
      <c r="N485" s="6" t="s">
        <v>4766</v>
      </c>
      <c r="O485" s="6" t="s">
        <v>4766</v>
      </c>
    </row>
    <row r="486" spans="1:15" ht="16.5" customHeight="1" x14ac:dyDescent="0.25">
      <c r="A486" s="1" t="s">
        <v>1969</v>
      </c>
      <c r="B486" s="2" t="s">
        <v>7802</v>
      </c>
      <c r="C486" s="13" t="str">
        <f>HYPERLINK("X:\Private\NTD\Test Report\測試報告-電子版本(1999-2014)\G-OT\G-20201","查看文件")</f>
        <v>查看文件</v>
      </c>
      <c r="D486" s="1" t="s">
        <v>308</v>
      </c>
      <c r="E486" s="6">
        <v>37288</v>
      </c>
      <c r="F486" s="6">
        <v>37295</v>
      </c>
      <c r="G486" s="6" t="s">
        <v>4766</v>
      </c>
      <c r="H486" s="6" t="s">
        <v>4766</v>
      </c>
      <c r="I486" s="6" t="s">
        <v>4766</v>
      </c>
      <c r="J486" s="6" t="s">
        <v>4766</v>
      </c>
      <c r="K486" s="6" t="s">
        <v>4766</v>
      </c>
      <c r="L486" s="6" t="s">
        <v>4766</v>
      </c>
      <c r="M486" s="6" t="s">
        <v>4766</v>
      </c>
      <c r="N486" s="6" t="s">
        <v>4766</v>
      </c>
      <c r="O486" s="6" t="s">
        <v>4766</v>
      </c>
    </row>
    <row r="487" spans="1:15" ht="16.5" customHeight="1" x14ac:dyDescent="0.25">
      <c r="A487" s="1" t="s">
        <v>1970</v>
      </c>
      <c r="B487" s="2" t="s">
        <v>7803</v>
      </c>
      <c r="C487" s="13" t="str">
        <f>HYPERLINK("X:\Private\NTD\Test Report\測試報告-電子版本(1999-2014)\G-OT\G-20202","查看文件")</f>
        <v>查看文件</v>
      </c>
      <c r="D487" s="1" t="s">
        <v>308</v>
      </c>
      <c r="E487" s="6">
        <v>37288</v>
      </c>
      <c r="F487" s="6">
        <v>37295</v>
      </c>
      <c r="G487" s="6" t="s">
        <v>4766</v>
      </c>
      <c r="H487" s="6" t="s">
        <v>4766</v>
      </c>
      <c r="I487" s="6" t="s">
        <v>4766</v>
      </c>
      <c r="J487" s="6" t="s">
        <v>4766</v>
      </c>
      <c r="K487" s="6" t="s">
        <v>4766</v>
      </c>
      <c r="L487" s="6" t="s">
        <v>4766</v>
      </c>
      <c r="M487" s="6" t="s">
        <v>4766</v>
      </c>
      <c r="N487" s="6" t="s">
        <v>4766</v>
      </c>
      <c r="O487" s="6" t="s">
        <v>4766</v>
      </c>
    </row>
    <row r="488" spans="1:15" ht="16.5" customHeight="1" x14ac:dyDescent="0.25">
      <c r="A488" s="1" t="s">
        <v>1971</v>
      </c>
      <c r="B488" s="2" t="s">
        <v>7804</v>
      </c>
      <c r="C488" s="13" t="str">
        <f>HYPERLINK("X:\Private\NTD\Test Report\測試報告-電子版本(1999-2014)\G-OT\G-20203","查看文件")</f>
        <v>查看文件</v>
      </c>
      <c r="D488" s="1" t="s">
        <v>25</v>
      </c>
      <c r="E488" s="6">
        <v>37292</v>
      </c>
      <c r="F488" s="6">
        <v>37323</v>
      </c>
      <c r="G488" s="6" t="s">
        <v>4766</v>
      </c>
      <c r="H488" s="6" t="s">
        <v>4766</v>
      </c>
      <c r="I488" s="6" t="s">
        <v>4766</v>
      </c>
      <c r="J488" s="6" t="s">
        <v>4766</v>
      </c>
      <c r="K488" s="6" t="s">
        <v>4766</v>
      </c>
      <c r="L488" s="6" t="s">
        <v>4766</v>
      </c>
      <c r="M488" s="6" t="s">
        <v>4766</v>
      </c>
      <c r="N488" s="6" t="s">
        <v>4766</v>
      </c>
      <c r="O488" s="6" t="s">
        <v>4766</v>
      </c>
    </row>
    <row r="489" spans="1:15" ht="16.5" customHeight="1" x14ac:dyDescent="0.25">
      <c r="A489" s="1" t="s">
        <v>1972</v>
      </c>
      <c r="B489" s="2" t="s">
        <v>7805</v>
      </c>
      <c r="C489" s="13" t="str">
        <f>HYPERLINK("X:\Private\NTD\Test Report\測試報告-電子版本(1999-2014)\G-OT\G-20204","查看文件")</f>
        <v>查看文件</v>
      </c>
      <c r="D489" s="1" t="s">
        <v>25</v>
      </c>
      <c r="E489" s="6">
        <v>37292</v>
      </c>
      <c r="F489" s="6">
        <v>37295</v>
      </c>
      <c r="G489" s="6" t="s">
        <v>4766</v>
      </c>
      <c r="H489" s="6" t="s">
        <v>4766</v>
      </c>
      <c r="I489" s="6" t="s">
        <v>4766</v>
      </c>
      <c r="J489" s="6" t="s">
        <v>4766</v>
      </c>
      <c r="K489" s="6" t="s">
        <v>4766</v>
      </c>
      <c r="L489" s="6" t="s">
        <v>4766</v>
      </c>
      <c r="M489" s="6" t="s">
        <v>4766</v>
      </c>
      <c r="N489" s="6" t="s">
        <v>4766</v>
      </c>
      <c r="O489" s="6" t="s">
        <v>4766</v>
      </c>
    </row>
    <row r="490" spans="1:15" ht="16.5" customHeight="1" x14ac:dyDescent="0.25">
      <c r="A490" s="1" t="s">
        <v>1973</v>
      </c>
      <c r="B490" s="2" t="s">
        <v>7806</v>
      </c>
      <c r="C490" s="13" t="str">
        <f>HYPERLINK("X:\Private\NTD\Test Report\測試報告-電子版本(1999-2014)\G-OT\G-20205","查看文件")</f>
        <v>查看文件</v>
      </c>
      <c r="D490" s="1" t="s">
        <v>25</v>
      </c>
      <c r="E490" s="6">
        <v>37292</v>
      </c>
      <c r="F490" s="6">
        <v>37295</v>
      </c>
      <c r="G490" s="6" t="s">
        <v>4766</v>
      </c>
      <c r="H490" s="6" t="s">
        <v>4766</v>
      </c>
      <c r="I490" s="6" t="s">
        <v>4766</v>
      </c>
      <c r="J490" s="6" t="s">
        <v>4766</v>
      </c>
      <c r="K490" s="6" t="s">
        <v>4766</v>
      </c>
      <c r="L490" s="6" t="s">
        <v>4766</v>
      </c>
      <c r="M490" s="6" t="s">
        <v>4766</v>
      </c>
      <c r="N490" s="6" t="s">
        <v>4766</v>
      </c>
      <c r="O490" s="6" t="s">
        <v>4766</v>
      </c>
    </row>
    <row r="491" spans="1:15" ht="16.5" customHeight="1" x14ac:dyDescent="0.25">
      <c r="A491" s="1" t="s">
        <v>1974</v>
      </c>
      <c r="B491" s="2" t="s">
        <v>7807</v>
      </c>
      <c r="C491" s="13" t="str">
        <f>HYPERLINK("X:\Private\NTD\Test Report\測試報告-電子版本(1999-2014)\G-OT\G-20206","查看文件")</f>
        <v>查看文件</v>
      </c>
      <c r="D491" s="1" t="s">
        <v>25</v>
      </c>
      <c r="E491" s="6">
        <v>37293</v>
      </c>
      <c r="F491" s="6">
        <v>37309</v>
      </c>
      <c r="G491" s="6" t="s">
        <v>4766</v>
      </c>
      <c r="H491" s="6" t="s">
        <v>4766</v>
      </c>
      <c r="I491" s="6" t="s">
        <v>4766</v>
      </c>
      <c r="J491" s="6" t="s">
        <v>4766</v>
      </c>
      <c r="K491" s="6" t="s">
        <v>4766</v>
      </c>
      <c r="L491" s="6" t="s">
        <v>4766</v>
      </c>
      <c r="M491" s="6" t="s">
        <v>4766</v>
      </c>
      <c r="N491" s="6" t="s">
        <v>4766</v>
      </c>
      <c r="O491" s="6" t="s">
        <v>4766</v>
      </c>
    </row>
    <row r="492" spans="1:15" ht="16.5" customHeight="1" x14ac:dyDescent="0.25">
      <c r="A492" s="1" t="s">
        <v>1975</v>
      </c>
      <c r="B492" s="2" t="s">
        <v>7808</v>
      </c>
      <c r="C492" s="13" t="str">
        <f>HYPERLINK("X:\Private\NTD\Test Report\測試報告-電子版本(1999-2014)\G-OT\G-20207","查看文件")</f>
        <v>查看文件</v>
      </c>
      <c r="D492" s="1" t="s">
        <v>25</v>
      </c>
      <c r="E492" s="6">
        <v>37293</v>
      </c>
      <c r="F492" s="6">
        <v>37309</v>
      </c>
      <c r="G492" s="6" t="s">
        <v>4766</v>
      </c>
      <c r="H492" s="6" t="s">
        <v>4766</v>
      </c>
      <c r="I492" s="6" t="s">
        <v>4766</v>
      </c>
      <c r="J492" s="6" t="s">
        <v>4766</v>
      </c>
      <c r="K492" s="6" t="s">
        <v>4766</v>
      </c>
      <c r="L492" s="6" t="s">
        <v>4766</v>
      </c>
      <c r="M492" s="6" t="s">
        <v>4766</v>
      </c>
      <c r="N492" s="6" t="s">
        <v>4766</v>
      </c>
      <c r="O492" s="6" t="s">
        <v>4766</v>
      </c>
    </row>
    <row r="493" spans="1:15" ht="16.5" customHeight="1" x14ac:dyDescent="0.25">
      <c r="A493" s="1" t="s">
        <v>1976</v>
      </c>
      <c r="B493" s="2" t="s">
        <v>7809</v>
      </c>
      <c r="C493" s="13" t="str">
        <f>HYPERLINK("X:\Private\NTD\Test Report\測試報告-電子版本(1999-2014)\G-OT\G-20208","查看文件")</f>
        <v>查看文件</v>
      </c>
      <c r="D493" s="1" t="s">
        <v>1977</v>
      </c>
      <c r="E493" s="6">
        <v>37309</v>
      </c>
      <c r="F493" s="6">
        <v>37323</v>
      </c>
      <c r="G493" s="6" t="s">
        <v>4766</v>
      </c>
      <c r="H493" s="6" t="s">
        <v>4766</v>
      </c>
      <c r="I493" s="6" t="s">
        <v>4766</v>
      </c>
      <c r="J493" s="6" t="s">
        <v>4766</v>
      </c>
      <c r="K493" s="6" t="s">
        <v>4766</v>
      </c>
      <c r="L493" s="6" t="s">
        <v>4766</v>
      </c>
      <c r="M493" s="6" t="s">
        <v>4766</v>
      </c>
      <c r="N493" s="6" t="s">
        <v>4766</v>
      </c>
      <c r="O493" s="6" t="s">
        <v>4766</v>
      </c>
    </row>
    <row r="494" spans="1:15" ht="16.5" customHeight="1" x14ac:dyDescent="0.25">
      <c r="A494" s="1" t="s">
        <v>1978</v>
      </c>
      <c r="B494" s="2" t="s">
        <v>7810</v>
      </c>
      <c r="C494" s="13" t="str">
        <f>HYPERLINK("X:\Private\NTD\Test Report\測試報告-電子版本(1999-2014)\G-OT\G-20209","查看文件")</f>
        <v>查看文件</v>
      </c>
      <c r="D494" s="1" t="s">
        <v>1388</v>
      </c>
      <c r="E494" s="6">
        <v>37309</v>
      </c>
      <c r="F494" s="6">
        <v>37315</v>
      </c>
      <c r="G494" s="6" t="s">
        <v>4766</v>
      </c>
      <c r="H494" s="6" t="s">
        <v>4766</v>
      </c>
      <c r="I494" s="6" t="s">
        <v>4766</v>
      </c>
      <c r="J494" s="6" t="s">
        <v>4766</v>
      </c>
      <c r="K494" s="6" t="s">
        <v>4766</v>
      </c>
      <c r="L494" s="6" t="s">
        <v>4766</v>
      </c>
      <c r="M494" s="6" t="s">
        <v>4766</v>
      </c>
      <c r="N494" s="6" t="s">
        <v>4766</v>
      </c>
      <c r="O494" s="6" t="s">
        <v>4766</v>
      </c>
    </row>
    <row r="495" spans="1:15" ht="16.5" customHeight="1" x14ac:dyDescent="0.25">
      <c r="A495" s="1" t="s">
        <v>1979</v>
      </c>
      <c r="B495" s="2" t="s">
        <v>7811</v>
      </c>
      <c r="C495" s="13" t="str">
        <f>HYPERLINK("X:\Private\NTD\Test Report\測試報告-電子版本(1999-2014)\G-OT\G-20210","查看文件")</f>
        <v>查看文件</v>
      </c>
      <c r="D495" s="1" t="s">
        <v>11</v>
      </c>
      <c r="E495" s="6">
        <v>37312</v>
      </c>
      <c r="F495" s="6" t="s">
        <v>4766</v>
      </c>
      <c r="G495" s="6" t="s">
        <v>4766</v>
      </c>
      <c r="H495" s="6" t="s">
        <v>4766</v>
      </c>
      <c r="I495" s="6" t="s">
        <v>4766</v>
      </c>
      <c r="J495" s="6" t="s">
        <v>4766</v>
      </c>
      <c r="K495" s="6" t="s">
        <v>4766</v>
      </c>
      <c r="L495" s="6" t="s">
        <v>4766</v>
      </c>
      <c r="M495" s="6" t="s">
        <v>4766</v>
      </c>
      <c r="N495" s="6" t="s">
        <v>4766</v>
      </c>
      <c r="O495" s="6" t="s">
        <v>4766</v>
      </c>
    </row>
    <row r="496" spans="1:15" ht="16.5" customHeight="1" x14ac:dyDescent="0.25">
      <c r="A496" s="1" t="s">
        <v>1980</v>
      </c>
      <c r="B496" s="2" t="s">
        <v>7812</v>
      </c>
      <c r="C496" s="13" t="str">
        <f>HYPERLINK("X:\Private\NTD\Test Report\測試報告-電子版本(1999-2014)\G-OT\G-20211","查看文件")</f>
        <v>查看文件</v>
      </c>
      <c r="D496" s="1" t="s">
        <v>935</v>
      </c>
      <c r="E496" s="6">
        <v>37313</v>
      </c>
      <c r="F496" s="6">
        <v>37321</v>
      </c>
      <c r="G496" s="6" t="s">
        <v>4766</v>
      </c>
      <c r="H496" s="6" t="s">
        <v>4766</v>
      </c>
      <c r="I496" s="6" t="s">
        <v>4766</v>
      </c>
      <c r="J496" s="6" t="s">
        <v>4766</v>
      </c>
      <c r="K496" s="6" t="s">
        <v>4766</v>
      </c>
      <c r="L496" s="6" t="s">
        <v>4766</v>
      </c>
      <c r="M496" s="6" t="s">
        <v>4766</v>
      </c>
      <c r="N496" s="6" t="s">
        <v>4766</v>
      </c>
      <c r="O496" s="6" t="s">
        <v>4766</v>
      </c>
    </row>
    <row r="497" spans="1:15" ht="16.5" customHeight="1" x14ac:dyDescent="0.25">
      <c r="A497" s="1" t="s">
        <v>1981</v>
      </c>
      <c r="B497" s="2" t="s">
        <v>7813</v>
      </c>
      <c r="C497" s="13" t="str">
        <f>HYPERLINK("X:\Private\NTD\Test Report\測試報告-電子版本(1999-2014)\G-OT\G-20212","查看文件")</f>
        <v>查看文件</v>
      </c>
      <c r="D497" s="1" t="s">
        <v>935</v>
      </c>
      <c r="E497" s="6">
        <v>37313</v>
      </c>
      <c r="F497" s="6">
        <v>37321</v>
      </c>
      <c r="G497" s="6" t="s">
        <v>4766</v>
      </c>
      <c r="H497" s="6" t="s">
        <v>4766</v>
      </c>
      <c r="I497" s="6" t="s">
        <v>4766</v>
      </c>
      <c r="J497" s="6" t="s">
        <v>4766</v>
      </c>
      <c r="K497" s="6" t="s">
        <v>4766</v>
      </c>
      <c r="L497" s="6" t="s">
        <v>4766</v>
      </c>
      <c r="M497" s="6" t="s">
        <v>4766</v>
      </c>
      <c r="N497" s="6" t="s">
        <v>4766</v>
      </c>
      <c r="O497" s="6" t="s">
        <v>4766</v>
      </c>
    </row>
    <row r="498" spans="1:15" ht="16.5" customHeight="1" x14ac:dyDescent="0.25">
      <c r="A498" s="1" t="s">
        <v>1982</v>
      </c>
      <c r="B498" s="2" t="s">
        <v>7814</v>
      </c>
      <c r="C498" s="13" t="str">
        <f>HYPERLINK("X:\Private\NTD\Test Report\測試報告-電子版本(1999-2014)\G-OT\G-20213","查看文件")</f>
        <v>查看文件</v>
      </c>
      <c r="D498" s="1" t="s">
        <v>935</v>
      </c>
      <c r="E498" s="6">
        <v>37313</v>
      </c>
      <c r="F498" s="6">
        <v>37321</v>
      </c>
      <c r="G498" s="6" t="s">
        <v>4766</v>
      </c>
      <c r="H498" s="6" t="s">
        <v>4766</v>
      </c>
      <c r="I498" s="6" t="s">
        <v>4766</v>
      </c>
      <c r="J498" s="6" t="s">
        <v>4766</v>
      </c>
      <c r="K498" s="6" t="s">
        <v>4766</v>
      </c>
      <c r="L498" s="6" t="s">
        <v>4766</v>
      </c>
      <c r="M498" s="6" t="s">
        <v>4766</v>
      </c>
      <c r="N498" s="6" t="s">
        <v>4766</v>
      </c>
      <c r="O498" s="6" t="s">
        <v>4766</v>
      </c>
    </row>
    <row r="499" spans="1:15" ht="16.5" customHeight="1" x14ac:dyDescent="0.25">
      <c r="A499" s="1" t="s">
        <v>1983</v>
      </c>
      <c r="B499" s="2" t="s">
        <v>7815</v>
      </c>
      <c r="C499" s="13" t="str">
        <f>HYPERLINK("X:\Private\NTD\Test Report\測試報告-電子版本(1999-2014)\G-OT\G-20301","查看文件")</f>
        <v>查看文件</v>
      </c>
      <c r="D499" s="1" t="s">
        <v>25</v>
      </c>
      <c r="E499" s="6">
        <v>37323</v>
      </c>
      <c r="F499" s="6">
        <v>37356</v>
      </c>
      <c r="G499" s="6" t="s">
        <v>4766</v>
      </c>
      <c r="H499" s="6" t="s">
        <v>4766</v>
      </c>
      <c r="I499" s="6" t="s">
        <v>4766</v>
      </c>
      <c r="J499" s="6" t="s">
        <v>4766</v>
      </c>
      <c r="K499" s="6" t="s">
        <v>4766</v>
      </c>
      <c r="L499" s="6" t="s">
        <v>2</v>
      </c>
      <c r="M499" s="6" t="s">
        <v>4766</v>
      </c>
      <c r="N499" s="6" t="s">
        <v>4766</v>
      </c>
      <c r="O499" s="6" t="s">
        <v>4766</v>
      </c>
    </row>
    <row r="500" spans="1:15" ht="16.5" customHeight="1" x14ac:dyDescent="0.25">
      <c r="A500" s="1" t="s">
        <v>1984</v>
      </c>
      <c r="B500" s="2" t="s">
        <v>7816</v>
      </c>
      <c r="C500" s="13" t="str">
        <f>HYPERLINK("X:\Private\NTD\Test Report\測試報告-電子版本(1999-2014)\G-OT\G-20302","查看文件")</f>
        <v>查看文件</v>
      </c>
      <c r="D500" s="1" t="s">
        <v>308</v>
      </c>
      <c r="E500" s="6">
        <v>37326</v>
      </c>
      <c r="F500" s="6">
        <v>37333</v>
      </c>
      <c r="G500" s="6" t="s">
        <v>4766</v>
      </c>
      <c r="H500" s="6" t="s">
        <v>4766</v>
      </c>
      <c r="I500" s="6" t="s">
        <v>4766</v>
      </c>
      <c r="J500" s="6" t="s">
        <v>4766</v>
      </c>
      <c r="K500" s="6" t="s">
        <v>4766</v>
      </c>
      <c r="L500" s="6" t="s">
        <v>309</v>
      </c>
      <c r="M500" s="6" t="s">
        <v>4766</v>
      </c>
      <c r="N500" s="6" t="s">
        <v>4766</v>
      </c>
      <c r="O500" s="6" t="s">
        <v>4766</v>
      </c>
    </row>
    <row r="501" spans="1:15" ht="16.5" customHeight="1" x14ac:dyDescent="0.25">
      <c r="A501" s="1" t="s">
        <v>1985</v>
      </c>
      <c r="B501" s="2" t="s">
        <v>7817</v>
      </c>
      <c r="C501" s="13" t="str">
        <f>HYPERLINK("X:\Private\NTD\Test Report\測試報告-電子版本(1999-2014)\G-OT\G-20303","查看文件")</f>
        <v>查看文件</v>
      </c>
      <c r="D501" s="1" t="s">
        <v>25</v>
      </c>
      <c r="E501" s="6">
        <v>37327</v>
      </c>
      <c r="F501" s="6">
        <v>37333</v>
      </c>
      <c r="G501" s="6" t="s">
        <v>4766</v>
      </c>
      <c r="H501" s="6" t="s">
        <v>4766</v>
      </c>
      <c r="I501" s="6" t="s">
        <v>4766</v>
      </c>
      <c r="J501" s="6" t="s">
        <v>4766</v>
      </c>
      <c r="K501" s="6" t="s">
        <v>4766</v>
      </c>
      <c r="L501" s="6" t="s">
        <v>309</v>
      </c>
      <c r="M501" s="6" t="s">
        <v>4766</v>
      </c>
      <c r="N501" s="6" t="s">
        <v>4766</v>
      </c>
      <c r="O501" s="6" t="s">
        <v>4766</v>
      </c>
    </row>
    <row r="502" spans="1:15" ht="16.5" customHeight="1" x14ac:dyDescent="0.25">
      <c r="A502" s="1" t="s">
        <v>1986</v>
      </c>
      <c r="B502" s="2" t="s">
        <v>7818</v>
      </c>
      <c r="C502" s="13" t="str">
        <f>HYPERLINK("X:\Private\NTD\Test Report\測試報告-電子版本(1999-2014)\G-OT\G-20304","查看文件")</f>
        <v>查看文件</v>
      </c>
      <c r="D502" s="1" t="s">
        <v>308</v>
      </c>
      <c r="E502" s="6">
        <v>37329</v>
      </c>
      <c r="F502" s="6">
        <v>37333</v>
      </c>
      <c r="G502" s="6" t="s">
        <v>4766</v>
      </c>
      <c r="H502" s="6" t="s">
        <v>4766</v>
      </c>
      <c r="I502" s="6" t="s">
        <v>4766</v>
      </c>
      <c r="J502" s="6" t="s">
        <v>4766</v>
      </c>
      <c r="K502" s="6" t="s">
        <v>4766</v>
      </c>
      <c r="L502" s="6" t="s">
        <v>309</v>
      </c>
      <c r="M502" s="6" t="s">
        <v>4766</v>
      </c>
      <c r="N502" s="6" t="s">
        <v>4766</v>
      </c>
      <c r="O502" s="6" t="s">
        <v>4766</v>
      </c>
    </row>
    <row r="503" spans="1:15" ht="16.5" customHeight="1" x14ac:dyDescent="0.25">
      <c r="A503" s="1" t="s">
        <v>1987</v>
      </c>
      <c r="B503" s="2" t="s">
        <v>7819</v>
      </c>
      <c r="C503" s="13" t="str">
        <f>HYPERLINK("X:\Private\NTD\Test Report\測試報告-電子版本(1999-2014)\G-OT\G-20305","查看文件")</f>
        <v>查看文件</v>
      </c>
      <c r="D503" s="1" t="s">
        <v>185</v>
      </c>
      <c r="E503" s="6">
        <v>37334</v>
      </c>
      <c r="F503" s="6">
        <v>37341</v>
      </c>
      <c r="G503" s="6">
        <v>37470</v>
      </c>
      <c r="H503" s="6" t="s">
        <v>4766</v>
      </c>
      <c r="I503" s="6" t="s">
        <v>4766</v>
      </c>
      <c r="J503" s="6" t="s">
        <v>4766</v>
      </c>
      <c r="K503" s="6" t="s">
        <v>4766</v>
      </c>
      <c r="L503" s="6" t="s">
        <v>25</v>
      </c>
      <c r="M503" s="6" t="s">
        <v>4766</v>
      </c>
      <c r="N503" s="6" t="s">
        <v>4766</v>
      </c>
      <c r="O503" s="6" t="s">
        <v>4766</v>
      </c>
    </row>
    <row r="504" spans="1:15" ht="16.5" customHeight="1" x14ac:dyDescent="0.25">
      <c r="A504" s="1" t="s">
        <v>1988</v>
      </c>
      <c r="B504" s="2" t="s">
        <v>7820</v>
      </c>
      <c r="C504" s="13" t="str">
        <f>HYPERLINK("X:\Private\NTD\Test Report\測試報告-電子版本(1999-2014)\G-OT\G-20306","查看文件")</f>
        <v>查看文件</v>
      </c>
      <c r="D504" s="1" t="s">
        <v>185</v>
      </c>
      <c r="E504" s="6">
        <v>37334</v>
      </c>
      <c r="F504" s="6">
        <v>37341</v>
      </c>
      <c r="G504" s="6">
        <v>37470</v>
      </c>
      <c r="H504" s="6" t="s">
        <v>4766</v>
      </c>
      <c r="I504" s="6" t="s">
        <v>4766</v>
      </c>
      <c r="J504" s="6" t="s">
        <v>4766</v>
      </c>
      <c r="K504" s="6" t="s">
        <v>4766</v>
      </c>
      <c r="L504" s="6" t="s">
        <v>25</v>
      </c>
      <c r="M504" s="6" t="s">
        <v>4766</v>
      </c>
      <c r="N504" s="6" t="s">
        <v>4766</v>
      </c>
      <c r="O504" s="6" t="s">
        <v>4766</v>
      </c>
    </row>
    <row r="505" spans="1:15" ht="16.5" customHeight="1" x14ac:dyDescent="0.25">
      <c r="A505" s="1" t="s">
        <v>1989</v>
      </c>
      <c r="B505" s="2" t="s">
        <v>7821</v>
      </c>
      <c r="C505" s="13" t="str">
        <f>HYPERLINK("X:\Private\NTD\Test Report\測試報告-電子版本(1999-2014)\G-OT\G-20307","查看文件")</f>
        <v>查看文件</v>
      </c>
      <c r="D505" s="1" t="s">
        <v>11</v>
      </c>
      <c r="E505" s="6">
        <v>37336</v>
      </c>
      <c r="F505" s="6">
        <v>37342</v>
      </c>
      <c r="G505" s="6" t="s">
        <v>4766</v>
      </c>
      <c r="H505" s="6" t="s">
        <v>4766</v>
      </c>
      <c r="I505" s="6" t="s">
        <v>4766</v>
      </c>
      <c r="J505" s="6" t="s">
        <v>4766</v>
      </c>
      <c r="K505" s="6" t="s">
        <v>4766</v>
      </c>
      <c r="L505" s="6" t="s">
        <v>4766</v>
      </c>
      <c r="M505" s="6" t="s">
        <v>4766</v>
      </c>
      <c r="N505" s="6" t="s">
        <v>4766</v>
      </c>
      <c r="O505" s="6" t="s">
        <v>4766</v>
      </c>
    </row>
    <row r="506" spans="1:15" ht="16.5" customHeight="1" x14ac:dyDescent="0.25">
      <c r="A506" s="1" t="s">
        <v>1990</v>
      </c>
      <c r="B506" s="2" t="s">
        <v>7822</v>
      </c>
      <c r="C506" s="13" t="str">
        <f>HYPERLINK("X:\Private\NTD\Test Report\測試報告-電子版本(1999-2014)\G-OT\G-20401","查看文件")</f>
        <v>查看文件</v>
      </c>
      <c r="D506" s="1" t="s">
        <v>25</v>
      </c>
      <c r="E506" s="6">
        <v>37350</v>
      </c>
      <c r="F506" s="6">
        <v>37366</v>
      </c>
      <c r="G506" s="6" t="s">
        <v>4766</v>
      </c>
      <c r="H506" s="6" t="s">
        <v>4766</v>
      </c>
      <c r="I506" s="6" t="s">
        <v>4766</v>
      </c>
      <c r="J506" s="6" t="s">
        <v>4766</v>
      </c>
      <c r="K506" s="6" t="s">
        <v>4766</v>
      </c>
      <c r="L506" s="6" t="s">
        <v>25</v>
      </c>
      <c r="M506" s="6" t="s">
        <v>4766</v>
      </c>
      <c r="N506" s="6" t="s">
        <v>4766</v>
      </c>
      <c r="O506" s="6" t="s">
        <v>4766</v>
      </c>
    </row>
    <row r="507" spans="1:15" ht="16.5" customHeight="1" x14ac:dyDescent="0.25">
      <c r="A507" s="1" t="s">
        <v>1991</v>
      </c>
      <c r="B507" s="2" t="s">
        <v>7823</v>
      </c>
      <c r="C507" s="13" t="str">
        <f>HYPERLINK("X:\Private\NTD\Test Report\測試報告-電子版本(1999-2014)\G-OT\G-20402","查看文件")</f>
        <v>查看文件</v>
      </c>
      <c r="D507" s="1" t="s">
        <v>1977</v>
      </c>
      <c r="E507" s="6">
        <v>37364</v>
      </c>
      <c r="F507" s="6">
        <v>37376</v>
      </c>
      <c r="G507" s="6" t="s">
        <v>4766</v>
      </c>
      <c r="H507" s="6" t="s">
        <v>4766</v>
      </c>
      <c r="I507" s="6" t="s">
        <v>4766</v>
      </c>
      <c r="J507" s="6" t="s">
        <v>4766</v>
      </c>
      <c r="K507" s="6" t="s">
        <v>4766</v>
      </c>
      <c r="L507" s="6" t="s">
        <v>25</v>
      </c>
      <c r="M507" s="6" t="s">
        <v>4766</v>
      </c>
      <c r="N507" s="6" t="s">
        <v>4766</v>
      </c>
      <c r="O507" s="6" t="s">
        <v>4766</v>
      </c>
    </row>
    <row r="508" spans="1:15" ht="16.5" customHeight="1" x14ac:dyDescent="0.25">
      <c r="A508" s="1" t="s">
        <v>1992</v>
      </c>
      <c r="B508" s="2" t="s">
        <v>7824</v>
      </c>
      <c r="C508" s="13" t="str">
        <f>HYPERLINK("X:\Private\NTD\Test Report\測試報告-電子版本(1999-2014)\G-OT\G-20403","查看文件")</f>
        <v>查看文件</v>
      </c>
      <c r="D508" s="1" t="s">
        <v>25</v>
      </c>
      <c r="E508" s="6">
        <v>37365</v>
      </c>
      <c r="F508" s="6">
        <v>37379</v>
      </c>
      <c r="G508" s="6" t="s">
        <v>4766</v>
      </c>
      <c r="H508" s="6" t="s">
        <v>4766</v>
      </c>
      <c r="I508" s="6" t="s">
        <v>4766</v>
      </c>
      <c r="J508" s="6" t="s">
        <v>4766</v>
      </c>
      <c r="K508" s="6" t="s">
        <v>4766</v>
      </c>
      <c r="L508" s="6" t="s">
        <v>25</v>
      </c>
      <c r="M508" s="6" t="s">
        <v>4766</v>
      </c>
      <c r="N508" s="6" t="s">
        <v>4766</v>
      </c>
      <c r="O508" s="6" t="s">
        <v>4766</v>
      </c>
    </row>
    <row r="509" spans="1:15" ht="16.5" customHeight="1" x14ac:dyDescent="0.25">
      <c r="A509" s="1" t="s">
        <v>1993</v>
      </c>
      <c r="B509" s="2" t="s">
        <v>7825</v>
      </c>
      <c r="C509" s="13" t="str">
        <f>HYPERLINK("X:\Private\NTD\Test Report\測試報告-電子版本(1999-2014)\G-OT\G-20404","查看文件")</f>
        <v>查看文件</v>
      </c>
      <c r="D509" s="1" t="s">
        <v>25</v>
      </c>
      <c r="E509" s="6">
        <v>37365</v>
      </c>
      <c r="F509" s="6">
        <v>37744</v>
      </c>
      <c r="G509" s="6" t="s">
        <v>4766</v>
      </c>
      <c r="H509" s="6" t="s">
        <v>4766</v>
      </c>
      <c r="I509" s="6" t="s">
        <v>4766</v>
      </c>
      <c r="J509" s="6" t="s">
        <v>4766</v>
      </c>
      <c r="K509" s="6" t="s">
        <v>4766</v>
      </c>
      <c r="L509" s="6" t="s">
        <v>25</v>
      </c>
      <c r="M509" s="6" t="s">
        <v>4766</v>
      </c>
      <c r="N509" s="6" t="s">
        <v>4766</v>
      </c>
      <c r="O509" s="6" t="s">
        <v>4766</v>
      </c>
    </row>
    <row r="510" spans="1:15" ht="16.5" customHeight="1" x14ac:dyDescent="0.25">
      <c r="A510" s="1" t="s">
        <v>1994</v>
      </c>
      <c r="B510" s="2" t="s">
        <v>7826</v>
      </c>
      <c r="C510" s="13" t="str">
        <f>HYPERLINK("X:\Private\NTD\Test Report\測試報告-電子版本(1999-2014)\G-OT\G-20405","查看文件")</f>
        <v>查看文件</v>
      </c>
      <c r="D510" s="1" t="s">
        <v>25</v>
      </c>
      <c r="E510" s="6">
        <v>37375</v>
      </c>
      <c r="F510" s="6">
        <v>37395</v>
      </c>
      <c r="G510" s="6" t="s">
        <v>4766</v>
      </c>
      <c r="H510" s="6" t="s">
        <v>4766</v>
      </c>
      <c r="I510" s="6" t="s">
        <v>4766</v>
      </c>
      <c r="J510" s="6" t="s">
        <v>4766</v>
      </c>
      <c r="K510" s="6" t="s">
        <v>4766</v>
      </c>
      <c r="L510" s="6" t="s">
        <v>25</v>
      </c>
      <c r="M510" s="6" t="s">
        <v>4766</v>
      </c>
      <c r="N510" s="6" t="s">
        <v>4766</v>
      </c>
      <c r="O510" s="6" t="s">
        <v>4766</v>
      </c>
    </row>
    <row r="511" spans="1:15" ht="16.5" customHeight="1" x14ac:dyDescent="0.25">
      <c r="A511" s="1" t="s">
        <v>1995</v>
      </c>
      <c r="B511" s="2" t="s">
        <v>7827</v>
      </c>
      <c r="C511" s="13" t="str">
        <f>HYPERLINK("X:\Private\NTD\Test Report\測試報告-電子版本(1999-2014)\G-OT\G-20406","查看文件")</f>
        <v>查看文件</v>
      </c>
      <c r="D511" s="1" t="s">
        <v>25</v>
      </c>
      <c r="E511" s="6">
        <v>37375</v>
      </c>
      <c r="F511" s="6">
        <v>37395</v>
      </c>
      <c r="G511" s="6" t="s">
        <v>4766</v>
      </c>
      <c r="H511" s="6" t="s">
        <v>4766</v>
      </c>
      <c r="I511" s="6" t="s">
        <v>4766</v>
      </c>
      <c r="J511" s="6" t="s">
        <v>4766</v>
      </c>
      <c r="K511" s="6" t="s">
        <v>4766</v>
      </c>
      <c r="L511" s="6" t="s">
        <v>25</v>
      </c>
      <c r="M511" s="6" t="s">
        <v>4766</v>
      </c>
      <c r="N511" s="6" t="s">
        <v>4766</v>
      </c>
      <c r="O511" s="6" t="s">
        <v>4766</v>
      </c>
    </row>
    <row r="512" spans="1:15" ht="16.5" customHeight="1" x14ac:dyDescent="0.25">
      <c r="A512" s="1" t="s">
        <v>1996</v>
      </c>
      <c r="B512" s="2" t="s">
        <v>7828</v>
      </c>
      <c r="C512" s="13" t="str">
        <f>HYPERLINK("X:\Private\NTD\Test Report\測試報告-電子版本(1999-2014)\G-OT\G-20407","查看文件")</f>
        <v>查看文件</v>
      </c>
      <c r="D512" s="1" t="s">
        <v>25</v>
      </c>
      <c r="E512" s="6">
        <v>37375</v>
      </c>
      <c r="F512" s="6">
        <v>37395</v>
      </c>
      <c r="G512" s="6">
        <v>37722</v>
      </c>
      <c r="H512" s="6">
        <v>37736</v>
      </c>
      <c r="I512" s="6" t="s">
        <v>4792</v>
      </c>
      <c r="J512" s="6">
        <v>37735</v>
      </c>
      <c r="K512" s="6" t="s">
        <v>4794</v>
      </c>
      <c r="L512" s="6" t="s">
        <v>25</v>
      </c>
      <c r="M512" s="6" t="s">
        <v>4766</v>
      </c>
      <c r="N512" s="6" t="s">
        <v>4766</v>
      </c>
      <c r="O512" s="6" t="s">
        <v>4766</v>
      </c>
    </row>
    <row r="513" spans="1:15" ht="16.5" customHeight="1" x14ac:dyDescent="0.25">
      <c r="A513" s="1" t="s">
        <v>1997</v>
      </c>
      <c r="B513" s="2" t="s">
        <v>7829</v>
      </c>
      <c r="C513" s="13" t="str">
        <f>HYPERLINK("X:\Private\NTD\Test Report\測試報告-電子版本(1999-2014)\G-OT\G-20408","查看文件")</f>
        <v>查看文件</v>
      </c>
      <c r="D513" s="1" t="s">
        <v>25</v>
      </c>
      <c r="E513" s="6">
        <v>37376</v>
      </c>
      <c r="F513" s="6">
        <v>37395</v>
      </c>
      <c r="G513" s="6" t="s">
        <v>4766</v>
      </c>
      <c r="H513" s="6" t="s">
        <v>4766</v>
      </c>
      <c r="I513" s="6" t="s">
        <v>4766</v>
      </c>
      <c r="J513" s="6" t="s">
        <v>4766</v>
      </c>
      <c r="K513" s="6" t="s">
        <v>4766</v>
      </c>
      <c r="L513" s="6" t="s">
        <v>25</v>
      </c>
      <c r="M513" s="6" t="s">
        <v>4766</v>
      </c>
      <c r="N513" s="6" t="s">
        <v>4766</v>
      </c>
      <c r="O513" s="6" t="s">
        <v>4766</v>
      </c>
    </row>
    <row r="514" spans="1:15" ht="16.5" customHeight="1" x14ac:dyDescent="0.25">
      <c r="A514" s="1" t="s">
        <v>1998</v>
      </c>
      <c r="B514" s="2" t="s">
        <v>7830</v>
      </c>
      <c r="C514" s="13" t="str">
        <f>HYPERLINK("X:\Private\NTD\Test Report\測試報告-電子版本(1999-2014)\G-OT\G-20501","查看文件")</f>
        <v>查看文件</v>
      </c>
      <c r="D514" s="1" t="s">
        <v>9</v>
      </c>
      <c r="E514" s="6">
        <v>37380</v>
      </c>
      <c r="F514" s="6">
        <v>37389</v>
      </c>
      <c r="G514" s="6" t="s">
        <v>4766</v>
      </c>
      <c r="H514" s="6" t="s">
        <v>4766</v>
      </c>
      <c r="I514" s="6" t="s">
        <v>4766</v>
      </c>
      <c r="J514" s="6" t="s">
        <v>4766</v>
      </c>
      <c r="K514" s="6" t="s">
        <v>4766</v>
      </c>
      <c r="L514" s="6" t="s">
        <v>4766</v>
      </c>
      <c r="M514" s="6" t="s">
        <v>4766</v>
      </c>
      <c r="N514" s="6" t="s">
        <v>4766</v>
      </c>
      <c r="O514" s="6" t="s">
        <v>4766</v>
      </c>
    </row>
    <row r="515" spans="1:15" ht="16.5" customHeight="1" x14ac:dyDescent="0.25">
      <c r="A515" s="1" t="s">
        <v>1999</v>
      </c>
      <c r="B515" s="2" t="s">
        <v>7831</v>
      </c>
      <c r="C515" s="13" t="str">
        <f>HYPERLINK("X:\Private\NTD\Test Report\測試報告-電子版本(1999-2014)\G-OT\G-20502","查看文件")</f>
        <v>查看文件</v>
      </c>
      <c r="D515" s="1" t="s">
        <v>1977</v>
      </c>
      <c r="E515" s="6">
        <v>37389</v>
      </c>
      <c r="F515" s="6">
        <v>37403</v>
      </c>
      <c r="G515" s="6" t="s">
        <v>4766</v>
      </c>
      <c r="H515" s="6" t="s">
        <v>4766</v>
      </c>
      <c r="I515" s="6" t="s">
        <v>4766</v>
      </c>
      <c r="J515" s="6" t="s">
        <v>4766</v>
      </c>
      <c r="K515" s="6" t="s">
        <v>4766</v>
      </c>
      <c r="L515" s="6" t="s">
        <v>25</v>
      </c>
      <c r="M515" s="6" t="s">
        <v>4766</v>
      </c>
      <c r="N515" s="6" t="s">
        <v>4766</v>
      </c>
      <c r="O515" s="6" t="s">
        <v>4766</v>
      </c>
    </row>
    <row r="516" spans="1:15" ht="16.5" customHeight="1" x14ac:dyDescent="0.25">
      <c r="A516" s="1" t="s">
        <v>2000</v>
      </c>
      <c r="B516" s="2" t="s">
        <v>7832</v>
      </c>
      <c r="C516" s="13" t="str">
        <f>HYPERLINK("X:\Private\NTD\Test Report\測試報告-電子版本(1999-2014)\G-OT\G-20503","查看文件")</f>
        <v>查看文件</v>
      </c>
      <c r="D516" s="1" t="s">
        <v>9</v>
      </c>
      <c r="E516" s="6">
        <v>37393</v>
      </c>
      <c r="F516" s="6">
        <v>37389</v>
      </c>
      <c r="G516" s="6" t="s">
        <v>4766</v>
      </c>
      <c r="H516" s="6" t="s">
        <v>4766</v>
      </c>
      <c r="I516" s="6" t="s">
        <v>4766</v>
      </c>
      <c r="J516" s="6" t="s">
        <v>4766</v>
      </c>
      <c r="K516" s="6" t="s">
        <v>4766</v>
      </c>
      <c r="L516" s="6" t="s">
        <v>4766</v>
      </c>
      <c r="M516" s="6" t="s">
        <v>4766</v>
      </c>
      <c r="N516" s="6" t="s">
        <v>4766</v>
      </c>
      <c r="O516" s="6" t="s">
        <v>4766</v>
      </c>
    </row>
    <row r="517" spans="1:15" ht="16.5" customHeight="1" x14ac:dyDescent="0.25">
      <c r="A517" s="1" t="s">
        <v>2001</v>
      </c>
      <c r="B517" s="2" t="s">
        <v>7833</v>
      </c>
      <c r="C517" s="13" t="str">
        <f>HYPERLINK("X:\Private\NTD\Test Report\測試報告-電子版本(1999-2014)\G-OT\G-20504","查看文件")</f>
        <v>查看文件</v>
      </c>
      <c r="D517" s="1" t="s">
        <v>9</v>
      </c>
      <c r="E517" s="6">
        <v>37393</v>
      </c>
      <c r="F517" s="6">
        <v>37389</v>
      </c>
      <c r="G517" s="6" t="s">
        <v>4766</v>
      </c>
      <c r="H517" s="6" t="s">
        <v>4766</v>
      </c>
      <c r="I517" s="6" t="s">
        <v>4766</v>
      </c>
      <c r="J517" s="6" t="s">
        <v>4766</v>
      </c>
      <c r="K517" s="6" t="s">
        <v>4766</v>
      </c>
      <c r="L517" s="6" t="s">
        <v>4766</v>
      </c>
      <c r="M517" s="6" t="s">
        <v>4766</v>
      </c>
      <c r="N517" s="6" t="s">
        <v>4766</v>
      </c>
      <c r="O517" s="6" t="s">
        <v>4766</v>
      </c>
    </row>
    <row r="518" spans="1:15" ht="16.5" customHeight="1" x14ac:dyDescent="0.25">
      <c r="A518" s="1" t="s">
        <v>2002</v>
      </c>
      <c r="B518" s="2" t="s">
        <v>7834</v>
      </c>
      <c r="C518" s="13" t="str">
        <f>HYPERLINK("X:\Private\NTD\Test Report\測試報告-電子版本(1999-2014)\G-OT\G-20505","查看文件")</f>
        <v>查看文件</v>
      </c>
      <c r="D518" s="1" t="s">
        <v>9</v>
      </c>
      <c r="E518" s="6">
        <v>37393</v>
      </c>
      <c r="F518" s="6">
        <v>37389</v>
      </c>
      <c r="G518" s="6" t="s">
        <v>4766</v>
      </c>
      <c r="H518" s="6" t="s">
        <v>4766</v>
      </c>
      <c r="I518" s="6" t="s">
        <v>4766</v>
      </c>
      <c r="J518" s="6" t="s">
        <v>4766</v>
      </c>
      <c r="K518" s="6" t="s">
        <v>4766</v>
      </c>
      <c r="L518" s="6" t="s">
        <v>4766</v>
      </c>
      <c r="M518" s="6" t="s">
        <v>4766</v>
      </c>
      <c r="N518" s="6" t="s">
        <v>4766</v>
      </c>
      <c r="O518" s="6" t="s">
        <v>4766</v>
      </c>
    </row>
    <row r="519" spans="1:15" ht="16.5" customHeight="1" x14ac:dyDescent="0.25">
      <c r="A519" s="1" t="s">
        <v>2003</v>
      </c>
      <c r="B519" s="2" t="s">
        <v>7835</v>
      </c>
      <c r="C519" s="13" t="str">
        <f>HYPERLINK("X:\Private\NTD\Test Report\測試報告-電子版本(1999-2014)\G-OT\G-20506","查看文件")</f>
        <v>查看文件</v>
      </c>
      <c r="D519" s="1" t="s">
        <v>25</v>
      </c>
      <c r="E519" s="6">
        <v>37398</v>
      </c>
      <c r="F519" s="6">
        <v>37401</v>
      </c>
      <c r="G519" s="6" t="s">
        <v>4766</v>
      </c>
      <c r="H519" s="6" t="s">
        <v>4766</v>
      </c>
      <c r="I519" s="6" t="s">
        <v>4766</v>
      </c>
      <c r="J519" s="6" t="s">
        <v>4766</v>
      </c>
      <c r="K519" s="6" t="s">
        <v>4766</v>
      </c>
      <c r="L519" s="6" t="s">
        <v>4766</v>
      </c>
      <c r="M519" s="6" t="s">
        <v>4766</v>
      </c>
      <c r="N519" s="6" t="s">
        <v>4766</v>
      </c>
      <c r="O519" s="6" t="s">
        <v>4766</v>
      </c>
    </row>
    <row r="520" spans="1:15" ht="16.5" customHeight="1" x14ac:dyDescent="0.25">
      <c r="A520" s="1" t="s">
        <v>2004</v>
      </c>
      <c r="B520" s="2" t="s">
        <v>7836</v>
      </c>
      <c r="C520" s="13" t="str">
        <f>HYPERLINK("X:\Private\NTD\Test Report\測試報告-電子版本(1999-2014)\G-OT\G-20507","查看文件")</f>
        <v>查看文件</v>
      </c>
      <c r="D520" s="1" t="s">
        <v>25</v>
      </c>
      <c r="E520" s="6">
        <v>37398</v>
      </c>
      <c r="F520" s="6">
        <v>37401</v>
      </c>
      <c r="G520" s="6" t="s">
        <v>4766</v>
      </c>
      <c r="H520" s="6" t="s">
        <v>4766</v>
      </c>
      <c r="I520" s="6" t="s">
        <v>4766</v>
      </c>
      <c r="J520" s="6" t="s">
        <v>4766</v>
      </c>
      <c r="K520" s="6" t="s">
        <v>4766</v>
      </c>
      <c r="L520" s="6" t="s">
        <v>4766</v>
      </c>
      <c r="M520" s="6" t="s">
        <v>4766</v>
      </c>
      <c r="N520" s="6" t="s">
        <v>4766</v>
      </c>
      <c r="O520" s="6" t="s">
        <v>4766</v>
      </c>
    </row>
    <row r="521" spans="1:15" ht="16.5" customHeight="1" x14ac:dyDescent="0.25">
      <c r="A521" s="1" t="s">
        <v>2005</v>
      </c>
      <c r="B521" s="2" t="s">
        <v>7837</v>
      </c>
      <c r="C521" s="13" t="str">
        <f>HYPERLINK("X:\Private\NTD\Test Report\測試報告-電子版本(1999-2014)\G-OT\G-20508","查看文件")</f>
        <v>查看文件</v>
      </c>
      <c r="D521" s="1" t="s">
        <v>25</v>
      </c>
      <c r="E521" s="6">
        <v>37398</v>
      </c>
      <c r="F521" s="6">
        <v>37401</v>
      </c>
      <c r="G521" s="6">
        <v>37421</v>
      </c>
      <c r="H521" s="6" t="s">
        <v>4766</v>
      </c>
      <c r="I521" s="6" t="s">
        <v>4766</v>
      </c>
      <c r="J521" s="6" t="s">
        <v>4766</v>
      </c>
      <c r="K521" s="6" t="s">
        <v>4766</v>
      </c>
      <c r="L521" s="6" t="s">
        <v>25</v>
      </c>
      <c r="M521" s="6" t="s">
        <v>4766</v>
      </c>
      <c r="N521" s="6" t="s">
        <v>4766</v>
      </c>
      <c r="O521" s="6" t="s">
        <v>4766</v>
      </c>
    </row>
    <row r="522" spans="1:15" ht="16.5" customHeight="1" x14ac:dyDescent="0.25">
      <c r="A522" s="1" t="s">
        <v>2006</v>
      </c>
      <c r="B522" s="2" t="s">
        <v>7838</v>
      </c>
      <c r="C522" s="13" t="str">
        <f t="shared" ref="C522:C527" si="10">HYPERLINK("X:\Private\NTD\Test Report\測試報告-電子版本(1999-2014)\G-OT","查看目錄")</f>
        <v>查看目錄</v>
      </c>
      <c r="D522" s="1" t="s">
        <v>11</v>
      </c>
      <c r="E522" s="6">
        <v>37391</v>
      </c>
      <c r="F522" s="6">
        <v>37437</v>
      </c>
      <c r="G522" s="6">
        <v>37596</v>
      </c>
      <c r="H522" s="6">
        <v>37595</v>
      </c>
      <c r="I522" s="6" t="s">
        <v>4805</v>
      </c>
      <c r="J522" s="6">
        <v>37621</v>
      </c>
      <c r="K522" s="6" t="s">
        <v>4824</v>
      </c>
      <c r="L522" s="6" t="s">
        <v>1293</v>
      </c>
      <c r="M522" s="6" t="s">
        <v>4766</v>
      </c>
      <c r="N522" s="6" t="s">
        <v>4766</v>
      </c>
      <c r="O522" s="6" t="s">
        <v>4766</v>
      </c>
    </row>
    <row r="523" spans="1:15" ht="16.5" customHeight="1" x14ac:dyDescent="0.25">
      <c r="A523" s="1" t="s">
        <v>2007</v>
      </c>
      <c r="B523" s="2" t="s">
        <v>7839</v>
      </c>
      <c r="C523" s="13" t="str">
        <f t="shared" si="10"/>
        <v>查看目錄</v>
      </c>
      <c r="D523" s="1" t="s">
        <v>11</v>
      </c>
      <c r="E523" s="6">
        <v>37391</v>
      </c>
      <c r="F523" s="6">
        <v>37437</v>
      </c>
      <c r="G523" s="6">
        <v>37596</v>
      </c>
      <c r="H523" s="6">
        <v>37595</v>
      </c>
      <c r="I523" s="6" t="s">
        <v>4805</v>
      </c>
      <c r="J523" s="6">
        <v>37621</v>
      </c>
      <c r="K523" s="6" t="s">
        <v>4824</v>
      </c>
      <c r="L523" s="6" t="s">
        <v>1293</v>
      </c>
      <c r="M523" s="6" t="s">
        <v>4766</v>
      </c>
      <c r="N523" s="6" t="s">
        <v>4766</v>
      </c>
      <c r="O523" s="6" t="s">
        <v>4766</v>
      </c>
    </row>
    <row r="524" spans="1:15" ht="16.5" customHeight="1" x14ac:dyDescent="0.25">
      <c r="A524" s="1" t="s">
        <v>2008</v>
      </c>
      <c r="B524" s="2" t="s">
        <v>7840</v>
      </c>
      <c r="C524" s="13" t="str">
        <f t="shared" si="10"/>
        <v>查看目錄</v>
      </c>
      <c r="D524" s="1" t="s">
        <v>11</v>
      </c>
      <c r="E524" s="6">
        <v>37391</v>
      </c>
      <c r="F524" s="6">
        <v>37437</v>
      </c>
      <c r="G524" s="6">
        <v>37596</v>
      </c>
      <c r="H524" s="6">
        <v>37595</v>
      </c>
      <c r="I524" s="6" t="s">
        <v>4805</v>
      </c>
      <c r="J524" s="6">
        <v>37621</v>
      </c>
      <c r="K524" s="6" t="s">
        <v>4824</v>
      </c>
      <c r="L524" s="6" t="s">
        <v>1293</v>
      </c>
      <c r="M524" s="6" t="s">
        <v>4766</v>
      </c>
      <c r="N524" s="6" t="s">
        <v>4766</v>
      </c>
      <c r="O524" s="6" t="s">
        <v>4766</v>
      </c>
    </row>
    <row r="525" spans="1:15" ht="16.5" customHeight="1" x14ac:dyDescent="0.25">
      <c r="A525" s="1" t="s">
        <v>2009</v>
      </c>
      <c r="B525" s="2" t="s">
        <v>7841</v>
      </c>
      <c r="C525" s="13" t="str">
        <f t="shared" si="10"/>
        <v>查看目錄</v>
      </c>
      <c r="D525" s="1" t="s">
        <v>11</v>
      </c>
      <c r="E525" s="6">
        <v>37391</v>
      </c>
      <c r="F525" s="6">
        <v>37437</v>
      </c>
      <c r="G525" s="6">
        <v>37596</v>
      </c>
      <c r="H525" s="6">
        <v>37595</v>
      </c>
      <c r="I525" s="6" t="s">
        <v>4805</v>
      </c>
      <c r="J525" s="6">
        <v>37621</v>
      </c>
      <c r="K525" s="6" t="s">
        <v>4824</v>
      </c>
      <c r="L525" s="6" t="s">
        <v>1293</v>
      </c>
      <c r="M525" s="6" t="s">
        <v>4766</v>
      </c>
      <c r="N525" s="6" t="s">
        <v>4766</v>
      </c>
      <c r="O525" s="6" t="s">
        <v>4766</v>
      </c>
    </row>
    <row r="526" spans="1:15" ht="16.5" customHeight="1" x14ac:dyDescent="0.25">
      <c r="A526" s="1" t="s">
        <v>2010</v>
      </c>
      <c r="B526" s="2" t="s">
        <v>7842</v>
      </c>
      <c r="C526" s="13" t="str">
        <f t="shared" si="10"/>
        <v>查看目錄</v>
      </c>
      <c r="D526" s="1" t="s">
        <v>11</v>
      </c>
      <c r="E526" s="6">
        <v>37391</v>
      </c>
      <c r="F526" s="6">
        <v>37437</v>
      </c>
      <c r="G526" s="6">
        <v>37596</v>
      </c>
      <c r="H526" s="6">
        <v>37595</v>
      </c>
      <c r="I526" s="6" t="s">
        <v>4805</v>
      </c>
      <c r="J526" s="6">
        <v>37621</v>
      </c>
      <c r="K526" s="6" t="s">
        <v>4824</v>
      </c>
      <c r="L526" s="6" t="s">
        <v>1293</v>
      </c>
      <c r="M526" s="6" t="s">
        <v>4766</v>
      </c>
      <c r="N526" s="6" t="s">
        <v>4766</v>
      </c>
      <c r="O526" s="6" t="s">
        <v>4766</v>
      </c>
    </row>
    <row r="527" spans="1:15" ht="16.5" customHeight="1" x14ac:dyDescent="0.25">
      <c r="A527" s="1" t="s">
        <v>2011</v>
      </c>
      <c r="B527" s="2" t="s">
        <v>7843</v>
      </c>
      <c r="C527" s="13" t="str">
        <f t="shared" si="10"/>
        <v>查看目錄</v>
      </c>
      <c r="D527" s="1" t="s">
        <v>11</v>
      </c>
      <c r="E527" s="6">
        <v>37391</v>
      </c>
      <c r="F527" s="6">
        <v>37437</v>
      </c>
      <c r="G527" s="6">
        <v>37596</v>
      </c>
      <c r="H527" s="6">
        <v>37595</v>
      </c>
      <c r="I527" s="6" t="s">
        <v>4805</v>
      </c>
      <c r="J527" s="6">
        <v>37621</v>
      </c>
      <c r="K527" s="6" t="s">
        <v>4824</v>
      </c>
      <c r="L527" s="6" t="s">
        <v>1293</v>
      </c>
      <c r="M527" s="6" t="s">
        <v>4766</v>
      </c>
      <c r="N527" s="6" t="s">
        <v>4766</v>
      </c>
      <c r="O527" s="6" t="s">
        <v>4766</v>
      </c>
    </row>
    <row r="528" spans="1:15" ht="16.5" customHeight="1" x14ac:dyDescent="0.25">
      <c r="A528" s="1" t="s">
        <v>2012</v>
      </c>
      <c r="B528" s="2" t="s">
        <v>7844</v>
      </c>
      <c r="C528" s="13" t="str">
        <f>HYPERLINK("X:\Private\NTD\Test Report\測試報告-電子版本(1999-2014)\G-OT\G-20601","查看文件")</f>
        <v>查看文件</v>
      </c>
      <c r="D528" s="1" t="s">
        <v>25</v>
      </c>
      <c r="E528" s="6">
        <v>37407</v>
      </c>
      <c r="F528" s="6">
        <v>37395</v>
      </c>
      <c r="G528" s="6">
        <v>37447</v>
      </c>
      <c r="H528" s="6" t="s">
        <v>4766</v>
      </c>
      <c r="I528" s="6" t="s">
        <v>4766</v>
      </c>
      <c r="J528" s="6" t="s">
        <v>4766</v>
      </c>
      <c r="K528" s="6" t="s">
        <v>4766</v>
      </c>
      <c r="L528" s="6" t="s">
        <v>25</v>
      </c>
      <c r="M528" s="6" t="s">
        <v>4766</v>
      </c>
      <c r="N528" s="6" t="s">
        <v>4766</v>
      </c>
      <c r="O528" s="6" t="s">
        <v>4766</v>
      </c>
    </row>
    <row r="529" spans="1:15" ht="16.5" customHeight="1" x14ac:dyDescent="0.25">
      <c r="A529" s="1" t="s">
        <v>2013</v>
      </c>
      <c r="B529" s="2" t="s">
        <v>7845</v>
      </c>
      <c r="C529" s="13" t="str">
        <f>HYPERLINK("X:\Private\NTD\Test Report\測試報告-電子版本(1999-2014)\G-OT\G-20602","查看文件")</f>
        <v>查看文件</v>
      </c>
      <c r="D529" s="1" t="s">
        <v>25</v>
      </c>
      <c r="E529" s="6">
        <v>37412</v>
      </c>
      <c r="F529" s="6">
        <v>37427</v>
      </c>
      <c r="G529" s="6" t="s">
        <v>4766</v>
      </c>
      <c r="H529" s="6" t="s">
        <v>4766</v>
      </c>
      <c r="I529" s="6" t="s">
        <v>4766</v>
      </c>
      <c r="J529" s="6" t="s">
        <v>4766</v>
      </c>
      <c r="K529" s="6" t="s">
        <v>4766</v>
      </c>
      <c r="L529" s="6" t="s">
        <v>4766</v>
      </c>
      <c r="M529" s="6" t="s">
        <v>4766</v>
      </c>
      <c r="N529" s="6" t="s">
        <v>4766</v>
      </c>
      <c r="O529" s="6" t="s">
        <v>4766</v>
      </c>
    </row>
    <row r="530" spans="1:15" ht="16.5" customHeight="1" x14ac:dyDescent="0.25">
      <c r="A530" s="1" t="s">
        <v>2014</v>
      </c>
      <c r="B530" s="2" t="s">
        <v>7096</v>
      </c>
      <c r="C530" s="13" t="str">
        <f>HYPERLINK("X:\Private\NTD\Test Report\測試報告-電子版本(1999-2014)\G-OT\G-20603","查看文件")</f>
        <v>查看文件</v>
      </c>
      <c r="D530" s="1" t="s">
        <v>25</v>
      </c>
      <c r="E530" s="6">
        <v>37413</v>
      </c>
      <c r="F530" s="6">
        <v>37417</v>
      </c>
      <c r="G530" s="6" t="s">
        <v>4766</v>
      </c>
      <c r="H530" s="6" t="s">
        <v>4766</v>
      </c>
      <c r="I530" s="6" t="s">
        <v>4766</v>
      </c>
      <c r="J530" s="6" t="s">
        <v>4766</v>
      </c>
      <c r="K530" s="6" t="s">
        <v>4766</v>
      </c>
      <c r="L530" s="6" t="s">
        <v>4766</v>
      </c>
      <c r="M530" s="6" t="s">
        <v>4766</v>
      </c>
      <c r="N530" s="6" t="s">
        <v>4766</v>
      </c>
      <c r="O530" s="6" t="s">
        <v>4766</v>
      </c>
    </row>
    <row r="531" spans="1:15" ht="16.5" customHeight="1" x14ac:dyDescent="0.25">
      <c r="A531" s="1" t="s">
        <v>2015</v>
      </c>
      <c r="B531" s="2" t="s">
        <v>7846</v>
      </c>
      <c r="C531" s="13" t="str">
        <f>HYPERLINK("X:\Private\NTD\Test Report\測試報告-電子版本(1999-2014)\G-OT\G-20604","查看文件")</f>
        <v>查看文件</v>
      </c>
      <c r="D531" s="1" t="s">
        <v>25</v>
      </c>
      <c r="E531" s="6">
        <v>37418</v>
      </c>
      <c r="F531" s="6">
        <v>37427</v>
      </c>
      <c r="G531" s="6">
        <v>37434</v>
      </c>
      <c r="H531" s="6" t="s">
        <v>4766</v>
      </c>
      <c r="I531" s="6" t="s">
        <v>4766</v>
      </c>
      <c r="J531" s="6" t="s">
        <v>4766</v>
      </c>
      <c r="K531" s="6" t="s">
        <v>4766</v>
      </c>
      <c r="L531" s="6" t="s">
        <v>25</v>
      </c>
      <c r="M531" s="6" t="s">
        <v>4766</v>
      </c>
      <c r="N531" s="6" t="s">
        <v>4766</v>
      </c>
      <c r="O531" s="6" t="s">
        <v>4766</v>
      </c>
    </row>
    <row r="532" spans="1:15" ht="16.5" customHeight="1" x14ac:dyDescent="0.25">
      <c r="A532" s="1" t="s">
        <v>2016</v>
      </c>
      <c r="B532" s="2" t="s">
        <v>7847</v>
      </c>
      <c r="C532" s="13" t="str">
        <f>HYPERLINK("X:\Private\NTD\Test Report\測試報告-電子版本(1999-2014)\G-OT\G-20605","查看文件")</f>
        <v>查看文件</v>
      </c>
      <c r="D532" s="1" t="s">
        <v>25</v>
      </c>
      <c r="E532" s="6">
        <v>37425</v>
      </c>
      <c r="F532" s="6">
        <v>37437</v>
      </c>
      <c r="G532" s="6">
        <v>37460</v>
      </c>
      <c r="H532" s="6" t="s">
        <v>4766</v>
      </c>
      <c r="I532" s="6" t="s">
        <v>4766</v>
      </c>
      <c r="J532" s="6" t="s">
        <v>4766</v>
      </c>
      <c r="K532" s="6" t="s">
        <v>4766</v>
      </c>
      <c r="L532" s="6" t="s">
        <v>25</v>
      </c>
      <c r="M532" s="6" t="s">
        <v>4766</v>
      </c>
      <c r="N532" s="6" t="s">
        <v>4766</v>
      </c>
      <c r="O532" s="6" t="s">
        <v>4766</v>
      </c>
    </row>
    <row r="533" spans="1:15" ht="16.5" customHeight="1" x14ac:dyDescent="0.25">
      <c r="A533" s="1" t="s">
        <v>2017</v>
      </c>
      <c r="B533" s="2" t="s">
        <v>7848</v>
      </c>
      <c r="C533" s="13" t="str">
        <f>HYPERLINK("X:\Private\NTD\Test Report\測試報告-電子版本(1999-2014)\G-OT\G-20701","查看文件")</f>
        <v>查看文件</v>
      </c>
      <c r="D533" s="1" t="s">
        <v>25</v>
      </c>
      <c r="E533" s="6">
        <v>37445</v>
      </c>
      <c r="F533" s="6">
        <v>37456</v>
      </c>
      <c r="G533" s="6">
        <v>37464</v>
      </c>
      <c r="H533" s="6" t="s">
        <v>4766</v>
      </c>
      <c r="I533" s="6" t="s">
        <v>4766</v>
      </c>
      <c r="J533" s="6" t="s">
        <v>4766</v>
      </c>
      <c r="K533" s="6" t="s">
        <v>4766</v>
      </c>
      <c r="L533" s="6" t="s">
        <v>25</v>
      </c>
      <c r="M533" s="6" t="s">
        <v>4766</v>
      </c>
      <c r="N533" s="6" t="s">
        <v>4766</v>
      </c>
      <c r="O533" s="6" t="s">
        <v>4766</v>
      </c>
    </row>
    <row r="534" spans="1:15" ht="16.5" customHeight="1" x14ac:dyDescent="0.25">
      <c r="A534" s="1" t="s">
        <v>2018</v>
      </c>
      <c r="B534" s="2" t="s">
        <v>7849</v>
      </c>
      <c r="C534" s="13" t="str">
        <f>HYPERLINK("X:\Private\NTD\Test Report\測試報告-電子版本(1999-2014)\G-OT\G-20702","查看文件")</f>
        <v>查看文件</v>
      </c>
      <c r="D534" s="1" t="s">
        <v>25</v>
      </c>
      <c r="E534" s="6">
        <v>37452</v>
      </c>
      <c r="F534" s="6">
        <v>37456</v>
      </c>
      <c r="G534" s="6">
        <v>37536</v>
      </c>
      <c r="H534" s="6" t="s">
        <v>4766</v>
      </c>
      <c r="I534" s="6" t="s">
        <v>4766</v>
      </c>
      <c r="J534" s="6" t="s">
        <v>4766</v>
      </c>
      <c r="K534" s="6" t="s">
        <v>4766</v>
      </c>
      <c r="L534" s="6" t="s">
        <v>192</v>
      </c>
      <c r="M534" s="6" t="s">
        <v>4766</v>
      </c>
      <c r="N534" s="6" t="s">
        <v>4766</v>
      </c>
      <c r="O534" s="6" t="s">
        <v>4766</v>
      </c>
    </row>
    <row r="535" spans="1:15" ht="16.5" customHeight="1" x14ac:dyDescent="0.25">
      <c r="A535" s="1" t="s">
        <v>2019</v>
      </c>
      <c r="B535" s="2" t="s">
        <v>7850</v>
      </c>
      <c r="C535" s="13" t="str">
        <f>HYPERLINK("X:\Private\NTD\Test Report\測試報告-電子版本(1999-2014)\G-OT\G-20703","查看文件")</f>
        <v>查看文件</v>
      </c>
      <c r="D535" s="1" t="s">
        <v>25</v>
      </c>
      <c r="E535" s="6">
        <v>37452</v>
      </c>
      <c r="F535" s="6">
        <v>37456</v>
      </c>
      <c r="G535" s="6" t="s">
        <v>4766</v>
      </c>
      <c r="H535" s="6" t="s">
        <v>4766</v>
      </c>
      <c r="I535" s="6" t="s">
        <v>4766</v>
      </c>
      <c r="J535" s="6" t="s">
        <v>4766</v>
      </c>
      <c r="K535" s="6" t="s">
        <v>4766</v>
      </c>
      <c r="L535" s="6" t="s">
        <v>192</v>
      </c>
      <c r="M535" s="6" t="s">
        <v>4766</v>
      </c>
      <c r="N535" s="6" t="s">
        <v>4766</v>
      </c>
      <c r="O535" s="6" t="s">
        <v>4766</v>
      </c>
    </row>
    <row r="536" spans="1:15" ht="16.5" customHeight="1" x14ac:dyDescent="0.25">
      <c r="A536" s="1" t="s">
        <v>2020</v>
      </c>
      <c r="B536" s="2" t="s">
        <v>7851</v>
      </c>
      <c r="C536" s="13" t="str">
        <f>HYPERLINK("X:\Private\NTD\Test Report\測試報告-電子版本(1999-2014)\G-OT\G-20801","查看文件")</f>
        <v>查看文件</v>
      </c>
      <c r="D536" s="1" t="s">
        <v>25</v>
      </c>
      <c r="E536" s="6">
        <v>37475</v>
      </c>
      <c r="F536" s="6">
        <v>37489</v>
      </c>
      <c r="G536" s="6">
        <v>37496</v>
      </c>
      <c r="H536" s="6" t="s">
        <v>4766</v>
      </c>
      <c r="I536" s="6" t="s">
        <v>4766</v>
      </c>
      <c r="J536" s="6" t="s">
        <v>4766</v>
      </c>
      <c r="K536" s="6" t="s">
        <v>4766</v>
      </c>
      <c r="L536" s="6" t="s">
        <v>25</v>
      </c>
      <c r="M536" s="6" t="s">
        <v>4766</v>
      </c>
      <c r="N536" s="6" t="s">
        <v>4766</v>
      </c>
      <c r="O536" s="6" t="s">
        <v>4766</v>
      </c>
    </row>
    <row r="537" spans="1:15" ht="16.5" customHeight="1" x14ac:dyDescent="0.25">
      <c r="A537" s="1" t="s">
        <v>2021</v>
      </c>
      <c r="B537" s="2" t="s">
        <v>7852</v>
      </c>
      <c r="C537" s="13" t="str">
        <f>HYPERLINK("X:\Private\NTD\Test Report\測試報告-電子版本(1999-2014)\G-OT\G-20802","查看文件")</f>
        <v>查看文件</v>
      </c>
      <c r="D537" s="1" t="s">
        <v>5016</v>
      </c>
      <c r="E537" s="6">
        <v>37469</v>
      </c>
      <c r="F537" s="6">
        <v>37506</v>
      </c>
      <c r="G537" s="6">
        <v>37506</v>
      </c>
      <c r="H537" s="6" t="s">
        <v>4766</v>
      </c>
      <c r="I537" s="6" t="s">
        <v>4766</v>
      </c>
      <c r="J537" s="6" t="s">
        <v>4766</v>
      </c>
      <c r="K537" s="6" t="s">
        <v>4766</v>
      </c>
      <c r="L537" s="6" t="s">
        <v>25</v>
      </c>
      <c r="M537" s="6" t="s">
        <v>4766</v>
      </c>
      <c r="N537" s="6" t="s">
        <v>4766</v>
      </c>
      <c r="O537" s="6" t="s">
        <v>4766</v>
      </c>
    </row>
    <row r="538" spans="1:15" ht="16.5" customHeight="1" x14ac:dyDescent="0.25">
      <c r="A538" s="1" t="s">
        <v>2022</v>
      </c>
      <c r="B538" s="2" t="s">
        <v>7853</v>
      </c>
      <c r="C538" s="13" t="str">
        <f>HYPERLINK("X:\Private\NTD\Test Report\測試報告-電子版本(1999-2014)\G-OT\G-20803","查看文件")</f>
        <v>查看文件</v>
      </c>
      <c r="D538" s="1" t="s">
        <v>25</v>
      </c>
      <c r="E538" s="6">
        <v>37475</v>
      </c>
      <c r="F538" s="6">
        <v>37489</v>
      </c>
      <c r="G538" s="6">
        <v>37573</v>
      </c>
      <c r="H538" s="6" t="s">
        <v>4766</v>
      </c>
      <c r="I538" s="6" t="s">
        <v>4766</v>
      </c>
      <c r="J538" s="6" t="s">
        <v>4766</v>
      </c>
      <c r="K538" s="6" t="s">
        <v>4766</v>
      </c>
      <c r="L538" s="6" t="s">
        <v>25</v>
      </c>
      <c r="M538" s="6" t="s">
        <v>4766</v>
      </c>
      <c r="N538" s="6" t="s">
        <v>4766</v>
      </c>
      <c r="O538" s="6" t="s">
        <v>4766</v>
      </c>
    </row>
    <row r="539" spans="1:15" ht="16.5" customHeight="1" x14ac:dyDescent="0.25">
      <c r="A539" s="1" t="s">
        <v>2023</v>
      </c>
      <c r="B539" s="2" t="s">
        <v>7854</v>
      </c>
      <c r="C539" s="13" t="str">
        <f>HYPERLINK("X:\Private\NTD\Test Report\測試報告-電子版本(1999-2014)\G-OT\G-20804","查看文件")</f>
        <v>查看文件</v>
      </c>
      <c r="D539" s="1" t="s">
        <v>25</v>
      </c>
      <c r="E539" s="6">
        <v>37499</v>
      </c>
      <c r="F539" s="6" t="s">
        <v>4766</v>
      </c>
      <c r="G539" s="6" t="s">
        <v>4766</v>
      </c>
      <c r="H539" s="6" t="s">
        <v>4766</v>
      </c>
      <c r="I539" s="6" t="s">
        <v>4766</v>
      </c>
      <c r="J539" s="6" t="s">
        <v>4766</v>
      </c>
      <c r="K539" s="6" t="s">
        <v>4766</v>
      </c>
      <c r="L539" s="6" t="s">
        <v>4766</v>
      </c>
      <c r="M539" s="6" t="s">
        <v>4766</v>
      </c>
      <c r="N539" s="6" t="s">
        <v>4766</v>
      </c>
      <c r="O539" s="6" t="s">
        <v>4766</v>
      </c>
    </row>
    <row r="540" spans="1:15" ht="16.5" customHeight="1" x14ac:dyDescent="0.25">
      <c r="A540" s="1" t="s">
        <v>2024</v>
      </c>
      <c r="B540" s="2" t="s">
        <v>7855</v>
      </c>
      <c r="C540" s="13" t="str">
        <f>HYPERLINK("X:\Private\NTD\Test Report\測試報告-電子版本(1999-2014)\G-OT\G-20805","查看文件")</f>
        <v>查看文件</v>
      </c>
      <c r="D540" s="1" t="s">
        <v>25</v>
      </c>
      <c r="E540" s="6">
        <v>37499</v>
      </c>
      <c r="F540" s="6">
        <v>37519</v>
      </c>
      <c r="G540" s="6" t="s">
        <v>4766</v>
      </c>
      <c r="H540" s="6" t="s">
        <v>4766</v>
      </c>
      <c r="I540" s="6" t="s">
        <v>4766</v>
      </c>
      <c r="J540" s="6" t="s">
        <v>4766</v>
      </c>
      <c r="K540" s="6" t="s">
        <v>4766</v>
      </c>
      <c r="L540" s="6" t="s">
        <v>4766</v>
      </c>
      <c r="M540" s="6" t="s">
        <v>4766</v>
      </c>
      <c r="N540" s="6" t="s">
        <v>4766</v>
      </c>
      <c r="O540" s="6" t="s">
        <v>4766</v>
      </c>
    </row>
    <row r="541" spans="1:15" ht="16.5" customHeight="1" x14ac:dyDescent="0.25">
      <c r="A541" s="1" t="s">
        <v>2025</v>
      </c>
      <c r="B541" s="2" t="s">
        <v>7856</v>
      </c>
      <c r="C541" s="13" t="str">
        <f>HYPERLINK("X:\Private\NTD\Test Report\測試報告-電子版本(1999-2014)\G-OT\G-20806","查看文件")</f>
        <v>查看文件</v>
      </c>
      <c r="D541" s="1" t="s">
        <v>25</v>
      </c>
      <c r="E541" s="6">
        <v>37499</v>
      </c>
      <c r="F541" s="6">
        <v>37519</v>
      </c>
      <c r="G541" s="6" t="s">
        <v>4766</v>
      </c>
      <c r="H541" s="6" t="s">
        <v>4766</v>
      </c>
      <c r="I541" s="6" t="s">
        <v>4766</v>
      </c>
      <c r="J541" s="6" t="s">
        <v>4766</v>
      </c>
      <c r="K541" s="6" t="s">
        <v>4766</v>
      </c>
      <c r="L541" s="6" t="s">
        <v>4766</v>
      </c>
      <c r="M541" s="6" t="s">
        <v>4766</v>
      </c>
      <c r="N541" s="6" t="s">
        <v>4766</v>
      </c>
      <c r="O541" s="6" t="s">
        <v>4766</v>
      </c>
    </row>
    <row r="542" spans="1:15" ht="16.5" customHeight="1" x14ac:dyDescent="0.25">
      <c r="A542" s="1" t="s">
        <v>2026</v>
      </c>
      <c r="B542" s="2" t="s">
        <v>7857</v>
      </c>
      <c r="C542" s="13" t="str">
        <f>HYPERLINK("X:\Private\NTD\Test Report\測試報告-電子版本(1999-2014)\G-OT\G-20901","查看文件")</f>
        <v>查看文件</v>
      </c>
      <c r="D542" s="1" t="s">
        <v>25</v>
      </c>
      <c r="E542" s="6">
        <v>37502</v>
      </c>
      <c r="F542" s="6">
        <v>37513</v>
      </c>
      <c r="G542" s="6" t="s">
        <v>4766</v>
      </c>
      <c r="H542" s="6" t="s">
        <v>4766</v>
      </c>
      <c r="I542" s="6" t="s">
        <v>4766</v>
      </c>
      <c r="J542" s="6" t="s">
        <v>4766</v>
      </c>
      <c r="K542" s="6" t="s">
        <v>4766</v>
      </c>
      <c r="L542" s="6" t="s">
        <v>4766</v>
      </c>
      <c r="M542" s="6" t="s">
        <v>4766</v>
      </c>
      <c r="N542" s="6" t="s">
        <v>4766</v>
      </c>
      <c r="O542" s="6" t="s">
        <v>4766</v>
      </c>
    </row>
    <row r="543" spans="1:15" ht="16.5" customHeight="1" x14ac:dyDescent="0.25">
      <c r="A543" s="1" t="s">
        <v>2027</v>
      </c>
      <c r="B543" s="2" t="s">
        <v>7858</v>
      </c>
      <c r="C543" s="13" t="str">
        <f>HYPERLINK("X:\Private\NTD\Test Report\測試報告-電子版本(1999-2014)\G-OT\G-20902","查看文件")</f>
        <v>查看文件</v>
      </c>
      <c r="D543" s="1" t="s">
        <v>25</v>
      </c>
      <c r="E543" s="6">
        <v>37502</v>
      </c>
      <c r="F543" s="6">
        <v>37513</v>
      </c>
      <c r="G543" s="6">
        <v>37552</v>
      </c>
      <c r="H543" s="6" t="s">
        <v>4766</v>
      </c>
      <c r="I543" s="6" t="s">
        <v>4766</v>
      </c>
      <c r="J543" s="6" t="s">
        <v>4766</v>
      </c>
      <c r="K543" s="6" t="s">
        <v>4766</v>
      </c>
      <c r="L543" s="6" t="s">
        <v>34</v>
      </c>
      <c r="M543" s="6" t="s">
        <v>4766</v>
      </c>
      <c r="N543" s="6" t="s">
        <v>4766</v>
      </c>
      <c r="O543" s="6" t="s">
        <v>4766</v>
      </c>
    </row>
    <row r="544" spans="1:15" ht="16.5" customHeight="1" x14ac:dyDescent="0.25">
      <c r="A544" s="1" t="s">
        <v>2028</v>
      </c>
      <c r="B544" s="2" t="s">
        <v>7859</v>
      </c>
      <c r="C544" s="13" t="str">
        <f>HYPERLINK("X:\Private\NTD\Test Report\測試報告-電子版本(1999-2014)\G-OT\G-20903","查看文件")</f>
        <v>查看文件</v>
      </c>
      <c r="D544" s="1" t="s">
        <v>25</v>
      </c>
      <c r="E544" s="6">
        <v>37502</v>
      </c>
      <c r="F544" s="6">
        <v>37513</v>
      </c>
      <c r="G544" s="6">
        <v>37552</v>
      </c>
      <c r="H544" s="6" t="s">
        <v>4766</v>
      </c>
      <c r="I544" s="6" t="s">
        <v>4766</v>
      </c>
      <c r="J544" s="6" t="s">
        <v>4766</v>
      </c>
      <c r="K544" s="6" t="s">
        <v>4766</v>
      </c>
      <c r="L544" s="6" t="s">
        <v>34</v>
      </c>
      <c r="M544" s="6" t="s">
        <v>4766</v>
      </c>
      <c r="N544" s="6" t="s">
        <v>4766</v>
      </c>
      <c r="O544" s="6" t="s">
        <v>4766</v>
      </c>
    </row>
    <row r="545" spans="1:15" ht="16.5" customHeight="1" x14ac:dyDescent="0.25">
      <c r="A545" s="1" t="s">
        <v>2029</v>
      </c>
      <c r="B545" s="2" t="s">
        <v>7860</v>
      </c>
      <c r="C545" s="13" t="str">
        <f>HYPERLINK("X:\Private\NTD\Test Report\測試報告-電子版本(1999-2014)\G-OT\G-20904","查看文件")</f>
        <v>查看文件</v>
      </c>
      <c r="D545" s="1" t="s">
        <v>9</v>
      </c>
      <c r="E545" s="6">
        <v>37519</v>
      </c>
      <c r="F545" s="6">
        <v>37533</v>
      </c>
      <c r="G545" s="6">
        <v>37574</v>
      </c>
      <c r="H545" s="6" t="s">
        <v>4766</v>
      </c>
      <c r="I545" s="6" t="s">
        <v>4766</v>
      </c>
      <c r="J545" s="6" t="s">
        <v>4766</v>
      </c>
      <c r="K545" s="6" t="s">
        <v>4766</v>
      </c>
      <c r="L545" s="6" t="s">
        <v>25</v>
      </c>
      <c r="M545" s="6" t="s">
        <v>4766</v>
      </c>
      <c r="N545" s="6" t="s">
        <v>4766</v>
      </c>
      <c r="O545" s="6" t="s">
        <v>4766</v>
      </c>
    </row>
    <row r="546" spans="1:15" ht="16.5" customHeight="1" x14ac:dyDescent="0.25">
      <c r="A546" s="1" t="s">
        <v>2030</v>
      </c>
      <c r="B546" s="2" t="s">
        <v>7861</v>
      </c>
      <c r="C546" s="13" t="str">
        <f>HYPERLINK("X:\Private\NTD\Test Report\測試報告-電子版本(1999-2014)\G-OT\G-20905","查看文件")</f>
        <v>查看文件</v>
      </c>
      <c r="D546" s="1" t="s">
        <v>2031</v>
      </c>
      <c r="E546" s="6">
        <v>37526</v>
      </c>
      <c r="F546" s="6" t="s">
        <v>4766</v>
      </c>
      <c r="G546" s="6" t="s">
        <v>4766</v>
      </c>
      <c r="H546" s="6" t="s">
        <v>4766</v>
      </c>
      <c r="I546" s="6" t="s">
        <v>4766</v>
      </c>
      <c r="J546" s="6" t="s">
        <v>4766</v>
      </c>
      <c r="K546" s="6" t="s">
        <v>4766</v>
      </c>
      <c r="L546" s="6" t="s">
        <v>4766</v>
      </c>
      <c r="M546" s="6" t="s">
        <v>4766</v>
      </c>
      <c r="N546" s="6" t="s">
        <v>4766</v>
      </c>
      <c r="O546" s="6" t="s">
        <v>4766</v>
      </c>
    </row>
    <row r="547" spans="1:15" ht="16.5" customHeight="1" x14ac:dyDescent="0.25">
      <c r="A547" s="1" t="s">
        <v>2032</v>
      </c>
      <c r="B547" s="2" t="s">
        <v>7862</v>
      </c>
      <c r="C547" s="13" t="str">
        <f>HYPERLINK("X:\Private\NTD\Test Report\測試報告-電子版本(1999-2014)\G-OT\G-21001","查看文件")</f>
        <v>查看文件</v>
      </c>
      <c r="D547" s="1" t="s">
        <v>25</v>
      </c>
      <c r="E547" s="6">
        <v>37532</v>
      </c>
      <c r="F547" s="6" t="s">
        <v>4766</v>
      </c>
      <c r="G547" s="6" t="s">
        <v>4766</v>
      </c>
      <c r="H547" s="6" t="s">
        <v>4766</v>
      </c>
      <c r="I547" s="6" t="s">
        <v>4766</v>
      </c>
      <c r="J547" s="6" t="s">
        <v>4766</v>
      </c>
      <c r="K547" s="6" t="s">
        <v>4766</v>
      </c>
      <c r="L547" s="6" t="s">
        <v>4766</v>
      </c>
      <c r="M547" s="6" t="s">
        <v>4766</v>
      </c>
      <c r="N547" s="6" t="s">
        <v>4766</v>
      </c>
      <c r="O547" s="6" t="s">
        <v>4766</v>
      </c>
    </row>
    <row r="548" spans="1:15" ht="16.5" customHeight="1" x14ac:dyDescent="0.25">
      <c r="A548" s="1" t="s">
        <v>2033</v>
      </c>
      <c r="B548" s="2" t="s">
        <v>7863</v>
      </c>
      <c r="C548" s="13" t="str">
        <f>HYPERLINK("X:\Private\NTD\Test Report\測試報告-電子版本(1999-2014)\G-OT\G-21002","查看文件")</f>
        <v>查看文件</v>
      </c>
      <c r="D548" s="1" t="s">
        <v>25</v>
      </c>
      <c r="E548" s="6">
        <v>37532</v>
      </c>
      <c r="F548" s="6" t="s">
        <v>4766</v>
      </c>
      <c r="G548" s="6" t="s">
        <v>4766</v>
      </c>
      <c r="H548" s="6" t="s">
        <v>4766</v>
      </c>
      <c r="I548" s="6" t="s">
        <v>4766</v>
      </c>
      <c r="J548" s="6" t="s">
        <v>4766</v>
      </c>
      <c r="K548" s="6" t="s">
        <v>4766</v>
      </c>
      <c r="L548" s="6" t="s">
        <v>4766</v>
      </c>
      <c r="M548" s="6" t="s">
        <v>4766</v>
      </c>
      <c r="N548" s="6" t="s">
        <v>4766</v>
      </c>
      <c r="O548" s="6" t="s">
        <v>4766</v>
      </c>
    </row>
    <row r="549" spans="1:15" ht="16.5" customHeight="1" x14ac:dyDescent="0.25">
      <c r="A549" s="1" t="s">
        <v>2034</v>
      </c>
      <c r="B549" s="2" t="s">
        <v>7864</v>
      </c>
      <c r="C549" s="13" t="str">
        <f>HYPERLINK("X:\Private\NTD\Test Report\測試報告-電子版本(1999-2014)\G-OT\G-21003","查看文件")</f>
        <v>查看文件</v>
      </c>
      <c r="D549" s="1" t="s">
        <v>25</v>
      </c>
      <c r="E549" s="6">
        <v>37532</v>
      </c>
      <c r="F549" s="6" t="s">
        <v>4766</v>
      </c>
      <c r="G549" s="6" t="s">
        <v>4766</v>
      </c>
      <c r="H549" s="6" t="s">
        <v>4766</v>
      </c>
      <c r="I549" s="6" t="s">
        <v>4766</v>
      </c>
      <c r="J549" s="6" t="s">
        <v>4766</v>
      </c>
      <c r="K549" s="6" t="s">
        <v>4766</v>
      </c>
      <c r="L549" s="6" t="s">
        <v>4766</v>
      </c>
      <c r="M549" s="6" t="s">
        <v>4766</v>
      </c>
      <c r="N549" s="6" t="s">
        <v>4766</v>
      </c>
      <c r="O549" s="6" t="s">
        <v>4766</v>
      </c>
    </row>
    <row r="550" spans="1:15" ht="16.5" customHeight="1" x14ac:dyDescent="0.25">
      <c r="A550" s="1" t="s">
        <v>2035</v>
      </c>
      <c r="B550" s="2" t="s">
        <v>7865</v>
      </c>
      <c r="C550" s="13" t="str">
        <f>HYPERLINK("X:\Private\NTD\Test Report\測試報告-電子版本(1999-2014)\G-OT\G-21004","查看文件")</f>
        <v>查看文件</v>
      </c>
      <c r="D550" s="1" t="s">
        <v>25</v>
      </c>
      <c r="E550" s="6">
        <v>37534</v>
      </c>
      <c r="F550" s="6">
        <v>37551</v>
      </c>
      <c r="G550" s="6">
        <v>37614</v>
      </c>
      <c r="H550" s="6">
        <v>37617</v>
      </c>
      <c r="I550" s="6" t="s">
        <v>4792</v>
      </c>
      <c r="J550" s="6">
        <v>37621</v>
      </c>
      <c r="K550" s="6" t="s">
        <v>4824</v>
      </c>
      <c r="L550" s="6" t="s">
        <v>4766</v>
      </c>
      <c r="M550" s="6" t="s">
        <v>4766</v>
      </c>
      <c r="N550" s="6" t="s">
        <v>4766</v>
      </c>
      <c r="O550" s="6" t="s">
        <v>4766</v>
      </c>
    </row>
    <row r="551" spans="1:15" ht="16.5" customHeight="1" x14ac:dyDescent="0.25">
      <c r="A551" s="1" t="s">
        <v>2036</v>
      </c>
      <c r="B551" s="2" t="s">
        <v>5082</v>
      </c>
      <c r="C551" s="13" t="str">
        <f>HYPERLINK("X:\Private\NTD\Test Report\測試報告-電子版本(1999-2014)\G-OT\G-21005","查看文件")</f>
        <v>查看文件</v>
      </c>
      <c r="D551" s="1" t="s">
        <v>4766</v>
      </c>
      <c r="E551" s="6" t="s">
        <v>4766</v>
      </c>
      <c r="F551" s="6" t="s">
        <v>4766</v>
      </c>
      <c r="G551" s="6" t="s">
        <v>4766</v>
      </c>
      <c r="H551" s="6" t="s">
        <v>4766</v>
      </c>
      <c r="I551" s="6" t="s">
        <v>4766</v>
      </c>
      <c r="J551" s="6" t="s">
        <v>4766</v>
      </c>
      <c r="K551" s="6" t="s">
        <v>4766</v>
      </c>
      <c r="L551" s="6" t="s">
        <v>4766</v>
      </c>
      <c r="M551" s="6" t="s">
        <v>4766</v>
      </c>
      <c r="N551" s="6" t="s">
        <v>4766</v>
      </c>
      <c r="O551" s="6" t="s">
        <v>4766</v>
      </c>
    </row>
    <row r="552" spans="1:15" ht="16.5" customHeight="1" x14ac:dyDescent="0.25">
      <c r="A552" s="1" t="s">
        <v>2037</v>
      </c>
      <c r="B552" s="2" t="s">
        <v>5082</v>
      </c>
      <c r="C552" s="13" t="str">
        <f>HYPERLINK("X:\Private\NTD\Test Report\測試報告-電子版本(1999-2014)\G-OT\G-21006","查看文件")</f>
        <v>查看文件</v>
      </c>
      <c r="D552" s="1" t="s">
        <v>4766</v>
      </c>
      <c r="E552" s="6" t="s">
        <v>4766</v>
      </c>
      <c r="F552" s="6" t="s">
        <v>4766</v>
      </c>
      <c r="G552" s="6" t="s">
        <v>4766</v>
      </c>
      <c r="H552" s="6" t="s">
        <v>4766</v>
      </c>
      <c r="I552" s="6" t="s">
        <v>4766</v>
      </c>
      <c r="J552" s="6" t="s">
        <v>4766</v>
      </c>
      <c r="K552" s="6" t="s">
        <v>4766</v>
      </c>
      <c r="L552" s="6" t="s">
        <v>4766</v>
      </c>
      <c r="M552" s="6" t="s">
        <v>4766</v>
      </c>
      <c r="N552" s="6" t="s">
        <v>4766</v>
      </c>
      <c r="O552" s="6" t="s">
        <v>4766</v>
      </c>
    </row>
    <row r="553" spans="1:15" ht="16.5" customHeight="1" x14ac:dyDescent="0.25">
      <c r="A553" s="1" t="s">
        <v>2038</v>
      </c>
      <c r="B553" s="2" t="s">
        <v>7866</v>
      </c>
      <c r="C553" s="13" t="str">
        <f>HYPERLINK("X:\Private\NTD\Test Report\測試報告-電子版本(1999-2014)\G-OT\G-21007","查看文件")</f>
        <v>查看文件</v>
      </c>
      <c r="D553" s="1" t="s">
        <v>25</v>
      </c>
      <c r="E553" s="6">
        <v>37555</v>
      </c>
      <c r="F553" s="6">
        <v>37566</v>
      </c>
      <c r="G553" s="6">
        <v>37589</v>
      </c>
      <c r="H553" s="6">
        <v>37600</v>
      </c>
      <c r="I553" s="6" t="s">
        <v>4805</v>
      </c>
      <c r="J553" s="6">
        <v>37606</v>
      </c>
      <c r="K553" s="6" t="s">
        <v>4821</v>
      </c>
      <c r="L553" s="6" t="s">
        <v>4766</v>
      </c>
      <c r="M553" s="6" t="s">
        <v>4766</v>
      </c>
      <c r="N553" s="6" t="s">
        <v>4766</v>
      </c>
      <c r="O553" s="6" t="s">
        <v>4766</v>
      </c>
    </row>
    <row r="554" spans="1:15" ht="16.5" customHeight="1" x14ac:dyDescent="0.25">
      <c r="A554" s="1" t="s">
        <v>2039</v>
      </c>
      <c r="B554" s="2" t="s">
        <v>7866</v>
      </c>
      <c r="C554" s="13" t="str">
        <f>HYPERLINK("X:\Private\NTD\Test Report\測試報告-電子版本(1999-2014)\G-OT\G-21008","查看文件")</f>
        <v>查看文件</v>
      </c>
      <c r="D554" s="1" t="s">
        <v>25</v>
      </c>
      <c r="E554" s="6">
        <v>37555</v>
      </c>
      <c r="F554" s="6">
        <v>37566</v>
      </c>
      <c r="G554" s="6">
        <v>37589</v>
      </c>
      <c r="H554" s="6">
        <v>37600</v>
      </c>
      <c r="I554" s="6" t="s">
        <v>4805</v>
      </c>
      <c r="J554" s="6">
        <v>37606</v>
      </c>
      <c r="K554" s="6" t="s">
        <v>4821</v>
      </c>
      <c r="L554" s="6" t="s">
        <v>4766</v>
      </c>
      <c r="M554" s="6" t="s">
        <v>4766</v>
      </c>
      <c r="N554" s="6" t="s">
        <v>4766</v>
      </c>
      <c r="O554" s="6" t="s">
        <v>4766</v>
      </c>
    </row>
    <row r="555" spans="1:15" ht="16.5" customHeight="1" x14ac:dyDescent="0.25">
      <c r="A555" s="1" t="s">
        <v>2040</v>
      </c>
      <c r="B555" s="2" t="s">
        <v>7867</v>
      </c>
      <c r="C555" s="13" t="str">
        <f>HYPERLINK("X:\Private\NTD\Test Report\測試報告-電子版本(1999-2014)\G-OT\G-21101","查看文件")</f>
        <v>查看文件</v>
      </c>
      <c r="D555" s="1" t="s">
        <v>2041</v>
      </c>
      <c r="E555" s="6">
        <v>37561</v>
      </c>
      <c r="F555" s="6">
        <v>37566</v>
      </c>
      <c r="G555" s="6">
        <v>37630</v>
      </c>
      <c r="H555" s="6">
        <v>37630</v>
      </c>
      <c r="I555" s="6" t="s">
        <v>4805</v>
      </c>
      <c r="J555" s="6">
        <v>37637</v>
      </c>
      <c r="K555" s="6" t="s">
        <v>4824</v>
      </c>
      <c r="L555" s="6" t="s">
        <v>4766</v>
      </c>
      <c r="M555" s="6" t="s">
        <v>4766</v>
      </c>
      <c r="N555" s="6" t="s">
        <v>4766</v>
      </c>
      <c r="O555" s="6" t="s">
        <v>4766</v>
      </c>
    </row>
    <row r="556" spans="1:15" ht="16.5" customHeight="1" x14ac:dyDescent="0.25">
      <c r="A556" s="1" t="s">
        <v>2042</v>
      </c>
      <c r="B556" s="2" t="s">
        <v>7868</v>
      </c>
      <c r="C556" s="13" t="str">
        <f>HYPERLINK("X:\Private\NTD\Test Report\測試報告-電子版本(1999-2014)\G-OT\G-21102","查看文件")</f>
        <v>查看文件</v>
      </c>
      <c r="D556" s="1" t="s">
        <v>2041</v>
      </c>
      <c r="E556" s="6">
        <v>37561</v>
      </c>
      <c r="F556" s="6">
        <v>37566</v>
      </c>
      <c r="G556" s="6">
        <v>37630</v>
      </c>
      <c r="H556" s="6">
        <v>37630</v>
      </c>
      <c r="I556" s="6" t="s">
        <v>4792</v>
      </c>
      <c r="J556" s="6">
        <v>37637</v>
      </c>
      <c r="K556" s="6" t="s">
        <v>4824</v>
      </c>
      <c r="L556" s="6" t="s">
        <v>4766</v>
      </c>
      <c r="M556" s="6" t="s">
        <v>4766</v>
      </c>
      <c r="N556" s="6" t="s">
        <v>4766</v>
      </c>
      <c r="O556" s="6" t="s">
        <v>4766</v>
      </c>
    </row>
    <row r="557" spans="1:15" ht="16.5" customHeight="1" x14ac:dyDescent="0.25">
      <c r="A557" s="1" t="s">
        <v>2043</v>
      </c>
      <c r="B557" s="2" t="s">
        <v>7869</v>
      </c>
      <c r="C557" s="13" t="str">
        <f>HYPERLINK("X:\Private\NTD\Test Report\測試報告-電子版本(1999-2014)\G-OT\G-21103","查看文件")</f>
        <v>查看文件</v>
      </c>
      <c r="D557" s="1" t="s">
        <v>2041</v>
      </c>
      <c r="E557" s="6">
        <v>37561</v>
      </c>
      <c r="F557" s="6">
        <v>37566</v>
      </c>
      <c r="G557" s="6">
        <v>37726</v>
      </c>
      <c r="H557" s="6">
        <v>37727</v>
      </c>
      <c r="I557" s="6" t="s">
        <v>4792</v>
      </c>
      <c r="J557" s="6">
        <v>37728</v>
      </c>
      <c r="K557" s="6" t="s">
        <v>4824</v>
      </c>
      <c r="L557" s="6" t="s">
        <v>4766</v>
      </c>
      <c r="M557" s="6" t="s">
        <v>4766</v>
      </c>
      <c r="N557" s="6" t="s">
        <v>4766</v>
      </c>
      <c r="O557" s="6" t="s">
        <v>4766</v>
      </c>
    </row>
    <row r="558" spans="1:15" ht="16.5" customHeight="1" x14ac:dyDescent="0.25">
      <c r="A558" s="1" t="s">
        <v>2044</v>
      </c>
      <c r="B558" s="2" t="s">
        <v>7870</v>
      </c>
      <c r="C558" s="13" t="str">
        <f>HYPERLINK("X:\Private\NTD\Test Report\測試報告-電子版本(1999-2014)\G-OT\G-21104","查看文件")</f>
        <v>查看文件</v>
      </c>
      <c r="D558" s="1" t="s">
        <v>2041</v>
      </c>
      <c r="E558" s="6">
        <v>37561</v>
      </c>
      <c r="F558" s="6">
        <v>37566</v>
      </c>
      <c r="G558" s="6">
        <v>37726</v>
      </c>
      <c r="H558" s="6">
        <v>37727</v>
      </c>
      <c r="I558" s="6" t="s">
        <v>4792</v>
      </c>
      <c r="J558" s="6">
        <v>37728</v>
      </c>
      <c r="K558" s="6" t="s">
        <v>4824</v>
      </c>
      <c r="L558" s="6" t="s">
        <v>4766</v>
      </c>
      <c r="M558" s="6" t="s">
        <v>4766</v>
      </c>
      <c r="N558" s="6" t="s">
        <v>4766</v>
      </c>
      <c r="O558" s="6" t="s">
        <v>4766</v>
      </c>
    </row>
    <row r="559" spans="1:15" ht="16.5" customHeight="1" x14ac:dyDescent="0.25">
      <c r="A559" s="1" t="s">
        <v>2045</v>
      </c>
      <c r="B559" s="2" t="s">
        <v>7871</v>
      </c>
      <c r="C559" s="13" t="str">
        <f>HYPERLINK("X:\Private\NTD\Test Report\測試報告-電子版本(1999-2014)\G-OT\G-21105","查看文件")</f>
        <v>查看文件</v>
      </c>
      <c r="D559" s="1" t="s">
        <v>2041</v>
      </c>
      <c r="E559" s="6">
        <v>37561</v>
      </c>
      <c r="F559" s="6">
        <v>37566</v>
      </c>
      <c r="G559" s="6">
        <v>37726</v>
      </c>
      <c r="H559" s="6">
        <v>37727</v>
      </c>
      <c r="I559" s="6" t="s">
        <v>4792</v>
      </c>
      <c r="J559" s="6">
        <v>37728</v>
      </c>
      <c r="K559" s="6" t="s">
        <v>4824</v>
      </c>
      <c r="L559" s="6" t="s">
        <v>4766</v>
      </c>
      <c r="M559" s="6" t="s">
        <v>4766</v>
      </c>
      <c r="N559" s="6" t="s">
        <v>4766</v>
      </c>
      <c r="O559" s="6" t="s">
        <v>4766</v>
      </c>
    </row>
    <row r="560" spans="1:15" ht="16.5" customHeight="1" x14ac:dyDescent="0.25">
      <c r="A560" s="1" t="s">
        <v>2046</v>
      </c>
      <c r="B560" s="2" t="s">
        <v>7872</v>
      </c>
      <c r="C560" s="13" t="str">
        <f>HYPERLINK("X:\Private\NTD\Test Report\測試報告-電子版本(1999-2014)\G-OT\G-21106","查看文件")</f>
        <v>查看文件</v>
      </c>
      <c r="D560" s="1" t="s">
        <v>25</v>
      </c>
      <c r="E560" s="6">
        <v>37561</v>
      </c>
      <c r="F560" s="6">
        <v>37575</v>
      </c>
      <c r="G560" s="6">
        <v>37601</v>
      </c>
      <c r="H560" s="6" t="s">
        <v>4766</v>
      </c>
      <c r="I560" s="6" t="s">
        <v>4766</v>
      </c>
      <c r="J560" s="6" t="s">
        <v>4766</v>
      </c>
      <c r="K560" s="6" t="s">
        <v>4766</v>
      </c>
      <c r="L560" s="6" t="s">
        <v>4766</v>
      </c>
      <c r="M560" s="6" t="s">
        <v>4766</v>
      </c>
      <c r="N560" s="6" t="s">
        <v>4766</v>
      </c>
      <c r="O560" s="6" t="s">
        <v>4766</v>
      </c>
    </row>
    <row r="561" spans="1:15" ht="16.5" customHeight="1" x14ac:dyDescent="0.25">
      <c r="A561" s="1" t="s">
        <v>2047</v>
      </c>
      <c r="B561" s="2" t="s">
        <v>7873</v>
      </c>
      <c r="C561" s="13" t="str">
        <f>HYPERLINK("X:\Private\NTD\Test Report\測試報告-電子版本(1999-2014)\G-OT\G-21107","查看文件")</f>
        <v>查看文件</v>
      </c>
      <c r="D561" s="1" t="s">
        <v>25</v>
      </c>
      <c r="E561" s="6">
        <v>37561</v>
      </c>
      <c r="F561" s="6">
        <v>37575</v>
      </c>
      <c r="G561" s="6">
        <v>37607</v>
      </c>
      <c r="H561" s="6">
        <v>37578</v>
      </c>
      <c r="I561" s="6" t="s">
        <v>4792</v>
      </c>
      <c r="J561" s="6">
        <v>37621</v>
      </c>
      <c r="K561" s="6" t="s">
        <v>4824</v>
      </c>
      <c r="L561" s="6" t="s">
        <v>4766</v>
      </c>
      <c r="M561" s="6" t="s">
        <v>4766</v>
      </c>
      <c r="N561" s="6" t="s">
        <v>4766</v>
      </c>
      <c r="O561" s="6" t="s">
        <v>4766</v>
      </c>
    </row>
    <row r="562" spans="1:15" ht="16.5" customHeight="1" x14ac:dyDescent="0.25">
      <c r="A562" s="1" t="s">
        <v>2048</v>
      </c>
      <c r="B562" s="2" t="s">
        <v>7874</v>
      </c>
      <c r="C562" s="13" t="str">
        <f>HYPERLINK("X:\Private\NTD\Test Report\測試報告-電子版本(1999-2014)\G-OT\G-21108","查看文件")</f>
        <v>查看文件</v>
      </c>
      <c r="D562" s="1" t="s">
        <v>25</v>
      </c>
      <c r="E562" s="6">
        <v>37569</v>
      </c>
      <c r="F562" s="6">
        <v>37579</v>
      </c>
      <c r="G562" s="6">
        <v>37589</v>
      </c>
      <c r="H562" s="6">
        <v>37614</v>
      </c>
      <c r="I562" s="6" t="s">
        <v>4792</v>
      </c>
      <c r="J562" s="6">
        <v>37621</v>
      </c>
      <c r="K562" s="6" t="s">
        <v>4824</v>
      </c>
      <c r="L562" s="6" t="s">
        <v>4766</v>
      </c>
      <c r="M562" s="6" t="s">
        <v>4766</v>
      </c>
      <c r="N562" s="6" t="s">
        <v>4766</v>
      </c>
      <c r="O562" s="6" t="s">
        <v>4766</v>
      </c>
    </row>
    <row r="563" spans="1:15" ht="16.5" customHeight="1" x14ac:dyDescent="0.25">
      <c r="A563" s="1" t="s">
        <v>2049</v>
      </c>
      <c r="B563" s="2" t="s">
        <v>7875</v>
      </c>
      <c r="C563" s="13" t="str">
        <f>HYPERLINK("X:\Private\NTD\Test Report\測試報告-電子版本(1999-2014)\G-OT\G-21109","查看文件")</f>
        <v>查看文件</v>
      </c>
      <c r="D563" s="1" t="s">
        <v>949</v>
      </c>
      <c r="E563" s="6">
        <v>37571</v>
      </c>
      <c r="F563" s="6">
        <v>37575</v>
      </c>
      <c r="G563" s="6" t="s">
        <v>4766</v>
      </c>
      <c r="H563" s="6" t="s">
        <v>4766</v>
      </c>
      <c r="I563" s="6" t="s">
        <v>4766</v>
      </c>
      <c r="J563" s="6" t="s">
        <v>4766</v>
      </c>
      <c r="K563" s="6" t="s">
        <v>4766</v>
      </c>
      <c r="L563" s="6" t="s">
        <v>4766</v>
      </c>
      <c r="M563" s="6" t="s">
        <v>4766</v>
      </c>
      <c r="N563" s="6" t="s">
        <v>4766</v>
      </c>
      <c r="O563" s="6" t="s">
        <v>4766</v>
      </c>
    </row>
    <row r="564" spans="1:15" ht="16.5" customHeight="1" x14ac:dyDescent="0.25">
      <c r="A564" s="1" t="s">
        <v>2050</v>
      </c>
      <c r="B564" s="2" t="s">
        <v>7876</v>
      </c>
      <c r="C564" s="13" t="str">
        <f>HYPERLINK("X:\Private\NTD\Test Report\測試報告-電子版本(1999-2014)\G-OT\G-21110","查看文件")</f>
        <v>查看文件</v>
      </c>
      <c r="D564" s="1" t="s">
        <v>2041</v>
      </c>
      <c r="E564" s="6">
        <v>37586</v>
      </c>
      <c r="F564" s="6">
        <v>37605</v>
      </c>
      <c r="G564" s="6">
        <v>37613</v>
      </c>
      <c r="H564" s="6">
        <v>37614</v>
      </c>
      <c r="I564" s="6" t="s">
        <v>4792</v>
      </c>
      <c r="J564" s="6">
        <v>37621</v>
      </c>
      <c r="K564" s="6" t="s">
        <v>4824</v>
      </c>
      <c r="L564" s="6" t="s">
        <v>4766</v>
      </c>
      <c r="M564" s="6" t="s">
        <v>4766</v>
      </c>
      <c r="N564" s="6" t="s">
        <v>4766</v>
      </c>
      <c r="O564" s="6" t="s">
        <v>4766</v>
      </c>
    </row>
    <row r="565" spans="1:15" ht="16.5" customHeight="1" x14ac:dyDescent="0.25">
      <c r="A565" s="1" t="s">
        <v>2051</v>
      </c>
      <c r="B565" s="2" t="s">
        <v>7877</v>
      </c>
      <c r="C565" s="13" t="str">
        <f>HYPERLINK("X:\Private\NTD\Test Report\測試報告-電子版本(1999-2014)\G-OT\G-21111","查看文件")</f>
        <v>查看文件</v>
      </c>
      <c r="D565" s="1" t="s">
        <v>2041</v>
      </c>
      <c r="E565" s="6">
        <v>37586</v>
      </c>
      <c r="F565" s="6">
        <v>37605</v>
      </c>
      <c r="G565" s="6">
        <v>37613</v>
      </c>
      <c r="H565" s="6">
        <v>37614</v>
      </c>
      <c r="I565" s="6" t="s">
        <v>4792</v>
      </c>
      <c r="J565" s="6">
        <v>37621</v>
      </c>
      <c r="K565" s="6" t="s">
        <v>4824</v>
      </c>
      <c r="L565" s="6" t="s">
        <v>4766</v>
      </c>
      <c r="M565" s="6" t="s">
        <v>4766</v>
      </c>
      <c r="N565" s="6" t="s">
        <v>4766</v>
      </c>
      <c r="O565" s="6" t="s">
        <v>4766</v>
      </c>
    </row>
    <row r="566" spans="1:15" ht="16.5" customHeight="1" x14ac:dyDescent="0.25">
      <c r="A566" s="1" t="s">
        <v>2052</v>
      </c>
      <c r="B566" s="2" t="s">
        <v>7878</v>
      </c>
      <c r="C566" s="13" t="str">
        <f>HYPERLINK("X:\Private\NTD\Test Report\測試報告-電子版本(1999-2014)\G-OT\G-21112","查看文件")</f>
        <v>查看文件</v>
      </c>
      <c r="D566" s="1" t="s">
        <v>7879</v>
      </c>
      <c r="E566" s="6">
        <v>37573</v>
      </c>
      <c r="F566" s="6" t="s">
        <v>225</v>
      </c>
      <c r="G566" s="6">
        <v>37603</v>
      </c>
      <c r="H566" s="6" t="s">
        <v>4766</v>
      </c>
      <c r="I566" s="6" t="s">
        <v>4766</v>
      </c>
      <c r="J566" s="6" t="s">
        <v>4766</v>
      </c>
      <c r="K566" s="6" t="s">
        <v>4766</v>
      </c>
      <c r="L566" s="6" t="s">
        <v>4766</v>
      </c>
      <c r="M566" s="6" t="s">
        <v>4766</v>
      </c>
      <c r="N566" s="6" t="s">
        <v>4766</v>
      </c>
      <c r="O566" s="6" t="s">
        <v>4766</v>
      </c>
    </row>
    <row r="567" spans="1:15" ht="16.5" customHeight="1" x14ac:dyDescent="0.25">
      <c r="A567" s="1" t="s">
        <v>2053</v>
      </c>
      <c r="B567" s="2" t="s">
        <v>7880</v>
      </c>
      <c r="C567" s="13" t="str">
        <f>HYPERLINK("X:\Private\NTD\Test Report\測試報告-電子版本(1999-2014)\G-OT\G-21113","查看文件")</f>
        <v>查看文件</v>
      </c>
      <c r="D567" s="1" t="s">
        <v>25</v>
      </c>
      <c r="E567" s="6">
        <v>37588</v>
      </c>
      <c r="F567" s="6">
        <v>37598</v>
      </c>
      <c r="G567" s="6">
        <v>37613</v>
      </c>
      <c r="H567" s="6">
        <v>37614</v>
      </c>
      <c r="I567" s="6" t="s">
        <v>4792</v>
      </c>
      <c r="J567" s="6">
        <v>37621</v>
      </c>
      <c r="K567" s="6" t="s">
        <v>4824</v>
      </c>
      <c r="L567" s="6" t="s">
        <v>4766</v>
      </c>
      <c r="M567" s="6" t="s">
        <v>4766</v>
      </c>
      <c r="N567" s="6" t="s">
        <v>4766</v>
      </c>
      <c r="O567" s="6" t="s">
        <v>4766</v>
      </c>
    </row>
    <row r="568" spans="1:15" ht="16.5" customHeight="1" x14ac:dyDescent="0.25">
      <c r="A568" s="1" t="s">
        <v>2054</v>
      </c>
      <c r="B568" s="2" t="s">
        <v>7881</v>
      </c>
      <c r="C568" s="13" t="str">
        <f>HYPERLINK("X:\Private\NTD\Test Report\測試報告-電子版本(1999-2014)\G-OT\G-21201","查看文件")</f>
        <v>查看文件</v>
      </c>
      <c r="D568" s="1" t="s">
        <v>25</v>
      </c>
      <c r="E568" s="6">
        <v>37666</v>
      </c>
      <c r="F568" s="6">
        <v>37680</v>
      </c>
      <c r="G568" s="6">
        <v>37722</v>
      </c>
      <c r="H568" s="6">
        <v>37736</v>
      </c>
      <c r="I568" s="6" t="s">
        <v>4792</v>
      </c>
      <c r="J568" s="6">
        <v>37735</v>
      </c>
      <c r="K568" s="6" t="s">
        <v>4824</v>
      </c>
      <c r="L568" s="6" t="s">
        <v>4766</v>
      </c>
      <c r="M568" s="6" t="s">
        <v>4766</v>
      </c>
      <c r="N568" s="6" t="s">
        <v>4766</v>
      </c>
      <c r="O568" s="6" t="s">
        <v>4766</v>
      </c>
    </row>
    <row r="569" spans="1:15" ht="16.5" customHeight="1" x14ac:dyDescent="0.25">
      <c r="A569" s="1" t="s">
        <v>2055</v>
      </c>
      <c r="B569" s="2" t="s">
        <v>7882</v>
      </c>
      <c r="C569" s="13" t="str">
        <f>HYPERLINK("X:\Private\NTD\Test Report\測試報告-電子版本(1999-2014)\G-OT\G-21202","查看文件")</f>
        <v>查看文件</v>
      </c>
      <c r="D569" s="1" t="s">
        <v>25</v>
      </c>
      <c r="E569" s="6">
        <v>37594</v>
      </c>
      <c r="F569" s="6">
        <v>37605</v>
      </c>
      <c r="G569" s="6">
        <v>37630</v>
      </c>
      <c r="H569" s="6">
        <v>37630</v>
      </c>
      <c r="I569" s="6" t="s">
        <v>4805</v>
      </c>
      <c r="J569" s="6">
        <v>37637</v>
      </c>
      <c r="K569" s="6" t="s">
        <v>4821</v>
      </c>
      <c r="L569" s="6" t="s">
        <v>4766</v>
      </c>
      <c r="M569" s="6" t="s">
        <v>4766</v>
      </c>
      <c r="N569" s="6" t="s">
        <v>4766</v>
      </c>
      <c r="O569" s="6" t="s">
        <v>4766</v>
      </c>
    </row>
    <row r="570" spans="1:15" ht="16.5" customHeight="1" x14ac:dyDescent="0.25">
      <c r="A570" s="1" t="s">
        <v>2056</v>
      </c>
      <c r="B570" s="2" t="s">
        <v>7883</v>
      </c>
      <c r="C570" s="13" t="str">
        <f>HYPERLINK("X:\Private\NTD\Test Report\測試報告-電子版本(1999-2014)\G-OT\G-21203","查看文件")</f>
        <v>查看文件</v>
      </c>
      <c r="D570" s="1" t="s">
        <v>25</v>
      </c>
      <c r="E570" s="6">
        <v>37594</v>
      </c>
      <c r="F570" s="6">
        <v>37605</v>
      </c>
      <c r="G570" s="6" t="s">
        <v>4766</v>
      </c>
      <c r="H570" s="6" t="s">
        <v>4766</v>
      </c>
      <c r="I570" s="6" t="s">
        <v>4766</v>
      </c>
      <c r="J570" s="6" t="s">
        <v>4766</v>
      </c>
      <c r="K570" s="6" t="s">
        <v>4766</v>
      </c>
      <c r="L570" s="6" t="s">
        <v>4766</v>
      </c>
      <c r="M570" s="6" t="s">
        <v>4766</v>
      </c>
      <c r="N570" s="6" t="s">
        <v>4766</v>
      </c>
      <c r="O570" s="6" t="s">
        <v>4766</v>
      </c>
    </row>
    <row r="571" spans="1:15" ht="16.5" customHeight="1" x14ac:dyDescent="0.25">
      <c r="A571" s="1" t="s">
        <v>2057</v>
      </c>
      <c r="B571" s="2" t="s">
        <v>7884</v>
      </c>
      <c r="C571" s="13" t="str">
        <f>HYPERLINK("X:\Private\NTD\Test Report\測試報告-電子版本(1999-2014)\G-OT\G-21204","查看文件")</f>
        <v>查看文件</v>
      </c>
      <c r="D571" s="1" t="s">
        <v>25</v>
      </c>
      <c r="E571" s="6">
        <v>37603</v>
      </c>
      <c r="F571" s="6">
        <v>37611</v>
      </c>
      <c r="G571" s="6">
        <v>37630</v>
      </c>
      <c r="H571" s="6">
        <v>37630</v>
      </c>
      <c r="I571" s="6" t="s">
        <v>4805</v>
      </c>
      <c r="J571" s="6">
        <v>37637</v>
      </c>
      <c r="K571" s="6" t="s">
        <v>4794</v>
      </c>
      <c r="L571" s="6" t="s">
        <v>4766</v>
      </c>
      <c r="M571" s="6" t="s">
        <v>4766</v>
      </c>
      <c r="N571" s="6" t="s">
        <v>4766</v>
      </c>
      <c r="O571" s="6" t="s">
        <v>4766</v>
      </c>
    </row>
    <row r="572" spans="1:15" ht="16.5" customHeight="1" x14ac:dyDescent="0.25">
      <c r="A572" s="1" t="s">
        <v>2058</v>
      </c>
      <c r="B572" s="2" t="s">
        <v>7885</v>
      </c>
      <c r="C572" s="13" t="str">
        <f>HYPERLINK("X:\Private\NTD\Test Report\測試報告-電子版本(1999-2014)\G-OT\G-21205","查看文件")</f>
        <v>查看文件</v>
      </c>
      <c r="D572" s="1" t="s">
        <v>25</v>
      </c>
      <c r="E572" s="6">
        <v>37608</v>
      </c>
      <c r="F572" s="6" t="s">
        <v>4766</v>
      </c>
      <c r="G572" s="6">
        <v>37867</v>
      </c>
      <c r="H572" s="6">
        <v>37868</v>
      </c>
      <c r="I572" s="6" t="s">
        <v>4792</v>
      </c>
      <c r="J572" s="6">
        <v>37869</v>
      </c>
      <c r="K572" s="6" t="s">
        <v>4794</v>
      </c>
      <c r="L572" s="6" t="s">
        <v>1461</v>
      </c>
      <c r="M572" s="6">
        <v>37873</v>
      </c>
      <c r="N572" s="6" t="s">
        <v>4766</v>
      </c>
      <c r="O572" s="6" t="s">
        <v>4766</v>
      </c>
    </row>
    <row r="573" spans="1:15" ht="16.5" customHeight="1" x14ac:dyDescent="0.25">
      <c r="A573" s="1" t="s">
        <v>2059</v>
      </c>
      <c r="B573" s="2" t="s">
        <v>7886</v>
      </c>
      <c r="C573" s="13" t="str">
        <f t="shared" ref="C573:C585" si="11">HYPERLINK("X:\Private\NTD\Test Report\測試報告-電子版本(1999-2014)\G-OT","查看目錄")</f>
        <v>查看目錄</v>
      </c>
      <c r="D573" s="1" t="s">
        <v>9</v>
      </c>
      <c r="E573" s="6">
        <v>36248</v>
      </c>
      <c r="F573" s="6">
        <v>36257</v>
      </c>
      <c r="G573" s="6">
        <v>36251</v>
      </c>
      <c r="H573" s="6" t="s">
        <v>4766</v>
      </c>
      <c r="I573" s="6" t="s">
        <v>4766</v>
      </c>
      <c r="J573" s="6" t="s">
        <v>4766</v>
      </c>
      <c r="K573" s="6" t="s">
        <v>4766</v>
      </c>
      <c r="L573" s="6" t="s">
        <v>4766</v>
      </c>
      <c r="M573" s="6" t="s">
        <v>4766</v>
      </c>
      <c r="N573" s="6" t="s">
        <v>4766</v>
      </c>
      <c r="O573" s="6" t="s">
        <v>4766</v>
      </c>
    </row>
    <row r="574" spans="1:15" ht="16.5" customHeight="1" x14ac:dyDescent="0.25">
      <c r="A574" s="1" t="s">
        <v>2060</v>
      </c>
      <c r="B574" s="2" t="s">
        <v>7887</v>
      </c>
      <c r="C574" s="13" t="str">
        <f t="shared" si="11"/>
        <v>查看目錄</v>
      </c>
      <c r="D574" s="1" t="s">
        <v>2</v>
      </c>
      <c r="E574" s="6">
        <v>36263</v>
      </c>
      <c r="F574" s="6">
        <v>36273</v>
      </c>
      <c r="G574" s="6">
        <v>36278</v>
      </c>
      <c r="H574" s="6" t="s">
        <v>4766</v>
      </c>
      <c r="I574" s="6" t="s">
        <v>4766</v>
      </c>
      <c r="J574" s="6" t="s">
        <v>4766</v>
      </c>
      <c r="K574" s="6" t="s">
        <v>4766</v>
      </c>
      <c r="L574" s="6" t="s">
        <v>4766</v>
      </c>
      <c r="M574" s="6" t="s">
        <v>4766</v>
      </c>
      <c r="N574" s="6" t="s">
        <v>4766</v>
      </c>
      <c r="O574" s="6" t="s">
        <v>4766</v>
      </c>
    </row>
    <row r="575" spans="1:15" ht="16.5" customHeight="1" x14ac:dyDescent="0.25">
      <c r="A575" s="1" t="s">
        <v>2061</v>
      </c>
      <c r="B575" s="2" t="s">
        <v>7888</v>
      </c>
      <c r="C575" s="13" t="str">
        <f t="shared" si="11"/>
        <v>查看目錄</v>
      </c>
      <c r="D575" s="1" t="s">
        <v>9</v>
      </c>
      <c r="E575" s="6">
        <v>36285</v>
      </c>
      <c r="F575" s="6">
        <v>36295</v>
      </c>
      <c r="G575" s="6">
        <v>36315</v>
      </c>
      <c r="H575" s="6" t="s">
        <v>4766</v>
      </c>
      <c r="I575" s="6" t="s">
        <v>4766</v>
      </c>
      <c r="J575" s="6" t="s">
        <v>4766</v>
      </c>
      <c r="K575" s="6" t="s">
        <v>4766</v>
      </c>
      <c r="L575" s="6" t="s">
        <v>4766</v>
      </c>
      <c r="M575" s="6" t="s">
        <v>4766</v>
      </c>
      <c r="N575" s="6" t="s">
        <v>4766</v>
      </c>
      <c r="O575" s="6" t="s">
        <v>4766</v>
      </c>
    </row>
    <row r="576" spans="1:15" ht="16.5" customHeight="1" x14ac:dyDescent="0.25">
      <c r="A576" s="1" t="s">
        <v>2062</v>
      </c>
      <c r="B576" s="2" t="s">
        <v>7889</v>
      </c>
      <c r="C576" s="13" t="str">
        <f t="shared" si="11"/>
        <v>查看目錄</v>
      </c>
      <c r="D576" s="1" t="s">
        <v>2</v>
      </c>
      <c r="E576" s="6">
        <v>36286</v>
      </c>
      <c r="F576" s="6">
        <v>36296</v>
      </c>
      <c r="G576" s="6">
        <v>36314</v>
      </c>
      <c r="H576" s="6" t="s">
        <v>4766</v>
      </c>
      <c r="I576" s="6" t="s">
        <v>4766</v>
      </c>
      <c r="J576" s="6" t="s">
        <v>4766</v>
      </c>
      <c r="K576" s="6" t="s">
        <v>4766</v>
      </c>
      <c r="L576" s="6" t="s">
        <v>4766</v>
      </c>
      <c r="M576" s="6" t="s">
        <v>4766</v>
      </c>
      <c r="N576" s="6" t="s">
        <v>4766</v>
      </c>
      <c r="O576" s="6" t="s">
        <v>4766</v>
      </c>
    </row>
    <row r="577" spans="1:15" ht="16.5" customHeight="1" x14ac:dyDescent="0.25">
      <c r="A577" s="1" t="s">
        <v>2063</v>
      </c>
      <c r="B577" s="2" t="s">
        <v>7890</v>
      </c>
      <c r="C577" s="13" t="str">
        <f t="shared" si="11"/>
        <v>查看目錄</v>
      </c>
      <c r="D577" s="1" t="s">
        <v>9</v>
      </c>
      <c r="E577" s="6">
        <v>36288</v>
      </c>
      <c r="F577" s="6">
        <v>36298</v>
      </c>
      <c r="G577" s="6" t="s">
        <v>4766</v>
      </c>
      <c r="H577" s="6" t="s">
        <v>4766</v>
      </c>
      <c r="I577" s="6" t="s">
        <v>4766</v>
      </c>
      <c r="J577" s="6" t="s">
        <v>4766</v>
      </c>
      <c r="K577" s="6" t="s">
        <v>4766</v>
      </c>
      <c r="L577" s="6" t="s">
        <v>4766</v>
      </c>
      <c r="M577" s="6" t="s">
        <v>4766</v>
      </c>
      <c r="N577" s="6" t="s">
        <v>4766</v>
      </c>
      <c r="O577" s="6" t="s">
        <v>4766</v>
      </c>
    </row>
    <row r="578" spans="1:15" ht="16.5" customHeight="1" x14ac:dyDescent="0.25">
      <c r="A578" s="1" t="s">
        <v>2064</v>
      </c>
      <c r="B578" s="2" t="s">
        <v>7891</v>
      </c>
      <c r="C578" s="13" t="str">
        <f t="shared" si="11"/>
        <v>查看目錄</v>
      </c>
      <c r="D578" s="1" t="s">
        <v>2065</v>
      </c>
      <c r="E578" s="6">
        <v>36290</v>
      </c>
      <c r="F578" s="6">
        <v>36298</v>
      </c>
      <c r="G578" s="6">
        <v>36313</v>
      </c>
      <c r="H578" s="6" t="s">
        <v>4766</v>
      </c>
      <c r="I578" s="6" t="s">
        <v>4766</v>
      </c>
      <c r="J578" s="6" t="s">
        <v>4766</v>
      </c>
      <c r="K578" s="6" t="s">
        <v>4766</v>
      </c>
      <c r="L578" s="6" t="s">
        <v>4766</v>
      </c>
      <c r="M578" s="6" t="s">
        <v>4766</v>
      </c>
      <c r="N578" s="6" t="s">
        <v>4766</v>
      </c>
      <c r="O578" s="6" t="s">
        <v>4766</v>
      </c>
    </row>
    <row r="579" spans="1:15" ht="16.5" customHeight="1" x14ac:dyDescent="0.25">
      <c r="A579" s="1" t="s">
        <v>2066</v>
      </c>
      <c r="B579" s="2" t="s">
        <v>7892</v>
      </c>
      <c r="C579" s="13" t="str">
        <f t="shared" si="11"/>
        <v>查看目錄</v>
      </c>
      <c r="D579" s="1" t="s">
        <v>2</v>
      </c>
      <c r="E579" s="6">
        <v>36295</v>
      </c>
      <c r="F579" s="6">
        <v>36308</v>
      </c>
      <c r="G579" s="6">
        <v>36324</v>
      </c>
      <c r="H579" s="6" t="s">
        <v>4766</v>
      </c>
      <c r="I579" s="6" t="s">
        <v>4766</v>
      </c>
      <c r="J579" s="6" t="s">
        <v>4766</v>
      </c>
      <c r="K579" s="6" t="s">
        <v>4766</v>
      </c>
      <c r="L579" s="6" t="s">
        <v>4766</v>
      </c>
      <c r="M579" s="6" t="s">
        <v>4766</v>
      </c>
      <c r="N579" s="6" t="s">
        <v>4766</v>
      </c>
      <c r="O579" s="6" t="s">
        <v>4766</v>
      </c>
    </row>
    <row r="580" spans="1:15" ht="16.5" customHeight="1" x14ac:dyDescent="0.25">
      <c r="A580" s="1" t="s">
        <v>2067</v>
      </c>
      <c r="B580" s="2" t="s">
        <v>7893</v>
      </c>
      <c r="C580" s="13" t="str">
        <f t="shared" si="11"/>
        <v>查看目錄</v>
      </c>
      <c r="D580" s="1" t="s">
        <v>2</v>
      </c>
      <c r="E580" s="6">
        <v>36311</v>
      </c>
      <c r="F580" s="6">
        <v>36320</v>
      </c>
      <c r="G580" s="6">
        <v>36354</v>
      </c>
      <c r="H580" s="6" t="s">
        <v>4766</v>
      </c>
      <c r="I580" s="6" t="s">
        <v>4766</v>
      </c>
      <c r="J580" s="6" t="s">
        <v>4766</v>
      </c>
      <c r="K580" s="6" t="s">
        <v>4766</v>
      </c>
      <c r="L580" s="6" t="s">
        <v>4766</v>
      </c>
      <c r="M580" s="6" t="s">
        <v>4766</v>
      </c>
      <c r="N580" s="6" t="s">
        <v>4766</v>
      </c>
      <c r="O580" s="6" t="s">
        <v>4766</v>
      </c>
    </row>
    <row r="581" spans="1:15" ht="16.5" customHeight="1" x14ac:dyDescent="0.25">
      <c r="A581" s="1" t="s">
        <v>2068</v>
      </c>
      <c r="B581" s="2" t="s">
        <v>7894</v>
      </c>
      <c r="C581" s="13" t="str">
        <f t="shared" si="11"/>
        <v>查看目錄</v>
      </c>
      <c r="D581" s="1" t="s">
        <v>2</v>
      </c>
      <c r="E581" s="6">
        <v>36311</v>
      </c>
      <c r="F581" s="6">
        <v>36318</v>
      </c>
      <c r="G581" s="6">
        <v>36347</v>
      </c>
      <c r="H581" s="6" t="s">
        <v>4766</v>
      </c>
      <c r="I581" s="6" t="s">
        <v>4766</v>
      </c>
      <c r="J581" s="6" t="s">
        <v>4766</v>
      </c>
      <c r="K581" s="6" t="s">
        <v>4766</v>
      </c>
      <c r="L581" s="6" t="s">
        <v>4766</v>
      </c>
      <c r="M581" s="6" t="s">
        <v>4766</v>
      </c>
      <c r="N581" s="6" t="s">
        <v>4766</v>
      </c>
      <c r="O581" s="6" t="s">
        <v>4766</v>
      </c>
    </row>
    <row r="582" spans="1:15" ht="16.5" customHeight="1" x14ac:dyDescent="0.25">
      <c r="A582" s="1" t="s">
        <v>2069</v>
      </c>
      <c r="B582" s="2" t="s">
        <v>7895</v>
      </c>
      <c r="C582" s="13" t="str">
        <f t="shared" si="11"/>
        <v>查看目錄</v>
      </c>
      <c r="D582" s="1" t="s">
        <v>2</v>
      </c>
      <c r="E582" s="6">
        <v>36311</v>
      </c>
      <c r="F582" s="6">
        <v>36318</v>
      </c>
      <c r="G582" s="6">
        <v>36356</v>
      </c>
      <c r="H582" s="6" t="s">
        <v>4766</v>
      </c>
      <c r="I582" s="6" t="s">
        <v>4766</v>
      </c>
      <c r="J582" s="6" t="s">
        <v>4766</v>
      </c>
      <c r="K582" s="6" t="s">
        <v>4766</v>
      </c>
      <c r="L582" s="6" t="s">
        <v>4766</v>
      </c>
      <c r="M582" s="6" t="s">
        <v>4766</v>
      </c>
      <c r="N582" s="6" t="s">
        <v>4766</v>
      </c>
      <c r="O582" s="6" t="s">
        <v>4766</v>
      </c>
    </row>
    <row r="583" spans="1:15" ht="16.5" customHeight="1" x14ac:dyDescent="0.25">
      <c r="A583" s="1" t="s">
        <v>2070</v>
      </c>
      <c r="B583" s="2" t="s">
        <v>7896</v>
      </c>
      <c r="C583" s="13" t="str">
        <f t="shared" si="11"/>
        <v>查看目錄</v>
      </c>
      <c r="D583" s="1" t="s">
        <v>9</v>
      </c>
      <c r="E583" s="6">
        <v>36311</v>
      </c>
      <c r="F583" s="6">
        <v>36318</v>
      </c>
      <c r="G583" s="6">
        <v>36324</v>
      </c>
      <c r="H583" s="6" t="s">
        <v>4766</v>
      </c>
      <c r="I583" s="6" t="s">
        <v>4766</v>
      </c>
      <c r="J583" s="6" t="s">
        <v>4766</v>
      </c>
      <c r="K583" s="6" t="s">
        <v>4766</v>
      </c>
      <c r="L583" s="6" t="s">
        <v>4766</v>
      </c>
      <c r="M583" s="6" t="s">
        <v>4766</v>
      </c>
      <c r="N583" s="6" t="s">
        <v>4766</v>
      </c>
      <c r="O583" s="6" t="s">
        <v>4766</v>
      </c>
    </row>
    <row r="584" spans="1:15" ht="16.5" customHeight="1" x14ac:dyDescent="0.25">
      <c r="A584" s="1" t="s">
        <v>2071</v>
      </c>
      <c r="B584" s="2" t="s">
        <v>7897</v>
      </c>
      <c r="C584" s="13" t="str">
        <f t="shared" si="11"/>
        <v>查看目錄</v>
      </c>
      <c r="D584" s="1" t="s">
        <v>9</v>
      </c>
      <c r="E584" s="6">
        <v>36313</v>
      </c>
      <c r="F584" s="6">
        <v>36316</v>
      </c>
      <c r="G584" s="6">
        <v>36316</v>
      </c>
      <c r="H584" s="6" t="s">
        <v>4766</v>
      </c>
      <c r="I584" s="6" t="s">
        <v>4766</v>
      </c>
      <c r="J584" s="6" t="s">
        <v>4766</v>
      </c>
      <c r="K584" s="6" t="s">
        <v>4766</v>
      </c>
      <c r="L584" s="6" t="s">
        <v>4766</v>
      </c>
      <c r="M584" s="6" t="s">
        <v>4766</v>
      </c>
      <c r="N584" s="6" t="s">
        <v>4766</v>
      </c>
      <c r="O584" s="6" t="s">
        <v>4766</v>
      </c>
    </row>
    <row r="585" spans="1:15" ht="16.5" customHeight="1" x14ac:dyDescent="0.25">
      <c r="A585" s="1" t="s">
        <v>2072</v>
      </c>
      <c r="B585" s="2" t="s">
        <v>7898</v>
      </c>
      <c r="C585" s="13" t="str">
        <f t="shared" si="11"/>
        <v>查看目錄</v>
      </c>
      <c r="D585" s="1" t="s">
        <v>2</v>
      </c>
      <c r="E585" s="6">
        <v>36313</v>
      </c>
      <c r="F585" s="6">
        <v>36323</v>
      </c>
      <c r="G585" s="6">
        <v>36335</v>
      </c>
      <c r="H585" s="6" t="s">
        <v>4766</v>
      </c>
      <c r="I585" s="6" t="s">
        <v>4766</v>
      </c>
      <c r="J585" s="6" t="s">
        <v>4766</v>
      </c>
      <c r="K585" s="6" t="s">
        <v>4766</v>
      </c>
      <c r="L585" s="6" t="s">
        <v>4766</v>
      </c>
      <c r="M585" s="6" t="s">
        <v>4766</v>
      </c>
      <c r="N585" s="6" t="s">
        <v>4766</v>
      </c>
      <c r="O585" s="6" t="s">
        <v>4766</v>
      </c>
    </row>
    <row r="586" spans="1:15" ht="16.5" customHeight="1" x14ac:dyDescent="0.25">
      <c r="A586" s="1" t="s">
        <v>2073</v>
      </c>
      <c r="B586" s="2" t="s">
        <v>7899</v>
      </c>
      <c r="C586" s="13" t="str">
        <f>HYPERLINK("X:\Private\NTD\Test Report\測試報告-電子版本(1999-2014)\G-OT\G-90603","查看文件")</f>
        <v>查看文件</v>
      </c>
      <c r="D586" s="1" t="s">
        <v>2</v>
      </c>
      <c r="E586" s="6">
        <v>36316</v>
      </c>
      <c r="F586" s="6">
        <v>36323</v>
      </c>
      <c r="G586" s="6">
        <v>36343</v>
      </c>
      <c r="H586" s="6" t="s">
        <v>4766</v>
      </c>
      <c r="I586" s="6" t="s">
        <v>4766</v>
      </c>
      <c r="J586" s="6" t="s">
        <v>4766</v>
      </c>
      <c r="K586" s="6" t="s">
        <v>4766</v>
      </c>
      <c r="L586" s="6" t="s">
        <v>4766</v>
      </c>
      <c r="M586" s="6" t="s">
        <v>4766</v>
      </c>
      <c r="N586" s="6" t="s">
        <v>4766</v>
      </c>
      <c r="O586" s="6" t="s">
        <v>4766</v>
      </c>
    </row>
    <row r="587" spans="1:15" ht="16.5" customHeight="1" x14ac:dyDescent="0.25">
      <c r="A587" s="1" t="s">
        <v>2074</v>
      </c>
      <c r="B587" s="2" t="s">
        <v>7900</v>
      </c>
      <c r="C587" s="13" t="str">
        <f t="shared" ref="C587:C624" si="12">HYPERLINK("X:\Private\NTD\Test Report\測試報告-電子版本(1999-2014)\G-OT","查看目錄")</f>
        <v>查看目錄</v>
      </c>
      <c r="D587" s="1" t="s">
        <v>9</v>
      </c>
      <c r="E587" s="6">
        <v>36321</v>
      </c>
      <c r="F587" s="6">
        <v>36328</v>
      </c>
      <c r="G587" s="6">
        <v>36344</v>
      </c>
      <c r="H587" s="6" t="s">
        <v>4766</v>
      </c>
      <c r="I587" s="6" t="s">
        <v>4766</v>
      </c>
      <c r="J587" s="6" t="s">
        <v>4766</v>
      </c>
      <c r="K587" s="6" t="s">
        <v>4766</v>
      </c>
      <c r="L587" s="6" t="s">
        <v>4766</v>
      </c>
      <c r="M587" s="6" t="s">
        <v>4766</v>
      </c>
      <c r="N587" s="6" t="s">
        <v>4766</v>
      </c>
      <c r="O587" s="6" t="s">
        <v>4766</v>
      </c>
    </row>
    <row r="588" spans="1:15" ht="16.5" customHeight="1" x14ac:dyDescent="0.25">
      <c r="A588" s="1" t="s">
        <v>2075</v>
      </c>
      <c r="B588" s="2" t="s">
        <v>7901</v>
      </c>
      <c r="C588" s="13" t="str">
        <f t="shared" si="12"/>
        <v>查看目錄</v>
      </c>
      <c r="D588" s="1" t="s">
        <v>9</v>
      </c>
      <c r="E588" s="6">
        <v>36323</v>
      </c>
      <c r="F588" s="6">
        <v>36325</v>
      </c>
      <c r="G588" s="6">
        <v>36325</v>
      </c>
      <c r="H588" s="6" t="s">
        <v>4766</v>
      </c>
      <c r="I588" s="6" t="s">
        <v>4766</v>
      </c>
      <c r="J588" s="6" t="s">
        <v>4766</v>
      </c>
      <c r="K588" s="6" t="s">
        <v>4766</v>
      </c>
      <c r="L588" s="6" t="s">
        <v>4766</v>
      </c>
      <c r="M588" s="6" t="s">
        <v>4766</v>
      </c>
      <c r="N588" s="6" t="s">
        <v>4766</v>
      </c>
      <c r="O588" s="6" t="s">
        <v>4766</v>
      </c>
    </row>
    <row r="589" spans="1:15" ht="16.5" customHeight="1" x14ac:dyDescent="0.25">
      <c r="A589" s="1" t="s">
        <v>2076</v>
      </c>
      <c r="B589" s="2" t="s">
        <v>7902</v>
      </c>
      <c r="C589" s="13" t="str">
        <f t="shared" si="12"/>
        <v>查看目錄</v>
      </c>
      <c r="D589" s="1" t="s">
        <v>2</v>
      </c>
      <c r="E589" s="6">
        <v>36332</v>
      </c>
      <c r="F589" s="6">
        <v>36336</v>
      </c>
      <c r="G589" s="6">
        <v>36364</v>
      </c>
      <c r="H589" s="6" t="s">
        <v>4766</v>
      </c>
      <c r="I589" s="6" t="s">
        <v>4766</v>
      </c>
      <c r="J589" s="6" t="s">
        <v>4766</v>
      </c>
      <c r="K589" s="6" t="s">
        <v>4766</v>
      </c>
      <c r="L589" s="6" t="s">
        <v>4766</v>
      </c>
      <c r="M589" s="6" t="s">
        <v>4766</v>
      </c>
      <c r="N589" s="6" t="s">
        <v>4766</v>
      </c>
      <c r="O589" s="6" t="s">
        <v>4766</v>
      </c>
    </row>
    <row r="590" spans="1:15" ht="16.5" customHeight="1" x14ac:dyDescent="0.25">
      <c r="A590" s="1" t="s">
        <v>2077</v>
      </c>
      <c r="B590" s="2" t="s">
        <v>7903</v>
      </c>
      <c r="C590" s="13" t="str">
        <f t="shared" si="12"/>
        <v>查看目錄</v>
      </c>
      <c r="D590" s="1" t="s">
        <v>2</v>
      </c>
      <c r="E590" s="6">
        <v>36332</v>
      </c>
      <c r="F590" s="6">
        <v>36336</v>
      </c>
      <c r="G590" s="6">
        <v>36364</v>
      </c>
      <c r="H590" s="6" t="s">
        <v>4766</v>
      </c>
      <c r="I590" s="6" t="s">
        <v>4766</v>
      </c>
      <c r="J590" s="6" t="s">
        <v>4766</v>
      </c>
      <c r="K590" s="6" t="s">
        <v>4766</v>
      </c>
      <c r="L590" s="6" t="s">
        <v>4766</v>
      </c>
      <c r="M590" s="6" t="s">
        <v>4766</v>
      </c>
      <c r="N590" s="6" t="s">
        <v>4766</v>
      </c>
      <c r="O590" s="6" t="s">
        <v>4766</v>
      </c>
    </row>
    <row r="591" spans="1:15" ht="16.5" customHeight="1" x14ac:dyDescent="0.25">
      <c r="A591" s="1" t="s">
        <v>2078</v>
      </c>
      <c r="B591" s="2" t="s">
        <v>7904</v>
      </c>
      <c r="C591" s="13" t="str">
        <f t="shared" si="12"/>
        <v>查看目錄</v>
      </c>
      <c r="D591" s="1" t="s">
        <v>2</v>
      </c>
      <c r="E591" s="6">
        <v>36328</v>
      </c>
      <c r="F591" s="6">
        <v>36336</v>
      </c>
      <c r="G591" s="6">
        <v>36335</v>
      </c>
      <c r="H591" s="6" t="s">
        <v>4766</v>
      </c>
      <c r="I591" s="6" t="s">
        <v>4766</v>
      </c>
      <c r="J591" s="6" t="s">
        <v>4766</v>
      </c>
      <c r="K591" s="6" t="s">
        <v>4766</v>
      </c>
      <c r="L591" s="6" t="s">
        <v>4766</v>
      </c>
      <c r="M591" s="6" t="s">
        <v>4766</v>
      </c>
      <c r="N591" s="6" t="s">
        <v>4766</v>
      </c>
      <c r="O591" s="6" t="s">
        <v>4766</v>
      </c>
    </row>
    <row r="592" spans="1:15" ht="16.5" customHeight="1" x14ac:dyDescent="0.25">
      <c r="A592" s="1" t="s">
        <v>2079</v>
      </c>
      <c r="B592" s="2" t="s">
        <v>7905</v>
      </c>
      <c r="C592" s="13" t="str">
        <f t="shared" si="12"/>
        <v>查看目錄</v>
      </c>
      <c r="D592" s="1" t="s">
        <v>2</v>
      </c>
      <c r="E592" s="6">
        <v>36333</v>
      </c>
      <c r="F592" s="6" t="s">
        <v>533</v>
      </c>
      <c r="G592" s="6">
        <v>36324</v>
      </c>
      <c r="H592" s="6" t="s">
        <v>4766</v>
      </c>
      <c r="I592" s="6" t="s">
        <v>4766</v>
      </c>
      <c r="J592" s="6" t="s">
        <v>4766</v>
      </c>
      <c r="K592" s="6" t="s">
        <v>4766</v>
      </c>
      <c r="L592" s="6" t="s">
        <v>4766</v>
      </c>
      <c r="M592" s="6" t="s">
        <v>4766</v>
      </c>
      <c r="N592" s="6" t="s">
        <v>4766</v>
      </c>
      <c r="O592" s="6" t="s">
        <v>4766</v>
      </c>
    </row>
    <row r="593" spans="1:15" ht="16.5" customHeight="1" x14ac:dyDescent="0.25">
      <c r="A593" s="1" t="s">
        <v>2080</v>
      </c>
      <c r="B593" s="2" t="s">
        <v>7906</v>
      </c>
      <c r="C593" s="13" t="str">
        <f t="shared" si="12"/>
        <v>查看目錄</v>
      </c>
      <c r="D593" s="1" t="s">
        <v>2</v>
      </c>
      <c r="E593" s="6">
        <v>36333</v>
      </c>
      <c r="F593" s="6" t="s">
        <v>533</v>
      </c>
      <c r="G593" s="6">
        <v>36324</v>
      </c>
      <c r="H593" s="6" t="s">
        <v>4766</v>
      </c>
      <c r="I593" s="6" t="s">
        <v>4766</v>
      </c>
      <c r="J593" s="6" t="s">
        <v>4766</v>
      </c>
      <c r="K593" s="6" t="s">
        <v>4766</v>
      </c>
      <c r="L593" s="6" t="s">
        <v>4766</v>
      </c>
      <c r="M593" s="6" t="s">
        <v>4766</v>
      </c>
      <c r="N593" s="6" t="s">
        <v>4766</v>
      </c>
      <c r="O593" s="6" t="s">
        <v>4766</v>
      </c>
    </row>
    <row r="594" spans="1:15" ht="16.5" customHeight="1" x14ac:dyDescent="0.25">
      <c r="A594" s="1" t="s">
        <v>2081</v>
      </c>
      <c r="B594" s="2" t="s">
        <v>7907</v>
      </c>
      <c r="C594" s="13" t="str">
        <f t="shared" si="12"/>
        <v>查看目錄</v>
      </c>
      <c r="D594" s="1" t="s">
        <v>2</v>
      </c>
      <c r="E594" s="6">
        <v>36333</v>
      </c>
      <c r="F594" s="6">
        <v>36332</v>
      </c>
      <c r="G594" s="6">
        <v>36329</v>
      </c>
      <c r="H594" s="6" t="s">
        <v>4766</v>
      </c>
      <c r="I594" s="6" t="s">
        <v>4766</v>
      </c>
      <c r="J594" s="6" t="s">
        <v>4766</v>
      </c>
      <c r="K594" s="6" t="s">
        <v>4766</v>
      </c>
      <c r="L594" s="6" t="s">
        <v>4766</v>
      </c>
      <c r="M594" s="6" t="s">
        <v>4766</v>
      </c>
      <c r="N594" s="6" t="s">
        <v>4766</v>
      </c>
      <c r="O594" s="6" t="s">
        <v>4766</v>
      </c>
    </row>
    <row r="595" spans="1:15" ht="16.5" customHeight="1" x14ac:dyDescent="0.25">
      <c r="A595" s="1" t="s">
        <v>2082</v>
      </c>
      <c r="B595" s="2" t="s">
        <v>7908</v>
      </c>
      <c r="C595" s="13" t="str">
        <f t="shared" si="12"/>
        <v>查看目錄</v>
      </c>
      <c r="D595" s="1" t="s">
        <v>9</v>
      </c>
      <c r="E595" s="6">
        <v>36333</v>
      </c>
      <c r="F595" s="6">
        <v>36334</v>
      </c>
      <c r="G595" s="6">
        <v>36334</v>
      </c>
      <c r="H595" s="6" t="s">
        <v>4766</v>
      </c>
      <c r="I595" s="6" t="s">
        <v>4766</v>
      </c>
      <c r="J595" s="6" t="s">
        <v>4766</v>
      </c>
      <c r="K595" s="6" t="s">
        <v>4766</v>
      </c>
      <c r="L595" s="6" t="s">
        <v>4766</v>
      </c>
      <c r="M595" s="6" t="s">
        <v>4766</v>
      </c>
      <c r="N595" s="6" t="s">
        <v>4766</v>
      </c>
      <c r="O595" s="6" t="s">
        <v>4766</v>
      </c>
    </row>
    <row r="596" spans="1:15" ht="16.5" customHeight="1" x14ac:dyDescent="0.25">
      <c r="A596" s="1" t="s">
        <v>2083</v>
      </c>
      <c r="B596" s="2" t="s">
        <v>7909</v>
      </c>
      <c r="C596" s="13" t="str">
        <f t="shared" si="12"/>
        <v>查看目錄</v>
      </c>
      <c r="D596" s="1" t="s">
        <v>2</v>
      </c>
      <c r="E596" s="6">
        <v>36336</v>
      </c>
      <c r="F596" s="6">
        <v>36340</v>
      </c>
      <c r="G596" s="6">
        <v>36343</v>
      </c>
      <c r="H596" s="6" t="s">
        <v>4766</v>
      </c>
      <c r="I596" s="6" t="s">
        <v>4766</v>
      </c>
      <c r="J596" s="6" t="s">
        <v>4766</v>
      </c>
      <c r="K596" s="6" t="s">
        <v>4766</v>
      </c>
      <c r="L596" s="6" t="s">
        <v>4766</v>
      </c>
      <c r="M596" s="6" t="s">
        <v>4766</v>
      </c>
      <c r="N596" s="6" t="s">
        <v>4766</v>
      </c>
      <c r="O596" s="6" t="s">
        <v>4766</v>
      </c>
    </row>
    <row r="597" spans="1:15" ht="16.5" customHeight="1" x14ac:dyDescent="0.25">
      <c r="A597" s="1" t="s">
        <v>2084</v>
      </c>
      <c r="B597" s="2" t="s">
        <v>7910</v>
      </c>
      <c r="C597" s="13" t="str">
        <f t="shared" si="12"/>
        <v>查看目錄</v>
      </c>
      <c r="D597" s="1" t="s">
        <v>2</v>
      </c>
      <c r="E597" s="6">
        <v>36349</v>
      </c>
      <c r="F597" s="6">
        <v>36357</v>
      </c>
      <c r="G597" s="6">
        <v>36372</v>
      </c>
      <c r="H597" s="6" t="s">
        <v>4766</v>
      </c>
      <c r="I597" s="6" t="s">
        <v>4766</v>
      </c>
      <c r="J597" s="6" t="s">
        <v>4766</v>
      </c>
      <c r="K597" s="6" t="s">
        <v>4766</v>
      </c>
      <c r="L597" s="6" t="s">
        <v>4766</v>
      </c>
      <c r="M597" s="6" t="s">
        <v>4766</v>
      </c>
      <c r="N597" s="6" t="s">
        <v>4766</v>
      </c>
      <c r="O597" s="6" t="s">
        <v>4766</v>
      </c>
    </row>
    <row r="598" spans="1:15" ht="16.5" customHeight="1" x14ac:dyDescent="0.25">
      <c r="A598" s="1" t="s">
        <v>2085</v>
      </c>
      <c r="B598" s="2" t="s">
        <v>7911</v>
      </c>
      <c r="C598" s="13" t="str">
        <f t="shared" si="12"/>
        <v>查看目錄</v>
      </c>
      <c r="D598" s="1" t="s">
        <v>2</v>
      </c>
      <c r="E598" s="6">
        <v>36349</v>
      </c>
      <c r="F598" s="6">
        <v>36357</v>
      </c>
      <c r="G598" s="6">
        <v>36372</v>
      </c>
      <c r="H598" s="6" t="s">
        <v>4766</v>
      </c>
      <c r="I598" s="6" t="s">
        <v>4766</v>
      </c>
      <c r="J598" s="6" t="s">
        <v>4766</v>
      </c>
      <c r="K598" s="6" t="s">
        <v>4766</v>
      </c>
      <c r="L598" s="6" t="s">
        <v>4766</v>
      </c>
      <c r="M598" s="6" t="s">
        <v>4766</v>
      </c>
      <c r="N598" s="6" t="s">
        <v>4766</v>
      </c>
      <c r="O598" s="6" t="s">
        <v>4766</v>
      </c>
    </row>
    <row r="599" spans="1:15" ht="16.5" customHeight="1" x14ac:dyDescent="0.25">
      <c r="A599" s="1" t="s">
        <v>2086</v>
      </c>
      <c r="B599" s="2" t="s">
        <v>7912</v>
      </c>
      <c r="C599" s="13" t="str">
        <f t="shared" si="12"/>
        <v>查看目錄</v>
      </c>
      <c r="D599" s="1" t="s">
        <v>2</v>
      </c>
      <c r="E599" s="6">
        <v>36349</v>
      </c>
      <c r="F599" s="6">
        <v>36357</v>
      </c>
      <c r="G599" s="6">
        <v>36372</v>
      </c>
      <c r="H599" s="6" t="s">
        <v>4766</v>
      </c>
      <c r="I599" s="6" t="s">
        <v>4766</v>
      </c>
      <c r="J599" s="6" t="s">
        <v>4766</v>
      </c>
      <c r="K599" s="6" t="s">
        <v>4766</v>
      </c>
      <c r="L599" s="6" t="s">
        <v>4766</v>
      </c>
      <c r="M599" s="6" t="s">
        <v>4766</v>
      </c>
      <c r="N599" s="6" t="s">
        <v>4766</v>
      </c>
      <c r="O599" s="6" t="s">
        <v>4766</v>
      </c>
    </row>
    <row r="600" spans="1:15" ht="16.5" customHeight="1" x14ac:dyDescent="0.25">
      <c r="A600" s="1" t="s">
        <v>2087</v>
      </c>
      <c r="B600" s="2" t="s">
        <v>7913</v>
      </c>
      <c r="C600" s="13" t="str">
        <f t="shared" si="12"/>
        <v>查看目錄</v>
      </c>
      <c r="D600" s="1" t="s">
        <v>1396</v>
      </c>
      <c r="E600" s="6">
        <v>36351</v>
      </c>
      <c r="F600" s="6">
        <v>36360</v>
      </c>
      <c r="G600" s="6">
        <v>36372</v>
      </c>
      <c r="H600" s="6" t="s">
        <v>4766</v>
      </c>
      <c r="I600" s="6" t="s">
        <v>4766</v>
      </c>
      <c r="J600" s="6" t="s">
        <v>4766</v>
      </c>
      <c r="K600" s="6" t="s">
        <v>4766</v>
      </c>
      <c r="L600" s="6" t="s">
        <v>4766</v>
      </c>
      <c r="M600" s="6" t="s">
        <v>4766</v>
      </c>
      <c r="N600" s="6" t="s">
        <v>4766</v>
      </c>
      <c r="O600" s="6" t="s">
        <v>4766</v>
      </c>
    </row>
    <row r="601" spans="1:15" ht="16.5" customHeight="1" x14ac:dyDescent="0.25">
      <c r="A601" s="1" t="s">
        <v>2088</v>
      </c>
      <c r="B601" s="2" t="s">
        <v>7914</v>
      </c>
      <c r="C601" s="13" t="str">
        <f t="shared" si="12"/>
        <v>查看目錄</v>
      </c>
      <c r="D601" s="1" t="s">
        <v>1396</v>
      </c>
      <c r="E601" s="6">
        <v>36351</v>
      </c>
      <c r="F601" s="6">
        <v>36360</v>
      </c>
      <c r="G601" s="6">
        <v>36372</v>
      </c>
      <c r="H601" s="6" t="s">
        <v>4766</v>
      </c>
      <c r="I601" s="6" t="s">
        <v>4766</v>
      </c>
      <c r="J601" s="6" t="s">
        <v>4766</v>
      </c>
      <c r="K601" s="6" t="s">
        <v>4766</v>
      </c>
      <c r="L601" s="6" t="s">
        <v>4766</v>
      </c>
      <c r="M601" s="6" t="s">
        <v>4766</v>
      </c>
      <c r="N601" s="6" t="s">
        <v>4766</v>
      </c>
      <c r="O601" s="6" t="s">
        <v>4766</v>
      </c>
    </row>
    <row r="602" spans="1:15" ht="16.5" customHeight="1" x14ac:dyDescent="0.25">
      <c r="A602" s="1" t="s">
        <v>2089</v>
      </c>
      <c r="B602" s="2" t="s">
        <v>7915</v>
      </c>
      <c r="C602" s="13" t="str">
        <f t="shared" si="12"/>
        <v>查看目錄</v>
      </c>
      <c r="D602" s="1" t="s">
        <v>2</v>
      </c>
      <c r="E602" s="6">
        <v>36357</v>
      </c>
      <c r="F602" s="6">
        <v>36369</v>
      </c>
      <c r="G602" s="6">
        <v>36432</v>
      </c>
      <c r="H602" s="6" t="s">
        <v>4766</v>
      </c>
      <c r="I602" s="6" t="s">
        <v>4766</v>
      </c>
      <c r="J602" s="6" t="s">
        <v>4766</v>
      </c>
      <c r="K602" s="6" t="s">
        <v>4766</v>
      </c>
      <c r="L602" s="6" t="s">
        <v>4766</v>
      </c>
      <c r="M602" s="6" t="s">
        <v>4766</v>
      </c>
      <c r="N602" s="6" t="s">
        <v>4766</v>
      </c>
      <c r="O602" s="6" t="s">
        <v>4766</v>
      </c>
    </row>
    <row r="603" spans="1:15" ht="16.5" customHeight="1" x14ac:dyDescent="0.25">
      <c r="A603" s="1" t="s">
        <v>2090</v>
      </c>
      <c r="B603" s="2" t="s">
        <v>7916</v>
      </c>
      <c r="C603" s="13" t="str">
        <f t="shared" si="12"/>
        <v>查看目錄</v>
      </c>
      <c r="D603" s="1" t="s">
        <v>2</v>
      </c>
      <c r="E603" s="6">
        <v>36357</v>
      </c>
      <c r="F603" s="6">
        <v>36369</v>
      </c>
      <c r="G603" s="6">
        <v>36372</v>
      </c>
      <c r="H603" s="6" t="s">
        <v>4766</v>
      </c>
      <c r="I603" s="6" t="s">
        <v>4766</v>
      </c>
      <c r="J603" s="6" t="s">
        <v>4766</v>
      </c>
      <c r="K603" s="6" t="s">
        <v>4766</v>
      </c>
      <c r="L603" s="6" t="s">
        <v>4766</v>
      </c>
      <c r="M603" s="6" t="s">
        <v>4766</v>
      </c>
      <c r="N603" s="6" t="s">
        <v>4766</v>
      </c>
      <c r="O603" s="6" t="s">
        <v>4766</v>
      </c>
    </row>
    <row r="604" spans="1:15" ht="16.5" customHeight="1" x14ac:dyDescent="0.25">
      <c r="A604" s="1" t="s">
        <v>2091</v>
      </c>
      <c r="B604" s="2" t="s">
        <v>7917</v>
      </c>
      <c r="C604" s="13" t="str">
        <f t="shared" si="12"/>
        <v>查看目錄</v>
      </c>
      <c r="D604" s="1" t="s">
        <v>9</v>
      </c>
      <c r="E604" s="6">
        <v>36356</v>
      </c>
      <c r="F604" s="6">
        <v>36363</v>
      </c>
      <c r="G604" s="6">
        <v>36373</v>
      </c>
      <c r="H604" s="6" t="s">
        <v>4766</v>
      </c>
      <c r="I604" s="6" t="s">
        <v>4766</v>
      </c>
      <c r="J604" s="6" t="s">
        <v>4766</v>
      </c>
      <c r="K604" s="6" t="s">
        <v>4766</v>
      </c>
      <c r="L604" s="6" t="s">
        <v>4766</v>
      </c>
      <c r="M604" s="6" t="s">
        <v>4766</v>
      </c>
      <c r="N604" s="6" t="s">
        <v>4766</v>
      </c>
      <c r="O604" s="6" t="s">
        <v>4766</v>
      </c>
    </row>
    <row r="605" spans="1:15" ht="16.5" customHeight="1" x14ac:dyDescent="0.25">
      <c r="A605" s="1" t="s">
        <v>2092</v>
      </c>
      <c r="B605" s="2" t="s">
        <v>7918</v>
      </c>
      <c r="C605" s="13" t="str">
        <f t="shared" si="12"/>
        <v>查看目錄</v>
      </c>
      <c r="D605" s="1" t="s">
        <v>2</v>
      </c>
      <c r="E605" s="6">
        <v>36363</v>
      </c>
      <c r="F605" s="6">
        <v>36371</v>
      </c>
      <c r="G605" s="6">
        <v>36381</v>
      </c>
      <c r="H605" s="6" t="s">
        <v>4766</v>
      </c>
      <c r="I605" s="6" t="s">
        <v>4766</v>
      </c>
      <c r="J605" s="6" t="s">
        <v>4766</v>
      </c>
      <c r="K605" s="6" t="s">
        <v>4766</v>
      </c>
      <c r="L605" s="6" t="s">
        <v>4766</v>
      </c>
      <c r="M605" s="6" t="s">
        <v>4766</v>
      </c>
      <c r="N605" s="6" t="s">
        <v>4766</v>
      </c>
      <c r="O605" s="6" t="s">
        <v>4766</v>
      </c>
    </row>
    <row r="606" spans="1:15" ht="16.5" customHeight="1" x14ac:dyDescent="0.25">
      <c r="A606" s="1" t="s">
        <v>2093</v>
      </c>
      <c r="B606" s="2" t="s">
        <v>7919</v>
      </c>
      <c r="C606" s="13" t="str">
        <f t="shared" si="12"/>
        <v>查看目錄</v>
      </c>
      <c r="D606" s="1" t="s">
        <v>1396</v>
      </c>
      <c r="E606" s="6">
        <v>36370</v>
      </c>
      <c r="F606" s="6">
        <v>36378</v>
      </c>
      <c r="G606" s="6">
        <v>36391</v>
      </c>
      <c r="H606" s="6" t="s">
        <v>4766</v>
      </c>
      <c r="I606" s="6" t="s">
        <v>4766</v>
      </c>
      <c r="J606" s="6" t="s">
        <v>4766</v>
      </c>
      <c r="K606" s="6" t="s">
        <v>4766</v>
      </c>
      <c r="L606" s="6" t="s">
        <v>4766</v>
      </c>
      <c r="M606" s="6" t="s">
        <v>4766</v>
      </c>
      <c r="N606" s="6" t="s">
        <v>4766</v>
      </c>
      <c r="O606" s="6" t="s">
        <v>4766</v>
      </c>
    </row>
    <row r="607" spans="1:15" ht="16.5" customHeight="1" x14ac:dyDescent="0.25">
      <c r="A607" s="1" t="s">
        <v>2094</v>
      </c>
      <c r="B607" s="2" t="s">
        <v>7920</v>
      </c>
      <c r="C607" s="13" t="str">
        <f t="shared" si="12"/>
        <v>查看目錄</v>
      </c>
      <c r="D607" s="1" t="s">
        <v>9</v>
      </c>
      <c r="E607" s="6">
        <v>36370</v>
      </c>
      <c r="F607" s="6">
        <v>36378</v>
      </c>
      <c r="G607" s="6">
        <v>36433</v>
      </c>
      <c r="H607" s="6" t="s">
        <v>4766</v>
      </c>
      <c r="I607" s="6" t="s">
        <v>4766</v>
      </c>
      <c r="J607" s="6" t="s">
        <v>4766</v>
      </c>
      <c r="K607" s="6" t="s">
        <v>4766</v>
      </c>
      <c r="L607" s="6" t="s">
        <v>4766</v>
      </c>
      <c r="M607" s="6" t="s">
        <v>4766</v>
      </c>
      <c r="N607" s="6" t="s">
        <v>4766</v>
      </c>
      <c r="O607" s="6" t="s">
        <v>4766</v>
      </c>
    </row>
    <row r="608" spans="1:15" ht="16.5" customHeight="1" x14ac:dyDescent="0.25">
      <c r="A608" s="1" t="s">
        <v>2095</v>
      </c>
      <c r="B608" s="2" t="s">
        <v>7921</v>
      </c>
      <c r="C608" s="13" t="str">
        <f t="shared" si="12"/>
        <v>查看目錄</v>
      </c>
      <c r="D608" s="1" t="s">
        <v>9</v>
      </c>
      <c r="E608" s="6">
        <v>36370</v>
      </c>
      <c r="F608" s="6">
        <v>36378</v>
      </c>
      <c r="G608" s="6">
        <v>36433</v>
      </c>
      <c r="H608" s="6" t="s">
        <v>4766</v>
      </c>
      <c r="I608" s="6" t="s">
        <v>4766</v>
      </c>
      <c r="J608" s="6" t="s">
        <v>4766</v>
      </c>
      <c r="K608" s="6" t="s">
        <v>4766</v>
      </c>
      <c r="L608" s="6" t="s">
        <v>4766</v>
      </c>
      <c r="M608" s="6" t="s">
        <v>4766</v>
      </c>
      <c r="N608" s="6" t="s">
        <v>4766</v>
      </c>
      <c r="O608" s="6" t="s">
        <v>4766</v>
      </c>
    </row>
    <row r="609" spans="1:15" ht="16.5" customHeight="1" x14ac:dyDescent="0.25">
      <c r="A609" s="1" t="s">
        <v>2096</v>
      </c>
      <c r="B609" s="2" t="s">
        <v>7922</v>
      </c>
      <c r="C609" s="13" t="str">
        <f t="shared" si="12"/>
        <v>查看目錄</v>
      </c>
      <c r="D609" s="1" t="s">
        <v>2</v>
      </c>
      <c r="E609" s="6">
        <v>36403</v>
      </c>
      <c r="F609" s="6">
        <v>36409</v>
      </c>
      <c r="G609" s="6">
        <v>36423</v>
      </c>
      <c r="H609" s="6" t="s">
        <v>4766</v>
      </c>
      <c r="I609" s="6" t="s">
        <v>4766</v>
      </c>
      <c r="J609" s="6" t="s">
        <v>4766</v>
      </c>
      <c r="K609" s="6" t="s">
        <v>4766</v>
      </c>
      <c r="L609" s="6" t="s">
        <v>4766</v>
      </c>
      <c r="M609" s="6" t="s">
        <v>4766</v>
      </c>
      <c r="N609" s="6" t="s">
        <v>4766</v>
      </c>
      <c r="O609" s="6" t="s">
        <v>4766</v>
      </c>
    </row>
    <row r="610" spans="1:15" ht="16.5" customHeight="1" x14ac:dyDescent="0.25">
      <c r="A610" s="1" t="s">
        <v>2097</v>
      </c>
      <c r="B610" s="2" t="s">
        <v>7923</v>
      </c>
      <c r="C610" s="13" t="str">
        <f t="shared" si="12"/>
        <v>查看目錄</v>
      </c>
      <c r="D610" s="1" t="s">
        <v>2</v>
      </c>
      <c r="E610" s="6">
        <v>36405</v>
      </c>
      <c r="F610" s="6">
        <v>36414</v>
      </c>
      <c r="G610" s="6">
        <v>36445</v>
      </c>
      <c r="H610" s="6" t="s">
        <v>4766</v>
      </c>
      <c r="I610" s="6" t="s">
        <v>4766</v>
      </c>
      <c r="J610" s="6" t="s">
        <v>4766</v>
      </c>
      <c r="K610" s="6" t="s">
        <v>4766</v>
      </c>
      <c r="L610" s="6" t="s">
        <v>4766</v>
      </c>
      <c r="M610" s="6" t="s">
        <v>4766</v>
      </c>
      <c r="N610" s="6" t="s">
        <v>4766</v>
      </c>
      <c r="O610" s="6" t="s">
        <v>4766</v>
      </c>
    </row>
    <row r="611" spans="1:15" ht="16.5" customHeight="1" x14ac:dyDescent="0.25">
      <c r="A611" s="1" t="s">
        <v>2098</v>
      </c>
      <c r="B611" s="2" t="s">
        <v>7924</v>
      </c>
      <c r="C611" s="13" t="str">
        <f t="shared" si="12"/>
        <v>查看目錄</v>
      </c>
      <c r="D611" s="1" t="s">
        <v>234</v>
      </c>
      <c r="E611" s="6">
        <v>36413</v>
      </c>
      <c r="F611" s="6">
        <v>36433</v>
      </c>
      <c r="G611" s="6">
        <v>36445</v>
      </c>
      <c r="H611" s="6" t="s">
        <v>4766</v>
      </c>
      <c r="I611" s="6" t="s">
        <v>4766</v>
      </c>
      <c r="J611" s="6" t="s">
        <v>4766</v>
      </c>
      <c r="K611" s="6" t="s">
        <v>4766</v>
      </c>
      <c r="L611" s="6" t="s">
        <v>4766</v>
      </c>
      <c r="M611" s="6" t="s">
        <v>4766</v>
      </c>
      <c r="N611" s="6" t="s">
        <v>4766</v>
      </c>
      <c r="O611" s="6" t="s">
        <v>4766</v>
      </c>
    </row>
    <row r="612" spans="1:15" ht="16.5" customHeight="1" x14ac:dyDescent="0.25">
      <c r="A612" s="1" t="s">
        <v>2099</v>
      </c>
      <c r="B612" s="2" t="s">
        <v>7925</v>
      </c>
      <c r="C612" s="13" t="str">
        <f t="shared" si="12"/>
        <v>查看目錄</v>
      </c>
      <c r="D612" s="1" t="s">
        <v>2</v>
      </c>
      <c r="E612" s="6">
        <v>36431</v>
      </c>
      <c r="F612" s="6">
        <v>36382</v>
      </c>
      <c r="G612" s="6">
        <v>36451</v>
      </c>
      <c r="H612" s="6" t="s">
        <v>4766</v>
      </c>
      <c r="I612" s="6" t="s">
        <v>4766</v>
      </c>
      <c r="J612" s="6" t="s">
        <v>4766</v>
      </c>
      <c r="K612" s="6" t="s">
        <v>4766</v>
      </c>
      <c r="L612" s="6" t="s">
        <v>4766</v>
      </c>
      <c r="M612" s="6" t="s">
        <v>4766</v>
      </c>
      <c r="N612" s="6" t="s">
        <v>4766</v>
      </c>
      <c r="O612" s="6" t="s">
        <v>4766</v>
      </c>
    </row>
    <row r="613" spans="1:15" ht="16.5" customHeight="1" x14ac:dyDescent="0.25">
      <c r="A613" s="1" t="s">
        <v>2100</v>
      </c>
      <c r="B613" s="2" t="s">
        <v>7926</v>
      </c>
      <c r="C613" s="13" t="str">
        <f t="shared" si="12"/>
        <v>查看目錄</v>
      </c>
      <c r="D613" s="1" t="s">
        <v>4992</v>
      </c>
      <c r="E613" s="6">
        <v>40455</v>
      </c>
      <c r="F613" s="6">
        <v>40464</v>
      </c>
      <c r="G613" s="6">
        <v>36459</v>
      </c>
      <c r="H613" s="6" t="s">
        <v>4766</v>
      </c>
      <c r="I613" s="6" t="s">
        <v>4766</v>
      </c>
      <c r="J613" s="6" t="s">
        <v>4766</v>
      </c>
      <c r="K613" s="6" t="s">
        <v>4766</v>
      </c>
      <c r="L613" s="6" t="s">
        <v>4766</v>
      </c>
      <c r="M613" s="6" t="s">
        <v>4766</v>
      </c>
      <c r="N613" s="6" t="s">
        <v>4766</v>
      </c>
      <c r="O613" s="6" t="s">
        <v>4766</v>
      </c>
    </row>
    <row r="614" spans="1:15" ht="16.5" customHeight="1" x14ac:dyDescent="0.25">
      <c r="A614" s="1" t="s">
        <v>2101</v>
      </c>
      <c r="B614" s="2" t="s">
        <v>7927</v>
      </c>
      <c r="C614" s="13" t="str">
        <f t="shared" si="12"/>
        <v>查看目錄</v>
      </c>
      <c r="D614" s="1" t="s">
        <v>4992</v>
      </c>
      <c r="E614" s="6">
        <v>36446</v>
      </c>
      <c r="F614" s="6">
        <v>36455</v>
      </c>
      <c r="G614" s="6">
        <v>36462</v>
      </c>
      <c r="H614" s="6" t="s">
        <v>4766</v>
      </c>
      <c r="I614" s="6" t="s">
        <v>4766</v>
      </c>
      <c r="J614" s="6" t="s">
        <v>4766</v>
      </c>
      <c r="K614" s="6" t="s">
        <v>4766</v>
      </c>
      <c r="L614" s="6" t="s">
        <v>4766</v>
      </c>
      <c r="M614" s="6" t="s">
        <v>4766</v>
      </c>
      <c r="N614" s="6" t="s">
        <v>4766</v>
      </c>
      <c r="O614" s="6" t="s">
        <v>4766</v>
      </c>
    </row>
    <row r="615" spans="1:15" ht="16.5" customHeight="1" x14ac:dyDescent="0.25">
      <c r="A615" s="1" t="s">
        <v>2102</v>
      </c>
      <c r="B615" s="2" t="s">
        <v>7928</v>
      </c>
      <c r="C615" s="13" t="str">
        <f t="shared" si="12"/>
        <v>查看目錄</v>
      </c>
      <c r="D615" s="1" t="s">
        <v>2</v>
      </c>
      <c r="E615" s="6">
        <v>36453</v>
      </c>
      <c r="F615" s="6">
        <v>36463</v>
      </c>
      <c r="G615" s="6">
        <v>36487</v>
      </c>
      <c r="H615" s="6" t="s">
        <v>4766</v>
      </c>
      <c r="I615" s="6" t="s">
        <v>4766</v>
      </c>
      <c r="J615" s="6" t="s">
        <v>4766</v>
      </c>
      <c r="K615" s="6" t="s">
        <v>4766</v>
      </c>
      <c r="L615" s="6" t="s">
        <v>4766</v>
      </c>
      <c r="M615" s="6" t="s">
        <v>4766</v>
      </c>
      <c r="N615" s="6" t="s">
        <v>4766</v>
      </c>
      <c r="O615" s="6" t="s">
        <v>4766</v>
      </c>
    </row>
    <row r="616" spans="1:15" ht="16.5" customHeight="1" x14ac:dyDescent="0.25">
      <c r="A616" s="1" t="s">
        <v>2103</v>
      </c>
      <c r="B616" s="2" t="s">
        <v>7929</v>
      </c>
      <c r="C616" s="13" t="str">
        <f t="shared" si="12"/>
        <v>查看目錄</v>
      </c>
      <c r="D616" s="1" t="s">
        <v>2</v>
      </c>
      <c r="E616" s="6">
        <v>36475</v>
      </c>
      <c r="F616" s="6">
        <v>36483</v>
      </c>
      <c r="G616" s="6">
        <v>36519</v>
      </c>
      <c r="H616" s="6" t="s">
        <v>4766</v>
      </c>
      <c r="I616" s="6" t="s">
        <v>4766</v>
      </c>
      <c r="J616" s="6" t="s">
        <v>4766</v>
      </c>
      <c r="K616" s="6" t="s">
        <v>4766</v>
      </c>
      <c r="L616" s="6" t="s">
        <v>4766</v>
      </c>
      <c r="M616" s="6" t="s">
        <v>4766</v>
      </c>
      <c r="N616" s="6" t="s">
        <v>4766</v>
      </c>
      <c r="O616" s="6" t="s">
        <v>4766</v>
      </c>
    </row>
    <row r="617" spans="1:15" ht="16.5" customHeight="1" x14ac:dyDescent="0.25">
      <c r="A617" s="1" t="s">
        <v>2104</v>
      </c>
      <c r="B617" s="2" t="s">
        <v>7930</v>
      </c>
      <c r="C617" s="13" t="str">
        <f t="shared" si="12"/>
        <v>查看目錄</v>
      </c>
      <c r="D617" s="1" t="s">
        <v>2</v>
      </c>
      <c r="E617" s="6">
        <v>36475</v>
      </c>
      <c r="F617" s="6">
        <v>36483</v>
      </c>
      <c r="G617" s="6">
        <v>36484</v>
      </c>
      <c r="H617" s="6" t="s">
        <v>4766</v>
      </c>
      <c r="I617" s="6" t="s">
        <v>4766</v>
      </c>
      <c r="J617" s="6" t="s">
        <v>4766</v>
      </c>
      <c r="K617" s="6" t="s">
        <v>4766</v>
      </c>
      <c r="L617" s="6" t="s">
        <v>4766</v>
      </c>
      <c r="M617" s="6" t="s">
        <v>4766</v>
      </c>
      <c r="N617" s="6" t="s">
        <v>4766</v>
      </c>
      <c r="O617" s="6" t="s">
        <v>4766</v>
      </c>
    </row>
    <row r="618" spans="1:15" ht="16.5" customHeight="1" x14ac:dyDescent="0.25">
      <c r="A618" s="1" t="s">
        <v>2105</v>
      </c>
      <c r="B618" s="2" t="s">
        <v>7931</v>
      </c>
      <c r="C618" s="13" t="str">
        <f t="shared" si="12"/>
        <v>查看目錄</v>
      </c>
      <c r="D618" s="1" t="s">
        <v>234</v>
      </c>
      <c r="E618" s="6">
        <v>36480</v>
      </c>
      <c r="F618" s="6">
        <v>36489</v>
      </c>
      <c r="G618" s="6">
        <v>36493</v>
      </c>
      <c r="H618" s="6" t="s">
        <v>4766</v>
      </c>
      <c r="I618" s="6" t="s">
        <v>4766</v>
      </c>
      <c r="J618" s="6" t="s">
        <v>4766</v>
      </c>
      <c r="K618" s="6" t="s">
        <v>4766</v>
      </c>
      <c r="L618" s="6" t="s">
        <v>4766</v>
      </c>
      <c r="M618" s="6" t="s">
        <v>4766</v>
      </c>
      <c r="N618" s="6" t="s">
        <v>4766</v>
      </c>
      <c r="O618" s="6" t="s">
        <v>4766</v>
      </c>
    </row>
    <row r="619" spans="1:15" ht="16.5" customHeight="1" x14ac:dyDescent="0.25">
      <c r="A619" s="1" t="s">
        <v>2106</v>
      </c>
      <c r="B619" s="2" t="s">
        <v>7932</v>
      </c>
      <c r="C619" s="13" t="str">
        <f t="shared" si="12"/>
        <v>查看目錄</v>
      </c>
      <c r="D619" s="1" t="s">
        <v>2</v>
      </c>
      <c r="E619" s="6">
        <v>36503</v>
      </c>
      <c r="F619" s="6">
        <v>36516</v>
      </c>
      <c r="G619" s="6">
        <v>36516</v>
      </c>
      <c r="H619" s="6" t="s">
        <v>4766</v>
      </c>
      <c r="I619" s="6" t="s">
        <v>4766</v>
      </c>
      <c r="J619" s="6" t="s">
        <v>4766</v>
      </c>
      <c r="K619" s="6" t="s">
        <v>4766</v>
      </c>
      <c r="L619" s="6" t="s">
        <v>4766</v>
      </c>
      <c r="M619" s="6" t="s">
        <v>4766</v>
      </c>
      <c r="N619" s="6" t="s">
        <v>4766</v>
      </c>
      <c r="O619" s="6" t="s">
        <v>4766</v>
      </c>
    </row>
    <row r="620" spans="1:15" ht="16.5" customHeight="1" x14ac:dyDescent="0.25">
      <c r="A620" s="1" t="s">
        <v>2107</v>
      </c>
      <c r="B620" s="2" t="s">
        <v>7933</v>
      </c>
      <c r="C620" s="13" t="str">
        <f t="shared" si="12"/>
        <v>查看目錄</v>
      </c>
      <c r="D620" s="1" t="s">
        <v>2</v>
      </c>
      <c r="E620" s="6">
        <v>36510</v>
      </c>
      <c r="F620" s="6">
        <v>36524</v>
      </c>
      <c r="G620" s="6">
        <v>36532</v>
      </c>
      <c r="H620" s="6" t="s">
        <v>4766</v>
      </c>
      <c r="I620" s="6" t="s">
        <v>4766</v>
      </c>
      <c r="J620" s="6" t="s">
        <v>4766</v>
      </c>
      <c r="K620" s="6" t="s">
        <v>4766</v>
      </c>
      <c r="L620" s="6" t="s">
        <v>4766</v>
      </c>
      <c r="M620" s="6" t="s">
        <v>4766</v>
      </c>
      <c r="N620" s="6" t="s">
        <v>4766</v>
      </c>
      <c r="O620" s="6" t="s">
        <v>4766</v>
      </c>
    </row>
    <row r="621" spans="1:15" ht="16.5" customHeight="1" x14ac:dyDescent="0.25">
      <c r="A621" s="1" t="s">
        <v>2108</v>
      </c>
      <c r="B621" s="2" t="s">
        <v>7934</v>
      </c>
      <c r="C621" s="13" t="str">
        <f t="shared" si="12"/>
        <v>查看目錄</v>
      </c>
      <c r="D621" s="1" t="s">
        <v>2</v>
      </c>
      <c r="E621" s="6">
        <v>36511</v>
      </c>
      <c r="F621" s="6">
        <v>36515</v>
      </c>
      <c r="G621" s="6">
        <v>36515</v>
      </c>
      <c r="H621" s="6" t="s">
        <v>4766</v>
      </c>
      <c r="I621" s="6" t="s">
        <v>4766</v>
      </c>
      <c r="J621" s="6" t="s">
        <v>4766</v>
      </c>
      <c r="K621" s="6" t="s">
        <v>4766</v>
      </c>
      <c r="L621" s="6" t="s">
        <v>4766</v>
      </c>
      <c r="M621" s="6" t="s">
        <v>4766</v>
      </c>
      <c r="N621" s="6" t="s">
        <v>4766</v>
      </c>
      <c r="O621" s="6" t="s">
        <v>4766</v>
      </c>
    </row>
    <row r="622" spans="1:15" ht="16.5" customHeight="1" x14ac:dyDescent="0.25">
      <c r="A622" s="1" t="s">
        <v>2109</v>
      </c>
      <c r="B622" s="2" t="s">
        <v>7935</v>
      </c>
      <c r="C622" s="13" t="str">
        <f t="shared" si="12"/>
        <v>查看目錄</v>
      </c>
      <c r="D622" s="1" t="s">
        <v>9</v>
      </c>
      <c r="E622" s="6">
        <v>36522</v>
      </c>
      <c r="F622" s="6">
        <v>36536</v>
      </c>
      <c r="G622" s="6">
        <v>36539</v>
      </c>
      <c r="H622" s="6" t="s">
        <v>4766</v>
      </c>
      <c r="I622" s="6" t="s">
        <v>4766</v>
      </c>
      <c r="J622" s="6" t="s">
        <v>4766</v>
      </c>
      <c r="K622" s="6" t="s">
        <v>4766</v>
      </c>
      <c r="L622" s="6" t="s">
        <v>4766</v>
      </c>
      <c r="M622" s="6" t="s">
        <v>4766</v>
      </c>
      <c r="N622" s="6" t="s">
        <v>4766</v>
      </c>
      <c r="O622" s="6" t="s">
        <v>4766</v>
      </c>
    </row>
    <row r="623" spans="1:15" ht="16.5" customHeight="1" x14ac:dyDescent="0.25">
      <c r="A623" s="1" t="s">
        <v>2110</v>
      </c>
      <c r="B623" s="2" t="s">
        <v>7936</v>
      </c>
      <c r="C623" s="13" t="str">
        <f t="shared" si="12"/>
        <v>查看目錄</v>
      </c>
      <c r="D623" s="1" t="s">
        <v>631</v>
      </c>
      <c r="E623" s="6">
        <v>41180</v>
      </c>
      <c r="F623" s="6">
        <v>41210</v>
      </c>
      <c r="G623" s="6">
        <v>41264</v>
      </c>
      <c r="H623" s="6" t="s">
        <v>4766</v>
      </c>
      <c r="I623" s="6" t="s">
        <v>4766</v>
      </c>
      <c r="J623" s="6" t="s">
        <v>4766</v>
      </c>
      <c r="K623" s="6" t="s">
        <v>4766</v>
      </c>
      <c r="L623" s="6" t="s">
        <v>903</v>
      </c>
      <c r="M623" s="6" t="s">
        <v>4766</v>
      </c>
      <c r="N623" s="6" t="s">
        <v>4766</v>
      </c>
      <c r="O623" s="6" t="s">
        <v>4766</v>
      </c>
    </row>
    <row r="624" spans="1:15" ht="16.5" customHeight="1" x14ac:dyDescent="0.25">
      <c r="A624" s="1" t="s">
        <v>2111</v>
      </c>
      <c r="B624" s="2" t="s">
        <v>7522</v>
      </c>
      <c r="C624" s="13" t="str">
        <f t="shared" si="12"/>
        <v>查看目錄</v>
      </c>
      <c r="D624" s="1" t="s">
        <v>615</v>
      </c>
      <c r="E624" s="6">
        <v>41268</v>
      </c>
      <c r="F624" s="6">
        <v>41299</v>
      </c>
      <c r="G624" s="6">
        <v>41442</v>
      </c>
      <c r="H624" s="6" t="s">
        <v>4766</v>
      </c>
      <c r="I624" s="6" t="s">
        <v>4766</v>
      </c>
      <c r="J624" s="6" t="s">
        <v>4766</v>
      </c>
      <c r="K624" s="6" t="s">
        <v>4766</v>
      </c>
      <c r="L624" s="6" t="s">
        <v>903</v>
      </c>
      <c r="M624" s="6" t="s">
        <v>2112</v>
      </c>
      <c r="N624" s="6" t="s">
        <v>4766</v>
      </c>
      <c r="O624" s="6" t="s">
        <v>4766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16"/>
  <dimension ref="A1:O127"/>
  <sheetViews>
    <sheetView topLeftCell="A82" workbookViewId="0">
      <selection activeCell="C1" sqref="C1:C1048576"/>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3" width="16.125" style="6" bestFit="1" customWidth="1"/>
    <col min="14" max="14" width="9" style="6"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2113</v>
      </c>
      <c r="B2" s="2" t="s">
        <v>7193</v>
      </c>
      <c r="C2" s="15" t="s">
        <v>8887</v>
      </c>
      <c r="D2" s="1" t="s">
        <v>4989</v>
      </c>
      <c r="E2" s="6">
        <v>37869</v>
      </c>
      <c r="F2" s="6" t="s">
        <v>4766</v>
      </c>
      <c r="G2" s="6" t="s">
        <v>4766</v>
      </c>
      <c r="H2" s="6" t="s">
        <v>4766</v>
      </c>
      <c r="I2" s="6" t="s">
        <v>4766</v>
      </c>
      <c r="J2" s="6" t="s">
        <v>4766</v>
      </c>
      <c r="K2" s="6" t="s">
        <v>4766</v>
      </c>
      <c r="L2" s="6" t="s">
        <v>350</v>
      </c>
      <c r="M2" s="6" t="s">
        <v>4766</v>
      </c>
      <c r="N2" s="6" t="s">
        <v>4766</v>
      </c>
      <c r="O2" s="6" t="s">
        <v>4766</v>
      </c>
    </row>
    <row r="3" spans="1:15" ht="16.5" customHeight="1" x14ac:dyDescent="0.25">
      <c r="A3" s="1" t="s">
        <v>2114</v>
      </c>
      <c r="B3" s="2" t="s">
        <v>7194</v>
      </c>
      <c r="C3" s="15" t="s">
        <v>8887</v>
      </c>
      <c r="D3" s="1" t="s">
        <v>4989</v>
      </c>
      <c r="E3" s="6">
        <v>37944</v>
      </c>
      <c r="F3" s="6" t="s">
        <v>4766</v>
      </c>
      <c r="G3" s="6">
        <v>37981</v>
      </c>
      <c r="H3" s="6">
        <v>37982</v>
      </c>
      <c r="I3" s="6" t="s">
        <v>4792</v>
      </c>
      <c r="J3" s="6">
        <v>37982</v>
      </c>
      <c r="K3" s="6" t="s">
        <v>4794</v>
      </c>
      <c r="L3" s="6" t="s">
        <v>350</v>
      </c>
      <c r="M3" s="6">
        <v>37985</v>
      </c>
      <c r="N3" s="6" t="s">
        <v>4766</v>
      </c>
      <c r="O3" s="6" t="s">
        <v>4766</v>
      </c>
    </row>
    <row r="4" spans="1:15" ht="16.5" customHeight="1" x14ac:dyDescent="0.25">
      <c r="A4" s="1" t="s">
        <v>2115</v>
      </c>
      <c r="B4" s="2" t="s">
        <v>7195</v>
      </c>
      <c r="C4" s="15" t="s">
        <v>8887</v>
      </c>
      <c r="D4" s="1" t="s">
        <v>2116</v>
      </c>
      <c r="E4" s="6">
        <v>37967</v>
      </c>
      <c r="F4" s="6">
        <v>37998</v>
      </c>
      <c r="G4" s="6" t="s">
        <v>4766</v>
      </c>
      <c r="H4" s="6" t="s">
        <v>4766</v>
      </c>
      <c r="I4" s="6" t="s">
        <v>4766</v>
      </c>
      <c r="J4" s="6" t="s">
        <v>4766</v>
      </c>
      <c r="K4" s="6" t="s">
        <v>4766</v>
      </c>
      <c r="L4" s="6" t="s">
        <v>443</v>
      </c>
      <c r="M4" s="6" t="s">
        <v>4766</v>
      </c>
      <c r="N4" s="6" t="s">
        <v>4766</v>
      </c>
      <c r="O4" s="6" t="s">
        <v>4766</v>
      </c>
    </row>
    <row r="5" spans="1:15" ht="16.5" customHeight="1" x14ac:dyDescent="0.25">
      <c r="A5" s="1" t="s">
        <v>2117</v>
      </c>
      <c r="B5" s="2" t="s">
        <v>7196</v>
      </c>
      <c r="C5" s="15" t="s">
        <v>8887</v>
      </c>
      <c r="D5" s="1" t="s">
        <v>2116</v>
      </c>
      <c r="E5" s="6">
        <v>37967</v>
      </c>
      <c r="F5" s="6">
        <v>37998</v>
      </c>
      <c r="G5" s="6" t="s">
        <v>4766</v>
      </c>
      <c r="H5" s="6" t="s">
        <v>4766</v>
      </c>
      <c r="I5" s="6" t="s">
        <v>4766</v>
      </c>
      <c r="J5" s="6" t="s">
        <v>4766</v>
      </c>
      <c r="K5" s="6" t="s">
        <v>4766</v>
      </c>
      <c r="L5" s="6" t="s">
        <v>443</v>
      </c>
      <c r="M5" s="6" t="s">
        <v>4766</v>
      </c>
      <c r="N5" s="6" t="s">
        <v>4766</v>
      </c>
      <c r="O5" s="6" t="s">
        <v>4766</v>
      </c>
    </row>
    <row r="6" spans="1:15" ht="16.5" customHeight="1" x14ac:dyDescent="0.25">
      <c r="A6" s="1" t="s">
        <v>2118</v>
      </c>
      <c r="B6" s="2" t="s">
        <v>7197</v>
      </c>
      <c r="C6" s="15" t="s">
        <v>8887</v>
      </c>
      <c r="D6" s="1" t="s">
        <v>2116</v>
      </c>
      <c r="E6" s="6">
        <v>37967</v>
      </c>
      <c r="F6" s="6">
        <v>37998</v>
      </c>
      <c r="G6" s="6" t="s">
        <v>4766</v>
      </c>
      <c r="H6" s="6" t="s">
        <v>4766</v>
      </c>
      <c r="I6" s="6" t="s">
        <v>4766</v>
      </c>
      <c r="J6" s="6" t="s">
        <v>4766</v>
      </c>
      <c r="K6" s="6" t="s">
        <v>4766</v>
      </c>
      <c r="L6" s="6" t="s">
        <v>443</v>
      </c>
      <c r="M6" s="6" t="s">
        <v>4766</v>
      </c>
      <c r="N6" s="6" t="s">
        <v>4766</v>
      </c>
      <c r="O6" s="6" t="s">
        <v>4766</v>
      </c>
    </row>
    <row r="7" spans="1:15" ht="16.5" customHeight="1" x14ac:dyDescent="0.25">
      <c r="A7" s="1" t="s">
        <v>2119</v>
      </c>
      <c r="B7" s="2" t="s">
        <v>7198</v>
      </c>
      <c r="C7" s="15" t="s">
        <v>8887</v>
      </c>
      <c r="D7" s="1" t="s">
        <v>2116</v>
      </c>
      <c r="E7" s="6">
        <v>37974</v>
      </c>
      <c r="F7" s="6">
        <v>38005</v>
      </c>
      <c r="G7" s="6">
        <v>38072</v>
      </c>
      <c r="H7" s="6">
        <v>38074</v>
      </c>
      <c r="I7" s="6" t="s">
        <v>5002</v>
      </c>
      <c r="J7" s="6">
        <v>38076</v>
      </c>
      <c r="K7" s="6" t="s">
        <v>4794</v>
      </c>
      <c r="L7" s="6" t="s">
        <v>443</v>
      </c>
      <c r="M7" s="6">
        <v>38080</v>
      </c>
      <c r="N7" s="6" t="s">
        <v>4766</v>
      </c>
      <c r="O7" s="6" t="s">
        <v>4766</v>
      </c>
    </row>
    <row r="8" spans="1:15" ht="16.5" customHeight="1" x14ac:dyDescent="0.25">
      <c r="A8" s="1" t="s">
        <v>2120</v>
      </c>
      <c r="B8" s="2" t="s">
        <v>7199</v>
      </c>
      <c r="C8" s="15" t="s">
        <v>8889</v>
      </c>
      <c r="D8" s="1" t="s">
        <v>443</v>
      </c>
      <c r="E8" s="6">
        <v>38030</v>
      </c>
      <c r="F8" s="6">
        <v>38059</v>
      </c>
      <c r="G8" s="6" t="s">
        <v>4766</v>
      </c>
      <c r="H8" s="6" t="s">
        <v>4766</v>
      </c>
      <c r="I8" s="6" t="s">
        <v>4766</v>
      </c>
      <c r="J8" s="6" t="s">
        <v>4766</v>
      </c>
      <c r="K8" s="6" t="s">
        <v>4766</v>
      </c>
      <c r="L8" s="6" t="s">
        <v>445</v>
      </c>
      <c r="M8" s="6" t="s">
        <v>4766</v>
      </c>
      <c r="N8" s="6" t="s">
        <v>4766</v>
      </c>
      <c r="O8" s="6" t="s">
        <v>4766</v>
      </c>
    </row>
    <row r="9" spans="1:15" ht="16.5" customHeight="1" x14ac:dyDescent="0.25">
      <c r="A9" s="1" t="s">
        <v>2121</v>
      </c>
      <c r="B9" s="2" t="s">
        <v>7200</v>
      </c>
      <c r="C9" s="15" t="s">
        <v>8888</v>
      </c>
      <c r="D9" s="1" t="s">
        <v>2122</v>
      </c>
      <c r="E9" s="6">
        <v>38040</v>
      </c>
      <c r="F9" s="6">
        <v>37681</v>
      </c>
      <c r="G9" s="6">
        <v>38093</v>
      </c>
      <c r="H9" s="6">
        <v>38095</v>
      </c>
      <c r="I9" s="6" t="s">
        <v>4794</v>
      </c>
      <c r="J9" s="6">
        <v>38099</v>
      </c>
      <c r="K9" s="6" t="s">
        <v>4794</v>
      </c>
      <c r="L9" s="6" t="s">
        <v>445</v>
      </c>
      <c r="M9" s="6">
        <v>38099</v>
      </c>
      <c r="N9" s="6" t="s">
        <v>4766</v>
      </c>
      <c r="O9" s="6" t="s">
        <v>4766</v>
      </c>
    </row>
    <row r="10" spans="1:15" ht="16.5" customHeight="1" x14ac:dyDescent="0.25">
      <c r="A10" s="1" t="s">
        <v>2123</v>
      </c>
      <c r="B10" s="2" t="s">
        <v>7201</v>
      </c>
      <c r="C10" s="15" t="s">
        <v>8887</v>
      </c>
      <c r="D10" s="1" t="s">
        <v>25</v>
      </c>
      <c r="E10" s="6">
        <v>38055</v>
      </c>
      <c r="F10" s="6">
        <v>38087</v>
      </c>
      <c r="G10" s="6" t="s">
        <v>4766</v>
      </c>
      <c r="H10" s="6" t="s">
        <v>4766</v>
      </c>
      <c r="I10" s="6" t="s">
        <v>4766</v>
      </c>
      <c r="J10" s="6" t="s">
        <v>4766</v>
      </c>
      <c r="K10" s="6" t="s">
        <v>4766</v>
      </c>
      <c r="L10" s="6" t="s">
        <v>445</v>
      </c>
      <c r="M10" s="6" t="s">
        <v>4766</v>
      </c>
      <c r="N10" s="6" t="s">
        <v>4766</v>
      </c>
      <c r="O10" s="6" t="s">
        <v>4766</v>
      </c>
    </row>
    <row r="11" spans="1:15" ht="16.5" customHeight="1" x14ac:dyDescent="0.25">
      <c r="A11" s="1" t="s">
        <v>2124</v>
      </c>
      <c r="B11" s="2" t="s">
        <v>7202</v>
      </c>
      <c r="C11" s="15" t="s">
        <v>8887</v>
      </c>
      <c r="D11" s="1" t="s">
        <v>25</v>
      </c>
      <c r="E11" s="6">
        <v>38055</v>
      </c>
      <c r="F11" s="6">
        <v>38087</v>
      </c>
      <c r="G11" s="6" t="s">
        <v>4766</v>
      </c>
      <c r="H11" s="6" t="s">
        <v>4766</v>
      </c>
      <c r="I11" s="6" t="s">
        <v>4766</v>
      </c>
      <c r="J11" s="6" t="s">
        <v>4766</v>
      </c>
      <c r="K11" s="6" t="s">
        <v>4766</v>
      </c>
      <c r="L11" s="6" t="s">
        <v>445</v>
      </c>
      <c r="M11" s="6" t="s">
        <v>4766</v>
      </c>
      <c r="N11" s="6" t="s">
        <v>4766</v>
      </c>
      <c r="O11" s="6" t="s">
        <v>4766</v>
      </c>
    </row>
    <row r="12" spans="1:15" ht="16.5" customHeight="1" x14ac:dyDescent="0.25">
      <c r="A12" s="1" t="s">
        <v>2125</v>
      </c>
      <c r="B12" s="2" t="s">
        <v>7203</v>
      </c>
      <c r="C12" s="15" t="s">
        <v>8887</v>
      </c>
      <c r="D12" s="1" t="s">
        <v>25</v>
      </c>
      <c r="E12" s="6">
        <v>38055</v>
      </c>
      <c r="F12" s="6">
        <v>38087</v>
      </c>
      <c r="G12" s="6" t="s">
        <v>4766</v>
      </c>
      <c r="H12" s="6" t="s">
        <v>4766</v>
      </c>
      <c r="I12" s="6" t="s">
        <v>4766</v>
      </c>
      <c r="J12" s="6" t="s">
        <v>4766</v>
      </c>
      <c r="K12" s="6" t="s">
        <v>4766</v>
      </c>
      <c r="L12" s="6" t="s">
        <v>445</v>
      </c>
      <c r="M12" s="6" t="s">
        <v>4766</v>
      </c>
      <c r="N12" s="6" t="s">
        <v>4766</v>
      </c>
      <c r="O12" s="6" t="s">
        <v>4766</v>
      </c>
    </row>
    <row r="13" spans="1:15" ht="16.5" customHeight="1" x14ac:dyDescent="0.25">
      <c r="A13" s="1" t="s">
        <v>2126</v>
      </c>
      <c r="B13" s="2" t="s">
        <v>7204</v>
      </c>
      <c r="C13" s="15" t="s">
        <v>8887</v>
      </c>
      <c r="D13" s="1" t="s">
        <v>25</v>
      </c>
      <c r="E13" s="6">
        <v>38055</v>
      </c>
      <c r="F13" s="6">
        <v>38087</v>
      </c>
      <c r="G13" s="6" t="s">
        <v>4766</v>
      </c>
      <c r="H13" s="6" t="s">
        <v>4766</v>
      </c>
      <c r="I13" s="6" t="s">
        <v>4766</v>
      </c>
      <c r="J13" s="6" t="s">
        <v>4766</v>
      </c>
      <c r="K13" s="6" t="s">
        <v>4766</v>
      </c>
      <c r="L13" s="6" t="s">
        <v>445</v>
      </c>
      <c r="M13" s="6" t="s">
        <v>4766</v>
      </c>
      <c r="N13" s="6" t="s">
        <v>4766</v>
      </c>
      <c r="O13" s="6" t="s">
        <v>4766</v>
      </c>
    </row>
    <row r="14" spans="1:15" ht="16.5" customHeight="1" x14ac:dyDescent="0.25">
      <c r="A14" s="1" t="s">
        <v>2127</v>
      </c>
      <c r="B14" s="2" t="s">
        <v>7205</v>
      </c>
      <c r="C14" s="15" t="s">
        <v>8887</v>
      </c>
      <c r="D14" s="1" t="s">
        <v>25</v>
      </c>
      <c r="E14" s="6">
        <v>38055</v>
      </c>
      <c r="F14" s="6">
        <v>38087</v>
      </c>
      <c r="G14" s="6" t="s">
        <v>4766</v>
      </c>
      <c r="H14" s="6" t="s">
        <v>4766</v>
      </c>
      <c r="I14" s="6" t="s">
        <v>4766</v>
      </c>
      <c r="J14" s="6" t="s">
        <v>4766</v>
      </c>
      <c r="K14" s="6" t="s">
        <v>4766</v>
      </c>
      <c r="L14" s="6" t="s">
        <v>445</v>
      </c>
      <c r="M14" s="6" t="s">
        <v>4766</v>
      </c>
      <c r="N14" s="6" t="s">
        <v>4766</v>
      </c>
      <c r="O14" s="6" t="s">
        <v>4766</v>
      </c>
    </row>
    <row r="15" spans="1:15" ht="16.5" customHeight="1" x14ac:dyDescent="0.25">
      <c r="A15" s="1" t="s">
        <v>2128</v>
      </c>
      <c r="B15" s="2" t="s">
        <v>7206</v>
      </c>
      <c r="C15" s="15" t="s">
        <v>8888</v>
      </c>
      <c r="D15" s="1" t="s">
        <v>7207</v>
      </c>
      <c r="E15" s="6">
        <v>38080</v>
      </c>
      <c r="F15" s="6" t="s">
        <v>4766</v>
      </c>
      <c r="G15" s="6" t="s">
        <v>4766</v>
      </c>
      <c r="H15" s="6" t="s">
        <v>4766</v>
      </c>
      <c r="I15" s="6" t="s">
        <v>4766</v>
      </c>
      <c r="J15" s="6" t="s">
        <v>4766</v>
      </c>
      <c r="K15" s="6" t="s">
        <v>4766</v>
      </c>
      <c r="L15" s="6" t="s">
        <v>350</v>
      </c>
      <c r="M15" s="6" t="s">
        <v>4766</v>
      </c>
      <c r="N15" s="6" t="s">
        <v>4766</v>
      </c>
      <c r="O15" s="6" t="s">
        <v>4766</v>
      </c>
    </row>
    <row r="16" spans="1:15" ht="16.5" customHeight="1" x14ac:dyDescent="0.25">
      <c r="A16" s="1" t="s">
        <v>2129</v>
      </c>
      <c r="B16" s="2" t="s">
        <v>7208</v>
      </c>
      <c r="C16" s="15" t="s">
        <v>8887</v>
      </c>
      <c r="D16" s="1" t="s">
        <v>25</v>
      </c>
      <c r="E16" s="6">
        <v>38080</v>
      </c>
      <c r="F16" s="6" t="s">
        <v>4766</v>
      </c>
      <c r="G16" s="6" t="s">
        <v>4766</v>
      </c>
      <c r="H16" s="6" t="s">
        <v>4766</v>
      </c>
      <c r="I16" s="6" t="s">
        <v>4766</v>
      </c>
      <c r="J16" s="6" t="s">
        <v>4766</v>
      </c>
      <c r="K16" s="6" t="s">
        <v>4766</v>
      </c>
      <c r="L16" s="6" t="s">
        <v>445</v>
      </c>
      <c r="M16" s="6" t="s">
        <v>4766</v>
      </c>
      <c r="N16" s="6" t="s">
        <v>4766</v>
      </c>
      <c r="O16" s="6" t="s">
        <v>4766</v>
      </c>
    </row>
    <row r="17" spans="1:15" ht="16.5" customHeight="1" x14ac:dyDescent="0.25">
      <c r="A17" s="1" t="s">
        <v>2130</v>
      </c>
      <c r="B17" s="2" t="s">
        <v>7209</v>
      </c>
      <c r="C17" s="15" t="s">
        <v>8888</v>
      </c>
      <c r="D17" s="1" t="s">
        <v>4989</v>
      </c>
      <c r="E17" s="6">
        <v>38128</v>
      </c>
      <c r="F17" s="6">
        <v>38138</v>
      </c>
      <c r="G17" s="6" t="s">
        <v>4766</v>
      </c>
      <c r="H17" s="6" t="s">
        <v>4766</v>
      </c>
      <c r="I17" s="6" t="s">
        <v>4766</v>
      </c>
      <c r="J17" s="6" t="s">
        <v>4766</v>
      </c>
      <c r="K17" s="6" t="s">
        <v>4766</v>
      </c>
      <c r="L17" s="6" t="s">
        <v>445</v>
      </c>
      <c r="M17" s="6" t="s">
        <v>4766</v>
      </c>
      <c r="N17" s="6" t="s">
        <v>4766</v>
      </c>
      <c r="O17" s="6" t="s">
        <v>4766</v>
      </c>
    </row>
    <row r="18" spans="1:15" ht="16.5" customHeight="1" x14ac:dyDescent="0.25">
      <c r="A18" s="1" t="s">
        <v>2131</v>
      </c>
      <c r="B18" s="2" t="s">
        <v>7210</v>
      </c>
      <c r="C18" s="15" t="s">
        <v>8888</v>
      </c>
      <c r="D18" s="1" t="s">
        <v>9</v>
      </c>
      <c r="E18" s="6">
        <v>38132</v>
      </c>
      <c r="F18" s="6">
        <v>38136</v>
      </c>
      <c r="G18" s="6">
        <v>38219</v>
      </c>
      <c r="H18" s="6">
        <v>38219</v>
      </c>
      <c r="I18" s="6" t="s">
        <v>4824</v>
      </c>
      <c r="J18" s="6">
        <v>38224</v>
      </c>
      <c r="K18" s="6" t="s">
        <v>4824</v>
      </c>
      <c r="L18" s="6" t="s">
        <v>445</v>
      </c>
      <c r="M18" s="6">
        <v>38225</v>
      </c>
      <c r="N18" s="6" t="s">
        <v>4766</v>
      </c>
      <c r="O18" s="6" t="s">
        <v>4766</v>
      </c>
    </row>
    <row r="19" spans="1:15" ht="16.5" customHeight="1" x14ac:dyDescent="0.25">
      <c r="A19" s="1" t="s">
        <v>2132</v>
      </c>
      <c r="B19" s="2" t="s">
        <v>7211</v>
      </c>
      <c r="C19" s="15" t="s">
        <v>8888</v>
      </c>
      <c r="D19" s="1" t="s">
        <v>9</v>
      </c>
      <c r="E19" s="6">
        <v>38132</v>
      </c>
      <c r="F19" s="6">
        <v>38136</v>
      </c>
      <c r="G19" s="6">
        <v>38219</v>
      </c>
      <c r="H19" s="6">
        <v>38219</v>
      </c>
      <c r="I19" s="6" t="s">
        <v>4824</v>
      </c>
      <c r="J19" s="6">
        <v>38224</v>
      </c>
      <c r="K19" s="6" t="s">
        <v>4824</v>
      </c>
      <c r="L19" s="6" t="s">
        <v>445</v>
      </c>
      <c r="M19" s="6">
        <v>38225</v>
      </c>
      <c r="N19" s="6" t="s">
        <v>4766</v>
      </c>
      <c r="O19" s="6" t="s">
        <v>4766</v>
      </c>
    </row>
    <row r="20" spans="1:15" ht="16.5" customHeight="1" x14ac:dyDescent="0.25">
      <c r="A20" s="1" t="s">
        <v>2133</v>
      </c>
      <c r="B20" s="2" t="s">
        <v>7212</v>
      </c>
      <c r="C20" s="15" t="s">
        <v>8888</v>
      </c>
      <c r="D20" s="1" t="s">
        <v>9</v>
      </c>
      <c r="E20" s="6">
        <v>38132</v>
      </c>
      <c r="F20" s="6">
        <v>38136</v>
      </c>
      <c r="G20" s="6">
        <v>38219</v>
      </c>
      <c r="H20" s="6">
        <v>38219</v>
      </c>
      <c r="I20" s="6" t="s">
        <v>4824</v>
      </c>
      <c r="J20" s="6">
        <v>38224</v>
      </c>
      <c r="K20" s="6" t="s">
        <v>4824</v>
      </c>
      <c r="L20" s="6" t="s">
        <v>445</v>
      </c>
      <c r="M20" s="6">
        <v>38225</v>
      </c>
      <c r="N20" s="6" t="s">
        <v>4766</v>
      </c>
      <c r="O20" s="6" t="s">
        <v>4766</v>
      </c>
    </row>
    <row r="21" spans="1:15" ht="16.5" customHeight="1" x14ac:dyDescent="0.25">
      <c r="A21" s="1" t="s">
        <v>2134</v>
      </c>
      <c r="B21" s="2" t="s">
        <v>7213</v>
      </c>
      <c r="C21" s="15" t="s">
        <v>8887</v>
      </c>
      <c r="D21" s="1" t="s">
        <v>4989</v>
      </c>
      <c r="E21" s="6">
        <v>38150</v>
      </c>
      <c r="F21" s="6">
        <v>38163</v>
      </c>
      <c r="G21" s="6" t="s">
        <v>4766</v>
      </c>
      <c r="H21" s="6" t="s">
        <v>4766</v>
      </c>
      <c r="I21" s="6" t="s">
        <v>4766</v>
      </c>
      <c r="J21" s="6" t="s">
        <v>4766</v>
      </c>
      <c r="K21" s="6" t="s">
        <v>4766</v>
      </c>
      <c r="L21" s="6" t="s">
        <v>445</v>
      </c>
      <c r="M21" s="6" t="s">
        <v>4766</v>
      </c>
      <c r="N21" s="6" t="s">
        <v>4766</v>
      </c>
      <c r="O21" s="6" t="s">
        <v>4766</v>
      </c>
    </row>
    <row r="22" spans="1:15" ht="16.5" customHeight="1" x14ac:dyDescent="0.25">
      <c r="A22" s="1" t="s">
        <v>2135</v>
      </c>
      <c r="B22" s="2" t="s">
        <v>7214</v>
      </c>
      <c r="C22" s="15" t="s">
        <v>8888</v>
      </c>
      <c r="D22" s="1" t="s">
        <v>25</v>
      </c>
      <c r="E22" s="6">
        <v>38156</v>
      </c>
      <c r="F22" s="6">
        <v>38183</v>
      </c>
      <c r="G22" s="6">
        <v>38238</v>
      </c>
      <c r="H22" s="6">
        <v>38239</v>
      </c>
      <c r="I22" s="6" t="s">
        <v>4821</v>
      </c>
      <c r="J22" s="6">
        <v>38245</v>
      </c>
      <c r="K22" s="6" t="s">
        <v>4821</v>
      </c>
      <c r="L22" s="6" t="s">
        <v>445</v>
      </c>
      <c r="M22" s="6">
        <v>38246</v>
      </c>
      <c r="N22" s="6" t="s">
        <v>4766</v>
      </c>
      <c r="O22" s="6" t="s">
        <v>4766</v>
      </c>
    </row>
    <row r="23" spans="1:15" ht="16.5" customHeight="1" x14ac:dyDescent="0.25">
      <c r="A23" s="1" t="s">
        <v>2136</v>
      </c>
      <c r="B23" s="2" t="s">
        <v>7215</v>
      </c>
      <c r="C23" s="15" t="s">
        <v>8887</v>
      </c>
      <c r="D23" s="1" t="s">
        <v>2137</v>
      </c>
      <c r="E23" s="6">
        <v>38300</v>
      </c>
      <c r="F23" s="6">
        <v>38311</v>
      </c>
      <c r="G23" s="6">
        <v>38369</v>
      </c>
      <c r="H23" s="6">
        <v>38380</v>
      </c>
      <c r="I23" s="6" t="s">
        <v>4792</v>
      </c>
      <c r="J23" s="6">
        <v>38386</v>
      </c>
      <c r="K23" s="6" t="s">
        <v>4824</v>
      </c>
      <c r="L23" s="6" t="s">
        <v>2138</v>
      </c>
      <c r="M23" s="6">
        <v>38387</v>
      </c>
      <c r="N23" s="6" t="s">
        <v>4766</v>
      </c>
      <c r="O23" s="6" t="s">
        <v>4766</v>
      </c>
    </row>
    <row r="24" spans="1:15" ht="16.5" customHeight="1" x14ac:dyDescent="0.25">
      <c r="A24" s="1" t="s">
        <v>2139</v>
      </c>
      <c r="B24" s="2" t="s">
        <v>7215</v>
      </c>
      <c r="C24" s="15" t="s">
        <v>8887</v>
      </c>
      <c r="D24" s="1" t="s">
        <v>2137</v>
      </c>
      <c r="E24" s="6">
        <v>38300</v>
      </c>
      <c r="F24" s="6">
        <v>38311</v>
      </c>
      <c r="G24" s="6">
        <v>38369</v>
      </c>
      <c r="H24" s="6">
        <v>38380</v>
      </c>
      <c r="I24" s="6" t="s">
        <v>4792</v>
      </c>
      <c r="J24" s="6">
        <v>38386</v>
      </c>
      <c r="K24" s="6" t="s">
        <v>4824</v>
      </c>
      <c r="L24" s="6" t="s">
        <v>2138</v>
      </c>
      <c r="M24" s="6">
        <v>38387</v>
      </c>
      <c r="N24" s="6" t="s">
        <v>4766</v>
      </c>
      <c r="O24" s="6" t="s">
        <v>4766</v>
      </c>
    </row>
    <row r="25" spans="1:15" ht="16.5" customHeight="1" x14ac:dyDescent="0.25">
      <c r="A25" s="1" t="s">
        <v>2140</v>
      </c>
      <c r="B25" s="2" t="s">
        <v>7216</v>
      </c>
      <c r="C25" s="15" t="s">
        <v>8887</v>
      </c>
      <c r="D25" s="1" t="s">
        <v>4989</v>
      </c>
      <c r="E25" s="6">
        <v>38318</v>
      </c>
      <c r="F25" s="6">
        <v>38323</v>
      </c>
      <c r="G25" s="6" t="s">
        <v>4766</v>
      </c>
      <c r="H25" s="6" t="s">
        <v>4766</v>
      </c>
      <c r="I25" s="6" t="s">
        <v>4766</v>
      </c>
      <c r="J25" s="6" t="s">
        <v>4766</v>
      </c>
      <c r="K25" s="6" t="s">
        <v>4766</v>
      </c>
      <c r="L25" s="6" t="s">
        <v>350</v>
      </c>
      <c r="M25" s="6" t="s">
        <v>4766</v>
      </c>
      <c r="N25" s="6" t="s">
        <v>4766</v>
      </c>
      <c r="O25" s="6" t="s">
        <v>4766</v>
      </c>
    </row>
    <row r="26" spans="1:15" ht="16.5" customHeight="1" x14ac:dyDescent="0.25">
      <c r="A26" s="1" t="s">
        <v>2141</v>
      </c>
      <c r="B26" s="2" t="s">
        <v>7217</v>
      </c>
      <c r="C26" s="15" t="s">
        <v>8887</v>
      </c>
      <c r="D26" s="1" t="s">
        <v>50</v>
      </c>
      <c r="E26" s="6">
        <v>38317</v>
      </c>
      <c r="F26" s="6">
        <v>38377</v>
      </c>
      <c r="G26" s="6">
        <v>38590</v>
      </c>
      <c r="H26" s="6">
        <v>38592</v>
      </c>
      <c r="I26" s="6" t="s">
        <v>4805</v>
      </c>
      <c r="J26" s="6">
        <v>38596</v>
      </c>
      <c r="K26" s="6" t="s">
        <v>4821</v>
      </c>
      <c r="L26" s="6" t="s">
        <v>2138</v>
      </c>
      <c r="M26" s="6">
        <v>38597</v>
      </c>
      <c r="N26" s="6" t="s">
        <v>4766</v>
      </c>
      <c r="O26" s="6" t="s">
        <v>4766</v>
      </c>
    </row>
    <row r="27" spans="1:15" ht="16.5" customHeight="1" x14ac:dyDescent="0.25">
      <c r="A27" s="1" t="s">
        <v>2142</v>
      </c>
      <c r="B27" s="2" t="s">
        <v>7218</v>
      </c>
      <c r="C27" s="15" t="s">
        <v>8887</v>
      </c>
      <c r="D27" s="1" t="s">
        <v>50</v>
      </c>
      <c r="E27" s="6">
        <v>38317</v>
      </c>
      <c r="F27" s="6">
        <v>38377</v>
      </c>
      <c r="G27" s="6">
        <v>38590</v>
      </c>
      <c r="H27" s="6">
        <v>38592</v>
      </c>
      <c r="I27" s="6" t="s">
        <v>4805</v>
      </c>
      <c r="J27" s="6">
        <v>38596</v>
      </c>
      <c r="K27" s="6" t="s">
        <v>4821</v>
      </c>
      <c r="L27" s="6" t="s">
        <v>2138</v>
      </c>
      <c r="M27" s="6">
        <v>38597</v>
      </c>
      <c r="N27" s="6" t="s">
        <v>4766</v>
      </c>
      <c r="O27" s="6" t="s">
        <v>4766</v>
      </c>
    </row>
    <row r="28" spans="1:15" ht="16.5" customHeight="1" x14ac:dyDescent="0.25">
      <c r="A28" s="1" t="s">
        <v>2143</v>
      </c>
      <c r="B28" s="2" t="s">
        <v>7219</v>
      </c>
      <c r="C28" s="15" t="s">
        <v>8887</v>
      </c>
      <c r="D28" s="1" t="s">
        <v>50</v>
      </c>
      <c r="E28" s="6">
        <v>38317</v>
      </c>
      <c r="F28" s="6">
        <v>38377</v>
      </c>
      <c r="G28" s="6">
        <v>38590</v>
      </c>
      <c r="H28" s="6">
        <v>38592</v>
      </c>
      <c r="I28" s="6" t="s">
        <v>4805</v>
      </c>
      <c r="J28" s="6">
        <v>38596</v>
      </c>
      <c r="K28" s="6" t="s">
        <v>4821</v>
      </c>
      <c r="L28" s="6" t="s">
        <v>2138</v>
      </c>
      <c r="M28" s="6">
        <v>38597</v>
      </c>
      <c r="N28" s="6" t="s">
        <v>4766</v>
      </c>
      <c r="O28" s="6" t="s">
        <v>4766</v>
      </c>
    </row>
    <row r="29" spans="1:15" ht="16.5" customHeight="1" x14ac:dyDescent="0.25">
      <c r="A29" s="1" t="s">
        <v>2144</v>
      </c>
      <c r="B29" s="2" t="s">
        <v>7220</v>
      </c>
      <c r="C29" s="15" t="s">
        <v>8887</v>
      </c>
      <c r="D29" s="1" t="s">
        <v>50</v>
      </c>
      <c r="E29" s="6">
        <v>38317</v>
      </c>
      <c r="F29" s="6">
        <v>38377</v>
      </c>
      <c r="G29" s="6">
        <v>38590</v>
      </c>
      <c r="H29" s="6">
        <v>38592</v>
      </c>
      <c r="I29" s="6" t="s">
        <v>4805</v>
      </c>
      <c r="J29" s="6">
        <v>38596</v>
      </c>
      <c r="K29" s="6" t="s">
        <v>4821</v>
      </c>
      <c r="L29" s="6" t="s">
        <v>2138</v>
      </c>
      <c r="M29" s="6">
        <v>38597</v>
      </c>
      <c r="N29" s="6" t="s">
        <v>4766</v>
      </c>
      <c r="O29" s="6" t="s">
        <v>4766</v>
      </c>
    </row>
    <row r="30" spans="1:15" ht="16.5" customHeight="1" x14ac:dyDescent="0.25">
      <c r="A30" s="1" t="s">
        <v>2145</v>
      </c>
      <c r="B30" s="2" t="s">
        <v>7221</v>
      </c>
      <c r="C30" s="15" t="s">
        <v>8887</v>
      </c>
      <c r="D30" s="1" t="s">
        <v>50</v>
      </c>
      <c r="E30" s="6">
        <v>38317</v>
      </c>
      <c r="F30" s="6">
        <v>38377</v>
      </c>
      <c r="G30" s="6">
        <v>38590</v>
      </c>
      <c r="H30" s="6">
        <v>38592</v>
      </c>
      <c r="I30" s="6" t="s">
        <v>4805</v>
      </c>
      <c r="J30" s="6">
        <v>38596</v>
      </c>
      <c r="K30" s="6" t="s">
        <v>4821</v>
      </c>
      <c r="L30" s="6" t="s">
        <v>2138</v>
      </c>
      <c r="M30" s="6">
        <v>38597</v>
      </c>
      <c r="N30" s="6" t="s">
        <v>4766</v>
      </c>
      <c r="O30" s="6" t="s">
        <v>4766</v>
      </c>
    </row>
    <row r="31" spans="1:15" ht="16.5" customHeight="1" x14ac:dyDescent="0.25">
      <c r="A31" s="1" t="s">
        <v>2146</v>
      </c>
      <c r="B31" s="2" t="s">
        <v>7222</v>
      </c>
      <c r="C31" s="15" t="s">
        <v>8887</v>
      </c>
      <c r="D31" s="1" t="s">
        <v>50</v>
      </c>
      <c r="E31" s="6">
        <v>38317</v>
      </c>
      <c r="F31" s="6">
        <v>38377</v>
      </c>
      <c r="G31" s="6">
        <v>38590</v>
      </c>
      <c r="H31" s="6">
        <v>38592</v>
      </c>
      <c r="I31" s="6" t="s">
        <v>4805</v>
      </c>
      <c r="J31" s="6">
        <v>38596</v>
      </c>
      <c r="K31" s="6" t="s">
        <v>4821</v>
      </c>
      <c r="L31" s="6" t="s">
        <v>2138</v>
      </c>
      <c r="M31" s="6">
        <v>38597</v>
      </c>
      <c r="N31" s="6" t="s">
        <v>4766</v>
      </c>
      <c r="O31" s="6" t="s">
        <v>4766</v>
      </c>
    </row>
    <row r="32" spans="1:15" ht="16.5" customHeight="1" x14ac:dyDescent="0.25">
      <c r="A32" s="1" t="s">
        <v>2147</v>
      </c>
      <c r="B32" s="2" t="s">
        <v>7223</v>
      </c>
      <c r="C32" s="15" t="s">
        <v>8887</v>
      </c>
      <c r="D32" s="1" t="s">
        <v>50</v>
      </c>
      <c r="E32" s="6">
        <v>38317</v>
      </c>
      <c r="F32" s="6">
        <v>38377</v>
      </c>
      <c r="G32" s="6">
        <v>38590</v>
      </c>
      <c r="H32" s="6">
        <v>38592</v>
      </c>
      <c r="I32" s="6" t="s">
        <v>4805</v>
      </c>
      <c r="J32" s="6">
        <v>38596</v>
      </c>
      <c r="K32" s="6" t="s">
        <v>4821</v>
      </c>
      <c r="L32" s="6" t="s">
        <v>2138</v>
      </c>
      <c r="M32" s="6">
        <v>38597</v>
      </c>
      <c r="N32" s="6" t="s">
        <v>4766</v>
      </c>
      <c r="O32" s="6" t="s">
        <v>4766</v>
      </c>
    </row>
    <row r="33" spans="1:15" ht="16.5" customHeight="1" x14ac:dyDescent="0.25">
      <c r="A33" s="1" t="s">
        <v>2148</v>
      </c>
      <c r="B33" s="2" t="s">
        <v>7224</v>
      </c>
      <c r="C33" s="15" t="s">
        <v>8887</v>
      </c>
      <c r="D33" s="1" t="s">
        <v>50</v>
      </c>
      <c r="E33" s="6">
        <v>38317</v>
      </c>
      <c r="F33" s="6">
        <v>38377</v>
      </c>
      <c r="G33" s="6">
        <v>38590</v>
      </c>
      <c r="H33" s="6">
        <v>38592</v>
      </c>
      <c r="I33" s="6" t="s">
        <v>4805</v>
      </c>
      <c r="J33" s="6">
        <v>38596</v>
      </c>
      <c r="K33" s="6" t="s">
        <v>4821</v>
      </c>
      <c r="L33" s="6" t="s">
        <v>2138</v>
      </c>
      <c r="M33" s="6">
        <v>38597</v>
      </c>
      <c r="N33" s="6" t="s">
        <v>4766</v>
      </c>
      <c r="O33" s="6" t="s">
        <v>4766</v>
      </c>
    </row>
    <row r="34" spans="1:15" ht="16.5" customHeight="1" x14ac:dyDescent="0.25">
      <c r="A34" s="1" t="s">
        <v>2149</v>
      </c>
      <c r="B34" s="2" t="s">
        <v>7225</v>
      </c>
      <c r="C34" s="15" t="s">
        <v>8887</v>
      </c>
      <c r="D34" s="1" t="s">
        <v>50</v>
      </c>
      <c r="E34" s="6">
        <v>38317</v>
      </c>
      <c r="F34" s="6">
        <v>38377</v>
      </c>
      <c r="G34" s="6">
        <v>38590</v>
      </c>
      <c r="H34" s="6">
        <v>38592</v>
      </c>
      <c r="I34" s="6" t="s">
        <v>4805</v>
      </c>
      <c r="J34" s="6">
        <v>38596</v>
      </c>
      <c r="K34" s="6" t="s">
        <v>4821</v>
      </c>
      <c r="L34" s="6" t="s">
        <v>2138</v>
      </c>
      <c r="M34" s="6">
        <v>38597</v>
      </c>
      <c r="N34" s="6" t="s">
        <v>4766</v>
      </c>
      <c r="O34" s="6" t="s">
        <v>4766</v>
      </c>
    </row>
    <row r="35" spans="1:15" ht="16.5" customHeight="1" x14ac:dyDescent="0.25">
      <c r="A35" s="1" t="s">
        <v>2150</v>
      </c>
      <c r="B35" s="2" t="s">
        <v>7226</v>
      </c>
      <c r="C35" s="15" t="s">
        <v>8887</v>
      </c>
      <c r="D35" s="1" t="s">
        <v>50</v>
      </c>
      <c r="E35" s="6">
        <v>38317</v>
      </c>
      <c r="F35" s="6">
        <v>38377</v>
      </c>
      <c r="G35" s="6">
        <v>38590</v>
      </c>
      <c r="H35" s="6">
        <v>38592</v>
      </c>
      <c r="I35" s="6" t="s">
        <v>4805</v>
      </c>
      <c r="J35" s="6">
        <v>38596</v>
      </c>
      <c r="K35" s="6" t="s">
        <v>4821</v>
      </c>
      <c r="L35" s="6" t="s">
        <v>2138</v>
      </c>
      <c r="M35" s="6">
        <v>38597</v>
      </c>
      <c r="N35" s="6" t="s">
        <v>4766</v>
      </c>
      <c r="O35" s="6" t="s">
        <v>4766</v>
      </c>
    </row>
    <row r="36" spans="1:15" ht="16.5" customHeight="1" x14ac:dyDescent="0.25">
      <c r="A36" s="1" t="s">
        <v>2151</v>
      </c>
      <c r="B36" s="2" t="s">
        <v>7227</v>
      </c>
      <c r="C36" s="15" t="s">
        <v>8887</v>
      </c>
      <c r="D36" s="1" t="s">
        <v>50</v>
      </c>
      <c r="E36" s="6">
        <v>38317</v>
      </c>
      <c r="F36" s="6">
        <v>38377</v>
      </c>
      <c r="G36" s="6">
        <v>38590</v>
      </c>
      <c r="H36" s="6">
        <v>38592</v>
      </c>
      <c r="I36" s="6" t="s">
        <v>4805</v>
      </c>
      <c r="J36" s="6">
        <v>38596</v>
      </c>
      <c r="K36" s="6" t="s">
        <v>4821</v>
      </c>
      <c r="L36" s="6" t="s">
        <v>2138</v>
      </c>
      <c r="M36" s="6">
        <v>38597</v>
      </c>
      <c r="N36" s="6" t="s">
        <v>4766</v>
      </c>
      <c r="O36" s="6" t="s">
        <v>4766</v>
      </c>
    </row>
    <row r="37" spans="1:15" ht="16.5" customHeight="1" x14ac:dyDescent="0.25">
      <c r="A37" s="1" t="s">
        <v>2152</v>
      </c>
      <c r="B37" s="2" t="s">
        <v>7228</v>
      </c>
      <c r="C37" s="15" t="s">
        <v>8887</v>
      </c>
      <c r="D37" s="1" t="s">
        <v>50</v>
      </c>
      <c r="E37" s="6">
        <v>38317</v>
      </c>
      <c r="F37" s="6">
        <v>38377</v>
      </c>
      <c r="G37" s="6">
        <v>38590</v>
      </c>
      <c r="H37" s="6">
        <v>38592</v>
      </c>
      <c r="I37" s="6" t="s">
        <v>4805</v>
      </c>
      <c r="J37" s="6">
        <v>38596</v>
      </c>
      <c r="K37" s="6" t="s">
        <v>4821</v>
      </c>
      <c r="L37" s="6" t="s">
        <v>2138</v>
      </c>
      <c r="M37" s="6">
        <v>38597</v>
      </c>
      <c r="N37" s="6" t="s">
        <v>4766</v>
      </c>
      <c r="O37" s="6" t="s">
        <v>4766</v>
      </c>
    </row>
    <row r="38" spans="1:15" ht="16.5" customHeight="1" x14ac:dyDescent="0.25">
      <c r="A38" s="1" t="s">
        <v>2153</v>
      </c>
      <c r="B38" s="2" t="s">
        <v>7229</v>
      </c>
      <c r="C38" s="15" t="s">
        <v>8887</v>
      </c>
      <c r="D38" s="1" t="s">
        <v>50</v>
      </c>
      <c r="E38" s="6">
        <v>38317</v>
      </c>
      <c r="F38" s="6">
        <v>38377</v>
      </c>
      <c r="G38" s="6">
        <v>38590</v>
      </c>
      <c r="H38" s="6">
        <v>38592</v>
      </c>
      <c r="I38" s="6" t="s">
        <v>4805</v>
      </c>
      <c r="J38" s="6">
        <v>38596</v>
      </c>
      <c r="K38" s="6" t="s">
        <v>4821</v>
      </c>
      <c r="L38" s="6" t="s">
        <v>2138</v>
      </c>
      <c r="M38" s="6">
        <v>38597</v>
      </c>
      <c r="N38" s="6" t="s">
        <v>4766</v>
      </c>
      <c r="O38" s="6" t="s">
        <v>4766</v>
      </c>
    </row>
    <row r="39" spans="1:15" ht="16.5" customHeight="1" x14ac:dyDescent="0.25">
      <c r="A39" s="1" t="s">
        <v>2154</v>
      </c>
      <c r="B39" s="2" t="s">
        <v>7230</v>
      </c>
      <c r="C39" s="15" t="s">
        <v>8887</v>
      </c>
      <c r="D39" s="1" t="s">
        <v>50</v>
      </c>
      <c r="E39" s="6">
        <v>38317</v>
      </c>
      <c r="F39" s="6">
        <v>38377</v>
      </c>
      <c r="G39" s="6">
        <v>38590</v>
      </c>
      <c r="H39" s="6">
        <v>38592</v>
      </c>
      <c r="I39" s="6" t="s">
        <v>4805</v>
      </c>
      <c r="J39" s="6">
        <v>38596</v>
      </c>
      <c r="K39" s="6" t="s">
        <v>4821</v>
      </c>
      <c r="L39" s="6" t="s">
        <v>2138</v>
      </c>
      <c r="M39" s="6">
        <v>38597</v>
      </c>
      <c r="N39" s="6" t="s">
        <v>4766</v>
      </c>
      <c r="O39" s="6" t="s">
        <v>4766</v>
      </c>
    </row>
    <row r="40" spans="1:15" ht="16.5" customHeight="1" x14ac:dyDescent="0.25">
      <c r="A40" s="1" t="s">
        <v>2155</v>
      </c>
      <c r="B40" s="2" t="s">
        <v>7231</v>
      </c>
      <c r="C40" s="15" t="s">
        <v>8887</v>
      </c>
      <c r="D40" s="1" t="s">
        <v>50</v>
      </c>
      <c r="E40" s="6">
        <v>38317</v>
      </c>
      <c r="F40" s="6">
        <v>38377</v>
      </c>
      <c r="G40" s="6">
        <v>38590</v>
      </c>
      <c r="H40" s="6">
        <v>38592</v>
      </c>
      <c r="I40" s="6" t="s">
        <v>4805</v>
      </c>
      <c r="J40" s="6">
        <v>38596</v>
      </c>
      <c r="K40" s="6" t="s">
        <v>4821</v>
      </c>
      <c r="L40" s="6" t="s">
        <v>2138</v>
      </c>
      <c r="M40" s="6">
        <v>38597</v>
      </c>
      <c r="N40" s="6" t="s">
        <v>4766</v>
      </c>
      <c r="O40" s="6" t="s">
        <v>4766</v>
      </c>
    </row>
    <row r="41" spans="1:15" ht="16.5" customHeight="1" x14ac:dyDescent="0.25">
      <c r="A41" s="1" t="s">
        <v>2156</v>
      </c>
      <c r="B41" s="2" t="s">
        <v>7232</v>
      </c>
      <c r="C41" s="15" t="s">
        <v>8887</v>
      </c>
      <c r="D41" s="1" t="s">
        <v>50</v>
      </c>
      <c r="E41" s="6">
        <v>38317</v>
      </c>
      <c r="F41" s="6">
        <v>38346</v>
      </c>
      <c r="G41" s="6">
        <v>38590</v>
      </c>
      <c r="H41" s="6">
        <v>38592</v>
      </c>
      <c r="I41" s="6" t="s">
        <v>4805</v>
      </c>
      <c r="J41" s="6">
        <v>38596</v>
      </c>
      <c r="K41" s="6" t="s">
        <v>4821</v>
      </c>
      <c r="L41" s="6" t="s">
        <v>2138</v>
      </c>
      <c r="M41" s="6">
        <v>38597</v>
      </c>
      <c r="N41" s="6" t="s">
        <v>4766</v>
      </c>
      <c r="O41" s="6" t="s">
        <v>4766</v>
      </c>
    </row>
    <row r="42" spans="1:15" ht="16.5" customHeight="1" x14ac:dyDescent="0.25">
      <c r="A42" s="1" t="s">
        <v>2157</v>
      </c>
      <c r="B42" s="2" t="s">
        <v>7233</v>
      </c>
      <c r="C42" s="15" t="s">
        <v>8887</v>
      </c>
      <c r="D42" s="1" t="s">
        <v>544</v>
      </c>
      <c r="E42" s="6">
        <v>38379</v>
      </c>
      <c r="F42" s="6">
        <v>38418</v>
      </c>
      <c r="G42" s="6" t="s">
        <v>4766</v>
      </c>
      <c r="H42" s="6" t="s">
        <v>4766</v>
      </c>
      <c r="I42" s="6" t="s">
        <v>4766</v>
      </c>
      <c r="J42" s="6" t="s">
        <v>4766</v>
      </c>
      <c r="K42" s="6" t="s">
        <v>4766</v>
      </c>
      <c r="L42" s="6" t="s">
        <v>117</v>
      </c>
      <c r="M42" s="6" t="s">
        <v>4766</v>
      </c>
      <c r="N42" s="6" t="s">
        <v>4766</v>
      </c>
      <c r="O42" s="6" t="s">
        <v>4766</v>
      </c>
    </row>
    <row r="43" spans="1:15" ht="16.5" customHeight="1" x14ac:dyDescent="0.25">
      <c r="A43" s="1" t="s">
        <v>2158</v>
      </c>
      <c r="B43" s="2" t="s">
        <v>7233</v>
      </c>
      <c r="C43" s="15" t="s">
        <v>8887</v>
      </c>
      <c r="D43" s="1" t="s">
        <v>544</v>
      </c>
      <c r="E43" s="6">
        <v>38379</v>
      </c>
      <c r="F43" s="6">
        <v>38418</v>
      </c>
      <c r="G43" s="6" t="s">
        <v>4766</v>
      </c>
      <c r="H43" s="6" t="s">
        <v>4766</v>
      </c>
      <c r="I43" s="6" t="s">
        <v>4766</v>
      </c>
      <c r="J43" s="6" t="s">
        <v>4766</v>
      </c>
      <c r="K43" s="6" t="s">
        <v>4766</v>
      </c>
      <c r="L43" s="6" t="s">
        <v>117</v>
      </c>
      <c r="M43" s="6" t="s">
        <v>4766</v>
      </c>
      <c r="N43" s="6" t="s">
        <v>4766</v>
      </c>
      <c r="O43" s="6" t="s">
        <v>4766</v>
      </c>
    </row>
    <row r="44" spans="1:15" ht="16.5" customHeight="1" x14ac:dyDescent="0.25">
      <c r="A44" s="1" t="s">
        <v>2159</v>
      </c>
      <c r="B44" s="2" t="s">
        <v>7234</v>
      </c>
      <c r="C44" s="15" t="s">
        <v>8887</v>
      </c>
      <c r="D44" s="1" t="s">
        <v>544</v>
      </c>
      <c r="E44" s="6">
        <v>38518</v>
      </c>
      <c r="F44" s="6">
        <v>38558</v>
      </c>
      <c r="G44" s="6" t="s">
        <v>4766</v>
      </c>
      <c r="H44" s="6" t="s">
        <v>4766</v>
      </c>
      <c r="I44" s="6" t="s">
        <v>4766</v>
      </c>
      <c r="J44" s="6" t="s">
        <v>4766</v>
      </c>
      <c r="K44" s="6" t="s">
        <v>4766</v>
      </c>
      <c r="L44" s="6" t="s">
        <v>2138</v>
      </c>
      <c r="M44" s="6" t="s">
        <v>4766</v>
      </c>
      <c r="N44" s="6" t="s">
        <v>4766</v>
      </c>
      <c r="O44" s="6" t="s">
        <v>4766</v>
      </c>
    </row>
    <row r="45" spans="1:15" ht="16.5" customHeight="1" x14ac:dyDescent="0.25">
      <c r="A45" s="1" t="s">
        <v>2160</v>
      </c>
      <c r="B45" s="2" t="s">
        <v>7235</v>
      </c>
      <c r="C45" s="15" t="s">
        <v>8887</v>
      </c>
      <c r="D45" s="1" t="s">
        <v>544</v>
      </c>
      <c r="E45" s="6">
        <v>38572</v>
      </c>
      <c r="F45" s="6">
        <v>38572</v>
      </c>
      <c r="G45" s="6">
        <v>38905</v>
      </c>
      <c r="H45" s="6">
        <v>38908</v>
      </c>
      <c r="I45" s="6" t="s">
        <v>5236</v>
      </c>
      <c r="J45" s="6">
        <v>38910</v>
      </c>
      <c r="K45" s="6" t="s">
        <v>4824</v>
      </c>
      <c r="L45" s="6" t="s">
        <v>545</v>
      </c>
      <c r="M45" s="6">
        <v>38911</v>
      </c>
      <c r="N45" s="6" t="s">
        <v>4766</v>
      </c>
      <c r="O45" s="6" t="s">
        <v>4766</v>
      </c>
    </row>
    <row r="46" spans="1:15" ht="16.5" customHeight="1" x14ac:dyDescent="0.25">
      <c r="A46" s="1" t="s">
        <v>2161</v>
      </c>
      <c r="B46" s="2" t="s">
        <v>7236</v>
      </c>
      <c r="C46" s="15" t="s">
        <v>8887</v>
      </c>
      <c r="D46" s="1" t="s">
        <v>365</v>
      </c>
      <c r="E46" s="6">
        <v>38618</v>
      </c>
      <c r="F46" s="6">
        <v>38617</v>
      </c>
      <c r="G46" s="6">
        <v>38757</v>
      </c>
      <c r="H46" s="6">
        <v>38757</v>
      </c>
      <c r="I46" s="6" t="s">
        <v>5236</v>
      </c>
      <c r="J46" s="6">
        <v>38762</v>
      </c>
      <c r="K46" s="6" t="s">
        <v>4824</v>
      </c>
      <c r="L46" s="6" t="s">
        <v>2138</v>
      </c>
      <c r="M46" s="6">
        <v>38765</v>
      </c>
      <c r="N46" s="6" t="s">
        <v>4766</v>
      </c>
      <c r="O46" s="6" t="s">
        <v>4766</v>
      </c>
    </row>
    <row r="47" spans="1:15" ht="16.5" customHeight="1" x14ac:dyDescent="0.25">
      <c r="A47" s="1" t="s">
        <v>2162</v>
      </c>
      <c r="B47" s="2" t="s">
        <v>7237</v>
      </c>
      <c r="C47" s="15" t="s">
        <v>8887</v>
      </c>
      <c r="D47" s="1" t="s">
        <v>365</v>
      </c>
      <c r="E47" s="6">
        <v>38618</v>
      </c>
      <c r="F47" s="6">
        <v>38617</v>
      </c>
      <c r="G47" s="6">
        <v>38757</v>
      </c>
      <c r="H47" s="6">
        <v>38757</v>
      </c>
      <c r="I47" s="6" t="s">
        <v>5236</v>
      </c>
      <c r="J47" s="6">
        <v>38762</v>
      </c>
      <c r="K47" s="6" t="s">
        <v>4824</v>
      </c>
      <c r="L47" s="6" t="s">
        <v>2138</v>
      </c>
      <c r="M47" s="6">
        <v>38765</v>
      </c>
      <c r="N47" s="6" t="s">
        <v>4766</v>
      </c>
      <c r="O47" s="6" t="s">
        <v>4766</v>
      </c>
    </row>
    <row r="48" spans="1:15" ht="16.5" customHeight="1" x14ac:dyDescent="0.25">
      <c r="A48" s="1" t="s">
        <v>2163</v>
      </c>
      <c r="B48" s="2" t="s">
        <v>7238</v>
      </c>
      <c r="C48" s="15" t="s">
        <v>8887</v>
      </c>
      <c r="D48" s="1" t="s">
        <v>2164</v>
      </c>
      <c r="E48" s="6">
        <v>38646</v>
      </c>
      <c r="F48" s="6">
        <v>38677</v>
      </c>
      <c r="G48" s="6" t="s">
        <v>4766</v>
      </c>
      <c r="H48" s="6" t="s">
        <v>4766</v>
      </c>
      <c r="I48" s="6" t="s">
        <v>4766</v>
      </c>
      <c r="J48" s="6" t="s">
        <v>4766</v>
      </c>
      <c r="K48" s="6" t="s">
        <v>4766</v>
      </c>
      <c r="L48" s="6" t="s">
        <v>2138</v>
      </c>
      <c r="M48" s="6" t="s">
        <v>4766</v>
      </c>
      <c r="N48" s="6" t="s">
        <v>4766</v>
      </c>
      <c r="O48" s="6" t="s">
        <v>4766</v>
      </c>
    </row>
    <row r="49" spans="1:15" ht="16.5" customHeight="1" x14ac:dyDescent="0.25">
      <c r="A49" s="1" t="s">
        <v>2165</v>
      </c>
      <c r="B49" s="2" t="s">
        <v>7239</v>
      </c>
      <c r="C49" s="15" t="s">
        <v>8887</v>
      </c>
      <c r="D49" s="1" t="s">
        <v>2166</v>
      </c>
      <c r="E49" s="6">
        <v>38621</v>
      </c>
      <c r="F49" s="6">
        <v>38651</v>
      </c>
      <c r="G49" s="6">
        <v>38757</v>
      </c>
      <c r="H49" s="6">
        <v>38757</v>
      </c>
      <c r="I49" s="6" t="s">
        <v>4792</v>
      </c>
      <c r="J49" s="6">
        <v>38762</v>
      </c>
      <c r="K49" s="6" t="s">
        <v>4824</v>
      </c>
      <c r="L49" s="6" t="s">
        <v>527</v>
      </c>
      <c r="M49" s="6">
        <v>38765</v>
      </c>
      <c r="N49" s="6" t="s">
        <v>4766</v>
      </c>
      <c r="O49" s="6" t="s">
        <v>4766</v>
      </c>
    </row>
    <row r="50" spans="1:15" ht="16.5" customHeight="1" x14ac:dyDescent="0.25">
      <c r="A50" s="1" t="s">
        <v>2167</v>
      </c>
      <c r="B50" s="2" t="s">
        <v>7240</v>
      </c>
      <c r="C50" s="15" t="s">
        <v>8887</v>
      </c>
      <c r="D50" s="1" t="s">
        <v>2166</v>
      </c>
      <c r="E50" s="6">
        <v>38621</v>
      </c>
      <c r="F50" s="6">
        <v>38651</v>
      </c>
      <c r="G50" s="6">
        <v>38757</v>
      </c>
      <c r="H50" s="6">
        <v>38757</v>
      </c>
      <c r="I50" s="6" t="s">
        <v>4792</v>
      </c>
      <c r="J50" s="6">
        <v>38762</v>
      </c>
      <c r="K50" s="6" t="s">
        <v>4824</v>
      </c>
      <c r="L50" s="6" t="s">
        <v>527</v>
      </c>
      <c r="M50" s="6">
        <v>38765</v>
      </c>
      <c r="N50" s="6" t="s">
        <v>4766</v>
      </c>
      <c r="O50" s="6" t="s">
        <v>4766</v>
      </c>
    </row>
    <row r="51" spans="1:15" ht="16.5" customHeight="1" x14ac:dyDescent="0.25">
      <c r="A51" s="1" t="s">
        <v>2168</v>
      </c>
      <c r="B51" s="2" t="s">
        <v>7241</v>
      </c>
      <c r="C51" s="15" t="s">
        <v>8887</v>
      </c>
      <c r="D51" s="1" t="s">
        <v>46</v>
      </c>
      <c r="E51" s="6">
        <v>38758</v>
      </c>
      <c r="F51" s="6">
        <v>38786</v>
      </c>
      <c r="G51" s="6" t="s">
        <v>4766</v>
      </c>
      <c r="H51" s="6" t="s">
        <v>4766</v>
      </c>
      <c r="I51" s="6" t="s">
        <v>4766</v>
      </c>
      <c r="J51" s="6" t="s">
        <v>4766</v>
      </c>
      <c r="K51" s="6" t="s">
        <v>4766</v>
      </c>
      <c r="L51" s="6" t="s">
        <v>562</v>
      </c>
      <c r="M51" s="6" t="s">
        <v>4766</v>
      </c>
      <c r="N51" s="6" t="s">
        <v>4766</v>
      </c>
      <c r="O51" s="6" t="s">
        <v>4766</v>
      </c>
    </row>
    <row r="52" spans="1:15" ht="16.5" customHeight="1" x14ac:dyDescent="0.25">
      <c r="A52" s="1" t="s">
        <v>2169</v>
      </c>
      <c r="B52" s="2" t="s">
        <v>7242</v>
      </c>
      <c r="C52" s="15" t="s">
        <v>8887</v>
      </c>
      <c r="D52" s="1" t="s">
        <v>2170</v>
      </c>
      <c r="E52" s="6">
        <v>38758</v>
      </c>
      <c r="F52" s="6">
        <v>38786</v>
      </c>
      <c r="G52" s="6" t="s">
        <v>4766</v>
      </c>
      <c r="H52" s="6" t="s">
        <v>4766</v>
      </c>
      <c r="I52" s="6" t="s">
        <v>4766</v>
      </c>
      <c r="J52" s="6" t="s">
        <v>4766</v>
      </c>
      <c r="K52" s="6" t="s">
        <v>4766</v>
      </c>
      <c r="L52" s="6" t="s">
        <v>562</v>
      </c>
      <c r="M52" s="6" t="s">
        <v>4766</v>
      </c>
      <c r="N52" s="6" t="s">
        <v>4766</v>
      </c>
      <c r="O52" s="6" t="s">
        <v>4766</v>
      </c>
    </row>
    <row r="53" spans="1:15" ht="16.5" customHeight="1" x14ac:dyDescent="0.25">
      <c r="A53" s="1" t="s">
        <v>2171</v>
      </c>
      <c r="B53" s="2" t="s">
        <v>7243</v>
      </c>
      <c r="C53" s="15" t="s">
        <v>8887</v>
      </c>
      <c r="D53" s="1" t="s">
        <v>2170</v>
      </c>
      <c r="E53" s="6">
        <v>38758</v>
      </c>
      <c r="F53" s="6">
        <v>38786</v>
      </c>
      <c r="G53" s="6" t="s">
        <v>4766</v>
      </c>
      <c r="H53" s="6" t="s">
        <v>4766</v>
      </c>
      <c r="I53" s="6" t="s">
        <v>4766</v>
      </c>
      <c r="J53" s="6" t="s">
        <v>4766</v>
      </c>
      <c r="K53" s="6" t="s">
        <v>4766</v>
      </c>
      <c r="L53" s="6" t="s">
        <v>562</v>
      </c>
      <c r="M53" s="6" t="s">
        <v>4766</v>
      </c>
      <c r="N53" s="6" t="s">
        <v>4766</v>
      </c>
      <c r="O53" s="6" t="s">
        <v>4766</v>
      </c>
    </row>
    <row r="54" spans="1:15" ht="16.5" customHeight="1" x14ac:dyDescent="0.25">
      <c r="A54" s="1" t="s">
        <v>2172</v>
      </c>
      <c r="B54" s="2" t="s">
        <v>7244</v>
      </c>
      <c r="C54" s="15" t="s">
        <v>8887</v>
      </c>
      <c r="D54" s="1" t="s">
        <v>2173</v>
      </c>
      <c r="E54" s="6">
        <v>38788</v>
      </c>
      <c r="F54" s="6">
        <v>38822</v>
      </c>
      <c r="G54" s="6">
        <v>38880</v>
      </c>
      <c r="H54" s="6">
        <v>38880</v>
      </c>
      <c r="I54" s="6" t="s">
        <v>4805</v>
      </c>
      <c r="J54" s="6">
        <v>38890</v>
      </c>
      <c r="K54" s="6" t="s">
        <v>4824</v>
      </c>
      <c r="L54" s="6" t="s">
        <v>545</v>
      </c>
      <c r="M54" s="6">
        <v>38897</v>
      </c>
      <c r="N54" s="6" t="s">
        <v>4766</v>
      </c>
      <c r="O54" s="6" t="s">
        <v>4766</v>
      </c>
    </row>
    <row r="55" spans="1:15" ht="16.5" customHeight="1" x14ac:dyDescent="0.25">
      <c r="A55" s="1" t="s">
        <v>2174</v>
      </c>
      <c r="B55" s="2" t="s">
        <v>7245</v>
      </c>
      <c r="C55" s="15" t="s">
        <v>8887</v>
      </c>
      <c r="D55" s="1" t="s">
        <v>50</v>
      </c>
      <c r="E55" s="6">
        <v>38789</v>
      </c>
      <c r="F55" s="6">
        <v>38808</v>
      </c>
      <c r="G55" s="6">
        <v>38835</v>
      </c>
      <c r="H55" s="6">
        <v>38837</v>
      </c>
      <c r="I55" s="6" t="s">
        <v>4792</v>
      </c>
      <c r="J55" s="6">
        <v>38846</v>
      </c>
      <c r="K55" s="6" t="s">
        <v>4824</v>
      </c>
      <c r="L55" s="6" t="s">
        <v>545</v>
      </c>
      <c r="M55" s="6">
        <v>38863</v>
      </c>
      <c r="N55" s="6" t="s">
        <v>4766</v>
      </c>
      <c r="O55" s="6" t="s">
        <v>4766</v>
      </c>
    </row>
    <row r="56" spans="1:15" ht="16.5" customHeight="1" x14ac:dyDescent="0.25">
      <c r="A56" s="1" t="s">
        <v>2175</v>
      </c>
      <c r="B56" s="2" t="s">
        <v>7246</v>
      </c>
      <c r="C56" s="15" t="s">
        <v>8887</v>
      </c>
      <c r="D56" s="1" t="s">
        <v>189</v>
      </c>
      <c r="E56" s="6">
        <v>38687</v>
      </c>
      <c r="F56" s="6">
        <v>38718</v>
      </c>
      <c r="G56" s="6">
        <v>38880</v>
      </c>
      <c r="H56" s="6">
        <v>38880</v>
      </c>
      <c r="I56" s="6" t="s">
        <v>4792</v>
      </c>
      <c r="J56" s="6">
        <v>38890</v>
      </c>
      <c r="K56" s="6" t="s">
        <v>4824</v>
      </c>
      <c r="L56" s="6" t="s">
        <v>545</v>
      </c>
      <c r="M56" s="6">
        <v>38897</v>
      </c>
      <c r="N56" s="6" t="s">
        <v>4766</v>
      </c>
      <c r="O56" s="6" t="s">
        <v>4766</v>
      </c>
    </row>
    <row r="57" spans="1:15" ht="16.5" customHeight="1" x14ac:dyDescent="0.25">
      <c r="A57" s="1" t="s">
        <v>2176</v>
      </c>
      <c r="B57" s="2" t="s">
        <v>7247</v>
      </c>
      <c r="C57" s="15" t="s">
        <v>8887</v>
      </c>
      <c r="D57" s="1" t="s">
        <v>189</v>
      </c>
      <c r="E57" s="6">
        <v>38687</v>
      </c>
      <c r="F57" s="6">
        <v>38718</v>
      </c>
      <c r="G57" s="6">
        <v>38880</v>
      </c>
      <c r="H57" s="6">
        <v>38880</v>
      </c>
      <c r="I57" s="6" t="s">
        <v>4792</v>
      </c>
      <c r="J57" s="6">
        <v>38890</v>
      </c>
      <c r="K57" s="6" t="s">
        <v>4824</v>
      </c>
      <c r="L57" s="6" t="s">
        <v>545</v>
      </c>
      <c r="M57" s="6">
        <v>38897</v>
      </c>
      <c r="N57" s="6" t="s">
        <v>4766</v>
      </c>
      <c r="O57" s="6" t="s">
        <v>4766</v>
      </c>
    </row>
    <row r="58" spans="1:15" ht="16.5" customHeight="1" x14ac:dyDescent="0.25">
      <c r="A58" s="1" t="s">
        <v>2177</v>
      </c>
      <c r="B58" s="2" t="s">
        <v>7248</v>
      </c>
      <c r="C58" s="15" t="s">
        <v>8887</v>
      </c>
      <c r="D58" s="1" t="s">
        <v>4994</v>
      </c>
      <c r="E58" s="6">
        <v>38796</v>
      </c>
      <c r="F58" s="6">
        <v>38827</v>
      </c>
      <c r="G58" s="6">
        <v>38880</v>
      </c>
      <c r="H58" s="6">
        <v>38880</v>
      </c>
      <c r="I58" s="6" t="s">
        <v>4792</v>
      </c>
      <c r="J58" s="6">
        <v>38890</v>
      </c>
      <c r="K58" s="6" t="s">
        <v>4824</v>
      </c>
      <c r="L58" s="6" t="s">
        <v>545</v>
      </c>
      <c r="M58" s="6">
        <v>38897</v>
      </c>
      <c r="N58" s="6" t="s">
        <v>4766</v>
      </c>
      <c r="O58" s="6" t="s">
        <v>4766</v>
      </c>
    </row>
    <row r="59" spans="1:15" ht="16.5" customHeight="1" x14ac:dyDescent="0.25">
      <c r="A59" s="1" t="s">
        <v>2178</v>
      </c>
      <c r="B59" s="2" t="s">
        <v>7249</v>
      </c>
      <c r="C59" s="15" t="s">
        <v>8887</v>
      </c>
      <c r="D59" s="1" t="s">
        <v>4994</v>
      </c>
      <c r="E59" s="6">
        <v>38796</v>
      </c>
      <c r="F59" s="6">
        <v>38827</v>
      </c>
      <c r="G59" s="6">
        <v>38835</v>
      </c>
      <c r="H59" s="6">
        <v>38837</v>
      </c>
      <c r="I59" s="6" t="s">
        <v>4792</v>
      </c>
      <c r="J59" s="6">
        <v>38846</v>
      </c>
      <c r="K59" s="6" t="s">
        <v>4824</v>
      </c>
      <c r="L59" s="6" t="s">
        <v>545</v>
      </c>
      <c r="M59" s="6">
        <v>38863</v>
      </c>
      <c r="N59" s="6" t="s">
        <v>4766</v>
      </c>
      <c r="O59" s="6" t="s">
        <v>4766</v>
      </c>
    </row>
    <row r="60" spans="1:15" ht="16.5" customHeight="1" x14ac:dyDescent="0.25">
      <c r="A60" s="1" t="s">
        <v>2179</v>
      </c>
      <c r="B60" s="2" t="s">
        <v>7250</v>
      </c>
      <c r="C60" s="15" t="s">
        <v>8887</v>
      </c>
      <c r="D60" s="1" t="s">
        <v>544</v>
      </c>
      <c r="E60" s="6">
        <v>38757</v>
      </c>
      <c r="F60" s="6">
        <v>38785</v>
      </c>
      <c r="G60" s="6">
        <v>38866</v>
      </c>
      <c r="H60" s="6">
        <v>38867</v>
      </c>
      <c r="I60" s="6" t="s">
        <v>4805</v>
      </c>
      <c r="J60" s="6">
        <v>38867</v>
      </c>
      <c r="K60" s="6" t="s">
        <v>4824</v>
      </c>
      <c r="L60" s="6" t="s">
        <v>562</v>
      </c>
      <c r="M60" s="6">
        <v>38868</v>
      </c>
      <c r="N60" s="6" t="s">
        <v>4766</v>
      </c>
      <c r="O60" s="6" t="s">
        <v>4766</v>
      </c>
    </row>
    <row r="61" spans="1:15" ht="16.5" customHeight="1" x14ac:dyDescent="0.25">
      <c r="A61" s="1" t="s">
        <v>2180</v>
      </c>
      <c r="B61" s="2" t="s">
        <v>7251</v>
      </c>
      <c r="C61" s="15" t="s">
        <v>8887</v>
      </c>
      <c r="D61" s="1" t="s">
        <v>2173</v>
      </c>
      <c r="E61" s="6">
        <v>38833</v>
      </c>
      <c r="F61" s="6">
        <v>38878</v>
      </c>
      <c r="G61" s="6" t="s">
        <v>4766</v>
      </c>
      <c r="H61" s="6" t="s">
        <v>4766</v>
      </c>
      <c r="I61" s="6" t="s">
        <v>4766</v>
      </c>
      <c r="J61" s="6" t="s">
        <v>4766</v>
      </c>
      <c r="K61" s="6" t="s">
        <v>4766</v>
      </c>
      <c r="L61" s="6" t="s">
        <v>545</v>
      </c>
      <c r="M61" s="6" t="s">
        <v>4766</v>
      </c>
      <c r="N61" s="6" t="s">
        <v>4766</v>
      </c>
      <c r="O61" s="6" t="s">
        <v>4766</v>
      </c>
    </row>
    <row r="62" spans="1:15" ht="16.5" customHeight="1" x14ac:dyDescent="0.25">
      <c r="A62" s="1" t="s">
        <v>2181</v>
      </c>
      <c r="B62" s="2" t="s">
        <v>7252</v>
      </c>
      <c r="C62" s="15" t="s">
        <v>8888</v>
      </c>
      <c r="D62" s="1" t="s">
        <v>4994</v>
      </c>
      <c r="E62" s="6">
        <v>38863</v>
      </c>
      <c r="F62" s="6">
        <v>38894</v>
      </c>
      <c r="G62" s="6" t="s">
        <v>4766</v>
      </c>
      <c r="H62" s="6" t="s">
        <v>4766</v>
      </c>
      <c r="I62" s="6" t="s">
        <v>4766</v>
      </c>
      <c r="J62" s="6" t="s">
        <v>4766</v>
      </c>
      <c r="K62" s="6" t="s">
        <v>4766</v>
      </c>
      <c r="L62" s="6" t="s">
        <v>545</v>
      </c>
      <c r="M62" s="6" t="s">
        <v>4766</v>
      </c>
      <c r="N62" s="6" t="s">
        <v>4766</v>
      </c>
      <c r="O62" s="6" t="s">
        <v>4766</v>
      </c>
    </row>
    <row r="63" spans="1:15" ht="16.5" customHeight="1" x14ac:dyDescent="0.25">
      <c r="A63" s="1" t="s">
        <v>2182</v>
      </c>
      <c r="B63" s="2" t="s">
        <v>7253</v>
      </c>
      <c r="C63" s="15" t="s">
        <v>8888</v>
      </c>
      <c r="D63" s="1" t="s">
        <v>4999</v>
      </c>
      <c r="E63" s="6">
        <v>38868</v>
      </c>
      <c r="F63" s="6" t="s">
        <v>533</v>
      </c>
      <c r="G63" s="6" t="s">
        <v>4766</v>
      </c>
      <c r="H63" s="6" t="s">
        <v>4766</v>
      </c>
      <c r="I63" s="6" t="s">
        <v>4766</v>
      </c>
      <c r="J63" s="6" t="s">
        <v>4766</v>
      </c>
      <c r="K63" s="6" t="s">
        <v>4766</v>
      </c>
      <c r="L63" s="6" t="s">
        <v>545</v>
      </c>
      <c r="M63" s="6" t="s">
        <v>4766</v>
      </c>
      <c r="N63" s="6" t="s">
        <v>4766</v>
      </c>
      <c r="O63" s="6" t="s">
        <v>4766</v>
      </c>
    </row>
    <row r="64" spans="1:15" ht="16.5" customHeight="1" x14ac:dyDescent="0.25">
      <c r="A64" s="1" t="s">
        <v>2183</v>
      </c>
      <c r="B64" s="2" t="s">
        <v>7254</v>
      </c>
      <c r="C64" s="15" t="s">
        <v>8887</v>
      </c>
      <c r="D64" s="1" t="s">
        <v>2184</v>
      </c>
      <c r="E64" s="6">
        <v>38904</v>
      </c>
      <c r="F64" s="6" t="s">
        <v>533</v>
      </c>
      <c r="G64" s="6">
        <v>38944</v>
      </c>
      <c r="H64" s="6">
        <v>38945</v>
      </c>
      <c r="I64" s="6" t="s">
        <v>4792</v>
      </c>
      <c r="J64" s="6">
        <v>38947</v>
      </c>
      <c r="K64" s="6" t="s">
        <v>4824</v>
      </c>
      <c r="L64" s="6" t="s">
        <v>545</v>
      </c>
      <c r="M64" s="6">
        <v>38961</v>
      </c>
      <c r="N64" s="6" t="s">
        <v>4766</v>
      </c>
      <c r="O64" s="6" t="s">
        <v>4766</v>
      </c>
    </row>
    <row r="65" spans="1:15" ht="16.5" customHeight="1" x14ac:dyDescent="0.25">
      <c r="A65" s="1" t="s">
        <v>2185</v>
      </c>
      <c r="B65" s="2" t="s">
        <v>7255</v>
      </c>
      <c r="C65" s="15" t="s">
        <v>8887</v>
      </c>
      <c r="D65" s="1" t="s">
        <v>615</v>
      </c>
      <c r="E65" s="6">
        <v>38910</v>
      </c>
      <c r="F65" s="6" t="s">
        <v>533</v>
      </c>
      <c r="G65" s="6">
        <v>39044</v>
      </c>
      <c r="H65" s="6">
        <v>39044</v>
      </c>
      <c r="I65" s="6" t="s">
        <v>4792</v>
      </c>
      <c r="J65" s="6">
        <v>39073</v>
      </c>
      <c r="K65" s="6" t="s">
        <v>4824</v>
      </c>
      <c r="L65" s="6" t="s">
        <v>545</v>
      </c>
      <c r="M65" s="6">
        <v>39091</v>
      </c>
      <c r="N65" s="6" t="s">
        <v>4766</v>
      </c>
      <c r="O65" s="6" t="s">
        <v>4766</v>
      </c>
    </row>
    <row r="66" spans="1:15" ht="16.5" customHeight="1" x14ac:dyDescent="0.25">
      <c r="A66" s="1" t="s">
        <v>2186</v>
      </c>
      <c r="B66" s="2" t="s">
        <v>7256</v>
      </c>
      <c r="C66" s="15" t="s">
        <v>8887</v>
      </c>
      <c r="D66" s="1" t="s">
        <v>2187</v>
      </c>
      <c r="E66" s="6" t="s">
        <v>4766</v>
      </c>
      <c r="F66" s="6">
        <v>38950</v>
      </c>
      <c r="G66" s="6" t="s">
        <v>4766</v>
      </c>
      <c r="H66" s="6" t="s">
        <v>4766</v>
      </c>
      <c r="I66" s="6" t="s">
        <v>4766</v>
      </c>
      <c r="J66" s="6" t="s">
        <v>4766</v>
      </c>
      <c r="K66" s="6" t="s">
        <v>4766</v>
      </c>
      <c r="L66" s="6" t="s">
        <v>545</v>
      </c>
      <c r="M66" s="6" t="s">
        <v>4766</v>
      </c>
      <c r="N66" s="6" t="s">
        <v>4766</v>
      </c>
      <c r="O66" s="6" t="s">
        <v>4766</v>
      </c>
    </row>
    <row r="67" spans="1:15" ht="16.5" customHeight="1" x14ac:dyDescent="0.25">
      <c r="A67" s="1" t="s">
        <v>2188</v>
      </c>
      <c r="B67" s="2" t="s">
        <v>7257</v>
      </c>
      <c r="C67" s="15" t="s">
        <v>8887</v>
      </c>
      <c r="D67" s="1" t="s">
        <v>1135</v>
      </c>
      <c r="E67" s="6" t="s">
        <v>4766</v>
      </c>
      <c r="F67" s="6">
        <v>39002</v>
      </c>
      <c r="G67" s="6" t="s">
        <v>4766</v>
      </c>
      <c r="H67" s="6" t="s">
        <v>4766</v>
      </c>
      <c r="I67" s="6" t="s">
        <v>4766</v>
      </c>
      <c r="J67" s="6" t="s">
        <v>4766</v>
      </c>
      <c r="K67" s="6" t="s">
        <v>4766</v>
      </c>
      <c r="L67" s="6" t="s">
        <v>545</v>
      </c>
      <c r="M67" s="6" t="s">
        <v>4766</v>
      </c>
      <c r="N67" s="6" t="s">
        <v>4766</v>
      </c>
      <c r="O67" s="6" t="s">
        <v>4766</v>
      </c>
    </row>
    <row r="68" spans="1:15" ht="16.5" customHeight="1" x14ac:dyDescent="0.25">
      <c r="A68" s="1" t="s">
        <v>2189</v>
      </c>
      <c r="B68" s="2" t="s">
        <v>7258</v>
      </c>
      <c r="C68" s="15" t="s">
        <v>8887</v>
      </c>
      <c r="D68" s="1" t="s">
        <v>2170</v>
      </c>
      <c r="E68" s="6" t="s">
        <v>4766</v>
      </c>
      <c r="F68" s="6" t="s">
        <v>533</v>
      </c>
      <c r="G68" s="6" t="s">
        <v>4766</v>
      </c>
      <c r="H68" s="6" t="s">
        <v>4766</v>
      </c>
      <c r="I68" s="6" t="s">
        <v>4766</v>
      </c>
      <c r="J68" s="6" t="s">
        <v>4766</v>
      </c>
      <c r="K68" s="6" t="s">
        <v>4766</v>
      </c>
      <c r="L68" s="6" t="s">
        <v>545</v>
      </c>
      <c r="M68" s="6" t="s">
        <v>4766</v>
      </c>
      <c r="N68" s="6" t="s">
        <v>4766</v>
      </c>
      <c r="O68" s="6" t="s">
        <v>4766</v>
      </c>
    </row>
    <row r="69" spans="1:15" ht="16.5" customHeight="1" x14ac:dyDescent="0.25">
      <c r="A69" s="1" t="s">
        <v>2190</v>
      </c>
      <c r="B69" s="2" t="s">
        <v>7259</v>
      </c>
      <c r="C69" s="15" t="s">
        <v>8887</v>
      </c>
      <c r="D69" s="1" t="s">
        <v>5780</v>
      </c>
      <c r="E69" s="6" t="s">
        <v>4766</v>
      </c>
      <c r="F69" s="6" t="s">
        <v>533</v>
      </c>
      <c r="G69" s="6" t="s">
        <v>4766</v>
      </c>
      <c r="H69" s="6" t="s">
        <v>4766</v>
      </c>
      <c r="I69" s="6" t="s">
        <v>4766</v>
      </c>
      <c r="J69" s="6" t="s">
        <v>4766</v>
      </c>
      <c r="K69" s="6" t="s">
        <v>4766</v>
      </c>
      <c r="L69" s="6" t="s">
        <v>545</v>
      </c>
      <c r="M69" s="6" t="s">
        <v>4766</v>
      </c>
      <c r="N69" s="6" t="s">
        <v>4766</v>
      </c>
      <c r="O69" s="6" t="s">
        <v>4766</v>
      </c>
    </row>
    <row r="70" spans="1:15" ht="16.5" customHeight="1" x14ac:dyDescent="0.25">
      <c r="A70" s="1" t="s">
        <v>2191</v>
      </c>
      <c r="B70" s="2" t="s">
        <v>7260</v>
      </c>
      <c r="C70" s="15" t="s">
        <v>8887</v>
      </c>
      <c r="D70" s="1" t="s">
        <v>5780</v>
      </c>
      <c r="E70" s="6">
        <v>39102</v>
      </c>
      <c r="F70" s="6" t="s">
        <v>533</v>
      </c>
      <c r="G70" s="6">
        <v>39288</v>
      </c>
      <c r="H70" s="6">
        <v>39289</v>
      </c>
      <c r="I70" s="6" t="s">
        <v>4792</v>
      </c>
      <c r="J70" s="6">
        <v>39294</v>
      </c>
      <c r="K70" s="6" t="s">
        <v>4824</v>
      </c>
      <c r="L70" s="6" t="s">
        <v>545</v>
      </c>
      <c r="M70" s="6">
        <v>39301</v>
      </c>
      <c r="N70" s="6" t="s">
        <v>4766</v>
      </c>
      <c r="O70" s="6" t="s">
        <v>4766</v>
      </c>
    </row>
    <row r="71" spans="1:15" ht="16.5" customHeight="1" x14ac:dyDescent="0.25">
      <c r="A71" s="1" t="s">
        <v>2192</v>
      </c>
      <c r="B71" s="2" t="s">
        <v>7261</v>
      </c>
      <c r="C71" s="15" t="s">
        <v>8887</v>
      </c>
      <c r="D71" s="1" t="s">
        <v>702</v>
      </c>
      <c r="E71" s="6" t="s">
        <v>4766</v>
      </c>
      <c r="F71" s="6" t="s">
        <v>533</v>
      </c>
      <c r="G71" s="6" t="s">
        <v>4766</v>
      </c>
      <c r="H71" s="6" t="s">
        <v>4766</v>
      </c>
      <c r="I71" s="6" t="s">
        <v>4766</v>
      </c>
      <c r="J71" s="6" t="s">
        <v>4766</v>
      </c>
      <c r="K71" s="6" t="s">
        <v>4766</v>
      </c>
      <c r="L71" s="6" t="s">
        <v>545</v>
      </c>
      <c r="M71" s="6" t="s">
        <v>4766</v>
      </c>
      <c r="N71" s="6" t="s">
        <v>4766</v>
      </c>
      <c r="O71" s="6" t="s">
        <v>4766</v>
      </c>
    </row>
    <row r="72" spans="1:15" ht="16.5" customHeight="1" x14ac:dyDescent="0.25">
      <c r="A72" s="1" t="s">
        <v>2193</v>
      </c>
      <c r="B72" s="2" t="s">
        <v>7262</v>
      </c>
      <c r="C72" s="15" t="s">
        <v>8887</v>
      </c>
      <c r="D72" s="1" t="s">
        <v>2173</v>
      </c>
      <c r="E72" s="6" t="s">
        <v>4766</v>
      </c>
      <c r="F72" s="6">
        <v>39142</v>
      </c>
      <c r="G72" s="6" t="s">
        <v>4766</v>
      </c>
      <c r="H72" s="6" t="s">
        <v>4766</v>
      </c>
      <c r="I72" s="6" t="s">
        <v>4766</v>
      </c>
      <c r="J72" s="6" t="s">
        <v>4766</v>
      </c>
      <c r="K72" s="6" t="s">
        <v>4766</v>
      </c>
      <c r="L72" s="6" t="s">
        <v>545</v>
      </c>
      <c r="M72" s="6" t="s">
        <v>4766</v>
      </c>
      <c r="N72" s="6" t="s">
        <v>4766</v>
      </c>
      <c r="O72" s="6" t="s">
        <v>4766</v>
      </c>
    </row>
    <row r="73" spans="1:15" ht="16.5" customHeight="1" x14ac:dyDescent="0.25">
      <c r="A73" s="1" t="s">
        <v>2194</v>
      </c>
      <c r="B73" s="2" t="s">
        <v>7263</v>
      </c>
      <c r="C73" s="15" t="s">
        <v>8887</v>
      </c>
      <c r="D73" s="1" t="s">
        <v>433</v>
      </c>
      <c r="E73" s="6" t="s">
        <v>4766</v>
      </c>
      <c r="F73" s="6" t="s">
        <v>533</v>
      </c>
      <c r="G73" s="6" t="s">
        <v>4766</v>
      </c>
      <c r="H73" s="6" t="s">
        <v>4766</v>
      </c>
      <c r="I73" s="6" t="s">
        <v>4766</v>
      </c>
      <c r="J73" s="6" t="s">
        <v>4766</v>
      </c>
      <c r="K73" s="6" t="s">
        <v>4766</v>
      </c>
      <c r="L73" s="6" t="s">
        <v>545</v>
      </c>
      <c r="M73" s="6" t="s">
        <v>4766</v>
      </c>
      <c r="N73" s="6" t="s">
        <v>4766</v>
      </c>
      <c r="O73" s="6" t="s">
        <v>4766</v>
      </c>
    </row>
    <row r="74" spans="1:15" ht="16.5" customHeight="1" x14ac:dyDescent="0.25">
      <c r="A74" s="1" t="s">
        <v>2195</v>
      </c>
      <c r="B74" s="2" t="s">
        <v>7264</v>
      </c>
      <c r="C74" s="15" t="s">
        <v>8887</v>
      </c>
      <c r="D74" s="1" t="s">
        <v>1111</v>
      </c>
      <c r="E74" s="6" t="s">
        <v>4766</v>
      </c>
      <c r="F74" s="6" t="s">
        <v>533</v>
      </c>
      <c r="G74" s="6" t="s">
        <v>4766</v>
      </c>
      <c r="H74" s="6" t="s">
        <v>4766</v>
      </c>
      <c r="I74" s="6" t="s">
        <v>4766</v>
      </c>
      <c r="J74" s="6" t="s">
        <v>4766</v>
      </c>
      <c r="K74" s="6" t="s">
        <v>4766</v>
      </c>
      <c r="L74" s="6" t="s">
        <v>545</v>
      </c>
      <c r="M74" s="6" t="s">
        <v>4766</v>
      </c>
      <c r="N74" s="6" t="s">
        <v>4766</v>
      </c>
      <c r="O74" s="6" t="s">
        <v>4766</v>
      </c>
    </row>
    <row r="75" spans="1:15" ht="16.5" customHeight="1" x14ac:dyDescent="0.25">
      <c r="A75" s="1" t="s">
        <v>2196</v>
      </c>
      <c r="B75" s="2" t="s">
        <v>7265</v>
      </c>
      <c r="C75" s="15" t="s">
        <v>8887</v>
      </c>
      <c r="D75" s="1" t="s">
        <v>4996</v>
      </c>
      <c r="E75" s="6" t="s">
        <v>4766</v>
      </c>
      <c r="F75" s="6" t="s">
        <v>533</v>
      </c>
      <c r="G75" s="6" t="s">
        <v>4766</v>
      </c>
      <c r="H75" s="6" t="s">
        <v>4766</v>
      </c>
      <c r="I75" s="6" t="s">
        <v>4766</v>
      </c>
      <c r="J75" s="6" t="s">
        <v>4766</v>
      </c>
      <c r="K75" s="6" t="s">
        <v>4766</v>
      </c>
      <c r="L75" s="6" t="s">
        <v>545</v>
      </c>
      <c r="M75" s="6" t="s">
        <v>4766</v>
      </c>
      <c r="N75" s="6" t="s">
        <v>4766</v>
      </c>
      <c r="O75" s="6" t="s">
        <v>4766</v>
      </c>
    </row>
    <row r="76" spans="1:15" ht="16.5" customHeight="1" x14ac:dyDescent="0.25">
      <c r="A76" s="1" t="s">
        <v>2197</v>
      </c>
      <c r="B76" s="2" t="s">
        <v>7266</v>
      </c>
      <c r="C76" s="15" t="s">
        <v>8887</v>
      </c>
      <c r="D76" s="1" t="s">
        <v>4996</v>
      </c>
      <c r="E76" s="6">
        <v>39233</v>
      </c>
      <c r="F76" s="6" t="s">
        <v>533</v>
      </c>
      <c r="G76" s="6">
        <v>39331</v>
      </c>
      <c r="H76" s="6">
        <v>39331</v>
      </c>
      <c r="I76" s="6" t="s">
        <v>4792</v>
      </c>
      <c r="J76" s="6">
        <v>39353</v>
      </c>
      <c r="K76" s="6" t="s">
        <v>4824</v>
      </c>
      <c r="L76" s="6" t="s">
        <v>545</v>
      </c>
      <c r="M76" s="6">
        <v>39385</v>
      </c>
      <c r="N76" s="6" t="s">
        <v>4766</v>
      </c>
      <c r="O76" s="6" t="s">
        <v>4766</v>
      </c>
    </row>
    <row r="77" spans="1:15" ht="16.5" customHeight="1" x14ac:dyDescent="0.25">
      <c r="A77" s="1" t="s">
        <v>2198</v>
      </c>
      <c r="B77" s="2" t="s">
        <v>7267</v>
      </c>
      <c r="C77" s="15" t="s">
        <v>8887</v>
      </c>
      <c r="D77" s="1" t="s">
        <v>4996</v>
      </c>
      <c r="E77" s="6">
        <v>39275</v>
      </c>
      <c r="F77" s="6" t="s">
        <v>533</v>
      </c>
      <c r="G77" s="6">
        <v>39331</v>
      </c>
      <c r="H77" s="6">
        <v>39338</v>
      </c>
      <c r="I77" s="6" t="s">
        <v>4792</v>
      </c>
      <c r="J77" s="6">
        <v>39353</v>
      </c>
      <c r="K77" s="6" t="s">
        <v>4824</v>
      </c>
      <c r="L77" s="6" t="s">
        <v>545</v>
      </c>
      <c r="M77" s="6">
        <v>39385</v>
      </c>
      <c r="N77" s="6" t="s">
        <v>4766</v>
      </c>
      <c r="O77" s="6" t="s">
        <v>4766</v>
      </c>
    </row>
    <row r="78" spans="1:15" ht="16.5" customHeight="1" x14ac:dyDescent="0.25">
      <c r="A78" s="1" t="s">
        <v>2199</v>
      </c>
      <c r="B78" s="2" t="s">
        <v>7268</v>
      </c>
      <c r="C78" s="15" t="s">
        <v>8887</v>
      </c>
      <c r="D78" s="1" t="s">
        <v>4996</v>
      </c>
      <c r="E78" s="6">
        <v>39273</v>
      </c>
      <c r="F78" s="6" t="s">
        <v>533</v>
      </c>
      <c r="G78" s="6">
        <v>39344</v>
      </c>
      <c r="H78" s="6">
        <v>39345</v>
      </c>
      <c r="I78" s="6" t="s">
        <v>4792</v>
      </c>
      <c r="J78" s="6">
        <v>39353</v>
      </c>
      <c r="K78" s="6" t="s">
        <v>4824</v>
      </c>
      <c r="L78" s="6" t="s">
        <v>545</v>
      </c>
      <c r="M78" s="6">
        <v>39385</v>
      </c>
      <c r="N78" s="6" t="s">
        <v>4766</v>
      </c>
      <c r="O78" s="6" t="s">
        <v>4766</v>
      </c>
    </row>
    <row r="79" spans="1:15" ht="16.5" customHeight="1" x14ac:dyDescent="0.25">
      <c r="A79" s="1" t="s">
        <v>2200</v>
      </c>
      <c r="B79" s="2" t="s">
        <v>7269</v>
      </c>
      <c r="C79" s="15" t="s">
        <v>8887</v>
      </c>
      <c r="D79" s="1" t="s">
        <v>4996</v>
      </c>
      <c r="E79" s="6">
        <v>39273</v>
      </c>
      <c r="F79" s="6" t="s">
        <v>533</v>
      </c>
      <c r="G79" s="6">
        <v>39344</v>
      </c>
      <c r="H79" s="6">
        <v>39345</v>
      </c>
      <c r="I79" s="6" t="s">
        <v>4792</v>
      </c>
      <c r="J79" s="6">
        <v>39353</v>
      </c>
      <c r="K79" s="6" t="s">
        <v>4824</v>
      </c>
      <c r="L79" s="6" t="s">
        <v>545</v>
      </c>
      <c r="M79" s="6">
        <v>39385</v>
      </c>
      <c r="N79" s="6" t="s">
        <v>4766</v>
      </c>
      <c r="O79" s="6" t="s">
        <v>4766</v>
      </c>
    </row>
    <row r="80" spans="1:15" ht="16.5" customHeight="1" x14ac:dyDescent="0.25">
      <c r="A80" s="1" t="s">
        <v>2201</v>
      </c>
      <c r="B80" s="2" t="s">
        <v>7270</v>
      </c>
      <c r="C80" s="15" t="s">
        <v>8887</v>
      </c>
      <c r="D80" s="1" t="s">
        <v>4996</v>
      </c>
      <c r="E80" s="6">
        <v>39273</v>
      </c>
      <c r="F80" s="6" t="s">
        <v>533</v>
      </c>
      <c r="G80" s="6">
        <v>39344</v>
      </c>
      <c r="H80" s="6">
        <v>39345</v>
      </c>
      <c r="I80" s="6" t="s">
        <v>4792</v>
      </c>
      <c r="J80" s="6">
        <v>39353</v>
      </c>
      <c r="K80" s="6" t="s">
        <v>4824</v>
      </c>
      <c r="L80" s="6" t="s">
        <v>545</v>
      </c>
      <c r="M80" s="6">
        <v>39385</v>
      </c>
      <c r="N80" s="6" t="s">
        <v>4766</v>
      </c>
      <c r="O80" s="6" t="s">
        <v>4766</v>
      </c>
    </row>
    <row r="81" spans="1:15" ht="16.5" customHeight="1" x14ac:dyDescent="0.25">
      <c r="A81" s="1" t="s">
        <v>2202</v>
      </c>
      <c r="B81" s="2" t="s">
        <v>7271</v>
      </c>
      <c r="C81" s="15" t="s">
        <v>8887</v>
      </c>
      <c r="D81" s="1" t="s">
        <v>4996</v>
      </c>
      <c r="E81" s="6">
        <v>39429</v>
      </c>
      <c r="F81" s="6" t="s">
        <v>533</v>
      </c>
      <c r="G81" s="6">
        <v>39526</v>
      </c>
      <c r="H81" s="6">
        <v>39527</v>
      </c>
      <c r="I81" s="6" t="s">
        <v>4792</v>
      </c>
      <c r="J81" s="6">
        <v>39540</v>
      </c>
      <c r="K81" s="6" t="s">
        <v>4824</v>
      </c>
      <c r="L81" s="6" t="s">
        <v>545</v>
      </c>
      <c r="M81" s="6">
        <v>39547</v>
      </c>
      <c r="N81" s="6" t="s">
        <v>4766</v>
      </c>
      <c r="O81" s="6" t="s">
        <v>4766</v>
      </c>
    </row>
    <row r="82" spans="1:15" ht="16.5" customHeight="1" x14ac:dyDescent="0.25">
      <c r="A82" s="1" t="s">
        <v>2203</v>
      </c>
      <c r="B82" s="2" t="s">
        <v>7272</v>
      </c>
      <c r="C82" s="15" t="s">
        <v>8887</v>
      </c>
      <c r="D82" s="1" t="s">
        <v>4996</v>
      </c>
      <c r="E82" s="6" t="s">
        <v>4766</v>
      </c>
      <c r="F82" s="6" t="s">
        <v>533</v>
      </c>
      <c r="G82" s="6" t="s">
        <v>4766</v>
      </c>
      <c r="H82" s="6" t="s">
        <v>4766</v>
      </c>
      <c r="I82" s="6" t="s">
        <v>4766</v>
      </c>
      <c r="J82" s="6" t="s">
        <v>4766</v>
      </c>
      <c r="K82" s="6" t="s">
        <v>4766</v>
      </c>
      <c r="L82" s="6" t="s">
        <v>562</v>
      </c>
      <c r="M82" s="6" t="s">
        <v>4766</v>
      </c>
      <c r="N82" s="6" t="s">
        <v>4766</v>
      </c>
      <c r="O82" s="6" t="s">
        <v>4766</v>
      </c>
    </row>
    <row r="83" spans="1:15" ht="16.5" customHeight="1" x14ac:dyDescent="0.25">
      <c r="A83" s="1" t="s">
        <v>2204</v>
      </c>
      <c r="B83" s="2" t="s">
        <v>7273</v>
      </c>
      <c r="C83" s="15" t="s">
        <v>8887</v>
      </c>
      <c r="D83" s="1" t="s">
        <v>4996</v>
      </c>
      <c r="E83" s="6">
        <v>39589</v>
      </c>
      <c r="F83" s="6" t="s">
        <v>533</v>
      </c>
      <c r="G83" s="6">
        <v>39660</v>
      </c>
      <c r="H83" s="6">
        <v>39666</v>
      </c>
      <c r="I83" s="6" t="s">
        <v>4792</v>
      </c>
      <c r="J83" s="6">
        <v>39673</v>
      </c>
      <c r="K83" s="6" t="s">
        <v>4824</v>
      </c>
      <c r="L83" s="6" t="s">
        <v>545</v>
      </c>
      <c r="M83" s="6">
        <v>39675</v>
      </c>
      <c r="N83" s="6" t="s">
        <v>4766</v>
      </c>
      <c r="O83" s="6" t="s">
        <v>4766</v>
      </c>
    </row>
    <row r="84" spans="1:15" ht="16.5" customHeight="1" x14ac:dyDescent="0.25">
      <c r="A84" s="1" t="s">
        <v>2205</v>
      </c>
      <c r="B84" s="2" t="s">
        <v>7274</v>
      </c>
      <c r="C84" s="15" t="s">
        <v>8887</v>
      </c>
      <c r="D84" s="1" t="s">
        <v>4996</v>
      </c>
      <c r="E84" s="6">
        <v>39589</v>
      </c>
      <c r="F84" s="6" t="s">
        <v>533</v>
      </c>
      <c r="G84" s="6">
        <v>39660</v>
      </c>
      <c r="H84" s="6">
        <v>39666</v>
      </c>
      <c r="I84" s="6" t="s">
        <v>4792</v>
      </c>
      <c r="J84" s="6">
        <v>39673</v>
      </c>
      <c r="K84" s="6" t="s">
        <v>4824</v>
      </c>
      <c r="L84" s="6" t="s">
        <v>545</v>
      </c>
      <c r="M84" s="6">
        <v>39675</v>
      </c>
      <c r="N84" s="6" t="s">
        <v>4766</v>
      </c>
      <c r="O84" s="6" t="s">
        <v>4766</v>
      </c>
    </row>
    <row r="85" spans="1:15" ht="16.5" customHeight="1" x14ac:dyDescent="0.25">
      <c r="A85" s="1" t="s">
        <v>2206</v>
      </c>
      <c r="B85" s="2" t="s">
        <v>7275</v>
      </c>
      <c r="C85" s="15" t="s">
        <v>8887</v>
      </c>
      <c r="D85" s="1" t="s">
        <v>4996</v>
      </c>
      <c r="E85" s="6">
        <v>39589</v>
      </c>
      <c r="F85" s="6" t="s">
        <v>533</v>
      </c>
      <c r="G85" s="6">
        <v>39660</v>
      </c>
      <c r="H85" s="6">
        <v>39666</v>
      </c>
      <c r="I85" s="6" t="s">
        <v>4792</v>
      </c>
      <c r="J85" s="6">
        <v>39673</v>
      </c>
      <c r="K85" s="6" t="s">
        <v>4824</v>
      </c>
      <c r="L85" s="6" t="s">
        <v>545</v>
      </c>
      <c r="M85" s="6">
        <v>39675</v>
      </c>
      <c r="N85" s="6" t="s">
        <v>4766</v>
      </c>
      <c r="O85" s="6" t="s">
        <v>4766</v>
      </c>
    </row>
    <row r="86" spans="1:15" ht="16.5" customHeight="1" x14ac:dyDescent="0.25">
      <c r="A86" s="1" t="s">
        <v>2207</v>
      </c>
      <c r="B86" s="2" t="s">
        <v>7276</v>
      </c>
      <c r="C86" s="15" t="s">
        <v>8887</v>
      </c>
      <c r="D86" s="1" t="s">
        <v>5017</v>
      </c>
      <c r="E86" s="6" t="s">
        <v>4766</v>
      </c>
      <c r="F86" s="6">
        <v>39745</v>
      </c>
      <c r="G86" s="6" t="s">
        <v>4766</v>
      </c>
      <c r="H86" s="6" t="s">
        <v>4766</v>
      </c>
      <c r="I86" s="6" t="s">
        <v>4766</v>
      </c>
      <c r="J86" s="6" t="s">
        <v>4766</v>
      </c>
      <c r="K86" s="6" t="s">
        <v>4766</v>
      </c>
      <c r="L86" s="6" t="s">
        <v>545</v>
      </c>
      <c r="M86" s="6" t="s">
        <v>4766</v>
      </c>
      <c r="N86" s="6" t="s">
        <v>4766</v>
      </c>
      <c r="O86" s="6" t="s">
        <v>4766</v>
      </c>
    </row>
    <row r="87" spans="1:15" ht="16.5" customHeight="1" x14ac:dyDescent="0.25">
      <c r="A87" s="1" t="s">
        <v>2208</v>
      </c>
      <c r="B87" s="2" t="s">
        <v>7277</v>
      </c>
      <c r="C87" s="15" t="s">
        <v>8887</v>
      </c>
      <c r="D87" s="1" t="s">
        <v>4996</v>
      </c>
      <c r="E87" s="6" t="s">
        <v>4766</v>
      </c>
      <c r="F87" s="6" t="s">
        <v>533</v>
      </c>
      <c r="G87" s="6" t="s">
        <v>4766</v>
      </c>
      <c r="H87" s="6" t="s">
        <v>4766</v>
      </c>
      <c r="I87" s="6" t="s">
        <v>4766</v>
      </c>
      <c r="J87" s="6" t="s">
        <v>4766</v>
      </c>
      <c r="K87" s="6" t="s">
        <v>4766</v>
      </c>
      <c r="L87" s="6" t="s">
        <v>545</v>
      </c>
      <c r="M87" s="6" t="s">
        <v>4766</v>
      </c>
      <c r="N87" s="6" t="s">
        <v>4766</v>
      </c>
      <c r="O87" s="6" t="s">
        <v>4766</v>
      </c>
    </row>
    <row r="88" spans="1:15" ht="16.5" customHeight="1" x14ac:dyDescent="0.25">
      <c r="A88" s="1" t="s">
        <v>2209</v>
      </c>
      <c r="B88" s="2" t="s">
        <v>7278</v>
      </c>
      <c r="C88" s="15" t="s">
        <v>8887</v>
      </c>
      <c r="D88" s="1" t="s">
        <v>606</v>
      </c>
      <c r="E88" s="6">
        <v>39878</v>
      </c>
      <c r="F88" s="6" t="s">
        <v>533</v>
      </c>
      <c r="G88" s="6">
        <v>39944</v>
      </c>
      <c r="H88" s="6" t="s">
        <v>4766</v>
      </c>
      <c r="I88" s="6" t="s">
        <v>4766</v>
      </c>
      <c r="J88" s="6" t="s">
        <v>4766</v>
      </c>
      <c r="K88" s="6" t="s">
        <v>4766</v>
      </c>
      <c r="L88" s="6" t="s">
        <v>545</v>
      </c>
      <c r="M88" s="6" t="s">
        <v>4766</v>
      </c>
      <c r="N88" s="6" t="s">
        <v>4766</v>
      </c>
      <c r="O88" s="6" t="s">
        <v>4766</v>
      </c>
    </row>
    <row r="89" spans="1:15" ht="16.5" customHeight="1" x14ac:dyDescent="0.25">
      <c r="A89" s="1" t="s">
        <v>2210</v>
      </c>
      <c r="B89" s="2" t="s">
        <v>7279</v>
      </c>
      <c r="C89" s="15" t="s">
        <v>8887</v>
      </c>
      <c r="D89" s="1" t="s">
        <v>4996</v>
      </c>
      <c r="E89" s="6">
        <v>39902</v>
      </c>
      <c r="F89" s="6" t="s">
        <v>533</v>
      </c>
      <c r="G89" s="6">
        <v>40122</v>
      </c>
      <c r="H89" s="6" t="s">
        <v>4766</v>
      </c>
      <c r="I89" s="6" t="s">
        <v>4766</v>
      </c>
      <c r="J89" s="6" t="s">
        <v>4766</v>
      </c>
      <c r="K89" s="6" t="s">
        <v>4766</v>
      </c>
      <c r="L89" s="6" t="s">
        <v>545</v>
      </c>
      <c r="M89" s="6" t="s">
        <v>4766</v>
      </c>
      <c r="N89" s="6" t="s">
        <v>4766</v>
      </c>
      <c r="O89" s="6" t="s">
        <v>4766</v>
      </c>
    </row>
    <row r="90" spans="1:15" ht="16.5" customHeight="1" x14ac:dyDescent="0.25">
      <c r="A90" s="1" t="s">
        <v>2211</v>
      </c>
      <c r="B90" s="2" t="s">
        <v>7280</v>
      </c>
      <c r="C90" s="15" t="s">
        <v>8887</v>
      </c>
      <c r="D90" s="1" t="s">
        <v>4996</v>
      </c>
      <c r="E90" s="6">
        <v>39994</v>
      </c>
      <c r="F90" s="6" t="s">
        <v>533</v>
      </c>
      <c r="G90" s="6">
        <v>40122</v>
      </c>
      <c r="H90" s="6" t="s">
        <v>4766</v>
      </c>
      <c r="I90" s="6" t="s">
        <v>4766</v>
      </c>
      <c r="J90" s="6" t="s">
        <v>4766</v>
      </c>
      <c r="K90" s="6" t="s">
        <v>4766</v>
      </c>
      <c r="L90" s="6" t="s">
        <v>545</v>
      </c>
      <c r="M90" s="6" t="s">
        <v>4766</v>
      </c>
      <c r="N90" s="6" t="s">
        <v>4766</v>
      </c>
      <c r="O90" s="6" t="s">
        <v>4766</v>
      </c>
    </row>
    <row r="91" spans="1:15" ht="16.5" customHeight="1" x14ac:dyDescent="0.25">
      <c r="A91" s="1" t="s">
        <v>2212</v>
      </c>
      <c r="B91" s="2" t="s">
        <v>7281</v>
      </c>
      <c r="C91" s="15" t="s">
        <v>8887</v>
      </c>
      <c r="D91" s="1" t="s">
        <v>2213</v>
      </c>
      <c r="E91" s="6">
        <v>40111</v>
      </c>
      <c r="F91" s="6" t="s">
        <v>533</v>
      </c>
      <c r="G91" s="6">
        <v>40119</v>
      </c>
      <c r="H91" s="6" t="s">
        <v>4766</v>
      </c>
      <c r="I91" s="6" t="s">
        <v>4766</v>
      </c>
      <c r="J91" s="6" t="s">
        <v>4766</v>
      </c>
      <c r="K91" s="6" t="s">
        <v>4766</v>
      </c>
      <c r="L91" s="6" t="s">
        <v>545</v>
      </c>
      <c r="M91" s="6" t="s">
        <v>4766</v>
      </c>
      <c r="N91" s="6" t="s">
        <v>4766</v>
      </c>
      <c r="O91" s="6" t="s">
        <v>4766</v>
      </c>
    </row>
    <row r="92" spans="1:15" ht="16.5" customHeight="1" x14ac:dyDescent="0.25">
      <c r="A92" s="1" t="s">
        <v>2214</v>
      </c>
      <c r="B92" s="2" t="s">
        <v>7282</v>
      </c>
      <c r="C92" s="15" t="s">
        <v>8887</v>
      </c>
      <c r="D92" s="1" t="s">
        <v>4999</v>
      </c>
      <c r="E92" s="6">
        <v>40035</v>
      </c>
      <c r="F92" s="6" t="s">
        <v>533</v>
      </c>
      <c r="G92" s="6">
        <v>40113</v>
      </c>
      <c r="H92" s="6" t="s">
        <v>4766</v>
      </c>
      <c r="I92" s="6" t="s">
        <v>4766</v>
      </c>
      <c r="J92" s="6" t="s">
        <v>4766</v>
      </c>
      <c r="K92" s="6" t="s">
        <v>4766</v>
      </c>
      <c r="L92" s="6" t="s">
        <v>545</v>
      </c>
      <c r="M92" s="6" t="s">
        <v>4766</v>
      </c>
      <c r="N92" s="6" t="s">
        <v>4766</v>
      </c>
      <c r="O92" s="6" t="s">
        <v>4766</v>
      </c>
    </row>
    <row r="93" spans="1:15" ht="16.5" customHeight="1" x14ac:dyDescent="0.25">
      <c r="A93" s="1" t="s">
        <v>2215</v>
      </c>
      <c r="B93" s="2" t="s">
        <v>7283</v>
      </c>
      <c r="C93" s="15" t="s">
        <v>8887</v>
      </c>
      <c r="D93" s="1" t="s">
        <v>4989</v>
      </c>
      <c r="E93" s="6">
        <v>40101</v>
      </c>
      <c r="F93" s="6">
        <v>40116</v>
      </c>
      <c r="G93" s="6">
        <v>40116</v>
      </c>
      <c r="H93" s="6" t="s">
        <v>4766</v>
      </c>
      <c r="I93" s="6" t="s">
        <v>4766</v>
      </c>
      <c r="J93" s="6" t="s">
        <v>4766</v>
      </c>
      <c r="K93" s="6" t="s">
        <v>4766</v>
      </c>
      <c r="L93" s="6" t="s">
        <v>481</v>
      </c>
      <c r="M93" s="6" t="s">
        <v>4766</v>
      </c>
      <c r="N93" s="6" t="s">
        <v>4766</v>
      </c>
      <c r="O93" s="6" t="s">
        <v>4766</v>
      </c>
    </row>
    <row r="94" spans="1:15" ht="16.5" customHeight="1" x14ac:dyDescent="0.25">
      <c r="A94" s="1" t="s">
        <v>2216</v>
      </c>
      <c r="B94" s="2" t="s">
        <v>7284</v>
      </c>
      <c r="C94" s="15" t="s">
        <v>8887</v>
      </c>
      <c r="D94" s="1" t="s">
        <v>4989</v>
      </c>
      <c r="E94" s="6">
        <v>40101</v>
      </c>
      <c r="F94" s="6">
        <v>40116</v>
      </c>
      <c r="G94" s="6">
        <v>40116</v>
      </c>
      <c r="H94" s="6" t="s">
        <v>4766</v>
      </c>
      <c r="I94" s="6" t="s">
        <v>4766</v>
      </c>
      <c r="J94" s="6" t="s">
        <v>4766</v>
      </c>
      <c r="K94" s="6" t="s">
        <v>4766</v>
      </c>
      <c r="L94" s="6" t="s">
        <v>481</v>
      </c>
      <c r="M94" s="6" t="s">
        <v>4766</v>
      </c>
      <c r="N94" s="6" t="s">
        <v>4766</v>
      </c>
      <c r="O94" s="6" t="s">
        <v>4766</v>
      </c>
    </row>
    <row r="95" spans="1:15" ht="16.5" customHeight="1" x14ac:dyDescent="0.25">
      <c r="A95" s="1" t="s">
        <v>2217</v>
      </c>
      <c r="B95" s="2" t="s">
        <v>7285</v>
      </c>
      <c r="C95" s="15" t="s">
        <v>8887</v>
      </c>
      <c r="D95" s="1" t="s">
        <v>4999</v>
      </c>
      <c r="E95" s="6">
        <v>40105</v>
      </c>
      <c r="F95" s="6" t="s">
        <v>533</v>
      </c>
      <c r="G95" s="6">
        <v>40142</v>
      </c>
      <c r="H95" s="6" t="s">
        <v>4766</v>
      </c>
      <c r="I95" s="6" t="s">
        <v>4766</v>
      </c>
      <c r="J95" s="6" t="s">
        <v>4766</v>
      </c>
      <c r="K95" s="6" t="s">
        <v>4766</v>
      </c>
      <c r="L95" s="6" t="s">
        <v>545</v>
      </c>
      <c r="M95" s="6" t="s">
        <v>4766</v>
      </c>
      <c r="N95" s="6" t="s">
        <v>4766</v>
      </c>
      <c r="O95" s="6" t="s">
        <v>4766</v>
      </c>
    </row>
    <row r="96" spans="1:15" ht="16.5" customHeight="1" x14ac:dyDescent="0.25">
      <c r="A96" s="1" t="s">
        <v>2218</v>
      </c>
      <c r="B96" s="2" t="s">
        <v>7286</v>
      </c>
      <c r="C96" s="15" t="s">
        <v>8887</v>
      </c>
      <c r="D96" s="1" t="s">
        <v>4999</v>
      </c>
      <c r="E96" s="6">
        <v>40154</v>
      </c>
      <c r="F96" s="6" t="s">
        <v>533</v>
      </c>
      <c r="G96" s="6">
        <v>40191</v>
      </c>
      <c r="H96" s="6" t="s">
        <v>4766</v>
      </c>
      <c r="I96" s="6" t="s">
        <v>4766</v>
      </c>
      <c r="J96" s="6" t="s">
        <v>4766</v>
      </c>
      <c r="K96" s="6" t="s">
        <v>4766</v>
      </c>
      <c r="L96" s="6" t="s">
        <v>545</v>
      </c>
      <c r="M96" s="6" t="s">
        <v>4766</v>
      </c>
      <c r="N96" s="6" t="s">
        <v>4766</v>
      </c>
      <c r="O96" s="6" t="s">
        <v>4766</v>
      </c>
    </row>
    <row r="97" spans="1:15" ht="16.5" customHeight="1" x14ac:dyDescent="0.25">
      <c r="A97" s="1" t="s">
        <v>2219</v>
      </c>
      <c r="B97" s="2" t="s">
        <v>7287</v>
      </c>
      <c r="C97" s="15" t="s">
        <v>8887</v>
      </c>
      <c r="D97" s="1" t="s">
        <v>4996</v>
      </c>
      <c r="E97" s="6">
        <v>40173</v>
      </c>
      <c r="F97" s="6" t="s">
        <v>533</v>
      </c>
      <c r="G97" s="6">
        <v>40197</v>
      </c>
      <c r="H97" s="6" t="s">
        <v>4766</v>
      </c>
      <c r="I97" s="6" t="s">
        <v>4766</v>
      </c>
      <c r="J97" s="6" t="s">
        <v>4766</v>
      </c>
      <c r="K97" s="6" t="s">
        <v>4766</v>
      </c>
      <c r="L97" s="6" t="s">
        <v>545</v>
      </c>
      <c r="M97" s="6" t="s">
        <v>4766</v>
      </c>
      <c r="N97" s="6" t="s">
        <v>4766</v>
      </c>
      <c r="O97" s="6" t="s">
        <v>4766</v>
      </c>
    </row>
    <row r="98" spans="1:15" ht="16.5" customHeight="1" x14ac:dyDescent="0.25">
      <c r="A98" s="1" t="s">
        <v>2220</v>
      </c>
      <c r="B98" s="2" t="s">
        <v>7288</v>
      </c>
      <c r="C98" s="15" t="s">
        <v>8887</v>
      </c>
      <c r="D98" s="1" t="s">
        <v>4989</v>
      </c>
      <c r="E98" s="6">
        <v>40169</v>
      </c>
      <c r="F98" s="6" t="s">
        <v>533</v>
      </c>
      <c r="G98" s="6">
        <v>40197</v>
      </c>
      <c r="H98" s="6" t="s">
        <v>4766</v>
      </c>
      <c r="I98" s="6" t="s">
        <v>4766</v>
      </c>
      <c r="J98" s="6" t="s">
        <v>4766</v>
      </c>
      <c r="K98" s="6" t="s">
        <v>4766</v>
      </c>
      <c r="L98" s="6" t="s">
        <v>545</v>
      </c>
      <c r="M98" s="6" t="s">
        <v>4766</v>
      </c>
      <c r="N98" s="6" t="s">
        <v>4766</v>
      </c>
      <c r="O98" s="6" t="s">
        <v>4766</v>
      </c>
    </row>
    <row r="99" spans="1:15" ht="16.5" customHeight="1" x14ac:dyDescent="0.25">
      <c r="A99" s="1" t="s">
        <v>2221</v>
      </c>
      <c r="B99" s="2" t="s">
        <v>7289</v>
      </c>
      <c r="C99" s="15" t="s">
        <v>8887</v>
      </c>
      <c r="D99" s="1" t="s">
        <v>708</v>
      </c>
      <c r="E99" s="6">
        <v>40214</v>
      </c>
      <c r="F99" s="6">
        <v>40219</v>
      </c>
      <c r="G99" s="6">
        <v>40219</v>
      </c>
      <c r="H99" s="6" t="s">
        <v>4766</v>
      </c>
      <c r="I99" s="6" t="s">
        <v>4766</v>
      </c>
      <c r="J99" s="6" t="s">
        <v>4766</v>
      </c>
      <c r="K99" s="6" t="s">
        <v>4766</v>
      </c>
      <c r="L99" s="6" t="s">
        <v>648</v>
      </c>
      <c r="M99" s="6" t="s">
        <v>4766</v>
      </c>
      <c r="N99" s="6" t="s">
        <v>4766</v>
      </c>
      <c r="O99" s="6" t="s">
        <v>4766</v>
      </c>
    </row>
    <row r="100" spans="1:15" ht="16.5" customHeight="1" x14ac:dyDescent="0.25">
      <c r="A100" s="1" t="s">
        <v>2222</v>
      </c>
      <c r="B100" s="2" t="s">
        <v>7290</v>
      </c>
      <c r="C100" s="15" t="s">
        <v>8887</v>
      </c>
      <c r="D100" s="1" t="s">
        <v>5780</v>
      </c>
      <c r="E100" s="6">
        <v>40339</v>
      </c>
      <c r="F100" s="6">
        <v>40369</v>
      </c>
      <c r="G100" s="6">
        <v>40375</v>
      </c>
      <c r="H100" s="6" t="s">
        <v>4766</v>
      </c>
      <c r="I100" s="6" t="s">
        <v>4766</v>
      </c>
      <c r="J100" s="6" t="s">
        <v>4766</v>
      </c>
      <c r="K100" s="6" t="s">
        <v>4766</v>
      </c>
      <c r="L100" s="6" t="s">
        <v>724</v>
      </c>
      <c r="M100" s="6" t="s">
        <v>4766</v>
      </c>
      <c r="N100" s="6" t="s">
        <v>4766</v>
      </c>
      <c r="O100" s="6" t="s">
        <v>4766</v>
      </c>
    </row>
    <row r="101" spans="1:15" ht="16.5" customHeight="1" x14ac:dyDescent="0.25">
      <c r="A101" s="1" t="s">
        <v>2223</v>
      </c>
      <c r="B101" s="2" t="s">
        <v>7291</v>
      </c>
      <c r="C101" s="15" t="s">
        <v>8887</v>
      </c>
      <c r="D101" s="1" t="s">
        <v>2213</v>
      </c>
      <c r="E101" s="6" t="s">
        <v>4766</v>
      </c>
      <c r="F101" s="6" t="s">
        <v>4766</v>
      </c>
      <c r="G101" s="6" t="s">
        <v>4766</v>
      </c>
      <c r="H101" s="6" t="s">
        <v>4766</v>
      </c>
      <c r="I101" s="6" t="s">
        <v>4766</v>
      </c>
      <c r="J101" s="6" t="s">
        <v>4766</v>
      </c>
      <c r="K101" s="6" t="s">
        <v>4766</v>
      </c>
      <c r="L101" s="6" t="s">
        <v>724</v>
      </c>
      <c r="M101" s="6" t="s">
        <v>4766</v>
      </c>
      <c r="N101" s="6" t="s">
        <v>4766</v>
      </c>
      <c r="O101" s="6" t="s">
        <v>4766</v>
      </c>
    </row>
    <row r="102" spans="1:15" ht="16.5" customHeight="1" x14ac:dyDescent="0.25">
      <c r="A102" s="1" t="s">
        <v>2224</v>
      </c>
      <c r="B102" s="2" t="s">
        <v>7292</v>
      </c>
      <c r="C102" s="15" t="s">
        <v>8887</v>
      </c>
      <c r="D102" s="1" t="s">
        <v>7293</v>
      </c>
      <c r="E102" s="6">
        <v>40410</v>
      </c>
      <c r="F102" s="6">
        <v>40449</v>
      </c>
      <c r="G102" s="6">
        <v>40473</v>
      </c>
      <c r="H102" s="6" t="s">
        <v>4766</v>
      </c>
      <c r="I102" s="6" t="s">
        <v>4766</v>
      </c>
      <c r="J102" s="6" t="s">
        <v>4766</v>
      </c>
      <c r="K102" s="6" t="s">
        <v>4766</v>
      </c>
      <c r="L102" s="6" t="s">
        <v>724</v>
      </c>
      <c r="M102" s="6" t="s">
        <v>4766</v>
      </c>
      <c r="N102" s="6" t="s">
        <v>4766</v>
      </c>
      <c r="O102" s="6" t="s">
        <v>4766</v>
      </c>
    </row>
    <row r="103" spans="1:15" ht="16.5" customHeight="1" x14ac:dyDescent="0.25">
      <c r="A103" s="1" t="s">
        <v>2225</v>
      </c>
      <c r="B103" s="2" t="s">
        <v>7294</v>
      </c>
      <c r="C103" s="15" t="s">
        <v>8887</v>
      </c>
      <c r="D103" s="1" t="s">
        <v>5780</v>
      </c>
      <c r="E103" s="6">
        <v>40438</v>
      </c>
      <c r="F103" s="6">
        <v>40483</v>
      </c>
      <c r="G103" s="6">
        <v>40507</v>
      </c>
      <c r="H103" s="6" t="s">
        <v>4766</v>
      </c>
      <c r="I103" s="6" t="s">
        <v>4766</v>
      </c>
      <c r="J103" s="6" t="s">
        <v>4766</v>
      </c>
      <c r="K103" s="6" t="s">
        <v>4766</v>
      </c>
      <c r="L103" s="6" t="s">
        <v>724</v>
      </c>
      <c r="M103" s="6" t="s">
        <v>4766</v>
      </c>
      <c r="N103" s="6" t="s">
        <v>4766</v>
      </c>
      <c r="O103" s="6" t="s">
        <v>4766</v>
      </c>
    </row>
    <row r="104" spans="1:15" ht="16.5" customHeight="1" x14ac:dyDescent="0.25">
      <c r="A104" s="1" t="s">
        <v>2226</v>
      </c>
      <c r="B104" s="2" t="s">
        <v>7295</v>
      </c>
      <c r="C104" s="15" t="s">
        <v>8887</v>
      </c>
      <c r="D104" s="1" t="s">
        <v>621</v>
      </c>
      <c r="E104" s="6">
        <v>40487</v>
      </c>
      <c r="F104" s="6">
        <v>40512</v>
      </c>
      <c r="G104" s="6">
        <v>40525</v>
      </c>
      <c r="H104" s="6" t="s">
        <v>4766</v>
      </c>
      <c r="I104" s="6" t="s">
        <v>4766</v>
      </c>
      <c r="J104" s="6" t="s">
        <v>4766</v>
      </c>
      <c r="K104" s="6" t="s">
        <v>4766</v>
      </c>
      <c r="L104" s="6" t="s">
        <v>622</v>
      </c>
      <c r="M104" s="6" t="s">
        <v>4766</v>
      </c>
      <c r="N104" s="6" t="s">
        <v>4766</v>
      </c>
      <c r="O104" s="6" t="s">
        <v>4766</v>
      </c>
    </row>
    <row r="105" spans="1:15" ht="16.5" customHeight="1" x14ac:dyDescent="0.25">
      <c r="A105" s="1" t="s">
        <v>2227</v>
      </c>
      <c r="B105" s="2" t="s">
        <v>7296</v>
      </c>
      <c r="C105" s="15" t="s">
        <v>8887</v>
      </c>
      <c r="D105" s="1" t="s">
        <v>702</v>
      </c>
      <c r="E105" s="6">
        <v>40512</v>
      </c>
      <c r="F105" s="6">
        <v>40542</v>
      </c>
      <c r="G105" s="6">
        <v>40552</v>
      </c>
      <c r="H105" s="6" t="s">
        <v>4766</v>
      </c>
      <c r="I105" s="6" t="s">
        <v>4766</v>
      </c>
      <c r="J105" s="6" t="s">
        <v>4766</v>
      </c>
      <c r="K105" s="6" t="s">
        <v>4766</v>
      </c>
      <c r="L105" s="6" t="s">
        <v>724</v>
      </c>
      <c r="M105" s="6" t="s">
        <v>4766</v>
      </c>
      <c r="N105" s="6" t="s">
        <v>4766</v>
      </c>
      <c r="O105" s="6" t="s">
        <v>4766</v>
      </c>
    </row>
    <row r="106" spans="1:15" ht="16.5" customHeight="1" x14ac:dyDescent="0.25">
      <c r="A106" s="1" t="s">
        <v>2228</v>
      </c>
      <c r="B106" s="2" t="s">
        <v>7297</v>
      </c>
      <c r="C106" s="15" t="s">
        <v>8887</v>
      </c>
      <c r="D106" s="1" t="s">
        <v>2229</v>
      </c>
      <c r="E106" s="6">
        <v>40571</v>
      </c>
      <c r="F106" s="6">
        <v>40617</v>
      </c>
      <c r="G106" s="6">
        <v>40604</v>
      </c>
      <c r="H106" s="6" t="s">
        <v>4766</v>
      </c>
      <c r="I106" s="6" t="s">
        <v>4766</v>
      </c>
      <c r="J106" s="6" t="s">
        <v>4766</v>
      </c>
      <c r="K106" s="6" t="s">
        <v>4766</v>
      </c>
      <c r="L106" s="6" t="s">
        <v>724</v>
      </c>
      <c r="M106" s="6">
        <v>40627</v>
      </c>
      <c r="N106" s="6" t="s">
        <v>4766</v>
      </c>
      <c r="O106" s="6" t="s">
        <v>4766</v>
      </c>
    </row>
    <row r="107" spans="1:15" ht="16.5" customHeight="1" x14ac:dyDescent="0.25">
      <c r="A107" s="1" t="s">
        <v>2230</v>
      </c>
      <c r="B107" s="2" t="s">
        <v>7298</v>
      </c>
      <c r="C107" s="15" t="s">
        <v>8887</v>
      </c>
      <c r="D107" s="1" t="s">
        <v>2231</v>
      </c>
      <c r="E107" s="6">
        <v>40608</v>
      </c>
      <c r="F107" s="6">
        <v>40634</v>
      </c>
      <c r="G107" s="6">
        <v>40623</v>
      </c>
      <c r="H107" s="6" t="s">
        <v>4766</v>
      </c>
      <c r="I107" s="6" t="s">
        <v>4766</v>
      </c>
      <c r="J107" s="6" t="s">
        <v>4766</v>
      </c>
      <c r="K107" s="6" t="s">
        <v>4766</v>
      </c>
      <c r="L107" s="6" t="s">
        <v>724</v>
      </c>
      <c r="M107" s="6" t="s">
        <v>4766</v>
      </c>
      <c r="N107" s="6" t="s">
        <v>4766</v>
      </c>
      <c r="O107" s="6" t="s">
        <v>4766</v>
      </c>
    </row>
    <row r="108" spans="1:15" ht="16.5" customHeight="1" x14ac:dyDescent="0.25">
      <c r="A108" s="1" t="s">
        <v>2232</v>
      </c>
      <c r="B108" s="2" t="s">
        <v>7299</v>
      </c>
      <c r="C108" s="15" t="s">
        <v>8887</v>
      </c>
      <c r="D108" s="1" t="s">
        <v>2229</v>
      </c>
      <c r="E108" s="6">
        <v>40643</v>
      </c>
      <c r="F108" s="6">
        <v>40704</v>
      </c>
      <c r="G108" s="6">
        <v>40774</v>
      </c>
      <c r="H108" s="6" t="s">
        <v>4766</v>
      </c>
      <c r="I108" s="6" t="s">
        <v>4766</v>
      </c>
      <c r="J108" s="6" t="s">
        <v>4766</v>
      </c>
      <c r="K108" s="6" t="s">
        <v>4766</v>
      </c>
      <c r="L108" s="6" t="s">
        <v>724</v>
      </c>
      <c r="M108" s="6" t="s">
        <v>4766</v>
      </c>
      <c r="N108" s="6" t="s">
        <v>4766</v>
      </c>
      <c r="O108" s="6" t="s">
        <v>4766</v>
      </c>
    </row>
    <row r="109" spans="1:15" ht="16.5" customHeight="1" x14ac:dyDescent="0.25">
      <c r="A109" s="1" t="s">
        <v>2233</v>
      </c>
      <c r="B109" s="2" t="s">
        <v>7300</v>
      </c>
      <c r="C109" s="15" t="s">
        <v>8887</v>
      </c>
      <c r="D109" s="1" t="s">
        <v>702</v>
      </c>
      <c r="E109" s="6">
        <v>40736</v>
      </c>
      <c r="F109" s="6">
        <v>40767</v>
      </c>
      <c r="G109" s="6">
        <v>40772</v>
      </c>
      <c r="H109" s="6" t="s">
        <v>4766</v>
      </c>
      <c r="I109" s="6" t="s">
        <v>4766</v>
      </c>
      <c r="J109" s="6" t="s">
        <v>4766</v>
      </c>
      <c r="K109" s="6" t="s">
        <v>4766</v>
      </c>
      <c r="L109" s="6" t="s">
        <v>724</v>
      </c>
      <c r="M109" s="6">
        <v>40883</v>
      </c>
      <c r="N109" s="6" t="s">
        <v>4766</v>
      </c>
      <c r="O109" s="6" t="s">
        <v>4766</v>
      </c>
    </row>
    <row r="110" spans="1:15" ht="16.5" customHeight="1" x14ac:dyDescent="0.25">
      <c r="A110" s="1" t="s">
        <v>2234</v>
      </c>
      <c r="B110" s="2" t="s">
        <v>7301</v>
      </c>
      <c r="C110" s="15" t="s">
        <v>8887</v>
      </c>
      <c r="D110" s="1" t="s">
        <v>702</v>
      </c>
      <c r="E110" s="6">
        <v>41039</v>
      </c>
      <c r="F110" s="6">
        <v>41070</v>
      </c>
      <c r="G110" s="6">
        <v>41296</v>
      </c>
      <c r="H110" s="6" t="s">
        <v>4766</v>
      </c>
      <c r="I110" s="6" t="s">
        <v>4766</v>
      </c>
      <c r="J110" s="6" t="s">
        <v>4766</v>
      </c>
      <c r="K110" s="6" t="s">
        <v>4766</v>
      </c>
      <c r="L110" s="6" t="s">
        <v>545</v>
      </c>
      <c r="M110" s="6" t="s">
        <v>4766</v>
      </c>
      <c r="N110" s="6" t="s">
        <v>4766</v>
      </c>
      <c r="O110" s="6" t="s">
        <v>4766</v>
      </c>
    </row>
    <row r="111" spans="1:15" ht="16.5" customHeight="1" x14ac:dyDescent="0.25">
      <c r="A111" s="1" t="s">
        <v>2235</v>
      </c>
      <c r="B111" s="2" t="s">
        <v>7302</v>
      </c>
      <c r="C111" s="15" t="s">
        <v>8887</v>
      </c>
      <c r="D111" s="1" t="s">
        <v>116</v>
      </c>
      <c r="E111" s="6">
        <v>41215</v>
      </c>
      <c r="F111" s="6">
        <v>41248</v>
      </c>
      <c r="G111" s="6">
        <v>41254</v>
      </c>
      <c r="H111" s="6" t="s">
        <v>4766</v>
      </c>
      <c r="I111" s="6" t="s">
        <v>4766</v>
      </c>
      <c r="J111" s="6" t="s">
        <v>4766</v>
      </c>
      <c r="K111" s="6" t="s">
        <v>4766</v>
      </c>
      <c r="L111" s="6" t="s">
        <v>117</v>
      </c>
      <c r="M111" s="6" t="s">
        <v>4766</v>
      </c>
      <c r="N111" s="6" t="s">
        <v>4766</v>
      </c>
      <c r="O111" s="6" t="s">
        <v>4766</v>
      </c>
    </row>
    <row r="112" spans="1:15" ht="16.5" customHeight="1" x14ac:dyDescent="0.25">
      <c r="A112" s="1" t="s">
        <v>2236</v>
      </c>
      <c r="B112" s="2" t="s">
        <v>7303</v>
      </c>
      <c r="C112" s="15" t="s">
        <v>8887</v>
      </c>
      <c r="D112" s="1" t="s">
        <v>116</v>
      </c>
      <c r="E112" s="6">
        <v>41215</v>
      </c>
      <c r="F112" s="6">
        <v>41248</v>
      </c>
      <c r="G112" s="6">
        <v>41254</v>
      </c>
      <c r="H112" s="6" t="s">
        <v>4766</v>
      </c>
      <c r="I112" s="6" t="s">
        <v>4766</v>
      </c>
      <c r="J112" s="6" t="s">
        <v>4766</v>
      </c>
      <c r="K112" s="6" t="s">
        <v>4766</v>
      </c>
      <c r="L112" s="6" t="s">
        <v>117</v>
      </c>
      <c r="M112" s="6" t="s">
        <v>4766</v>
      </c>
      <c r="N112" s="6" t="s">
        <v>4766</v>
      </c>
      <c r="O112" s="6" t="s">
        <v>4766</v>
      </c>
    </row>
    <row r="113" spans="1:15" ht="16.5" customHeight="1" x14ac:dyDescent="0.25">
      <c r="A113" s="1" t="s">
        <v>2237</v>
      </c>
      <c r="B113" s="2" t="s">
        <v>7304</v>
      </c>
      <c r="C113" s="15" t="s">
        <v>8887</v>
      </c>
      <c r="D113" s="1" t="s">
        <v>116</v>
      </c>
      <c r="E113" s="6">
        <v>41215</v>
      </c>
      <c r="F113" s="6">
        <v>41248</v>
      </c>
      <c r="G113" s="6">
        <v>41254</v>
      </c>
      <c r="H113" s="6" t="s">
        <v>4766</v>
      </c>
      <c r="I113" s="6" t="s">
        <v>4766</v>
      </c>
      <c r="J113" s="6" t="s">
        <v>4766</v>
      </c>
      <c r="K113" s="6" t="s">
        <v>4766</v>
      </c>
      <c r="L113" s="6" t="s">
        <v>117</v>
      </c>
      <c r="M113" s="6" t="s">
        <v>4766</v>
      </c>
      <c r="N113" s="6" t="s">
        <v>4766</v>
      </c>
      <c r="O113" s="6" t="s">
        <v>4766</v>
      </c>
    </row>
    <row r="114" spans="1:15" ht="16.5" customHeight="1" x14ac:dyDescent="0.25">
      <c r="A114" s="1" t="s">
        <v>2238</v>
      </c>
      <c r="B114" s="2" t="s">
        <v>7305</v>
      </c>
      <c r="C114" s="15" t="s">
        <v>8887</v>
      </c>
      <c r="D114" s="1" t="s">
        <v>116</v>
      </c>
      <c r="E114" s="6">
        <v>41215</v>
      </c>
      <c r="F114" s="6">
        <v>41248</v>
      </c>
      <c r="G114" s="6">
        <v>41254</v>
      </c>
      <c r="H114" s="6" t="s">
        <v>4766</v>
      </c>
      <c r="I114" s="6" t="s">
        <v>4766</v>
      </c>
      <c r="J114" s="6" t="s">
        <v>4766</v>
      </c>
      <c r="K114" s="6" t="s">
        <v>4766</v>
      </c>
      <c r="L114" s="6" t="s">
        <v>117</v>
      </c>
      <c r="M114" s="6" t="s">
        <v>4766</v>
      </c>
      <c r="N114" s="6" t="s">
        <v>4766</v>
      </c>
      <c r="O114" s="6" t="s">
        <v>4766</v>
      </c>
    </row>
    <row r="115" spans="1:15" ht="16.5" customHeight="1" x14ac:dyDescent="0.25">
      <c r="A115" s="1" t="s">
        <v>2239</v>
      </c>
      <c r="B115" s="2" t="s">
        <v>7306</v>
      </c>
      <c r="C115" s="15" t="s">
        <v>8887</v>
      </c>
      <c r="D115" s="1" t="s">
        <v>615</v>
      </c>
      <c r="E115" s="6">
        <v>41367</v>
      </c>
      <c r="F115" s="6">
        <v>41394</v>
      </c>
      <c r="G115" s="6">
        <v>41403</v>
      </c>
      <c r="H115" s="6" t="s">
        <v>4766</v>
      </c>
      <c r="I115" s="6" t="s">
        <v>4766</v>
      </c>
      <c r="J115" s="6" t="s">
        <v>4766</v>
      </c>
      <c r="K115" s="6" t="s">
        <v>4766</v>
      </c>
      <c r="L115" s="6" t="s">
        <v>2240</v>
      </c>
      <c r="M115" s="6" t="s">
        <v>4766</v>
      </c>
      <c r="N115" s="6" t="s">
        <v>4766</v>
      </c>
      <c r="O115" s="6" t="s">
        <v>4766</v>
      </c>
    </row>
    <row r="116" spans="1:15" ht="16.5" customHeight="1" x14ac:dyDescent="0.25">
      <c r="A116" s="1" t="s">
        <v>2241</v>
      </c>
      <c r="B116" s="2" t="s">
        <v>7307</v>
      </c>
      <c r="C116" s="15" t="s">
        <v>8887</v>
      </c>
      <c r="D116" s="1" t="s">
        <v>2242</v>
      </c>
      <c r="E116" s="6">
        <v>41376</v>
      </c>
      <c r="F116" s="6">
        <v>41407</v>
      </c>
      <c r="G116" s="6">
        <v>41453</v>
      </c>
      <c r="H116" s="6" t="s">
        <v>4766</v>
      </c>
      <c r="I116" s="6" t="s">
        <v>4766</v>
      </c>
      <c r="J116" s="6" t="s">
        <v>4766</v>
      </c>
      <c r="K116" s="6" t="s">
        <v>4766</v>
      </c>
      <c r="L116" s="6" t="s">
        <v>2240</v>
      </c>
      <c r="M116" s="6" t="s">
        <v>4766</v>
      </c>
      <c r="N116" s="6" t="s">
        <v>4766</v>
      </c>
      <c r="O116" s="6" t="s">
        <v>4766</v>
      </c>
    </row>
    <row r="117" spans="1:15" ht="16.5" customHeight="1" x14ac:dyDescent="0.25">
      <c r="A117" s="1" t="s">
        <v>2243</v>
      </c>
      <c r="B117" s="2" t="s">
        <v>7308</v>
      </c>
      <c r="C117" s="15" t="s">
        <v>8887</v>
      </c>
      <c r="D117" s="1" t="s">
        <v>4996</v>
      </c>
      <c r="E117" s="6">
        <v>41576</v>
      </c>
      <c r="F117" s="6">
        <v>41598</v>
      </c>
      <c r="G117" s="6">
        <v>41627</v>
      </c>
      <c r="H117" s="6" t="s">
        <v>4766</v>
      </c>
      <c r="I117" s="6" t="s">
        <v>4766</v>
      </c>
      <c r="J117" s="6" t="s">
        <v>4766</v>
      </c>
      <c r="K117" s="6" t="s">
        <v>4766</v>
      </c>
      <c r="L117" s="6" t="s">
        <v>2240</v>
      </c>
      <c r="M117" s="6" t="s">
        <v>4766</v>
      </c>
      <c r="N117" s="6" t="s">
        <v>4766</v>
      </c>
      <c r="O117" s="6" t="s">
        <v>4766</v>
      </c>
    </row>
    <row r="118" spans="1:15" ht="16.5" customHeight="1" x14ac:dyDescent="0.25">
      <c r="A118" s="1" t="s">
        <v>2244</v>
      </c>
      <c r="B118" s="2" t="s">
        <v>7309</v>
      </c>
      <c r="C118" s="15" t="s">
        <v>8887</v>
      </c>
      <c r="D118" s="1" t="s">
        <v>2245</v>
      </c>
      <c r="E118" s="6">
        <v>41583</v>
      </c>
      <c r="F118" s="6">
        <v>41603</v>
      </c>
      <c r="G118" s="6">
        <v>41647</v>
      </c>
      <c r="H118" s="6" t="s">
        <v>4766</v>
      </c>
      <c r="I118" s="6" t="s">
        <v>4766</v>
      </c>
      <c r="J118" s="6" t="s">
        <v>4766</v>
      </c>
      <c r="K118" s="6" t="s">
        <v>4766</v>
      </c>
      <c r="L118" s="6" t="s">
        <v>2240</v>
      </c>
      <c r="M118" s="6" t="s">
        <v>4766</v>
      </c>
      <c r="N118" s="6" t="s">
        <v>4766</v>
      </c>
      <c r="O118" s="6" t="s">
        <v>4766</v>
      </c>
    </row>
    <row r="119" spans="1:15" ht="16.5" customHeight="1" x14ac:dyDescent="0.25">
      <c r="A119" s="1" t="s">
        <v>2246</v>
      </c>
      <c r="B119" s="2" t="s">
        <v>7310</v>
      </c>
      <c r="C119" s="15" t="s">
        <v>8887</v>
      </c>
      <c r="D119" s="1" t="s">
        <v>615</v>
      </c>
      <c r="E119" s="6">
        <v>41681</v>
      </c>
      <c r="F119" s="6">
        <v>41723</v>
      </c>
      <c r="G119" s="6">
        <v>41737</v>
      </c>
      <c r="H119" s="6" t="s">
        <v>4766</v>
      </c>
      <c r="I119" s="6" t="s">
        <v>4766</v>
      </c>
      <c r="J119" s="6" t="s">
        <v>4766</v>
      </c>
      <c r="K119" s="6" t="s">
        <v>4766</v>
      </c>
      <c r="L119" s="6" t="s">
        <v>2240</v>
      </c>
      <c r="M119" s="6" t="s">
        <v>4766</v>
      </c>
      <c r="N119" s="6" t="s">
        <v>4766</v>
      </c>
      <c r="O119" s="6" t="s">
        <v>4766</v>
      </c>
    </row>
    <row r="120" spans="1:15" ht="16.5" customHeight="1" x14ac:dyDescent="0.25">
      <c r="A120" s="1" t="s">
        <v>2247</v>
      </c>
      <c r="B120" s="2" t="s">
        <v>7311</v>
      </c>
      <c r="C120" s="15" t="s">
        <v>8887</v>
      </c>
      <c r="D120" s="1" t="s">
        <v>615</v>
      </c>
      <c r="E120" s="6">
        <v>41695</v>
      </c>
      <c r="F120" s="6">
        <v>41739</v>
      </c>
      <c r="G120" s="6">
        <v>41834</v>
      </c>
      <c r="H120" s="6" t="s">
        <v>4766</v>
      </c>
      <c r="I120" s="6" t="s">
        <v>4766</v>
      </c>
      <c r="J120" s="6" t="s">
        <v>4766</v>
      </c>
      <c r="K120" s="6" t="s">
        <v>4766</v>
      </c>
      <c r="L120" s="6" t="s">
        <v>2240</v>
      </c>
      <c r="M120" s="6" t="s">
        <v>4766</v>
      </c>
      <c r="N120" s="6" t="s">
        <v>4766</v>
      </c>
      <c r="O120" s="6" t="s">
        <v>4766</v>
      </c>
    </row>
    <row r="121" spans="1:15" ht="16.5" customHeight="1" x14ac:dyDescent="0.25">
      <c r="A121" s="1" t="s">
        <v>2248</v>
      </c>
      <c r="B121" s="2" t="s">
        <v>7312</v>
      </c>
      <c r="C121" s="15" t="s">
        <v>8887</v>
      </c>
      <c r="D121" s="1" t="s">
        <v>6070</v>
      </c>
      <c r="E121" s="6">
        <v>41743</v>
      </c>
      <c r="F121" s="6">
        <v>41810</v>
      </c>
      <c r="G121" s="6">
        <v>41830</v>
      </c>
      <c r="H121" s="6" t="s">
        <v>4766</v>
      </c>
      <c r="I121" s="6" t="s">
        <v>4766</v>
      </c>
      <c r="J121" s="6" t="s">
        <v>4766</v>
      </c>
      <c r="K121" s="6" t="s">
        <v>4766</v>
      </c>
      <c r="L121" s="6" t="s">
        <v>2240</v>
      </c>
      <c r="M121" s="6" t="s">
        <v>4766</v>
      </c>
      <c r="N121" s="6" t="s">
        <v>4766</v>
      </c>
      <c r="O121" s="6" t="s">
        <v>4766</v>
      </c>
    </row>
    <row r="122" spans="1:15" ht="16.5" customHeight="1" x14ac:dyDescent="0.25">
      <c r="A122" s="1" t="s">
        <v>2249</v>
      </c>
      <c r="B122" s="2" t="s">
        <v>7313</v>
      </c>
      <c r="C122" s="15" t="s">
        <v>8887</v>
      </c>
      <c r="D122" s="1" t="s">
        <v>4912</v>
      </c>
      <c r="E122" s="6">
        <v>41894</v>
      </c>
      <c r="F122" s="6">
        <v>41904</v>
      </c>
      <c r="G122" s="6">
        <v>41927</v>
      </c>
      <c r="H122" s="6" t="s">
        <v>4766</v>
      </c>
      <c r="I122" s="6" t="s">
        <v>4766</v>
      </c>
      <c r="J122" s="6" t="s">
        <v>4766</v>
      </c>
      <c r="K122" s="6" t="s">
        <v>4766</v>
      </c>
      <c r="L122" s="6" t="s">
        <v>4913</v>
      </c>
      <c r="M122" s="6" t="s">
        <v>4766</v>
      </c>
      <c r="N122" s="6" t="s">
        <v>4766</v>
      </c>
      <c r="O122" s="6" t="s">
        <v>4766</v>
      </c>
    </row>
    <row r="123" spans="1:15" ht="16.5" customHeight="1" x14ac:dyDescent="0.25">
      <c r="A123" s="1" t="s">
        <v>2250</v>
      </c>
      <c r="B123" s="2" t="s">
        <v>7314</v>
      </c>
      <c r="C123" s="15" t="s">
        <v>8887</v>
      </c>
      <c r="D123" s="1" t="s">
        <v>4912</v>
      </c>
      <c r="E123" s="6">
        <v>41894</v>
      </c>
      <c r="F123" s="6">
        <v>41904</v>
      </c>
      <c r="G123" s="6">
        <v>41927</v>
      </c>
      <c r="H123" s="6" t="s">
        <v>4766</v>
      </c>
      <c r="I123" s="6" t="s">
        <v>4766</v>
      </c>
      <c r="J123" s="6" t="s">
        <v>4766</v>
      </c>
      <c r="K123" s="6" t="s">
        <v>4766</v>
      </c>
      <c r="L123" s="6" t="s">
        <v>4913</v>
      </c>
      <c r="M123" s="6" t="s">
        <v>4766</v>
      </c>
      <c r="N123" s="6" t="s">
        <v>4766</v>
      </c>
      <c r="O123" s="6" t="s">
        <v>4766</v>
      </c>
    </row>
    <row r="124" spans="1:15" ht="16.5" customHeight="1" x14ac:dyDescent="0.25">
      <c r="A124" s="1" t="s">
        <v>2251</v>
      </c>
      <c r="B124" s="2" t="s">
        <v>7315</v>
      </c>
      <c r="C124" s="15" t="s">
        <v>8887</v>
      </c>
      <c r="D124" s="1" t="s">
        <v>4912</v>
      </c>
      <c r="E124" s="6">
        <v>41894</v>
      </c>
      <c r="F124" s="6">
        <v>41904</v>
      </c>
      <c r="G124" s="6">
        <v>41927</v>
      </c>
      <c r="H124" s="6" t="s">
        <v>4766</v>
      </c>
      <c r="I124" s="6" t="s">
        <v>4766</v>
      </c>
      <c r="J124" s="6" t="s">
        <v>4766</v>
      </c>
      <c r="K124" s="6" t="s">
        <v>4766</v>
      </c>
      <c r="L124" s="6" t="s">
        <v>4913</v>
      </c>
      <c r="M124" s="6" t="s">
        <v>4766</v>
      </c>
      <c r="N124" s="6" t="s">
        <v>4766</v>
      </c>
      <c r="O124" s="6" t="s">
        <v>4766</v>
      </c>
    </row>
    <row r="125" spans="1:15" ht="16.5" customHeight="1" x14ac:dyDescent="0.25">
      <c r="A125" s="1" t="s">
        <v>2252</v>
      </c>
      <c r="B125" s="2" t="s">
        <v>7316</v>
      </c>
      <c r="C125" s="15" t="s">
        <v>8887</v>
      </c>
      <c r="D125" s="1" t="s">
        <v>4912</v>
      </c>
      <c r="E125" s="6">
        <v>41894</v>
      </c>
      <c r="F125" s="6">
        <v>41904</v>
      </c>
      <c r="G125" s="6">
        <v>41927</v>
      </c>
      <c r="H125" s="6" t="s">
        <v>4766</v>
      </c>
      <c r="I125" s="6" t="s">
        <v>4766</v>
      </c>
      <c r="J125" s="6" t="s">
        <v>4766</v>
      </c>
      <c r="K125" s="6" t="s">
        <v>4766</v>
      </c>
      <c r="L125" s="6" t="s">
        <v>4913</v>
      </c>
      <c r="M125" s="6" t="s">
        <v>4766</v>
      </c>
      <c r="N125" s="6" t="s">
        <v>4766</v>
      </c>
      <c r="O125" s="6" t="s">
        <v>4766</v>
      </c>
    </row>
    <row r="126" spans="1:15" ht="16.5" customHeight="1" x14ac:dyDescent="0.25">
      <c r="A126" s="1" t="s">
        <v>2253</v>
      </c>
      <c r="B126" s="2" t="s">
        <v>7317</v>
      </c>
      <c r="C126" s="15" t="s">
        <v>8887</v>
      </c>
      <c r="D126" s="1" t="s">
        <v>565</v>
      </c>
      <c r="E126" s="6">
        <v>41974</v>
      </c>
      <c r="F126" s="6">
        <v>42006</v>
      </c>
      <c r="G126" s="6">
        <v>42012</v>
      </c>
      <c r="H126" s="6" t="s">
        <v>4766</v>
      </c>
      <c r="I126" s="6" t="s">
        <v>4766</v>
      </c>
      <c r="J126" s="6" t="s">
        <v>4766</v>
      </c>
      <c r="K126" s="6" t="s">
        <v>4766</v>
      </c>
      <c r="L126" s="6" t="s">
        <v>2254</v>
      </c>
      <c r="M126" s="6" t="s">
        <v>4766</v>
      </c>
      <c r="N126" s="6" t="s">
        <v>4766</v>
      </c>
      <c r="O126" s="6" t="s">
        <v>4766</v>
      </c>
    </row>
    <row r="127" spans="1:15" ht="16.5" customHeight="1" x14ac:dyDescent="0.25">
      <c r="A127" s="1" t="s">
        <v>2255</v>
      </c>
      <c r="B127" s="2" t="s">
        <v>7318</v>
      </c>
      <c r="C127" s="15" t="s">
        <v>8887</v>
      </c>
      <c r="D127" s="1" t="s">
        <v>501</v>
      </c>
      <c r="E127" s="6">
        <v>37945</v>
      </c>
      <c r="F127" s="6" t="s">
        <v>4766</v>
      </c>
      <c r="G127" s="6" t="s">
        <v>4766</v>
      </c>
      <c r="H127" s="6" t="s">
        <v>4766</v>
      </c>
      <c r="I127" s="6" t="s">
        <v>4766</v>
      </c>
      <c r="J127" s="6" t="s">
        <v>4766</v>
      </c>
      <c r="K127" s="6" t="s">
        <v>4766</v>
      </c>
      <c r="L127" s="6" t="s">
        <v>443</v>
      </c>
      <c r="M127" s="6" t="s">
        <v>4766</v>
      </c>
      <c r="N127" s="6" t="s">
        <v>4766</v>
      </c>
      <c r="O127" s="6" t="s">
        <v>4766</v>
      </c>
    </row>
  </sheetData>
  <phoneticPr fontId="1"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C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00000000-0004-0000-0700-00003B000000}"/>
    <hyperlink ref="C62" r:id="rId61" xr:uid="{00000000-0004-0000-0700-00003C000000}"/>
    <hyperlink ref="C63" r:id="rId62" xr:uid="{00000000-0004-0000-0700-00003D000000}"/>
    <hyperlink ref="C64" r:id="rId63" xr:uid="{00000000-0004-0000-0700-00003E000000}"/>
    <hyperlink ref="C65" r:id="rId64" xr:uid="{00000000-0004-0000-0700-00003F000000}"/>
    <hyperlink ref="C66" r:id="rId65" xr:uid="{00000000-0004-0000-0700-000040000000}"/>
    <hyperlink ref="C67" r:id="rId66" xr:uid="{00000000-0004-0000-0700-000041000000}"/>
    <hyperlink ref="C68" r:id="rId67" xr:uid="{00000000-0004-0000-0700-000042000000}"/>
    <hyperlink ref="C69" r:id="rId68" xr:uid="{00000000-0004-0000-0700-000043000000}"/>
    <hyperlink ref="C70" r:id="rId69" xr:uid="{00000000-0004-0000-0700-000044000000}"/>
    <hyperlink ref="C71" r:id="rId70" xr:uid="{00000000-0004-0000-0700-000045000000}"/>
    <hyperlink ref="C72" r:id="rId71" xr:uid="{00000000-0004-0000-0700-000046000000}"/>
    <hyperlink ref="C73" r:id="rId72" xr:uid="{00000000-0004-0000-0700-000047000000}"/>
    <hyperlink ref="C74" r:id="rId73" xr:uid="{00000000-0004-0000-0700-000048000000}"/>
    <hyperlink ref="C75" r:id="rId74" xr:uid="{00000000-0004-0000-0700-000049000000}"/>
    <hyperlink ref="C76" r:id="rId75" xr:uid="{00000000-0004-0000-0700-00004A000000}"/>
    <hyperlink ref="C77" r:id="rId76" xr:uid="{00000000-0004-0000-0700-00004B000000}"/>
    <hyperlink ref="C78" r:id="rId77" xr:uid="{00000000-0004-0000-0700-00004C000000}"/>
    <hyperlink ref="C79" r:id="rId78" xr:uid="{00000000-0004-0000-0700-00004D000000}"/>
    <hyperlink ref="C80" r:id="rId79" xr:uid="{00000000-0004-0000-0700-00004E000000}"/>
    <hyperlink ref="C81" r:id="rId80" xr:uid="{00000000-0004-0000-0700-00004F000000}"/>
    <hyperlink ref="C82" r:id="rId81" xr:uid="{00000000-0004-0000-0700-000050000000}"/>
    <hyperlink ref="C83" r:id="rId82" xr:uid="{00000000-0004-0000-0700-000051000000}"/>
    <hyperlink ref="C84" r:id="rId83" xr:uid="{00000000-0004-0000-0700-000052000000}"/>
    <hyperlink ref="C85" r:id="rId84" xr:uid="{00000000-0004-0000-0700-000053000000}"/>
    <hyperlink ref="C86" r:id="rId85" xr:uid="{00000000-0004-0000-0700-000054000000}"/>
    <hyperlink ref="C87" r:id="rId86" xr:uid="{00000000-0004-0000-0700-000055000000}"/>
    <hyperlink ref="C88" r:id="rId87" xr:uid="{00000000-0004-0000-0700-000056000000}"/>
    <hyperlink ref="C89" r:id="rId88" xr:uid="{00000000-0004-0000-0700-000057000000}"/>
    <hyperlink ref="C90" r:id="rId89" xr:uid="{00000000-0004-0000-0700-000058000000}"/>
    <hyperlink ref="C91" r:id="rId90" xr:uid="{00000000-0004-0000-0700-000059000000}"/>
    <hyperlink ref="C92" r:id="rId91" xr:uid="{00000000-0004-0000-0700-00005A000000}"/>
    <hyperlink ref="C93" r:id="rId92" xr:uid="{00000000-0004-0000-0700-00005B000000}"/>
    <hyperlink ref="C94" r:id="rId93" xr:uid="{00000000-0004-0000-0700-00005C000000}"/>
    <hyperlink ref="C95" r:id="rId94" xr:uid="{00000000-0004-0000-0700-00005D000000}"/>
    <hyperlink ref="C96" r:id="rId95" xr:uid="{00000000-0004-0000-0700-00005E000000}"/>
    <hyperlink ref="C97" r:id="rId96" xr:uid="{00000000-0004-0000-0700-00005F000000}"/>
    <hyperlink ref="C98" r:id="rId97" xr:uid="{00000000-0004-0000-0700-000060000000}"/>
    <hyperlink ref="C99" r:id="rId98" xr:uid="{00000000-0004-0000-0700-000061000000}"/>
    <hyperlink ref="C100" r:id="rId99" xr:uid="{00000000-0004-0000-0700-000062000000}"/>
    <hyperlink ref="C101" r:id="rId100" xr:uid="{00000000-0004-0000-0700-000063000000}"/>
    <hyperlink ref="C102" r:id="rId101" xr:uid="{00000000-0004-0000-0700-000064000000}"/>
    <hyperlink ref="C103" r:id="rId102" xr:uid="{00000000-0004-0000-0700-000065000000}"/>
    <hyperlink ref="C104" r:id="rId103" xr:uid="{00000000-0004-0000-0700-000066000000}"/>
    <hyperlink ref="C105" r:id="rId104" xr:uid="{00000000-0004-0000-0700-000067000000}"/>
    <hyperlink ref="C106" r:id="rId105" xr:uid="{00000000-0004-0000-0700-000068000000}"/>
    <hyperlink ref="C107" r:id="rId106" xr:uid="{00000000-0004-0000-0700-000069000000}"/>
    <hyperlink ref="C108" r:id="rId107" xr:uid="{00000000-0004-0000-0700-00006A000000}"/>
    <hyperlink ref="C109" r:id="rId108" xr:uid="{00000000-0004-0000-0700-00006B000000}"/>
    <hyperlink ref="C110" r:id="rId109" xr:uid="{00000000-0004-0000-0700-00006C000000}"/>
    <hyperlink ref="C111" r:id="rId110" xr:uid="{00000000-0004-0000-0700-00006D000000}"/>
    <hyperlink ref="C112" r:id="rId111" xr:uid="{00000000-0004-0000-0700-00006E000000}"/>
    <hyperlink ref="C113" r:id="rId112" xr:uid="{00000000-0004-0000-0700-00006F000000}"/>
    <hyperlink ref="C114" r:id="rId113" xr:uid="{00000000-0004-0000-0700-000070000000}"/>
    <hyperlink ref="C115" r:id="rId114" xr:uid="{00000000-0004-0000-0700-000071000000}"/>
    <hyperlink ref="C116" r:id="rId115" xr:uid="{00000000-0004-0000-0700-000072000000}"/>
    <hyperlink ref="C117" r:id="rId116" xr:uid="{00000000-0004-0000-0700-000073000000}"/>
    <hyperlink ref="C118" r:id="rId117" xr:uid="{00000000-0004-0000-0700-000074000000}"/>
    <hyperlink ref="C119" r:id="rId118" xr:uid="{00000000-0004-0000-0700-000075000000}"/>
    <hyperlink ref="C120" r:id="rId119" xr:uid="{00000000-0004-0000-0700-000076000000}"/>
    <hyperlink ref="C121" r:id="rId120" xr:uid="{00000000-0004-0000-0700-000077000000}"/>
    <hyperlink ref="C122" r:id="rId121" xr:uid="{00000000-0004-0000-0700-000078000000}"/>
    <hyperlink ref="C123" r:id="rId122" xr:uid="{00000000-0004-0000-0700-000079000000}"/>
    <hyperlink ref="C124" r:id="rId123" xr:uid="{00000000-0004-0000-0700-00007A000000}"/>
    <hyperlink ref="C125" r:id="rId124" xr:uid="{00000000-0004-0000-0700-00007B000000}"/>
    <hyperlink ref="C126" r:id="rId125" xr:uid="{00000000-0004-0000-0700-00007C000000}"/>
    <hyperlink ref="C127" r:id="rId126" xr:uid="{00000000-0004-0000-0700-00007D000000}"/>
  </hyperlinks>
  <pageMargins left="0.7" right="0.7" top="0.75" bottom="0.75" header="0.3" footer="0.3"/>
  <pageSetup paperSize="9" orientation="portrait" r:id="rId12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18"/>
  <dimension ref="A1:O369"/>
  <sheetViews>
    <sheetView tabSelected="1" topLeftCell="A50" workbookViewId="0">
      <selection activeCell="C50" sqref="C1:C1048576"/>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4" width="16.125" style="6" bestFit="1"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2256</v>
      </c>
      <c r="B2" s="2" t="s">
        <v>6833</v>
      </c>
      <c r="C2" s="13" t="str">
        <f t="shared" ref="C2:C9" si="0">HYPERLINK("X:\Private\NTD\Test Report\測試報告-電子版本(1999-2014)\I-OT","查看目錄")</f>
        <v>查看目錄</v>
      </c>
      <c r="D2" s="1" t="s">
        <v>352</v>
      </c>
      <c r="E2" s="6">
        <v>37884</v>
      </c>
      <c r="F2" s="6" t="s">
        <v>4766</v>
      </c>
      <c r="G2" s="6">
        <v>37903</v>
      </c>
      <c r="H2" s="6">
        <v>37903</v>
      </c>
      <c r="I2" s="6" t="s">
        <v>4792</v>
      </c>
      <c r="J2" s="6">
        <v>37917</v>
      </c>
      <c r="K2" s="6" t="s">
        <v>4794</v>
      </c>
      <c r="L2" s="6" t="s">
        <v>350</v>
      </c>
      <c r="M2" s="6">
        <v>37921</v>
      </c>
      <c r="N2" s="6" t="s">
        <v>4766</v>
      </c>
      <c r="O2" s="6" t="s">
        <v>4766</v>
      </c>
    </row>
    <row r="3" spans="1:15" ht="16.5" customHeight="1" x14ac:dyDescent="0.25">
      <c r="A3" s="1" t="s">
        <v>2257</v>
      </c>
      <c r="B3" s="2" t="s">
        <v>6834</v>
      </c>
      <c r="C3" s="13" t="str">
        <f t="shared" si="0"/>
        <v>查看目錄</v>
      </c>
      <c r="D3" s="1" t="s">
        <v>352</v>
      </c>
      <c r="E3" s="6">
        <v>37884</v>
      </c>
      <c r="F3" s="6" t="s">
        <v>4766</v>
      </c>
      <c r="G3" s="6">
        <v>37903</v>
      </c>
      <c r="H3" s="6">
        <v>37903</v>
      </c>
      <c r="I3" s="6" t="s">
        <v>4792</v>
      </c>
      <c r="J3" s="6">
        <v>37917</v>
      </c>
      <c r="K3" s="6" t="s">
        <v>4794</v>
      </c>
      <c r="L3" s="6" t="s">
        <v>350</v>
      </c>
      <c r="M3" s="6">
        <v>37921</v>
      </c>
      <c r="N3" s="6" t="s">
        <v>4766</v>
      </c>
      <c r="O3" s="6" t="s">
        <v>4766</v>
      </c>
    </row>
    <row r="4" spans="1:15" ht="16.5" customHeight="1" x14ac:dyDescent="0.25">
      <c r="A4" s="1" t="s">
        <v>2258</v>
      </c>
      <c r="B4" s="2" t="s">
        <v>6835</v>
      </c>
      <c r="C4" s="13" t="str">
        <f t="shared" si="0"/>
        <v>查看目錄</v>
      </c>
      <c r="D4" s="1" t="s">
        <v>352</v>
      </c>
      <c r="E4" s="6">
        <v>37884</v>
      </c>
      <c r="F4" s="6" t="s">
        <v>4766</v>
      </c>
      <c r="G4" s="6">
        <v>37903</v>
      </c>
      <c r="H4" s="6">
        <v>37903</v>
      </c>
      <c r="I4" s="6" t="s">
        <v>4792</v>
      </c>
      <c r="J4" s="6">
        <v>37917</v>
      </c>
      <c r="K4" s="6" t="s">
        <v>4794</v>
      </c>
      <c r="L4" s="6" t="s">
        <v>350</v>
      </c>
      <c r="M4" s="6">
        <v>37921</v>
      </c>
      <c r="N4" s="6" t="s">
        <v>4766</v>
      </c>
      <c r="O4" s="6" t="s">
        <v>4766</v>
      </c>
    </row>
    <row r="5" spans="1:15" ht="16.5" customHeight="1" x14ac:dyDescent="0.25">
      <c r="A5" s="1" t="s">
        <v>2259</v>
      </c>
      <c r="B5" s="2" t="s">
        <v>6836</v>
      </c>
      <c r="C5" s="13" t="str">
        <f t="shared" si="0"/>
        <v>查看目錄</v>
      </c>
      <c r="D5" s="1" t="s">
        <v>352</v>
      </c>
      <c r="E5" s="6">
        <v>37902</v>
      </c>
      <c r="F5" s="6">
        <v>37919</v>
      </c>
      <c r="G5" s="6">
        <v>37988</v>
      </c>
      <c r="H5" s="6">
        <v>37989</v>
      </c>
      <c r="I5" s="6" t="s">
        <v>4794</v>
      </c>
      <c r="J5" s="6">
        <v>37995</v>
      </c>
      <c r="K5" s="6" t="s">
        <v>4794</v>
      </c>
      <c r="L5" s="6" t="s">
        <v>192</v>
      </c>
      <c r="M5" s="6">
        <v>37999</v>
      </c>
      <c r="N5" s="6" t="s">
        <v>4766</v>
      </c>
      <c r="O5" s="6" t="s">
        <v>4766</v>
      </c>
    </row>
    <row r="6" spans="1:15" ht="16.5" customHeight="1" x14ac:dyDescent="0.25">
      <c r="A6" s="1" t="s">
        <v>2260</v>
      </c>
      <c r="B6" s="2" t="s">
        <v>6837</v>
      </c>
      <c r="C6" s="13" t="str">
        <f t="shared" si="0"/>
        <v>查看目錄</v>
      </c>
      <c r="D6" s="1" t="s">
        <v>352</v>
      </c>
      <c r="E6" s="6">
        <v>37902</v>
      </c>
      <c r="F6" s="6">
        <v>37919</v>
      </c>
      <c r="G6" s="6">
        <v>37988</v>
      </c>
      <c r="H6" s="6">
        <v>37989</v>
      </c>
      <c r="I6" s="6" t="s">
        <v>4794</v>
      </c>
      <c r="J6" s="6">
        <v>37995</v>
      </c>
      <c r="K6" s="6" t="s">
        <v>4794</v>
      </c>
      <c r="L6" s="6" t="s">
        <v>192</v>
      </c>
      <c r="M6" s="6">
        <v>37999</v>
      </c>
      <c r="N6" s="6" t="s">
        <v>4766</v>
      </c>
      <c r="O6" s="6" t="s">
        <v>4766</v>
      </c>
    </row>
    <row r="7" spans="1:15" ht="16.5" customHeight="1" x14ac:dyDescent="0.25">
      <c r="A7" s="1" t="s">
        <v>2261</v>
      </c>
      <c r="B7" s="2" t="s">
        <v>6838</v>
      </c>
      <c r="C7" s="13" t="str">
        <f t="shared" si="0"/>
        <v>查看目錄</v>
      </c>
      <c r="D7" s="1" t="s">
        <v>352</v>
      </c>
      <c r="E7" s="6">
        <v>37902</v>
      </c>
      <c r="F7" s="6">
        <v>37919</v>
      </c>
      <c r="G7" s="6">
        <v>37988</v>
      </c>
      <c r="H7" s="6">
        <v>37989</v>
      </c>
      <c r="I7" s="6" t="s">
        <v>4794</v>
      </c>
      <c r="J7" s="6">
        <v>37995</v>
      </c>
      <c r="K7" s="6" t="s">
        <v>4794</v>
      </c>
      <c r="L7" s="6" t="s">
        <v>192</v>
      </c>
      <c r="M7" s="6">
        <v>37999</v>
      </c>
      <c r="N7" s="6" t="s">
        <v>4766</v>
      </c>
      <c r="O7" s="6" t="s">
        <v>4766</v>
      </c>
    </row>
    <row r="8" spans="1:15" ht="16.5" customHeight="1" x14ac:dyDescent="0.25">
      <c r="A8" s="1" t="s">
        <v>2262</v>
      </c>
      <c r="B8" s="2" t="s">
        <v>6839</v>
      </c>
      <c r="C8" s="13" t="str">
        <f t="shared" si="0"/>
        <v>查看目錄</v>
      </c>
      <c r="D8" s="1" t="s">
        <v>352</v>
      </c>
      <c r="E8" s="6">
        <v>37902</v>
      </c>
      <c r="F8" s="6">
        <v>37919</v>
      </c>
      <c r="G8" s="6">
        <v>37988</v>
      </c>
      <c r="H8" s="6">
        <v>37989</v>
      </c>
      <c r="I8" s="6" t="s">
        <v>4794</v>
      </c>
      <c r="J8" s="6">
        <v>37995</v>
      </c>
      <c r="K8" s="6" t="s">
        <v>4794</v>
      </c>
      <c r="L8" s="6" t="s">
        <v>192</v>
      </c>
      <c r="M8" s="6">
        <v>37999</v>
      </c>
      <c r="N8" s="6" t="s">
        <v>4766</v>
      </c>
      <c r="O8" s="6" t="s">
        <v>4766</v>
      </c>
    </row>
    <row r="9" spans="1:15" ht="16.5" customHeight="1" x14ac:dyDescent="0.25">
      <c r="A9" s="1" t="s">
        <v>2263</v>
      </c>
      <c r="B9" s="2" t="s">
        <v>6840</v>
      </c>
      <c r="C9" s="13" t="str">
        <f t="shared" si="0"/>
        <v>查看目錄</v>
      </c>
      <c r="D9" s="1" t="s">
        <v>2264</v>
      </c>
      <c r="E9" s="6">
        <v>37916</v>
      </c>
      <c r="F9" s="6">
        <v>37914</v>
      </c>
      <c r="G9" s="6">
        <v>37954</v>
      </c>
      <c r="H9" s="6">
        <v>37955</v>
      </c>
      <c r="I9" s="6" t="s">
        <v>4792</v>
      </c>
      <c r="J9" s="6">
        <v>37966</v>
      </c>
      <c r="K9" s="6" t="s">
        <v>4794</v>
      </c>
      <c r="L9" s="6" t="s">
        <v>445</v>
      </c>
      <c r="M9" s="6">
        <v>37970</v>
      </c>
      <c r="N9" s="6" t="s">
        <v>4766</v>
      </c>
      <c r="O9" s="6" t="s">
        <v>4766</v>
      </c>
    </row>
    <row r="10" spans="1:15" ht="16.5" customHeight="1" x14ac:dyDescent="0.25">
      <c r="A10" s="1" t="s">
        <v>2265</v>
      </c>
      <c r="B10" s="2" t="s">
        <v>6841</v>
      </c>
      <c r="C10" s="13" t="str">
        <f>HYPERLINK("X:\Private\NTD\Test Report\測試報告-電子版本(1999-2014)\I-OT\I-OT-031201","查看文件")</f>
        <v>查看文件</v>
      </c>
      <c r="D10" s="1" t="s">
        <v>352</v>
      </c>
      <c r="E10" s="6">
        <v>37928</v>
      </c>
      <c r="F10" s="6">
        <v>37960</v>
      </c>
      <c r="G10" s="6">
        <v>38001</v>
      </c>
      <c r="H10" s="6">
        <v>38003</v>
      </c>
      <c r="I10" s="6" t="s">
        <v>4792</v>
      </c>
      <c r="J10" s="6">
        <v>38034</v>
      </c>
      <c r="K10" s="6" t="s">
        <v>4794</v>
      </c>
      <c r="L10" s="6" t="s">
        <v>192</v>
      </c>
      <c r="M10" s="6">
        <v>38036</v>
      </c>
      <c r="N10" s="6" t="s">
        <v>4766</v>
      </c>
      <c r="O10" s="6" t="s">
        <v>4766</v>
      </c>
    </row>
    <row r="11" spans="1:15" ht="16.5" customHeight="1" x14ac:dyDescent="0.25">
      <c r="A11" s="1" t="s">
        <v>2266</v>
      </c>
      <c r="B11" s="2" t="s">
        <v>6842</v>
      </c>
      <c r="C11" s="13" t="str">
        <f>HYPERLINK("X:\Private\NTD\Test Report\測試報告-電子版本(1999-2014)\I-OT\I-OT-031202","查看文件")</f>
        <v>查看文件</v>
      </c>
      <c r="D11" s="1" t="s">
        <v>2137</v>
      </c>
      <c r="E11" s="6">
        <v>37935</v>
      </c>
      <c r="F11" s="6">
        <v>37955</v>
      </c>
      <c r="G11" s="6">
        <v>37968</v>
      </c>
      <c r="H11" s="6">
        <v>37970</v>
      </c>
      <c r="I11" s="6" t="s">
        <v>4792</v>
      </c>
      <c r="J11" s="6">
        <v>37971</v>
      </c>
      <c r="K11" s="6" t="s">
        <v>4794</v>
      </c>
      <c r="L11" s="6" t="s">
        <v>192</v>
      </c>
      <c r="M11" s="6">
        <v>37975</v>
      </c>
      <c r="N11" s="6" t="s">
        <v>4766</v>
      </c>
      <c r="O11" s="6" t="s">
        <v>4766</v>
      </c>
    </row>
    <row r="12" spans="1:15" ht="16.5" customHeight="1" x14ac:dyDescent="0.25">
      <c r="A12" s="1" t="s">
        <v>2267</v>
      </c>
      <c r="B12" s="2" t="s">
        <v>6843</v>
      </c>
      <c r="C12" s="13" t="str">
        <f>HYPERLINK("X:\Private\NTD\Test Report\測試報告-電子版本(1999-2014)\I-OT\I-OT-040101","查看文件")</f>
        <v>查看文件</v>
      </c>
      <c r="D12" s="1" t="s">
        <v>304</v>
      </c>
      <c r="E12" s="6">
        <v>38015</v>
      </c>
      <c r="F12" s="6" t="s">
        <v>4766</v>
      </c>
      <c r="G12" s="6">
        <v>38076</v>
      </c>
      <c r="H12" s="6">
        <v>38077</v>
      </c>
      <c r="I12" s="6" t="s">
        <v>4824</v>
      </c>
      <c r="J12" s="6">
        <v>38077</v>
      </c>
      <c r="K12" s="6" t="s">
        <v>4824</v>
      </c>
      <c r="L12" s="6" t="s">
        <v>445</v>
      </c>
      <c r="M12" s="6">
        <v>38091</v>
      </c>
      <c r="N12" s="6" t="s">
        <v>4766</v>
      </c>
      <c r="O12" s="6" t="s">
        <v>4766</v>
      </c>
    </row>
    <row r="13" spans="1:15" ht="16.5" customHeight="1" x14ac:dyDescent="0.25">
      <c r="A13" s="1" t="s">
        <v>2268</v>
      </c>
      <c r="B13" s="2" t="s">
        <v>6844</v>
      </c>
      <c r="C13" s="13" t="str">
        <f>HYPERLINK("X:\Private\NTD\Test Report\測試報告-電子版本(1999-2014)\I-OT\I-OT-040102","查看文件")</f>
        <v>查看文件</v>
      </c>
      <c r="D13" s="1" t="s">
        <v>304</v>
      </c>
      <c r="E13" s="6">
        <v>38015</v>
      </c>
      <c r="F13" s="6" t="s">
        <v>4766</v>
      </c>
      <c r="G13" s="6">
        <v>38076</v>
      </c>
      <c r="H13" s="6">
        <v>38077</v>
      </c>
      <c r="I13" s="6" t="s">
        <v>4824</v>
      </c>
      <c r="J13" s="6">
        <v>38077</v>
      </c>
      <c r="K13" s="6" t="s">
        <v>4824</v>
      </c>
      <c r="L13" s="6" t="s">
        <v>445</v>
      </c>
      <c r="M13" s="6">
        <v>38091</v>
      </c>
      <c r="N13" s="6" t="s">
        <v>4766</v>
      </c>
      <c r="O13" s="6" t="s">
        <v>4766</v>
      </c>
    </row>
    <row r="14" spans="1:15" ht="16.5" customHeight="1" x14ac:dyDescent="0.25">
      <c r="A14" s="1" t="s">
        <v>2269</v>
      </c>
      <c r="B14" s="2" t="s">
        <v>6845</v>
      </c>
      <c r="C14" s="13" t="str">
        <f t="shared" ref="C14:C64" si="1">HYPERLINK("X:\Private\NTD\Test Report\測試報告-電子版本(1999-2014)\I-OT","查看目錄")</f>
        <v>查看目錄</v>
      </c>
      <c r="D14" s="1" t="s">
        <v>2270</v>
      </c>
      <c r="E14" s="6">
        <v>38085</v>
      </c>
      <c r="F14" s="6">
        <v>38083</v>
      </c>
      <c r="G14" s="6" t="s">
        <v>4766</v>
      </c>
      <c r="H14" s="6" t="s">
        <v>4766</v>
      </c>
      <c r="I14" s="6" t="s">
        <v>4766</v>
      </c>
      <c r="J14" s="6" t="s">
        <v>4766</v>
      </c>
      <c r="K14" s="6" t="s">
        <v>4766</v>
      </c>
      <c r="L14" s="6" t="s">
        <v>445</v>
      </c>
      <c r="M14" s="6" t="s">
        <v>4766</v>
      </c>
      <c r="N14" s="6" t="s">
        <v>4766</v>
      </c>
      <c r="O14" s="6" t="s">
        <v>4766</v>
      </c>
    </row>
    <row r="15" spans="1:15" ht="16.5" customHeight="1" x14ac:dyDescent="0.25">
      <c r="A15" s="1" t="s">
        <v>2271</v>
      </c>
      <c r="B15" s="2" t="s">
        <v>6846</v>
      </c>
      <c r="C15" s="13" t="str">
        <f t="shared" si="1"/>
        <v>查看目錄</v>
      </c>
      <c r="D15" s="1" t="s">
        <v>2270</v>
      </c>
      <c r="E15" s="6">
        <v>38085</v>
      </c>
      <c r="F15" s="6">
        <v>38078</v>
      </c>
      <c r="G15" s="6" t="s">
        <v>4766</v>
      </c>
      <c r="H15" s="6" t="s">
        <v>4766</v>
      </c>
      <c r="I15" s="6" t="s">
        <v>4766</v>
      </c>
      <c r="J15" s="6" t="s">
        <v>4766</v>
      </c>
      <c r="K15" s="6" t="s">
        <v>4766</v>
      </c>
      <c r="L15" s="6" t="s">
        <v>445</v>
      </c>
      <c r="M15" s="6" t="s">
        <v>4766</v>
      </c>
      <c r="N15" s="6" t="s">
        <v>4766</v>
      </c>
      <c r="O15" s="6" t="s">
        <v>4766</v>
      </c>
    </row>
    <row r="16" spans="1:15" ht="16.5" customHeight="1" x14ac:dyDescent="0.25">
      <c r="A16" s="1" t="s">
        <v>2272</v>
      </c>
      <c r="B16" s="2" t="s">
        <v>6847</v>
      </c>
      <c r="C16" s="13" t="str">
        <f t="shared" si="1"/>
        <v>查看目錄</v>
      </c>
      <c r="D16" s="1" t="s">
        <v>2270</v>
      </c>
      <c r="E16" s="6">
        <v>38085</v>
      </c>
      <c r="F16" s="6">
        <v>38078</v>
      </c>
      <c r="G16" s="6" t="s">
        <v>4766</v>
      </c>
      <c r="H16" s="6" t="s">
        <v>4766</v>
      </c>
      <c r="I16" s="6" t="s">
        <v>4766</v>
      </c>
      <c r="J16" s="6" t="s">
        <v>4766</v>
      </c>
      <c r="K16" s="6" t="s">
        <v>4766</v>
      </c>
      <c r="L16" s="6" t="s">
        <v>445</v>
      </c>
      <c r="M16" s="6" t="s">
        <v>4766</v>
      </c>
      <c r="N16" s="6" t="s">
        <v>4766</v>
      </c>
      <c r="O16" s="6" t="s">
        <v>4766</v>
      </c>
    </row>
    <row r="17" spans="1:15" ht="16.5" customHeight="1" x14ac:dyDescent="0.25">
      <c r="A17" s="1" t="s">
        <v>2273</v>
      </c>
      <c r="B17" s="2" t="s">
        <v>6848</v>
      </c>
      <c r="C17" s="13" t="str">
        <f t="shared" si="1"/>
        <v>查看目錄</v>
      </c>
      <c r="D17" s="1" t="s">
        <v>2274</v>
      </c>
      <c r="E17" s="6">
        <v>38117</v>
      </c>
      <c r="F17" s="6">
        <v>38097</v>
      </c>
      <c r="G17" s="6">
        <v>38307</v>
      </c>
      <c r="H17" s="6">
        <v>38308</v>
      </c>
      <c r="I17" s="6" t="s">
        <v>4824</v>
      </c>
      <c r="J17" s="6">
        <v>38309</v>
      </c>
      <c r="K17" s="6" t="s">
        <v>4824</v>
      </c>
      <c r="L17" s="6" t="s">
        <v>306</v>
      </c>
      <c r="M17" s="6">
        <v>38310</v>
      </c>
      <c r="N17" s="6" t="s">
        <v>4766</v>
      </c>
      <c r="O17" s="6" t="s">
        <v>4766</v>
      </c>
    </row>
    <row r="18" spans="1:15" ht="16.5" customHeight="1" x14ac:dyDescent="0.25">
      <c r="A18" s="1" t="s">
        <v>2275</v>
      </c>
      <c r="B18" s="2" t="s">
        <v>6849</v>
      </c>
      <c r="C18" s="13" t="str">
        <f t="shared" si="1"/>
        <v>查看目錄</v>
      </c>
      <c r="D18" s="1" t="s">
        <v>2274</v>
      </c>
      <c r="E18" s="6">
        <v>38117</v>
      </c>
      <c r="F18" s="6">
        <v>38097</v>
      </c>
      <c r="G18" s="6">
        <v>38307</v>
      </c>
      <c r="H18" s="6">
        <v>38308</v>
      </c>
      <c r="I18" s="6" t="s">
        <v>4824</v>
      </c>
      <c r="J18" s="6">
        <v>38309</v>
      </c>
      <c r="K18" s="6" t="s">
        <v>4824</v>
      </c>
      <c r="L18" s="6" t="s">
        <v>306</v>
      </c>
      <c r="M18" s="6">
        <v>38310</v>
      </c>
      <c r="N18" s="6" t="s">
        <v>4766</v>
      </c>
      <c r="O18" s="6" t="s">
        <v>4766</v>
      </c>
    </row>
    <row r="19" spans="1:15" ht="16.5" customHeight="1" x14ac:dyDescent="0.25">
      <c r="A19" s="1" t="s">
        <v>2276</v>
      </c>
      <c r="B19" s="2" t="s">
        <v>6846</v>
      </c>
      <c r="C19" s="13" t="str">
        <f t="shared" si="1"/>
        <v>查看目錄</v>
      </c>
      <c r="D19" s="1" t="s">
        <v>2138</v>
      </c>
      <c r="E19" s="6">
        <v>38146</v>
      </c>
      <c r="F19" s="6">
        <v>38158</v>
      </c>
      <c r="G19" s="6">
        <v>38155</v>
      </c>
      <c r="H19" s="6">
        <v>38155</v>
      </c>
      <c r="I19" s="6" t="s">
        <v>4824</v>
      </c>
      <c r="J19" s="6">
        <v>38162</v>
      </c>
      <c r="K19" s="6" t="s">
        <v>4824</v>
      </c>
      <c r="L19" s="6" t="s">
        <v>445</v>
      </c>
      <c r="M19" s="6">
        <v>38164</v>
      </c>
      <c r="N19" s="6" t="s">
        <v>4766</v>
      </c>
      <c r="O19" s="6" t="s">
        <v>4766</v>
      </c>
    </row>
    <row r="20" spans="1:15" ht="16.5" customHeight="1" x14ac:dyDescent="0.25">
      <c r="A20" s="1" t="s">
        <v>2277</v>
      </c>
      <c r="B20" s="2" t="s">
        <v>6850</v>
      </c>
      <c r="C20" s="13" t="str">
        <f t="shared" si="1"/>
        <v>查看目錄</v>
      </c>
      <c r="D20" s="1" t="s">
        <v>2138</v>
      </c>
      <c r="E20" s="6">
        <v>38146</v>
      </c>
      <c r="F20" s="6">
        <v>38158</v>
      </c>
      <c r="G20" s="6" t="s">
        <v>4766</v>
      </c>
      <c r="H20" s="6" t="s">
        <v>4766</v>
      </c>
      <c r="I20" s="6" t="s">
        <v>4766</v>
      </c>
      <c r="J20" s="6" t="s">
        <v>4766</v>
      </c>
      <c r="K20" s="6" t="s">
        <v>4766</v>
      </c>
      <c r="L20" s="6" t="s">
        <v>445</v>
      </c>
      <c r="M20" s="6" t="s">
        <v>4766</v>
      </c>
      <c r="N20" s="6" t="s">
        <v>4766</v>
      </c>
      <c r="O20" s="6" t="s">
        <v>4766</v>
      </c>
    </row>
    <row r="21" spans="1:15" ht="16.5" customHeight="1" x14ac:dyDescent="0.25">
      <c r="A21" s="1" t="s">
        <v>2278</v>
      </c>
      <c r="B21" s="2" t="s">
        <v>6851</v>
      </c>
      <c r="C21" s="13" t="str">
        <f t="shared" si="1"/>
        <v>查看目錄</v>
      </c>
      <c r="D21" s="1" t="s">
        <v>2138</v>
      </c>
      <c r="E21" s="6">
        <v>38146</v>
      </c>
      <c r="F21" s="6">
        <v>38158</v>
      </c>
      <c r="G21" s="6">
        <v>38167</v>
      </c>
      <c r="H21" s="6">
        <v>38168</v>
      </c>
      <c r="I21" s="6" t="s">
        <v>4824</v>
      </c>
      <c r="J21" s="6">
        <v>38171</v>
      </c>
      <c r="K21" s="6" t="s">
        <v>4824</v>
      </c>
      <c r="L21" s="6" t="s">
        <v>445</v>
      </c>
      <c r="M21" s="6">
        <v>38171</v>
      </c>
      <c r="N21" s="6" t="s">
        <v>4766</v>
      </c>
      <c r="O21" s="6" t="s">
        <v>4766</v>
      </c>
    </row>
    <row r="22" spans="1:15" ht="16.5" customHeight="1" x14ac:dyDescent="0.25">
      <c r="A22" s="1" t="s">
        <v>2279</v>
      </c>
      <c r="B22" s="2" t="s">
        <v>6852</v>
      </c>
      <c r="C22" s="13" t="str">
        <f t="shared" si="1"/>
        <v>查看目錄</v>
      </c>
      <c r="D22" s="1" t="s">
        <v>304</v>
      </c>
      <c r="E22" s="6">
        <v>38163</v>
      </c>
      <c r="F22" s="6">
        <v>38193</v>
      </c>
      <c r="G22" s="6">
        <v>38238</v>
      </c>
      <c r="H22" s="6">
        <v>38239</v>
      </c>
      <c r="I22" s="6" t="s">
        <v>4824</v>
      </c>
      <c r="J22" s="6">
        <v>38239</v>
      </c>
      <c r="K22" s="6" t="s">
        <v>4794</v>
      </c>
      <c r="L22" s="6" t="s">
        <v>445</v>
      </c>
      <c r="M22" s="6">
        <v>38240</v>
      </c>
      <c r="N22" s="6" t="s">
        <v>4766</v>
      </c>
      <c r="O22" s="6" t="s">
        <v>4766</v>
      </c>
    </row>
    <row r="23" spans="1:15" ht="16.5" customHeight="1" x14ac:dyDescent="0.25">
      <c r="A23" s="1" t="s">
        <v>2280</v>
      </c>
      <c r="B23" s="2" t="s">
        <v>6853</v>
      </c>
      <c r="C23" s="13" t="str">
        <f t="shared" si="1"/>
        <v>查看目錄</v>
      </c>
      <c r="D23" s="1" t="s">
        <v>304</v>
      </c>
      <c r="E23" s="6">
        <v>38163</v>
      </c>
      <c r="F23" s="6">
        <v>38193</v>
      </c>
      <c r="G23" s="6">
        <v>38238</v>
      </c>
      <c r="H23" s="6">
        <v>38239</v>
      </c>
      <c r="I23" s="6" t="s">
        <v>4824</v>
      </c>
      <c r="J23" s="6">
        <v>38239</v>
      </c>
      <c r="K23" s="6" t="s">
        <v>4794</v>
      </c>
      <c r="L23" s="6" t="s">
        <v>445</v>
      </c>
      <c r="M23" s="6">
        <v>38240</v>
      </c>
      <c r="N23" s="6" t="s">
        <v>4766</v>
      </c>
      <c r="O23" s="6" t="s">
        <v>4766</v>
      </c>
    </row>
    <row r="24" spans="1:15" ht="16.5" customHeight="1" x14ac:dyDescent="0.25">
      <c r="A24" s="1" t="s">
        <v>2281</v>
      </c>
      <c r="B24" s="2" t="s">
        <v>6854</v>
      </c>
      <c r="C24" s="13" t="str">
        <f t="shared" si="1"/>
        <v>查看目錄</v>
      </c>
      <c r="D24" s="1" t="s">
        <v>304</v>
      </c>
      <c r="E24" s="6">
        <v>38163</v>
      </c>
      <c r="F24" s="6">
        <v>38193</v>
      </c>
      <c r="G24" s="6">
        <v>38238</v>
      </c>
      <c r="H24" s="6">
        <v>38239</v>
      </c>
      <c r="I24" s="6" t="s">
        <v>4824</v>
      </c>
      <c r="J24" s="6">
        <v>38239</v>
      </c>
      <c r="K24" s="6" t="s">
        <v>4794</v>
      </c>
      <c r="L24" s="6" t="s">
        <v>445</v>
      </c>
      <c r="M24" s="6">
        <v>38240</v>
      </c>
      <c r="N24" s="6" t="s">
        <v>4766</v>
      </c>
      <c r="O24" s="6" t="s">
        <v>4766</v>
      </c>
    </row>
    <row r="25" spans="1:15" ht="16.5" customHeight="1" x14ac:dyDescent="0.25">
      <c r="A25" s="1" t="s">
        <v>2282</v>
      </c>
      <c r="B25" s="2" t="s">
        <v>6855</v>
      </c>
      <c r="C25" s="13" t="str">
        <f t="shared" si="1"/>
        <v>查看目錄</v>
      </c>
      <c r="D25" s="1" t="s">
        <v>192</v>
      </c>
      <c r="E25" s="6">
        <v>38188</v>
      </c>
      <c r="F25" s="6">
        <v>38214</v>
      </c>
      <c r="G25" s="6" t="s">
        <v>4766</v>
      </c>
      <c r="H25" s="6" t="s">
        <v>4766</v>
      </c>
      <c r="I25" s="6" t="s">
        <v>4766</v>
      </c>
      <c r="J25" s="6" t="s">
        <v>4766</v>
      </c>
      <c r="K25" s="6" t="s">
        <v>4766</v>
      </c>
      <c r="L25" s="6" t="s">
        <v>192</v>
      </c>
      <c r="M25" s="6" t="s">
        <v>4766</v>
      </c>
      <c r="N25" s="6" t="s">
        <v>4766</v>
      </c>
      <c r="O25" s="6" t="s">
        <v>4766</v>
      </c>
    </row>
    <row r="26" spans="1:15" ht="16.5" customHeight="1" x14ac:dyDescent="0.25">
      <c r="A26" s="1" t="s">
        <v>2283</v>
      </c>
      <c r="B26" s="2" t="s">
        <v>6856</v>
      </c>
      <c r="C26" s="13" t="str">
        <f t="shared" si="1"/>
        <v>查看目錄</v>
      </c>
      <c r="D26" s="1" t="s">
        <v>2284</v>
      </c>
      <c r="E26" s="6">
        <v>38118</v>
      </c>
      <c r="F26" s="6" t="s">
        <v>4766</v>
      </c>
      <c r="G26" s="6" t="s">
        <v>4766</v>
      </c>
      <c r="H26" s="6" t="s">
        <v>4766</v>
      </c>
      <c r="I26" s="6" t="s">
        <v>4766</v>
      </c>
      <c r="J26" s="6" t="s">
        <v>4766</v>
      </c>
      <c r="K26" s="6" t="s">
        <v>4766</v>
      </c>
      <c r="L26" s="6" t="s">
        <v>2138</v>
      </c>
      <c r="M26" s="6" t="s">
        <v>4766</v>
      </c>
      <c r="N26" s="6" t="s">
        <v>4766</v>
      </c>
      <c r="O26" s="6" t="s">
        <v>4766</v>
      </c>
    </row>
    <row r="27" spans="1:15" ht="16.5" customHeight="1" x14ac:dyDescent="0.25">
      <c r="A27" s="1" t="s">
        <v>2285</v>
      </c>
      <c r="B27" s="2" t="s">
        <v>6857</v>
      </c>
      <c r="C27" s="13" t="str">
        <f t="shared" si="1"/>
        <v>查看目錄</v>
      </c>
      <c r="D27" s="1" t="s">
        <v>519</v>
      </c>
      <c r="E27" s="6">
        <v>38407</v>
      </c>
      <c r="F27" s="6">
        <v>38426</v>
      </c>
      <c r="G27" s="6" t="s">
        <v>4766</v>
      </c>
      <c r="H27" s="6" t="s">
        <v>4766</v>
      </c>
      <c r="I27" s="6" t="s">
        <v>4766</v>
      </c>
      <c r="J27" s="6" t="s">
        <v>4766</v>
      </c>
      <c r="K27" s="6" t="s">
        <v>4766</v>
      </c>
      <c r="L27" s="6" t="s">
        <v>117</v>
      </c>
      <c r="M27" s="6" t="s">
        <v>4766</v>
      </c>
      <c r="N27" s="6" t="s">
        <v>4766</v>
      </c>
      <c r="O27" s="6" t="s">
        <v>4766</v>
      </c>
    </row>
    <row r="28" spans="1:15" ht="16.5" customHeight="1" x14ac:dyDescent="0.25">
      <c r="A28" s="1" t="s">
        <v>2286</v>
      </c>
      <c r="B28" s="2" t="s">
        <v>6858</v>
      </c>
      <c r="C28" s="13" t="str">
        <f t="shared" si="1"/>
        <v>查看目錄</v>
      </c>
      <c r="D28" s="1" t="s">
        <v>227</v>
      </c>
      <c r="E28" s="6">
        <v>38422</v>
      </c>
      <c r="F28" s="6">
        <v>38441</v>
      </c>
      <c r="G28" s="6">
        <v>38450</v>
      </c>
      <c r="H28" s="6">
        <v>38451</v>
      </c>
      <c r="I28" s="6" t="s">
        <v>4792</v>
      </c>
      <c r="J28" s="6">
        <v>38457</v>
      </c>
      <c r="K28" s="6" t="s">
        <v>4824</v>
      </c>
      <c r="L28" s="6" t="s">
        <v>117</v>
      </c>
      <c r="M28" s="6">
        <v>38460</v>
      </c>
      <c r="N28" s="6" t="s">
        <v>4766</v>
      </c>
      <c r="O28" s="6" t="s">
        <v>4766</v>
      </c>
    </row>
    <row r="29" spans="1:15" ht="16.5" customHeight="1" x14ac:dyDescent="0.25">
      <c r="A29" s="1" t="s">
        <v>2287</v>
      </c>
      <c r="B29" s="2" t="s">
        <v>6859</v>
      </c>
      <c r="C29" s="13" t="str">
        <f t="shared" si="1"/>
        <v>查看目錄</v>
      </c>
      <c r="D29" s="1" t="s">
        <v>519</v>
      </c>
      <c r="E29" s="6">
        <v>38438</v>
      </c>
      <c r="F29" s="6">
        <v>38459</v>
      </c>
      <c r="G29" s="6" t="s">
        <v>4766</v>
      </c>
      <c r="H29" s="6" t="s">
        <v>4766</v>
      </c>
      <c r="I29" s="6" t="s">
        <v>4766</v>
      </c>
      <c r="J29" s="6" t="s">
        <v>4766</v>
      </c>
      <c r="K29" s="6" t="s">
        <v>4766</v>
      </c>
      <c r="L29" s="6" t="s">
        <v>117</v>
      </c>
      <c r="M29" s="6" t="s">
        <v>4766</v>
      </c>
      <c r="N29" s="6" t="s">
        <v>4766</v>
      </c>
      <c r="O29" s="6" t="s">
        <v>4766</v>
      </c>
    </row>
    <row r="30" spans="1:15" ht="16.5" customHeight="1" x14ac:dyDescent="0.25">
      <c r="A30" s="1" t="s">
        <v>2288</v>
      </c>
      <c r="B30" s="2" t="s">
        <v>6860</v>
      </c>
      <c r="C30" s="13" t="str">
        <f t="shared" si="1"/>
        <v>查看目錄</v>
      </c>
      <c r="D30" s="1" t="s">
        <v>544</v>
      </c>
      <c r="E30" s="6">
        <v>38442</v>
      </c>
      <c r="F30" s="6">
        <v>38472</v>
      </c>
      <c r="G30" s="6" t="s">
        <v>4766</v>
      </c>
      <c r="H30" s="6" t="s">
        <v>4766</v>
      </c>
      <c r="I30" s="6" t="s">
        <v>4766</v>
      </c>
      <c r="J30" s="6" t="s">
        <v>4766</v>
      </c>
      <c r="K30" s="6" t="s">
        <v>4766</v>
      </c>
      <c r="L30" s="6" t="s">
        <v>117</v>
      </c>
      <c r="M30" s="6" t="s">
        <v>4766</v>
      </c>
      <c r="N30" s="6" t="s">
        <v>4766</v>
      </c>
      <c r="O30" s="6" t="s">
        <v>4766</v>
      </c>
    </row>
    <row r="31" spans="1:15" ht="16.5" customHeight="1" x14ac:dyDescent="0.25">
      <c r="A31" s="1" t="s">
        <v>2289</v>
      </c>
      <c r="B31" s="2" t="s">
        <v>6861</v>
      </c>
      <c r="C31" s="13" t="str">
        <f t="shared" si="1"/>
        <v>查看目錄</v>
      </c>
      <c r="D31" s="1" t="s">
        <v>702</v>
      </c>
      <c r="E31" s="6">
        <v>38520</v>
      </c>
      <c r="F31" s="6">
        <v>38550</v>
      </c>
      <c r="G31" s="6">
        <v>38548</v>
      </c>
      <c r="H31" s="6">
        <v>38550</v>
      </c>
      <c r="I31" s="6" t="s">
        <v>4792</v>
      </c>
      <c r="J31" s="6">
        <v>38553</v>
      </c>
      <c r="K31" s="6" t="s">
        <v>4824</v>
      </c>
      <c r="L31" s="6" t="s">
        <v>545</v>
      </c>
      <c r="M31" s="6">
        <v>38554</v>
      </c>
      <c r="N31" s="6" t="s">
        <v>4766</v>
      </c>
      <c r="O31" s="6" t="s">
        <v>4766</v>
      </c>
    </row>
    <row r="32" spans="1:15" ht="16.5" customHeight="1" x14ac:dyDescent="0.25">
      <c r="A32" s="1" t="s">
        <v>2290</v>
      </c>
      <c r="B32" s="2" t="s">
        <v>6862</v>
      </c>
      <c r="C32" s="13" t="str">
        <f t="shared" si="1"/>
        <v>查看目錄</v>
      </c>
      <c r="D32" s="1" t="s">
        <v>189</v>
      </c>
      <c r="E32" s="6">
        <v>38520</v>
      </c>
      <c r="F32" s="6">
        <v>38550</v>
      </c>
      <c r="G32" s="6" t="s">
        <v>4766</v>
      </c>
      <c r="H32" s="6" t="s">
        <v>4766</v>
      </c>
      <c r="I32" s="6" t="s">
        <v>4766</v>
      </c>
      <c r="J32" s="6" t="s">
        <v>4766</v>
      </c>
      <c r="K32" s="6" t="s">
        <v>4766</v>
      </c>
      <c r="L32" s="6" t="s">
        <v>545</v>
      </c>
      <c r="M32" s="6" t="s">
        <v>4766</v>
      </c>
      <c r="N32" s="6" t="s">
        <v>4766</v>
      </c>
      <c r="O32" s="6" t="s">
        <v>4766</v>
      </c>
    </row>
    <row r="33" spans="1:15" ht="16.5" customHeight="1" x14ac:dyDescent="0.25">
      <c r="A33" s="1" t="s">
        <v>2291</v>
      </c>
      <c r="B33" s="2" t="s">
        <v>6863</v>
      </c>
      <c r="C33" s="13" t="str">
        <f t="shared" si="1"/>
        <v>查看目錄</v>
      </c>
      <c r="D33" s="1" t="s">
        <v>544</v>
      </c>
      <c r="E33" s="6">
        <v>38560</v>
      </c>
      <c r="F33" s="6">
        <v>38591</v>
      </c>
      <c r="G33" s="6" t="s">
        <v>4766</v>
      </c>
      <c r="H33" s="6" t="s">
        <v>4766</v>
      </c>
      <c r="I33" s="6" t="s">
        <v>4766</v>
      </c>
      <c r="J33" s="6" t="s">
        <v>4766</v>
      </c>
      <c r="K33" s="6" t="s">
        <v>4766</v>
      </c>
      <c r="L33" s="6" t="s">
        <v>545</v>
      </c>
      <c r="M33" s="6" t="s">
        <v>4766</v>
      </c>
      <c r="N33" s="6" t="s">
        <v>4766</v>
      </c>
      <c r="O33" s="6" t="s">
        <v>4766</v>
      </c>
    </row>
    <row r="34" spans="1:15" ht="16.5" customHeight="1" x14ac:dyDescent="0.25">
      <c r="A34" s="1" t="s">
        <v>2292</v>
      </c>
      <c r="B34" s="2" t="s">
        <v>6864</v>
      </c>
      <c r="C34" s="13" t="str">
        <f t="shared" si="1"/>
        <v>查看目錄</v>
      </c>
      <c r="D34" s="1" t="s">
        <v>458</v>
      </c>
      <c r="E34" s="6">
        <v>38659</v>
      </c>
      <c r="F34" s="6">
        <v>38689</v>
      </c>
      <c r="G34" s="6" t="s">
        <v>4766</v>
      </c>
      <c r="H34" s="6" t="s">
        <v>4766</v>
      </c>
      <c r="I34" s="6" t="s">
        <v>4766</v>
      </c>
      <c r="J34" s="6" t="s">
        <v>4766</v>
      </c>
      <c r="K34" s="6" t="s">
        <v>4766</v>
      </c>
      <c r="L34" s="6" t="s">
        <v>545</v>
      </c>
      <c r="M34" s="6" t="s">
        <v>4766</v>
      </c>
      <c r="N34" s="6" t="s">
        <v>4766</v>
      </c>
      <c r="O34" s="6" t="s">
        <v>4766</v>
      </c>
    </row>
    <row r="35" spans="1:15" ht="16.5" customHeight="1" x14ac:dyDescent="0.25">
      <c r="A35" s="1" t="s">
        <v>2293</v>
      </c>
      <c r="B35" s="2" t="s">
        <v>6865</v>
      </c>
      <c r="C35" s="13" t="str">
        <f t="shared" si="1"/>
        <v>查看目錄</v>
      </c>
      <c r="D35" s="1" t="s">
        <v>702</v>
      </c>
      <c r="E35" s="6">
        <v>38638</v>
      </c>
      <c r="F35" s="6">
        <v>38669</v>
      </c>
      <c r="G35" s="6" t="s">
        <v>4766</v>
      </c>
      <c r="H35" s="6" t="s">
        <v>4766</v>
      </c>
      <c r="I35" s="6" t="s">
        <v>4766</v>
      </c>
      <c r="J35" s="6" t="s">
        <v>4766</v>
      </c>
      <c r="K35" s="6" t="s">
        <v>4766</v>
      </c>
      <c r="L35" s="6" t="s">
        <v>545</v>
      </c>
      <c r="M35" s="6" t="s">
        <v>4766</v>
      </c>
      <c r="N35" s="6" t="s">
        <v>4766</v>
      </c>
      <c r="O35" s="6" t="s">
        <v>4766</v>
      </c>
    </row>
    <row r="36" spans="1:15" ht="16.5" customHeight="1" x14ac:dyDescent="0.25">
      <c r="A36" s="1" t="s">
        <v>2294</v>
      </c>
      <c r="B36" s="2" t="s">
        <v>6866</v>
      </c>
      <c r="C36" s="13" t="str">
        <f t="shared" si="1"/>
        <v>查看目錄</v>
      </c>
      <c r="D36" s="1" t="s">
        <v>702</v>
      </c>
      <c r="E36" s="6">
        <v>38638</v>
      </c>
      <c r="F36" s="6">
        <v>38669</v>
      </c>
      <c r="G36" s="6" t="s">
        <v>4766</v>
      </c>
      <c r="H36" s="6" t="s">
        <v>4766</v>
      </c>
      <c r="I36" s="6" t="s">
        <v>4766</v>
      </c>
      <c r="J36" s="6" t="s">
        <v>4766</v>
      </c>
      <c r="K36" s="6" t="s">
        <v>4766</v>
      </c>
      <c r="L36" s="6" t="s">
        <v>545</v>
      </c>
      <c r="M36" s="6" t="s">
        <v>4766</v>
      </c>
      <c r="N36" s="6" t="s">
        <v>4766</v>
      </c>
      <c r="O36" s="6" t="s">
        <v>4766</v>
      </c>
    </row>
    <row r="37" spans="1:15" ht="16.5" customHeight="1" x14ac:dyDescent="0.25">
      <c r="A37" s="1" t="s">
        <v>2295</v>
      </c>
      <c r="B37" s="2" t="s">
        <v>6867</v>
      </c>
      <c r="C37" s="13" t="str">
        <f t="shared" si="1"/>
        <v>查看目錄</v>
      </c>
      <c r="D37" s="1" t="s">
        <v>702</v>
      </c>
      <c r="E37" s="6">
        <v>38638</v>
      </c>
      <c r="F37" s="6">
        <v>38669</v>
      </c>
      <c r="G37" s="6" t="s">
        <v>4766</v>
      </c>
      <c r="H37" s="6" t="s">
        <v>4766</v>
      </c>
      <c r="I37" s="6" t="s">
        <v>4766</v>
      </c>
      <c r="J37" s="6" t="s">
        <v>4766</v>
      </c>
      <c r="K37" s="6" t="s">
        <v>4766</v>
      </c>
      <c r="L37" s="6" t="s">
        <v>545</v>
      </c>
      <c r="M37" s="6" t="s">
        <v>4766</v>
      </c>
      <c r="N37" s="6" t="s">
        <v>4766</v>
      </c>
      <c r="O37" s="6" t="s">
        <v>4766</v>
      </c>
    </row>
    <row r="38" spans="1:15" ht="16.5" customHeight="1" x14ac:dyDescent="0.25">
      <c r="A38" s="1" t="s">
        <v>2296</v>
      </c>
      <c r="B38" s="2" t="s">
        <v>6868</v>
      </c>
      <c r="C38" s="13" t="str">
        <f t="shared" si="1"/>
        <v>查看目錄</v>
      </c>
      <c r="D38" s="1" t="s">
        <v>2297</v>
      </c>
      <c r="E38" s="6">
        <v>38706</v>
      </c>
      <c r="F38" s="6">
        <v>38737</v>
      </c>
      <c r="G38" s="6">
        <v>38832</v>
      </c>
      <c r="H38" s="6">
        <v>38832</v>
      </c>
      <c r="I38" s="6" t="s">
        <v>4792</v>
      </c>
      <c r="J38" s="6">
        <v>38846</v>
      </c>
      <c r="K38" s="6" t="s">
        <v>4824</v>
      </c>
      <c r="L38" s="6" t="s">
        <v>562</v>
      </c>
      <c r="M38" s="6">
        <v>38863</v>
      </c>
      <c r="N38" s="6" t="s">
        <v>4766</v>
      </c>
      <c r="O38" s="6" t="s">
        <v>4766</v>
      </c>
    </row>
    <row r="39" spans="1:15" ht="16.5" customHeight="1" x14ac:dyDescent="0.25">
      <c r="A39" s="1" t="s">
        <v>2298</v>
      </c>
      <c r="B39" s="2" t="s">
        <v>6869</v>
      </c>
      <c r="C39" s="13" t="str">
        <f t="shared" si="1"/>
        <v>查看目錄</v>
      </c>
      <c r="D39" s="1" t="s">
        <v>6870</v>
      </c>
      <c r="E39" s="6">
        <v>38805</v>
      </c>
      <c r="F39" s="6">
        <v>38836</v>
      </c>
      <c r="G39" s="6">
        <v>38872</v>
      </c>
      <c r="H39" s="6">
        <v>38876</v>
      </c>
      <c r="I39" s="6" t="s">
        <v>4792</v>
      </c>
      <c r="J39" s="6">
        <v>38890</v>
      </c>
      <c r="K39" s="6" t="s">
        <v>4824</v>
      </c>
      <c r="L39" s="6" t="s">
        <v>562</v>
      </c>
      <c r="M39" s="6">
        <v>38897</v>
      </c>
      <c r="N39" s="6" t="s">
        <v>4766</v>
      </c>
      <c r="O39" s="6" t="s">
        <v>4766</v>
      </c>
    </row>
    <row r="40" spans="1:15" ht="16.5" customHeight="1" x14ac:dyDescent="0.25">
      <c r="A40" s="1" t="s">
        <v>2299</v>
      </c>
      <c r="B40" s="2" t="s">
        <v>6871</v>
      </c>
      <c r="C40" s="13" t="str">
        <f t="shared" si="1"/>
        <v>查看目錄</v>
      </c>
      <c r="D40" s="1" t="s">
        <v>6872</v>
      </c>
      <c r="E40" s="6">
        <v>39001</v>
      </c>
      <c r="F40" s="6">
        <v>39031</v>
      </c>
      <c r="G40" s="6">
        <v>39065</v>
      </c>
      <c r="H40" s="6">
        <v>39070</v>
      </c>
      <c r="I40" s="6" t="s">
        <v>4792</v>
      </c>
      <c r="J40" s="6">
        <v>39073</v>
      </c>
      <c r="K40" s="6" t="s">
        <v>4824</v>
      </c>
      <c r="L40" s="6" t="s">
        <v>562</v>
      </c>
      <c r="M40" s="6">
        <v>39091</v>
      </c>
      <c r="N40" s="6" t="s">
        <v>4766</v>
      </c>
      <c r="O40" s="6" t="s">
        <v>4766</v>
      </c>
    </row>
    <row r="41" spans="1:15" ht="16.5" customHeight="1" x14ac:dyDescent="0.25">
      <c r="A41" s="1" t="s">
        <v>2300</v>
      </c>
      <c r="B41" s="2" t="s">
        <v>6873</v>
      </c>
      <c r="C41" s="13" t="str">
        <f t="shared" si="1"/>
        <v>查看目錄</v>
      </c>
      <c r="D41" s="1" t="s">
        <v>6872</v>
      </c>
      <c r="E41" s="6">
        <v>39001</v>
      </c>
      <c r="F41" s="6">
        <v>39031</v>
      </c>
      <c r="G41" s="6">
        <v>39065</v>
      </c>
      <c r="H41" s="6">
        <v>39070</v>
      </c>
      <c r="I41" s="6" t="s">
        <v>4792</v>
      </c>
      <c r="J41" s="6">
        <v>39073</v>
      </c>
      <c r="K41" s="6" t="s">
        <v>4824</v>
      </c>
      <c r="L41" s="6" t="s">
        <v>562</v>
      </c>
      <c r="M41" s="6">
        <v>39091</v>
      </c>
      <c r="N41" s="6" t="s">
        <v>4766</v>
      </c>
      <c r="O41" s="6" t="s">
        <v>4766</v>
      </c>
    </row>
    <row r="42" spans="1:15" ht="16.5" customHeight="1" x14ac:dyDescent="0.25">
      <c r="A42" s="1" t="s">
        <v>2301</v>
      </c>
      <c r="B42" s="2" t="s">
        <v>6874</v>
      </c>
      <c r="C42" s="13" t="str">
        <f t="shared" si="1"/>
        <v>查看目錄</v>
      </c>
      <c r="D42" s="1" t="s">
        <v>6872</v>
      </c>
      <c r="E42" s="6">
        <v>39001</v>
      </c>
      <c r="F42" s="6">
        <v>39031</v>
      </c>
      <c r="G42" s="6">
        <v>39065</v>
      </c>
      <c r="H42" s="6">
        <v>39070</v>
      </c>
      <c r="I42" s="6" t="s">
        <v>4792</v>
      </c>
      <c r="J42" s="6">
        <v>39073</v>
      </c>
      <c r="K42" s="6" t="s">
        <v>4824</v>
      </c>
      <c r="L42" s="6" t="s">
        <v>562</v>
      </c>
      <c r="M42" s="6">
        <v>39091</v>
      </c>
      <c r="N42" s="6" t="s">
        <v>4766</v>
      </c>
      <c r="O42" s="6" t="s">
        <v>4766</v>
      </c>
    </row>
    <row r="43" spans="1:15" ht="16.5" customHeight="1" x14ac:dyDescent="0.25">
      <c r="A43" s="1" t="s">
        <v>2302</v>
      </c>
      <c r="B43" s="2" t="s">
        <v>6875</v>
      </c>
      <c r="C43" s="13" t="str">
        <f t="shared" si="1"/>
        <v>查看目錄</v>
      </c>
      <c r="D43" s="1" t="s">
        <v>1198</v>
      </c>
      <c r="E43" s="6">
        <v>39121</v>
      </c>
      <c r="F43" s="6" t="s">
        <v>533</v>
      </c>
      <c r="G43" s="6">
        <v>39159</v>
      </c>
      <c r="H43" s="6">
        <v>39160</v>
      </c>
      <c r="I43" s="6" t="s">
        <v>4792</v>
      </c>
      <c r="J43" s="6">
        <v>39164</v>
      </c>
      <c r="K43" s="6" t="s">
        <v>4824</v>
      </c>
      <c r="L43" s="6" t="s">
        <v>562</v>
      </c>
      <c r="M43" s="6">
        <v>39137</v>
      </c>
      <c r="N43" s="6" t="s">
        <v>4766</v>
      </c>
      <c r="O43" s="6" t="s">
        <v>4766</v>
      </c>
    </row>
    <row r="44" spans="1:15" ht="16.5" customHeight="1" x14ac:dyDescent="0.25">
      <c r="A44" s="1" t="s">
        <v>2303</v>
      </c>
      <c r="B44" s="2" t="s">
        <v>6876</v>
      </c>
      <c r="C44" s="13" t="str">
        <f t="shared" si="1"/>
        <v>查看目錄</v>
      </c>
      <c r="D44" s="1" t="s">
        <v>1363</v>
      </c>
      <c r="E44" s="6">
        <v>39162</v>
      </c>
      <c r="F44" s="6">
        <v>39193</v>
      </c>
      <c r="G44" s="6">
        <v>39198</v>
      </c>
      <c r="H44" s="6">
        <v>39201</v>
      </c>
      <c r="I44" s="6" t="s">
        <v>4792</v>
      </c>
      <c r="J44" s="6">
        <v>39210</v>
      </c>
      <c r="K44" s="6" t="s">
        <v>4824</v>
      </c>
      <c r="L44" s="6" t="s">
        <v>1293</v>
      </c>
      <c r="M44" s="6">
        <v>39213</v>
      </c>
      <c r="N44" s="6" t="s">
        <v>4766</v>
      </c>
      <c r="O44" s="6" t="s">
        <v>4766</v>
      </c>
    </row>
    <row r="45" spans="1:15" ht="16.5" customHeight="1" x14ac:dyDescent="0.25">
      <c r="A45" s="1" t="s">
        <v>2304</v>
      </c>
      <c r="B45" s="2" t="s">
        <v>6877</v>
      </c>
      <c r="C45" s="13" t="str">
        <f t="shared" si="1"/>
        <v>查看目錄</v>
      </c>
      <c r="D45" s="1" t="s">
        <v>2305</v>
      </c>
      <c r="E45" s="6">
        <v>39177</v>
      </c>
      <c r="F45" s="6">
        <v>39232</v>
      </c>
      <c r="G45" s="6">
        <v>39231</v>
      </c>
      <c r="H45" s="6">
        <v>39232</v>
      </c>
      <c r="I45" s="6" t="s">
        <v>4792</v>
      </c>
      <c r="J45" s="6">
        <v>39245</v>
      </c>
      <c r="K45" s="6" t="s">
        <v>4824</v>
      </c>
      <c r="L45" s="6" t="s">
        <v>1293</v>
      </c>
      <c r="M45" s="6">
        <v>39248</v>
      </c>
      <c r="N45" s="6" t="s">
        <v>4766</v>
      </c>
      <c r="O45" s="6" t="s">
        <v>4766</v>
      </c>
    </row>
    <row r="46" spans="1:15" ht="16.5" customHeight="1" x14ac:dyDescent="0.25">
      <c r="A46" s="1" t="s">
        <v>2306</v>
      </c>
      <c r="B46" s="2" t="s">
        <v>6878</v>
      </c>
      <c r="C46" s="13" t="str">
        <f t="shared" si="1"/>
        <v>查看目錄</v>
      </c>
      <c r="D46" s="1" t="s">
        <v>2307</v>
      </c>
      <c r="E46" s="6">
        <v>39254</v>
      </c>
      <c r="F46" s="6">
        <v>39251</v>
      </c>
      <c r="G46" s="6">
        <v>39281</v>
      </c>
      <c r="H46" s="6">
        <v>39281</v>
      </c>
      <c r="I46" s="6" t="s">
        <v>4792</v>
      </c>
      <c r="J46" s="6">
        <v>39294</v>
      </c>
      <c r="K46" s="6" t="s">
        <v>4824</v>
      </c>
      <c r="L46" s="6" t="s">
        <v>1293</v>
      </c>
      <c r="M46" s="6">
        <v>39301</v>
      </c>
      <c r="N46" s="6" t="s">
        <v>4766</v>
      </c>
      <c r="O46" s="6" t="s">
        <v>4766</v>
      </c>
    </row>
    <row r="47" spans="1:15" ht="16.5" customHeight="1" x14ac:dyDescent="0.25">
      <c r="A47" s="1" t="s">
        <v>2308</v>
      </c>
      <c r="B47" s="2" t="s">
        <v>6879</v>
      </c>
      <c r="C47" s="13" t="str">
        <f t="shared" si="1"/>
        <v>查看目錄</v>
      </c>
      <c r="D47" s="1" t="s">
        <v>1111</v>
      </c>
      <c r="E47" s="6">
        <v>39276</v>
      </c>
      <c r="F47" s="6">
        <v>39264</v>
      </c>
      <c r="G47" s="6">
        <v>39314</v>
      </c>
      <c r="H47" s="6">
        <v>39316</v>
      </c>
      <c r="I47" s="6" t="s">
        <v>4792</v>
      </c>
      <c r="J47" s="6">
        <v>39353</v>
      </c>
      <c r="K47" s="6" t="s">
        <v>4824</v>
      </c>
      <c r="L47" s="6" t="s">
        <v>1293</v>
      </c>
      <c r="M47" s="6">
        <v>39385</v>
      </c>
      <c r="N47" s="6" t="s">
        <v>4766</v>
      </c>
      <c r="O47" s="6" t="s">
        <v>4766</v>
      </c>
    </row>
    <row r="48" spans="1:15" ht="16.5" customHeight="1" x14ac:dyDescent="0.25">
      <c r="A48" s="1" t="s">
        <v>2309</v>
      </c>
      <c r="B48" s="2" t="s">
        <v>6880</v>
      </c>
      <c r="C48" s="13" t="str">
        <f t="shared" si="1"/>
        <v>查看目錄</v>
      </c>
      <c r="D48" s="1" t="s">
        <v>4989</v>
      </c>
      <c r="E48" s="6">
        <v>39335</v>
      </c>
      <c r="F48" s="6">
        <v>39345</v>
      </c>
      <c r="G48" s="6">
        <v>39344</v>
      </c>
      <c r="H48" s="6">
        <v>39345</v>
      </c>
      <c r="I48" s="6" t="s">
        <v>4792</v>
      </c>
      <c r="J48" s="6">
        <v>39353</v>
      </c>
      <c r="K48" s="6" t="s">
        <v>4824</v>
      </c>
      <c r="L48" s="6" t="s">
        <v>1293</v>
      </c>
      <c r="M48" s="6">
        <v>39385</v>
      </c>
      <c r="N48" s="6" t="s">
        <v>4766</v>
      </c>
      <c r="O48" s="6" t="s">
        <v>4766</v>
      </c>
    </row>
    <row r="49" spans="1:15" ht="16.5" customHeight="1" x14ac:dyDescent="0.25">
      <c r="A49" s="1" t="s">
        <v>2310</v>
      </c>
      <c r="B49" s="2" t="s">
        <v>6881</v>
      </c>
      <c r="C49" s="13" t="str">
        <f t="shared" si="1"/>
        <v>查看目錄</v>
      </c>
      <c r="D49" s="1" t="s">
        <v>1363</v>
      </c>
      <c r="E49" s="6">
        <v>39338</v>
      </c>
      <c r="F49" s="6">
        <v>39367</v>
      </c>
      <c r="G49" s="6">
        <v>39365</v>
      </c>
      <c r="H49" s="6">
        <v>39366</v>
      </c>
      <c r="I49" s="6" t="s">
        <v>4792</v>
      </c>
      <c r="J49" s="6">
        <v>39410</v>
      </c>
      <c r="K49" s="6" t="s">
        <v>4824</v>
      </c>
      <c r="L49" s="6" t="s">
        <v>1293</v>
      </c>
      <c r="M49" s="6">
        <v>39413</v>
      </c>
      <c r="N49" s="6">
        <v>39409</v>
      </c>
      <c r="O49" s="6" t="s">
        <v>4766</v>
      </c>
    </row>
    <row r="50" spans="1:15" ht="16.5" customHeight="1" x14ac:dyDescent="0.25">
      <c r="A50" s="1" t="s">
        <v>2311</v>
      </c>
      <c r="B50" s="2" t="s">
        <v>6882</v>
      </c>
      <c r="C50" s="13" t="str">
        <f t="shared" si="1"/>
        <v>查看目錄</v>
      </c>
      <c r="D50" s="1" t="s">
        <v>2170</v>
      </c>
      <c r="E50" s="6">
        <v>39338</v>
      </c>
      <c r="F50" s="6">
        <v>39367</v>
      </c>
      <c r="G50" s="6">
        <v>39368</v>
      </c>
      <c r="H50" s="6">
        <v>39370</v>
      </c>
      <c r="I50" s="6" t="s">
        <v>4792</v>
      </c>
      <c r="J50" s="6">
        <v>39379</v>
      </c>
      <c r="K50" s="6" t="s">
        <v>4824</v>
      </c>
      <c r="L50" s="6" t="s">
        <v>1293</v>
      </c>
      <c r="M50" s="6">
        <v>39385</v>
      </c>
      <c r="N50" s="6" t="s">
        <v>4766</v>
      </c>
      <c r="O50" s="6" t="s">
        <v>4766</v>
      </c>
    </row>
    <row r="51" spans="1:15" ht="16.5" customHeight="1" x14ac:dyDescent="0.25">
      <c r="A51" s="1" t="s">
        <v>2312</v>
      </c>
      <c r="B51" s="2" t="s">
        <v>6883</v>
      </c>
      <c r="C51" s="13" t="str">
        <f t="shared" si="1"/>
        <v>查看目錄</v>
      </c>
      <c r="D51" s="1" t="s">
        <v>2170</v>
      </c>
      <c r="E51" s="6">
        <v>39338</v>
      </c>
      <c r="F51" s="6">
        <v>39367</v>
      </c>
      <c r="G51" s="6">
        <v>39368</v>
      </c>
      <c r="H51" s="6">
        <v>39370</v>
      </c>
      <c r="I51" s="6" t="s">
        <v>4792</v>
      </c>
      <c r="J51" s="6">
        <v>39379</v>
      </c>
      <c r="K51" s="6" t="s">
        <v>4824</v>
      </c>
      <c r="L51" s="6" t="s">
        <v>1293</v>
      </c>
      <c r="M51" s="6">
        <v>39385</v>
      </c>
      <c r="N51" s="6" t="s">
        <v>4766</v>
      </c>
      <c r="O51" s="6" t="s">
        <v>4766</v>
      </c>
    </row>
    <row r="52" spans="1:15" ht="16.5" customHeight="1" x14ac:dyDescent="0.25">
      <c r="A52" s="1" t="s">
        <v>2313</v>
      </c>
      <c r="B52" s="2" t="s">
        <v>6884</v>
      </c>
      <c r="C52" s="13" t="str">
        <f t="shared" si="1"/>
        <v>查看目錄</v>
      </c>
      <c r="D52" s="1" t="s">
        <v>2314</v>
      </c>
      <c r="E52" s="6">
        <v>39376</v>
      </c>
      <c r="F52" s="6">
        <v>39406</v>
      </c>
      <c r="G52" s="6">
        <v>39408</v>
      </c>
      <c r="H52" s="6">
        <v>39408</v>
      </c>
      <c r="I52" s="6" t="s">
        <v>4792</v>
      </c>
      <c r="J52" s="6">
        <v>39416</v>
      </c>
      <c r="K52" s="6" t="s">
        <v>4824</v>
      </c>
      <c r="L52" s="6" t="s">
        <v>1293</v>
      </c>
      <c r="M52" s="6">
        <v>39420</v>
      </c>
      <c r="N52" s="6" t="s">
        <v>4766</v>
      </c>
      <c r="O52" s="6" t="s">
        <v>4766</v>
      </c>
    </row>
    <row r="53" spans="1:15" ht="16.5" customHeight="1" x14ac:dyDescent="0.25">
      <c r="A53" s="1" t="s">
        <v>2315</v>
      </c>
      <c r="B53" s="2" t="s">
        <v>6885</v>
      </c>
      <c r="C53" s="13" t="str">
        <f t="shared" si="1"/>
        <v>查看目錄</v>
      </c>
      <c r="D53" s="1" t="s">
        <v>2316</v>
      </c>
      <c r="E53" s="6">
        <v>39406</v>
      </c>
      <c r="F53" s="6">
        <v>39436</v>
      </c>
      <c r="G53" s="6">
        <v>39438</v>
      </c>
      <c r="H53" s="6" t="s">
        <v>2317</v>
      </c>
      <c r="I53" s="6" t="s">
        <v>4792</v>
      </c>
      <c r="J53" s="6">
        <v>39444</v>
      </c>
      <c r="K53" s="6" t="s">
        <v>4824</v>
      </c>
      <c r="L53" s="6" t="s">
        <v>1293</v>
      </c>
      <c r="M53" s="6">
        <v>39462</v>
      </c>
      <c r="N53" s="6" t="s">
        <v>4766</v>
      </c>
      <c r="O53" s="6" t="s">
        <v>4766</v>
      </c>
    </row>
    <row r="54" spans="1:15" ht="16.5" customHeight="1" x14ac:dyDescent="0.25">
      <c r="A54" s="1" t="s">
        <v>2318</v>
      </c>
      <c r="B54" s="2" t="s">
        <v>6886</v>
      </c>
      <c r="C54" s="13" t="str">
        <f t="shared" si="1"/>
        <v>查看目錄</v>
      </c>
      <c r="D54" s="1" t="s">
        <v>2319</v>
      </c>
      <c r="E54" s="6">
        <v>39437</v>
      </c>
      <c r="F54" s="6">
        <v>39468</v>
      </c>
      <c r="G54" s="6">
        <v>39468</v>
      </c>
      <c r="H54" s="6">
        <v>39471</v>
      </c>
      <c r="I54" s="6" t="s">
        <v>4792</v>
      </c>
      <c r="J54" s="6">
        <v>39500</v>
      </c>
      <c r="K54" s="6" t="s">
        <v>4824</v>
      </c>
      <c r="L54" s="6" t="s">
        <v>1293</v>
      </c>
      <c r="M54" s="6">
        <v>39504</v>
      </c>
      <c r="N54" s="6" t="s">
        <v>4766</v>
      </c>
      <c r="O54" s="6" t="s">
        <v>4766</v>
      </c>
    </row>
    <row r="55" spans="1:15" ht="16.5" customHeight="1" x14ac:dyDescent="0.25">
      <c r="A55" s="1" t="s">
        <v>2320</v>
      </c>
      <c r="B55" s="2" t="s">
        <v>6887</v>
      </c>
      <c r="C55" s="13" t="str">
        <f t="shared" si="1"/>
        <v>查看目錄</v>
      </c>
      <c r="D55" s="1" t="s">
        <v>382</v>
      </c>
      <c r="E55" s="6">
        <v>39492</v>
      </c>
      <c r="F55" s="6">
        <v>39538</v>
      </c>
      <c r="G55" s="6">
        <v>39545</v>
      </c>
      <c r="H55" s="6">
        <v>39549</v>
      </c>
      <c r="I55" s="6" t="s">
        <v>4792</v>
      </c>
      <c r="J55" s="6">
        <v>39575</v>
      </c>
      <c r="K55" s="6" t="s">
        <v>4824</v>
      </c>
      <c r="L55" s="6" t="s">
        <v>661</v>
      </c>
      <c r="M55" s="6">
        <v>39576</v>
      </c>
      <c r="N55" s="6" t="s">
        <v>4766</v>
      </c>
      <c r="O55" s="6" t="s">
        <v>4766</v>
      </c>
    </row>
    <row r="56" spans="1:15" ht="16.5" customHeight="1" x14ac:dyDescent="0.25">
      <c r="A56" s="1" t="s">
        <v>2321</v>
      </c>
      <c r="B56" s="2" t="s">
        <v>6888</v>
      </c>
      <c r="C56" s="13" t="str">
        <f t="shared" si="1"/>
        <v>查看目錄</v>
      </c>
      <c r="D56" s="1" t="s">
        <v>50</v>
      </c>
      <c r="E56" s="6" t="s">
        <v>4766</v>
      </c>
      <c r="F56" s="6">
        <v>39569</v>
      </c>
      <c r="G56" s="6" t="s">
        <v>4766</v>
      </c>
      <c r="H56" s="6" t="s">
        <v>4766</v>
      </c>
      <c r="I56" s="6" t="s">
        <v>4766</v>
      </c>
      <c r="J56" s="6" t="s">
        <v>4766</v>
      </c>
      <c r="K56" s="6" t="s">
        <v>4766</v>
      </c>
      <c r="L56" s="6" t="s">
        <v>735</v>
      </c>
      <c r="M56" s="6" t="s">
        <v>4766</v>
      </c>
      <c r="N56" s="6" t="s">
        <v>4766</v>
      </c>
      <c r="O56" s="6" t="s">
        <v>4766</v>
      </c>
    </row>
    <row r="57" spans="1:15" ht="16.5" customHeight="1" x14ac:dyDescent="0.25">
      <c r="A57" s="1" t="s">
        <v>2322</v>
      </c>
      <c r="B57" s="2" t="s">
        <v>6889</v>
      </c>
      <c r="C57" s="13" t="str">
        <f t="shared" si="1"/>
        <v>查看目錄</v>
      </c>
      <c r="D57" s="1" t="s">
        <v>2314</v>
      </c>
      <c r="E57" s="6">
        <v>39583</v>
      </c>
      <c r="F57" s="6" t="s">
        <v>533</v>
      </c>
      <c r="G57" s="6">
        <v>39622</v>
      </c>
      <c r="H57" s="6">
        <v>39624</v>
      </c>
      <c r="I57" s="6" t="s">
        <v>4792</v>
      </c>
      <c r="J57" s="6">
        <v>39673</v>
      </c>
      <c r="K57" s="6" t="s">
        <v>4824</v>
      </c>
      <c r="L57" s="6" t="s">
        <v>735</v>
      </c>
      <c r="M57" s="6">
        <v>39675</v>
      </c>
      <c r="N57" s="6" t="s">
        <v>4766</v>
      </c>
      <c r="O57" s="6" t="s">
        <v>4766</v>
      </c>
    </row>
    <row r="58" spans="1:15" ht="16.5" customHeight="1" x14ac:dyDescent="0.25">
      <c r="A58" s="1" t="s">
        <v>2323</v>
      </c>
      <c r="B58" s="2" t="s">
        <v>6890</v>
      </c>
      <c r="C58" s="13" t="str">
        <f t="shared" si="1"/>
        <v>查看目錄</v>
      </c>
      <c r="D58" s="1" t="s">
        <v>2324</v>
      </c>
      <c r="E58" s="6">
        <v>39601</v>
      </c>
      <c r="F58" s="6" t="s">
        <v>533</v>
      </c>
      <c r="G58" s="6">
        <v>39622</v>
      </c>
      <c r="H58" s="6">
        <v>39624</v>
      </c>
      <c r="I58" s="6" t="s">
        <v>4792</v>
      </c>
      <c r="J58" s="6">
        <v>39673</v>
      </c>
      <c r="K58" s="6" t="s">
        <v>4824</v>
      </c>
      <c r="L58" s="6" t="s">
        <v>735</v>
      </c>
      <c r="M58" s="6">
        <v>39675</v>
      </c>
      <c r="N58" s="6" t="s">
        <v>4766</v>
      </c>
      <c r="O58" s="6" t="s">
        <v>4766</v>
      </c>
    </row>
    <row r="59" spans="1:15" ht="16.5" customHeight="1" x14ac:dyDescent="0.25">
      <c r="A59" s="1" t="s">
        <v>2325</v>
      </c>
      <c r="B59" s="2" t="s">
        <v>6891</v>
      </c>
      <c r="C59" s="13" t="str">
        <f t="shared" si="1"/>
        <v>查看目錄</v>
      </c>
      <c r="D59" s="1" t="s">
        <v>2314</v>
      </c>
      <c r="E59" s="6">
        <v>39581</v>
      </c>
      <c r="F59" s="6" t="s">
        <v>533</v>
      </c>
      <c r="G59" s="6">
        <v>39612</v>
      </c>
      <c r="H59" s="6">
        <v>39613</v>
      </c>
      <c r="I59" s="6" t="s">
        <v>4792</v>
      </c>
      <c r="J59" s="6">
        <v>39623</v>
      </c>
      <c r="K59" s="6" t="s">
        <v>4824</v>
      </c>
      <c r="L59" s="6" t="s">
        <v>735</v>
      </c>
      <c r="M59" s="6">
        <v>39638</v>
      </c>
      <c r="N59" s="6" t="s">
        <v>4766</v>
      </c>
      <c r="O59" s="6" t="s">
        <v>4766</v>
      </c>
    </row>
    <row r="60" spans="1:15" ht="16.5" customHeight="1" x14ac:dyDescent="0.25">
      <c r="A60" s="1" t="s">
        <v>2326</v>
      </c>
      <c r="B60" s="2" t="s">
        <v>6892</v>
      </c>
      <c r="C60" s="13" t="str">
        <f t="shared" si="1"/>
        <v>查看目錄</v>
      </c>
      <c r="D60" s="1" t="s">
        <v>1363</v>
      </c>
      <c r="E60" s="6">
        <v>39642</v>
      </c>
      <c r="F60" s="6">
        <v>39669</v>
      </c>
      <c r="G60" s="6">
        <v>39660</v>
      </c>
      <c r="H60" s="6">
        <v>39666</v>
      </c>
      <c r="I60" s="6" t="s">
        <v>4792</v>
      </c>
      <c r="J60" s="6">
        <v>39673</v>
      </c>
      <c r="K60" s="6" t="s">
        <v>4824</v>
      </c>
      <c r="L60" s="6" t="s">
        <v>735</v>
      </c>
      <c r="M60" s="6">
        <v>39675</v>
      </c>
      <c r="N60" s="6" t="s">
        <v>4766</v>
      </c>
      <c r="O60" s="6" t="s">
        <v>4766</v>
      </c>
    </row>
    <row r="61" spans="1:15" ht="16.5" customHeight="1" x14ac:dyDescent="0.25">
      <c r="A61" s="1" t="s">
        <v>2327</v>
      </c>
      <c r="B61" s="2" t="s">
        <v>6893</v>
      </c>
      <c r="C61" s="13" t="str">
        <f t="shared" si="1"/>
        <v>查看目錄</v>
      </c>
      <c r="D61" s="1" t="s">
        <v>2319</v>
      </c>
      <c r="E61" s="6">
        <v>39667</v>
      </c>
      <c r="F61" s="6" t="s">
        <v>533</v>
      </c>
      <c r="G61" s="6">
        <v>39703</v>
      </c>
      <c r="H61" s="6">
        <v>39708</v>
      </c>
      <c r="I61" s="6" t="s">
        <v>4792</v>
      </c>
      <c r="J61" s="6">
        <v>39624</v>
      </c>
      <c r="K61" s="6" t="s">
        <v>4824</v>
      </c>
      <c r="L61" s="6" t="s">
        <v>735</v>
      </c>
      <c r="M61" s="6">
        <v>39720</v>
      </c>
      <c r="N61" s="6" t="s">
        <v>4766</v>
      </c>
      <c r="O61" s="6" t="s">
        <v>4766</v>
      </c>
    </row>
    <row r="62" spans="1:15" ht="16.5" customHeight="1" x14ac:dyDescent="0.25">
      <c r="A62" s="1" t="s">
        <v>2328</v>
      </c>
      <c r="B62" s="2" t="s">
        <v>6894</v>
      </c>
      <c r="C62" s="13" t="str">
        <f t="shared" si="1"/>
        <v>查看目錄</v>
      </c>
      <c r="D62" s="1" t="s">
        <v>2329</v>
      </c>
      <c r="E62" s="6">
        <v>39692</v>
      </c>
      <c r="F62" s="6" t="s">
        <v>533</v>
      </c>
      <c r="G62" s="6">
        <v>39728</v>
      </c>
      <c r="H62" s="6">
        <v>39738</v>
      </c>
      <c r="I62" s="6" t="s">
        <v>4792</v>
      </c>
      <c r="J62" s="6">
        <v>39777</v>
      </c>
      <c r="K62" s="6" t="s">
        <v>4824</v>
      </c>
      <c r="L62" s="6" t="s">
        <v>735</v>
      </c>
      <c r="M62" s="6">
        <v>39777</v>
      </c>
      <c r="N62" s="6" t="s">
        <v>4766</v>
      </c>
      <c r="O62" s="6" t="s">
        <v>4766</v>
      </c>
    </row>
    <row r="63" spans="1:15" ht="16.5" customHeight="1" x14ac:dyDescent="0.25">
      <c r="A63" s="1" t="s">
        <v>2330</v>
      </c>
      <c r="B63" s="2" t="s">
        <v>6895</v>
      </c>
      <c r="C63" s="13" t="str">
        <f t="shared" si="1"/>
        <v>查看目錄</v>
      </c>
      <c r="D63" s="1" t="s">
        <v>2331</v>
      </c>
      <c r="E63" s="6">
        <v>40059</v>
      </c>
      <c r="F63" s="6" t="s">
        <v>533</v>
      </c>
      <c r="G63" s="6">
        <v>40065</v>
      </c>
      <c r="H63" s="6" t="s">
        <v>4766</v>
      </c>
      <c r="I63" s="6" t="s">
        <v>4766</v>
      </c>
      <c r="J63" s="6" t="s">
        <v>4766</v>
      </c>
      <c r="K63" s="6" t="s">
        <v>4766</v>
      </c>
      <c r="L63" s="6" t="s">
        <v>562</v>
      </c>
      <c r="M63" s="6" t="s">
        <v>4766</v>
      </c>
      <c r="N63" s="6" t="s">
        <v>4766</v>
      </c>
      <c r="O63" s="6" t="s">
        <v>4766</v>
      </c>
    </row>
    <row r="64" spans="1:15" ht="16.5" customHeight="1" x14ac:dyDescent="0.25">
      <c r="A64" s="1" t="s">
        <v>2332</v>
      </c>
      <c r="B64" s="2" t="s">
        <v>6896</v>
      </c>
      <c r="C64" s="13" t="str">
        <f t="shared" si="1"/>
        <v>查看目錄</v>
      </c>
      <c r="D64" s="1" t="s">
        <v>2333</v>
      </c>
      <c r="E64" s="6">
        <v>40602</v>
      </c>
      <c r="F64" s="6">
        <v>40630</v>
      </c>
      <c r="G64" s="6">
        <v>40631</v>
      </c>
      <c r="H64" s="6" t="s">
        <v>4766</v>
      </c>
      <c r="I64" s="6" t="s">
        <v>4766</v>
      </c>
      <c r="J64" s="6" t="s">
        <v>4766</v>
      </c>
      <c r="K64" s="6" t="s">
        <v>4766</v>
      </c>
      <c r="L64" s="6" t="s">
        <v>562</v>
      </c>
      <c r="M64" s="6" t="s">
        <v>4766</v>
      </c>
      <c r="N64" s="6" t="s">
        <v>4766</v>
      </c>
      <c r="O64" s="6" t="s">
        <v>4766</v>
      </c>
    </row>
    <row r="65" spans="1:15" ht="16.5" customHeight="1" x14ac:dyDescent="0.25">
      <c r="A65" s="1" t="s">
        <v>2334</v>
      </c>
      <c r="B65" s="2" t="s">
        <v>6897</v>
      </c>
      <c r="C65" s="15" t="str">
        <f>HYPERLINK("X:\Private\NTD\Test Report\測試報告-電子版本(1999-2014)\I","查看目錄")</f>
        <v>查看目錄</v>
      </c>
      <c r="D65" s="1" t="s">
        <v>2335</v>
      </c>
      <c r="E65" s="6">
        <v>36532</v>
      </c>
      <c r="F65" s="6">
        <v>36540</v>
      </c>
      <c r="G65" s="6">
        <v>36544</v>
      </c>
      <c r="H65" s="6" t="s">
        <v>4766</v>
      </c>
      <c r="I65" s="6" t="s">
        <v>4766</v>
      </c>
      <c r="J65" s="6" t="s">
        <v>4766</v>
      </c>
      <c r="K65" s="6" t="s">
        <v>4766</v>
      </c>
      <c r="L65" s="6" t="s">
        <v>4766</v>
      </c>
      <c r="M65" s="6" t="s">
        <v>4766</v>
      </c>
      <c r="N65" s="6" t="s">
        <v>4766</v>
      </c>
      <c r="O65" s="6" t="s">
        <v>4766</v>
      </c>
    </row>
    <row r="66" spans="1:15" ht="16.5" customHeight="1" x14ac:dyDescent="0.25">
      <c r="A66" s="1" t="s">
        <v>2336</v>
      </c>
      <c r="B66" s="2" t="s">
        <v>6898</v>
      </c>
      <c r="C66" s="15" t="str">
        <f t="shared" ref="C66:C129" si="2">HYPERLINK("X:\Private\NTD\Test Report\測試報告-電子版本(1999-2014)\I","查看目錄")</f>
        <v>查看目錄</v>
      </c>
      <c r="D66" s="1" t="s">
        <v>4992</v>
      </c>
      <c r="E66" s="6">
        <v>36596</v>
      </c>
      <c r="F66" s="6">
        <v>36602</v>
      </c>
      <c r="G66" s="6" t="s">
        <v>4766</v>
      </c>
      <c r="H66" s="6" t="s">
        <v>4766</v>
      </c>
      <c r="I66" s="6" t="s">
        <v>4766</v>
      </c>
      <c r="J66" s="6" t="s">
        <v>4766</v>
      </c>
      <c r="K66" s="6" t="s">
        <v>4766</v>
      </c>
      <c r="L66" s="6" t="s">
        <v>4766</v>
      </c>
      <c r="M66" s="6" t="s">
        <v>4766</v>
      </c>
      <c r="N66" s="6" t="s">
        <v>4766</v>
      </c>
      <c r="O66" s="6" t="s">
        <v>4766</v>
      </c>
    </row>
    <row r="67" spans="1:15" ht="16.5" customHeight="1" x14ac:dyDescent="0.25">
      <c r="A67" s="1" t="s">
        <v>2337</v>
      </c>
      <c r="B67" s="2" t="s">
        <v>6899</v>
      </c>
      <c r="C67" s="15" t="str">
        <f t="shared" si="2"/>
        <v>查看目錄</v>
      </c>
      <c r="D67" s="1" t="s">
        <v>4992</v>
      </c>
      <c r="E67" s="6">
        <v>36605</v>
      </c>
      <c r="F67" s="6">
        <v>36621</v>
      </c>
      <c r="G67" s="6" t="s">
        <v>4766</v>
      </c>
      <c r="H67" s="6" t="s">
        <v>4766</v>
      </c>
      <c r="I67" s="6" t="s">
        <v>4766</v>
      </c>
      <c r="J67" s="6" t="s">
        <v>4766</v>
      </c>
      <c r="K67" s="6" t="s">
        <v>4766</v>
      </c>
      <c r="L67" s="6" t="s">
        <v>4766</v>
      </c>
      <c r="M67" s="6" t="s">
        <v>4766</v>
      </c>
      <c r="N67" s="6" t="s">
        <v>4766</v>
      </c>
      <c r="O67" s="6" t="s">
        <v>4766</v>
      </c>
    </row>
    <row r="68" spans="1:15" ht="16.5" customHeight="1" x14ac:dyDescent="0.25">
      <c r="A68" s="1" t="s">
        <v>2338</v>
      </c>
      <c r="B68" s="2" t="s">
        <v>6900</v>
      </c>
      <c r="C68" s="15" t="str">
        <f t="shared" si="2"/>
        <v>查看目錄</v>
      </c>
      <c r="D68" s="1" t="s">
        <v>4992</v>
      </c>
      <c r="E68" s="6">
        <v>36614</v>
      </c>
      <c r="F68" s="6">
        <v>36621</v>
      </c>
      <c r="G68" s="6" t="s">
        <v>4766</v>
      </c>
      <c r="H68" s="6" t="s">
        <v>4766</v>
      </c>
      <c r="I68" s="6" t="s">
        <v>4766</v>
      </c>
      <c r="J68" s="6" t="s">
        <v>4766</v>
      </c>
      <c r="K68" s="6" t="s">
        <v>4766</v>
      </c>
      <c r="L68" s="6" t="s">
        <v>4766</v>
      </c>
      <c r="M68" s="6" t="s">
        <v>4766</v>
      </c>
      <c r="N68" s="6" t="s">
        <v>4766</v>
      </c>
      <c r="O68" s="6" t="s">
        <v>4766</v>
      </c>
    </row>
    <row r="69" spans="1:15" ht="16.5" customHeight="1" x14ac:dyDescent="0.25">
      <c r="A69" s="1" t="s">
        <v>2339</v>
      </c>
      <c r="B69" s="2" t="s">
        <v>6901</v>
      </c>
      <c r="C69" s="15" t="str">
        <f t="shared" si="2"/>
        <v>查看目錄</v>
      </c>
      <c r="D69" s="1" t="s">
        <v>11</v>
      </c>
      <c r="E69" s="6">
        <v>36635</v>
      </c>
      <c r="F69" s="6">
        <v>36645</v>
      </c>
      <c r="G69" s="6">
        <v>36648</v>
      </c>
      <c r="H69" s="6" t="s">
        <v>4766</v>
      </c>
      <c r="I69" s="6" t="s">
        <v>4766</v>
      </c>
      <c r="J69" s="6" t="s">
        <v>4766</v>
      </c>
      <c r="K69" s="6" t="s">
        <v>4766</v>
      </c>
      <c r="L69" s="6" t="s">
        <v>4766</v>
      </c>
      <c r="M69" s="6" t="s">
        <v>4766</v>
      </c>
      <c r="N69" s="6" t="s">
        <v>4766</v>
      </c>
      <c r="O69" s="6" t="s">
        <v>4766</v>
      </c>
    </row>
    <row r="70" spans="1:15" ht="16.5" customHeight="1" x14ac:dyDescent="0.25">
      <c r="A70" s="1" t="s">
        <v>2340</v>
      </c>
      <c r="B70" s="2" t="s">
        <v>6902</v>
      </c>
      <c r="C70" s="15" t="str">
        <f t="shared" si="2"/>
        <v>查看目錄</v>
      </c>
      <c r="D70" s="1" t="s">
        <v>2</v>
      </c>
      <c r="E70" s="6">
        <v>36636</v>
      </c>
      <c r="F70" s="6">
        <v>36644</v>
      </c>
      <c r="G70" s="6">
        <v>36899</v>
      </c>
      <c r="H70" s="6" t="s">
        <v>4766</v>
      </c>
      <c r="I70" s="6" t="s">
        <v>4766</v>
      </c>
      <c r="J70" s="6" t="s">
        <v>4766</v>
      </c>
      <c r="K70" s="6" t="s">
        <v>4766</v>
      </c>
      <c r="L70" s="6" t="s">
        <v>4766</v>
      </c>
      <c r="M70" s="6" t="s">
        <v>4766</v>
      </c>
      <c r="N70" s="6" t="s">
        <v>4766</v>
      </c>
      <c r="O70" s="6" t="s">
        <v>4766</v>
      </c>
    </row>
    <row r="71" spans="1:15" ht="16.5" customHeight="1" x14ac:dyDescent="0.25">
      <c r="A71" s="1" t="s">
        <v>2341</v>
      </c>
      <c r="B71" s="2" t="s">
        <v>6903</v>
      </c>
      <c r="C71" s="15" t="str">
        <f t="shared" si="2"/>
        <v>查看目錄</v>
      </c>
      <c r="D71" s="1" t="s">
        <v>2</v>
      </c>
      <c r="E71" s="6">
        <v>36636</v>
      </c>
      <c r="F71" s="6">
        <v>36641</v>
      </c>
      <c r="G71" s="6">
        <v>36641</v>
      </c>
      <c r="H71" s="6" t="s">
        <v>4766</v>
      </c>
      <c r="I71" s="6" t="s">
        <v>4766</v>
      </c>
      <c r="J71" s="6" t="s">
        <v>4766</v>
      </c>
      <c r="K71" s="6" t="s">
        <v>4766</v>
      </c>
      <c r="L71" s="6" t="s">
        <v>4766</v>
      </c>
      <c r="M71" s="6" t="s">
        <v>4766</v>
      </c>
      <c r="N71" s="6" t="s">
        <v>4766</v>
      </c>
      <c r="O71" s="6" t="s">
        <v>4766</v>
      </c>
    </row>
    <row r="72" spans="1:15" ht="16.5" customHeight="1" x14ac:dyDescent="0.25">
      <c r="A72" s="1" t="s">
        <v>2342</v>
      </c>
      <c r="B72" s="2" t="s">
        <v>6904</v>
      </c>
      <c r="C72" s="15" t="str">
        <f t="shared" si="2"/>
        <v>查看目錄</v>
      </c>
      <c r="D72" s="1" t="s">
        <v>4992</v>
      </c>
      <c r="E72" s="6">
        <v>36641</v>
      </c>
      <c r="F72" s="6">
        <v>36649</v>
      </c>
      <c r="G72" s="6" t="s">
        <v>4766</v>
      </c>
      <c r="H72" s="6" t="s">
        <v>4766</v>
      </c>
      <c r="I72" s="6" t="s">
        <v>4766</v>
      </c>
      <c r="J72" s="6" t="s">
        <v>4766</v>
      </c>
      <c r="K72" s="6" t="s">
        <v>4766</v>
      </c>
      <c r="L72" s="6" t="s">
        <v>4766</v>
      </c>
      <c r="M72" s="6" t="s">
        <v>4766</v>
      </c>
      <c r="N72" s="6" t="s">
        <v>4766</v>
      </c>
      <c r="O72" s="6" t="s">
        <v>4766</v>
      </c>
    </row>
    <row r="73" spans="1:15" ht="16.5" customHeight="1" x14ac:dyDescent="0.25">
      <c r="A73" s="1" t="s">
        <v>2343</v>
      </c>
      <c r="B73" s="2" t="s">
        <v>6905</v>
      </c>
      <c r="C73" s="15" t="str">
        <f t="shared" si="2"/>
        <v>查看目錄</v>
      </c>
      <c r="D73" s="1" t="s">
        <v>2</v>
      </c>
      <c r="E73" s="6">
        <v>36642</v>
      </c>
      <c r="F73" s="6">
        <v>36644</v>
      </c>
      <c r="G73" s="6" t="s">
        <v>4766</v>
      </c>
      <c r="H73" s="6" t="s">
        <v>4766</v>
      </c>
      <c r="I73" s="6" t="s">
        <v>4766</v>
      </c>
      <c r="J73" s="6" t="s">
        <v>4766</v>
      </c>
      <c r="K73" s="6" t="s">
        <v>4766</v>
      </c>
      <c r="L73" s="6" t="s">
        <v>4766</v>
      </c>
      <c r="M73" s="6" t="s">
        <v>4766</v>
      </c>
      <c r="N73" s="6" t="s">
        <v>4766</v>
      </c>
      <c r="O73" s="6" t="s">
        <v>4766</v>
      </c>
    </row>
    <row r="74" spans="1:15" ht="16.5" customHeight="1" x14ac:dyDescent="0.25">
      <c r="A74" s="1" t="s">
        <v>2344</v>
      </c>
      <c r="B74" s="2" t="s">
        <v>6906</v>
      </c>
      <c r="C74" s="15" t="str">
        <f t="shared" si="2"/>
        <v>查看目錄</v>
      </c>
      <c r="D74" s="1" t="s">
        <v>2345</v>
      </c>
      <c r="E74" s="6">
        <v>36642</v>
      </c>
      <c r="F74" s="6">
        <v>36644</v>
      </c>
      <c r="G74" s="6">
        <v>36670</v>
      </c>
      <c r="H74" s="6" t="s">
        <v>4766</v>
      </c>
      <c r="I74" s="6" t="s">
        <v>4766</v>
      </c>
      <c r="J74" s="6" t="s">
        <v>4766</v>
      </c>
      <c r="K74" s="6" t="s">
        <v>4766</v>
      </c>
      <c r="L74" s="6" t="s">
        <v>4766</v>
      </c>
      <c r="M74" s="6" t="s">
        <v>4766</v>
      </c>
      <c r="N74" s="6" t="s">
        <v>4766</v>
      </c>
      <c r="O74" s="6" t="s">
        <v>4766</v>
      </c>
    </row>
    <row r="75" spans="1:15" ht="16.5" customHeight="1" x14ac:dyDescent="0.25">
      <c r="A75" s="1" t="s">
        <v>2346</v>
      </c>
      <c r="B75" s="2" t="s">
        <v>6907</v>
      </c>
      <c r="C75" s="15" t="str">
        <f t="shared" si="2"/>
        <v>查看目錄</v>
      </c>
      <c r="D75" s="1" t="s">
        <v>2</v>
      </c>
      <c r="E75" s="6">
        <v>36643</v>
      </c>
      <c r="F75" s="6">
        <v>36648</v>
      </c>
      <c r="G75" s="6">
        <v>36823</v>
      </c>
      <c r="H75" s="6" t="s">
        <v>4766</v>
      </c>
      <c r="I75" s="6" t="s">
        <v>4766</v>
      </c>
      <c r="J75" s="6" t="s">
        <v>4766</v>
      </c>
      <c r="K75" s="6" t="s">
        <v>4766</v>
      </c>
      <c r="L75" s="6" t="s">
        <v>4766</v>
      </c>
      <c r="M75" s="6" t="s">
        <v>4766</v>
      </c>
      <c r="N75" s="6" t="s">
        <v>4766</v>
      </c>
      <c r="O75" s="6" t="s">
        <v>4766</v>
      </c>
    </row>
    <row r="76" spans="1:15" ht="16.5" customHeight="1" x14ac:dyDescent="0.25">
      <c r="A76" s="1" t="s">
        <v>2347</v>
      </c>
      <c r="B76" s="2" t="s">
        <v>6908</v>
      </c>
      <c r="C76" s="15" t="str">
        <f t="shared" si="2"/>
        <v>查看目錄</v>
      </c>
      <c r="D76" s="1" t="s">
        <v>11</v>
      </c>
      <c r="E76" s="6">
        <v>36649</v>
      </c>
      <c r="F76" s="6">
        <v>36658</v>
      </c>
      <c r="G76" s="6">
        <v>36669</v>
      </c>
      <c r="H76" s="6" t="s">
        <v>4766</v>
      </c>
      <c r="I76" s="6" t="s">
        <v>4766</v>
      </c>
      <c r="J76" s="6" t="s">
        <v>4766</v>
      </c>
      <c r="K76" s="6" t="s">
        <v>4766</v>
      </c>
      <c r="L76" s="6" t="s">
        <v>4766</v>
      </c>
      <c r="M76" s="6" t="s">
        <v>4766</v>
      </c>
      <c r="N76" s="6" t="s">
        <v>4766</v>
      </c>
      <c r="O76" s="6" t="s">
        <v>4766</v>
      </c>
    </row>
    <row r="77" spans="1:15" ht="16.5" customHeight="1" x14ac:dyDescent="0.25">
      <c r="A77" s="1" t="s">
        <v>2348</v>
      </c>
      <c r="B77" s="2" t="s">
        <v>6909</v>
      </c>
      <c r="C77" s="15" t="str">
        <f t="shared" si="2"/>
        <v>查看目錄</v>
      </c>
      <c r="D77" s="1" t="s">
        <v>2</v>
      </c>
      <c r="E77" s="6">
        <v>36675</v>
      </c>
      <c r="F77" s="6">
        <v>36677</v>
      </c>
      <c r="G77" s="6">
        <v>36679</v>
      </c>
      <c r="H77" s="6" t="s">
        <v>4766</v>
      </c>
      <c r="I77" s="6" t="s">
        <v>4766</v>
      </c>
      <c r="J77" s="6" t="s">
        <v>4766</v>
      </c>
      <c r="K77" s="6" t="s">
        <v>4766</v>
      </c>
      <c r="L77" s="6" t="s">
        <v>4766</v>
      </c>
      <c r="M77" s="6" t="s">
        <v>4766</v>
      </c>
      <c r="N77" s="6" t="s">
        <v>4766</v>
      </c>
      <c r="O77" s="6" t="s">
        <v>4766</v>
      </c>
    </row>
    <row r="78" spans="1:15" ht="16.5" customHeight="1" x14ac:dyDescent="0.25">
      <c r="A78" s="1" t="s">
        <v>2349</v>
      </c>
      <c r="B78" s="2" t="s">
        <v>6910</v>
      </c>
      <c r="C78" s="15" t="str">
        <f t="shared" si="2"/>
        <v>查看目錄</v>
      </c>
      <c r="D78" s="1" t="s">
        <v>11</v>
      </c>
      <c r="E78" s="6">
        <v>36676</v>
      </c>
      <c r="F78" s="6">
        <v>36652</v>
      </c>
      <c r="G78" s="6">
        <v>36823</v>
      </c>
      <c r="H78" s="6" t="s">
        <v>4766</v>
      </c>
      <c r="I78" s="6" t="s">
        <v>4766</v>
      </c>
      <c r="J78" s="6" t="s">
        <v>4766</v>
      </c>
      <c r="K78" s="6" t="s">
        <v>4766</v>
      </c>
      <c r="L78" s="6" t="s">
        <v>4766</v>
      </c>
      <c r="M78" s="6" t="s">
        <v>4766</v>
      </c>
      <c r="N78" s="6" t="s">
        <v>4766</v>
      </c>
      <c r="O78" s="6" t="s">
        <v>4766</v>
      </c>
    </row>
    <row r="79" spans="1:15" ht="16.5" customHeight="1" x14ac:dyDescent="0.25">
      <c r="A79" s="1" t="s">
        <v>2350</v>
      </c>
      <c r="B79" s="2" t="s">
        <v>6911</v>
      </c>
      <c r="C79" s="15" t="str">
        <f t="shared" si="2"/>
        <v>查看目錄</v>
      </c>
      <c r="D79" s="1" t="s">
        <v>4992</v>
      </c>
      <c r="E79" s="6">
        <v>36675</v>
      </c>
      <c r="F79" s="6" t="s">
        <v>4766</v>
      </c>
      <c r="G79" s="6" t="s">
        <v>4766</v>
      </c>
      <c r="H79" s="6" t="s">
        <v>4766</v>
      </c>
      <c r="I79" s="6" t="s">
        <v>4766</v>
      </c>
      <c r="J79" s="6" t="s">
        <v>4766</v>
      </c>
      <c r="K79" s="6" t="s">
        <v>4766</v>
      </c>
      <c r="L79" s="6" t="s">
        <v>4766</v>
      </c>
      <c r="M79" s="6" t="s">
        <v>4766</v>
      </c>
      <c r="N79" s="6" t="s">
        <v>4766</v>
      </c>
      <c r="O79" s="6" t="s">
        <v>4766</v>
      </c>
    </row>
    <row r="80" spans="1:15" ht="16.5" customHeight="1" x14ac:dyDescent="0.25">
      <c r="A80" s="1" t="s">
        <v>2351</v>
      </c>
      <c r="B80" s="2" t="s">
        <v>6912</v>
      </c>
      <c r="C80" s="15" t="str">
        <f t="shared" si="2"/>
        <v>查看目錄</v>
      </c>
      <c r="D80" s="1" t="s">
        <v>2</v>
      </c>
      <c r="E80" s="6">
        <v>36691</v>
      </c>
      <c r="F80" s="6">
        <v>36691</v>
      </c>
      <c r="G80" s="6">
        <v>36691</v>
      </c>
      <c r="H80" s="6" t="s">
        <v>4766</v>
      </c>
      <c r="I80" s="6" t="s">
        <v>4766</v>
      </c>
      <c r="J80" s="6" t="s">
        <v>4766</v>
      </c>
      <c r="K80" s="6" t="s">
        <v>4766</v>
      </c>
      <c r="L80" s="6" t="s">
        <v>4766</v>
      </c>
      <c r="M80" s="6" t="s">
        <v>4766</v>
      </c>
      <c r="N80" s="6" t="s">
        <v>4766</v>
      </c>
      <c r="O80" s="6" t="s">
        <v>4766</v>
      </c>
    </row>
    <row r="81" spans="1:15" ht="16.5" customHeight="1" x14ac:dyDescent="0.25">
      <c r="A81" s="1" t="s">
        <v>2352</v>
      </c>
      <c r="B81" s="2" t="s">
        <v>6913</v>
      </c>
      <c r="C81" s="15" t="str">
        <f t="shared" si="2"/>
        <v>查看目錄</v>
      </c>
      <c r="D81" s="1" t="s">
        <v>11</v>
      </c>
      <c r="E81" s="6">
        <v>36696</v>
      </c>
      <c r="F81" s="6">
        <v>36707</v>
      </c>
      <c r="G81" s="6" t="s">
        <v>4766</v>
      </c>
      <c r="H81" s="6" t="s">
        <v>4766</v>
      </c>
      <c r="I81" s="6" t="s">
        <v>4766</v>
      </c>
      <c r="J81" s="6" t="s">
        <v>4766</v>
      </c>
      <c r="K81" s="6" t="s">
        <v>4766</v>
      </c>
      <c r="L81" s="6" t="s">
        <v>4766</v>
      </c>
      <c r="M81" s="6" t="s">
        <v>4766</v>
      </c>
      <c r="N81" s="6" t="s">
        <v>4766</v>
      </c>
      <c r="O81" s="6" t="s">
        <v>4766</v>
      </c>
    </row>
    <row r="82" spans="1:15" ht="16.5" customHeight="1" x14ac:dyDescent="0.25">
      <c r="A82" s="1" t="s">
        <v>2353</v>
      </c>
      <c r="B82" s="2" t="s">
        <v>6914</v>
      </c>
      <c r="C82" s="15" t="str">
        <f t="shared" si="2"/>
        <v>查看目錄</v>
      </c>
      <c r="D82" s="1" t="s">
        <v>2</v>
      </c>
      <c r="E82" s="6">
        <v>36719</v>
      </c>
      <c r="F82" s="6">
        <v>36722</v>
      </c>
      <c r="G82" s="6" t="s">
        <v>4766</v>
      </c>
      <c r="H82" s="6" t="s">
        <v>4766</v>
      </c>
      <c r="I82" s="6" t="s">
        <v>4766</v>
      </c>
      <c r="J82" s="6" t="s">
        <v>4766</v>
      </c>
      <c r="K82" s="6" t="s">
        <v>4766</v>
      </c>
      <c r="L82" s="6" t="s">
        <v>4766</v>
      </c>
      <c r="M82" s="6" t="s">
        <v>4766</v>
      </c>
      <c r="N82" s="6" t="s">
        <v>4766</v>
      </c>
      <c r="O82" s="6" t="s">
        <v>4766</v>
      </c>
    </row>
    <row r="83" spans="1:15" ht="16.5" customHeight="1" x14ac:dyDescent="0.25">
      <c r="A83" s="1" t="s">
        <v>2354</v>
      </c>
      <c r="B83" s="2" t="s">
        <v>6915</v>
      </c>
      <c r="C83" s="15" t="str">
        <f t="shared" si="2"/>
        <v>查看目錄</v>
      </c>
      <c r="D83" s="1" t="s">
        <v>2</v>
      </c>
      <c r="E83" s="6">
        <v>36738</v>
      </c>
      <c r="F83" s="6">
        <v>36740</v>
      </c>
      <c r="G83" s="6" t="s">
        <v>4766</v>
      </c>
      <c r="H83" s="6" t="s">
        <v>4766</v>
      </c>
      <c r="I83" s="6" t="s">
        <v>4766</v>
      </c>
      <c r="J83" s="6" t="s">
        <v>4766</v>
      </c>
      <c r="K83" s="6" t="s">
        <v>4766</v>
      </c>
      <c r="L83" s="6" t="s">
        <v>4766</v>
      </c>
      <c r="M83" s="6" t="s">
        <v>4766</v>
      </c>
      <c r="N83" s="6" t="s">
        <v>4766</v>
      </c>
      <c r="O83" s="6" t="s">
        <v>4766</v>
      </c>
    </row>
    <row r="84" spans="1:15" ht="16.5" customHeight="1" x14ac:dyDescent="0.25">
      <c r="A84" s="1" t="s">
        <v>2355</v>
      </c>
      <c r="B84" s="2" t="s">
        <v>6916</v>
      </c>
      <c r="C84" s="15" t="str">
        <f t="shared" si="2"/>
        <v>查看目錄</v>
      </c>
      <c r="D84" s="1" t="s">
        <v>2</v>
      </c>
      <c r="E84" s="6">
        <v>36738</v>
      </c>
      <c r="F84" s="6">
        <v>36740</v>
      </c>
      <c r="G84" s="6" t="s">
        <v>4766</v>
      </c>
      <c r="H84" s="6" t="s">
        <v>4766</v>
      </c>
      <c r="I84" s="6" t="s">
        <v>4766</v>
      </c>
      <c r="J84" s="6" t="s">
        <v>4766</v>
      </c>
      <c r="K84" s="6" t="s">
        <v>4766</v>
      </c>
      <c r="L84" s="6" t="s">
        <v>4766</v>
      </c>
      <c r="M84" s="6" t="s">
        <v>4766</v>
      </c>
      <c r="N84" s="6" t="s">
        <v>4766</v>
      </c>
      <c r="O84" s="6" t="s">
        <v>4766</v>
      </c>
    </row>
    <row r="85" spans="1:15" ht="16.5" customHeight="1" x14ac:dyDescent="0.25">
      <c r="A85" s="1" t="s">
        <v>2356</v>
      </c>
      <c r="B85" s="2" t="s">
        <v>6917</v>
      </c>
      <c r="C85" s="15" t="str">
        <f t="shared" si="2"/>
        <v>查看目錄</v>
      </c>
      <c r="D85" s="1" t="s">
        <v>2</v>
      </c>
      <c r="E85" s="6">
        <v>36738</v>
      </c>
      <c r="F85" s="6">
        <v>36740</v>
      </c>
      <c r="G85" s="6" t="s">
        <v>4766</v>
      </c>
      <c r="H85" s="6" t="s">
        <v>4766</v>
      </c>
      <c r="I85" s="6" t="s">
        <v>4766</v>
      </c>
      <c r="J85" s="6" t="s">
        <v>4766</v>
      </c>
      <c r="K85" s="6" t="s">
        <v>4766</v>
      </c>
      <c r="L85" s="6" t="s">
        <v>4766</v>
      </c>
      <c r="M85" s="6" t="s">
        <v>4766</v>
      </c>
      <c r="N85" s="6" t="s">
        <v>4766</v>
      </c>
      <c r="O85" s="6" t="s">
        <v>4766</v>
      </c>
    </row>
    <row r="86" spans="1:15" ht="16.5" customHeight="1" x14ac:dyDescent="0.25">
      <c r="A86" s="1" t="s">
        <v>2357</v>
      </c>
      <c r="B86" s="2" t="s">
        <v>6918</v>
      </c>
      <c r="C86" s="15" t="str">
        <f t="shared" si="2"/>
        <v>查看目錄</v>
      </c>
      <c r="D86" s="1" t="s">
        <v>11</v>
      </c>
      <c r="E86" s="6">
        <v>36745</v>
      </c>
      <c r="F86" s="6">
        <v>36752</v>
      </c>
      <c r="G86" s="6" t="s">
        <v>4766</v>
      </c>
      <c r="H86" s="6" t="s">
        <v>4766</v>
      </c>
      <c r="I86" s="6" t="s">
        <v>4766</v>
      </c>
      <c r="J86" s="6" t="s">
        <v>4766</v>
      </c>
      <c r="K86" s="6" t="s">
        <v>4766</v>
      </c>
      <c r="L86" s="6" t="s">
        <v>4766</v>
      </c>
      <c r="M86" s="6" t="s">
        <v>4766</v>
      </c>
      <c r="N86" s="6" t="s">
        <v>4766</v>
      </c>
      <c r="O86" s="6" t="s">
        <v>4766</v>
      </c>
    </row>
    <row r="87" spans="1:15" ht="16.5" customHeight="1" x14ac:dyDescent="0.25">
      <c r="A87" s="1" t="s">
        <v>2358</v>
      </c>
      <c r="B87" s="2" t="s">
        <v>6919</v>
      </c>
      <c r="C87" s="15" t="str">
        <f t="shared" si="2"/>
        <v>查看目錄</v>
      </c>
      <c r="D87" s="1" t="s">
        <v>11</v>
      </c>
      <c r="E87" s="6">
        <v>36742</v>
      </c>
      <c r="F87" s="6">
        <v>36752</v>
      </c>
      <c r="G87" s="6" t="s">
        <v>4766</v>
      </c>
      <c r="H87" s="6" t="s">
        <v>4766</v>
      </c>
      <c r="I87" s="6" t="s">
        <v>4766</v>
      </c>
      <c r="J87" s="6" t="s">
        <v>4766</v>
      </c>
      <c r="K87" s="6" t="s">
        <v>4766</v>
      </c>
      <c r="L87" s="6" t="s">
        <v>4766</v>
      </c>
      <c r="M87" s="6" t="s">
        <v>4766</v>
      </c>
      <c r="N87" s="6" t="s">
        <v>4766</v>
      </c>
      <c r="O87" s="6" t="s">
        <v>4766</v>
      </c>
    </row>
    <row r="88" spans="1:15" ht="16.5" customHeight="1" x14ac:dyDescent="0.25">
      <c r="A88" s="1" t="s">
        <v>2359</v>
      </c>
      <c r="B88" s="2" t="s">
        <v>6920</v>
      </c>
      <c r="C88" s="15" t="str">
        <f t="shared" si="2"/>
        <v>查看目錄</v>
      </c>
      <c r="D88" s="1" t="s">
        <v>11</v>
      </c>
      <c r="E88" s="6">
        <v>36745</v>
      </c>
      <c r="F88" s="6">
        <v>36755</v>
      </c>
      <c r="G88" s="6">
        <v>36858</v>
      </c>
      <c r="H88" s="6" t="s">
        <v>4766</v>
      </c>
      <c r="I88" s="6" t="s">
        <v>4766</v>
      </c>
      <c r="J88" s="6" t="s">
        <v>4766</v>
      </c>
      <c r="K88" s="6" t="s">
        <v>4766</v>
      </c>
      <c r="L88" s="6" t="s">
        <v>4766</v>
      </c>
      <c r="M88" s="6" t="s">
        <v>4766</v>
      </c>
      <c r="N88" s="6" t="s">
        <v>4766</v>
      </c>
      <c r="O88" s="6" t="s">
        <v>4766</v>
      </c>
    </row>
    <row r="89" spans="1:15" ht="16.5" customHeight="1" x14ac:dyDescent="0.25">
      <c r="A89" s="1" t="s">
        <v>2360</v>
      </c>
      <c r="B89" s="2" t="s">
        <v>6921</v>
      </c>
      <c r="C89" s="15" t="str">
        <f t="shared" si="2"/>
        <v>查看目錄</v>
      </c>
      <c r="D89" s="1" t="s">
        <v>11</v>
      </c>
      <c r="E89" s="6">
        <v>36767</v>
      </c>
      <c r="F89" s="6" t="s">
        <v>4766</v>
      </c>
      <c r="G89" s="6" t="s">
        <v>4766</v>
      </c>
      <c r="H89" s="6" t="s">
        <v>4766</v>
      </c>
      <c r="I89" s="6" t="s">
        <v>4766</v>
      </c>
      <c r="J89" s="6" t="s">
        <v>4766</v>
      </c>
      <c r="K89" s="6" t="s">
        <v>4766</v>
      </c>
      <c r="L89" s="6" t="s">
        <v>4766</v>
      </c>
      <c r="M89" s="6" t="s">
        <v>4766</v>
      </c>
      <c r="N89" s="6" t="s">
        <v>4766</v>
      </c>
      <c r="O89" s="6" t="s">
        <v>4766</v>
      </c>
    </row>
    <row r="90" spans="1:15" ht="16.5" customHeight="1" x14ac:dyDescent="0.25">
      <c r="A90" s="1" t="s">
        <v>2361</v>
      </c>
      <c r="B90" s="2" t="s">
        <v>6922</v>
      </c>
      <c r="C90" s="15" t="str">
        <f t="shared" si="2"/>
        <v>查看目錄</v>
      </c>
      <c r="D90" s="1" t="s">
        <v>1767</v>
      </c>
      <c r="E90" s="6">
        <v>36768</v>
      </c>
      <c r="F90" s="6">
        <v>36777</v>
      </c>
      <c r="G90" s="6" t="s">
        <v>4766</v>
      </c>
      <c r="H90" s="6" t="s">
        <v>4766</v>
      </c>
      <c r="I90" s="6" t="s">
        <v>4766</v>
      </c>
      <c r="J90" s="6" t="s">
        <v>4766</v>
      </c>
      <c r="K90" s="6" t="s">
        <v>4766</v>
      </c>
      <c r="L90" s="6" t="s">
        <v>4766</v>
      </c>
      <c r="M90" s="6" t="s">
        <v>4766</v>
      </c>
      <c r="N90" s="6" t="s">
        <v>4766</v>
      </c>
      <c r="O90" s="6" t="s">
        <v>4766</v>
      </c>
    </row>
    <row r="91" spans="1:15" ht="16.5" customHeight="1" x14ac:dyDescent="0.25">
      <c r="A91" s="1" t="s">
        <v>2362</v>
      </c>
      <c r="B91" s="2" t="s">
        <v>6923</v>
      </c>
      <c r="C91" s="15" t="str">
        <f t="shared" si="2"/>
        <v>查看目錄</v>
      </c>
      <c r="D91" s="1" t="s">
        <v>1767</v>
      </c>
      <c r="E91" s="6">
        <v>36795</v>
      </c>
      <c r="F91" s="6">
        <v>36804</v>
      </c>
      <c r="G91" s="6">
        <v>36827</v>
      </c>
      <c r="H91" s="6" t="s">
        <v>4766</v>
      </c>
      <c r="I91" s="6" t="s">
        <v>4766</v>
      </c>
      <c r="J91" s="6" t="s">
        <v>4766</v>
      </c>
      <c r="K91" s="6" t="s">
        <v>4766</v>
      </c>
      <c r="L91" s="6" t="s">
        <v>4766</v>
      </c>
      <c r="M91" s="6" t="s">
        <v>4766</v>
      </c>
      <c r="N91" s="6" t="s">
        <v>4766</v>
      </c>
      <c r="O91" s="6" t="s">
        <v>4766</v>
      </c>
    </row>
    <row r="92" spans="1:15" ht="16.5" customHeight="1" x14ac:dyDescent="0.25">
      <c r="A92" s="1" t="s">
        <v>2363</v>
      </c>
      <c r="B92" s="2" t="s">
        <v>6924</v>
      </c>
      <c r="C92" s="15" t="str">
        <f t="shared" si="2"/>
        <v>查看目錄</v>
      </c>
      <c r="D92" s="1" t="s">
        <v>1767</v>
      </c>
      <c r="E92" s="6">
        <v>36795</v>
      </c>
      <c r="F92" s="6">
        <v>36804</v>
      </c>
      <c r="G92" s="6">
        <v>36827</v>
      </c>
      <c r="H92" s="6" t="s">
        <v>4766</v>
      </c>
      <c r="I92" s="6" t="s">
        <v>4766</v>
      </c>
      <c r="J92" s="6" t="s">
        <v>4766</v>
      </c>
      <c r="K92" s="6" t="s">
        <v>4766</v>
      </c>
      <c r="L92" s="6" t="s">
        <v>4766</v>
      </c>
      <c r="M92" s="6" t="s">
        <v>4766</v>
      </c>
      <c r="N92" s="6" t="s">
        <v>4766</v>
      </c>
      <c r="O92" s="6" t="s">
        <v>4766</v>
      </c>
    </row>
    <row r="93" spans="1:15" ht="16.5" customHeight="1" x14ac:dyDescent="0.25">
      <c r="A93" s="1" t="s">
        <v>2364</v>
      </c>
      <c r="B93" s="2" t="s">
        <v>6925</v>
      </c>
      <c r="C93" s="15" t="str">
        <f t="shared" si="2"/>
        <v>查看目錄</v>
      </c>
      <c r="D93" s="1" t="s">
        <v>11</v>
      </c>
      <c r="E93" s="6">
        <v>36824</v>
      </c>
      <c r="F93" s="6">
        <v>36804</v>
      </c>
      <c r="G93" s="6" t="s">
        <v>4766</v>
      </c>
      <c r="H93" s="6" t="s">
        <v>4766</v>
      </c>
      <c r="I93" s="6" t="s">
        <v>4766</v>
      </c>
      <c r="J93" s="6" t="s">
        <v>4766</v>
      </c>
      <c r="K93" s="6" t="s">
        <v>4766</v>
      </c>
      <c r="L93" s="6" t="s">
        <v>4766</v>
      </c>
      <c r="M93" s="6" t="s">
        <v>4766</v>
      </c>
      <c r="N93" s="6" t="s">
        <v>4766</v>
      </c>
      <c r="O93" s="6" t="s">
        <v>4766</v>
      </c>
    </row>
    <row r="94" spans="1:15" ht="16.5" customHeight="1" x14ac:dyDescent="0.25">
      <c r="A94" s="1" t="s">
        <v>2365</v>
      </c>
      <c r="B94" s="2" t="s">
        <v>6926</v>
      </c>
      <c r="C94" s="15" t="str">
        <f t="shared" si="2"/>
        <v>查看目錄</v>
      </c>
      <c r="D94" s="1" t="s">
        <v>11</v>
      </c>
      <c r="E94" s="6">
        <v>36829</v>
      </c>
      <c r="F94" s="6">
        <v>36845</v>
      </c>
      <c r="G94" s="6" t="s">
        <v>4766</v>
      </c>
      <c r="H94" s="6" t="s">
        <v>4766</v>
      </c>
      <c r="I94" s="6" t="s">
        <v>4766</v>
      </c>
      <c r="J94" s="6" t="s">
        <v>4766</v>
      </c>
      <c r="K94" s="6" t="s">
        <v>4766</v>
      </c>
      <c r="L94" s="6" t="s">
        <v>4766</v>
      </c>
      <c r="M94" s="6" t="s">
        <v>4766</v>
      </c>
      <c r="N94" s="6" t="s">
        <v>4766</v>
      </c>
      <c r="O94" s="6" t="s">
        <v>4766</v>
      </c>
    </row>
    <row r="95" spans="1:15" ht="16.5" customHeight="1" x14ac:dyDescent="0.25">
      <c r="A95" s="1" t="s">
        <v>2366</v>
      </c>
      <c r="B95" s="2" t="s">
        <v>6927</v>
      </c>
      <c r="C95" s="15" t="str">
        <f t="shared" si="2"/>
        <v>查看目錄</v>
      </c>
      <c r="D95" s="1" t="s">
        <v>1381</v>
      </c>
      <c r="E95" s="6">
        <v>36837</v>
      </c>
      <c r="F95" s="6">
        <v>36847</v>
      </c>
      <c r="G95" s="6" t="s">
        <v>4766</v>
      </c>
      <c r="H95" s="6" t="s">
        <v>4766</v>
      </c>
      <c r="I95" s="6" t="s">
        <v>4766</v>
      </c>
      <c r="J95" s="6" t="s">
        <v>4766</v>
      </c>
      <c r="K95" s="6" t="s">
        <v>4766</v>
      </c>
      <c r="L95" s="6" t="s">
        <v>4766</v>
      </c>
      <c r="M95" s="6" t="s">
        <v>4766</v>
      </c>
      <c r="N95" s="6" t="s">
        <v>4766</v>
      </c>
      <c r="O95" s="6" t="s">
        <v>4766</v>
      </c>
    </row>
    <row r="96" spans="1:15" ht="16.5" customHeight="1" x14ac:dyDescent="0.25">
      <c r="A96" s="1" t="s">
        <v>2367</v>
      </c>
      <c r="B96" s="2" t="s">
        <v>6928</v>
      </c>
      <c r="C96" s="15" t="str">
        <f t="shared" si="2"/>
        <v>查看目錄</v>
      </c>
      <c r="D96" s="1" t="s">
        <v>481</v>
      </c>
      <c r="E96" s="6">
        <v>36838</v>
      </c>
      <c r="F96" s="6">
        <v>36843</v>
      </c>
      <c r="G96" s="6" t="s">
        <v>4766</v>
      </c>
      <c r="H96" s="6" t="s">
        <v>4766</v>
      </c>
      <c r="I96" s="6" t="s">
        <v>4766</v>
      </c>
      <c r="J96" s="6" t="s">
        <v>4766</v>
      </c>
      <c r="K96" s="6" t="s">
        <v>4766</v>
      </c>
      <c r="L96" s="6" t="s">
        <v>4766</v>
      </c>
      <c r="M96" s="6" t="s">
        <v>4766</v>
      </c>
      <c r="N96" s="6" t="s">
        <v>4766</v>
      </c>
      <c r="O96" s="6" t="s">
        <v>4766</v>
      </c>
    </row>
    <row r="97" spans="1:15" ht="16.5" customHeight="1" x14ac:dyDescent="0.25">
      <c r="A97" s="1" t="s">
        <v>2368</v>
      </c>
      <c r="B97" s="2" t="s">
        <v>6929</v>
      </c>
      <c r="C97" s="15" t="str">
        <f t="shared" si="2"/>
        <v>查看目錄</v>
      </c>
      <c r="D97" s="1" t="s">
        <v>2</v>
      </c>
      <c r="E97" s="6">
        <v>36855</v>
      </c>
      <c r="F97" s="6">
        <v>36864</v>
      </c>
      <c r="G97" s="6">
        <v>36923</v>
      </c>
      <c r="H97" s="6" t="s">
        <v>4766</v>
      </c>
      <c r="I97" s="6" t="s">
        <v>4766</v>
      </c>
      <c r="J97" s="6" t="s">
        <v>4766</v>
      </c>
      <c r="K97" s="6" t="s">
        <v>4766</v>
      </c>
      <c r="L97" s="6" t="s">
        <v>4766</v>
      </c>
      <c r="M97" s="6" t="s">
        <v>4766</v>
      </c>
      <c r="N97" s="6" t="s">
        <v>4766</v>
      </c>
      <c r="O97" s="6" t="s">
        <v>4766</v>
      </c>
    </row>
    <row r="98" spans="1:15" ht="16.5" customHeight="1" x14ac:dyDescent="0.25">
      <c r="A98" s="1" t="s">
        <v>2369</v>
      </c>
      <c r="B98" s="2" t="s">
        <v>6930</v>
      </c>
      <c r="C98" s="15" t="str">
        <f t="shared" si="2"/>
        <v>查看目錄</v>
      </c>
      <c r="D98" s="1" t="s">
        <v>11</v>
      </c>
      <c r="E98" s="6">
        <v>36874</v>
      </c>
      <c r="F98" s="6">
        <v>36875</v>
      </c>
      <c r="G98" s="6">
        <v>36952</v>
      </c>
      <c r="H98" s="6" t="s">
        <v>4766</v>
      </c>
      <c r="I98" s="6" t="s">
        <v>4766</v>
      </c>
      <c r="J98" s="6" t="s">
        <v>4766</v>
      </c>
      <c r="K98" s="6" t="s">
        <v>4766</v>
      </c>
      <c r="L98" s="6" t="s">
        <v>4766</v>
      </c>
      <c r="M98" s="6" t="s">
        <v>4766</v>
      </c>
      <c r="N98" s="6" t="s">
        <v>4766</v>
      </c>
      <c r="O98" s="6" t="s">
        <v>4766</v>
      </c>
    </row>
    <row r="99" spans="1:15" ht="16.5" customHeight="1" x14ac:dyDescent="0.25">
      <c r="A99" s="1" t="s">
        <v>2370</v>
      </c>
      <c r="B99" s="2" t="s">
        <v>6931</v>
      </c>
      <c r="C99" s="15" t="str">
        <f t="shared" si="2"/>
        <v>查看目錄</v>
      </c>
      <c r="D99" s="1" t="s">
        <v>11</v>
      </c>
      <c r="E99" s="6">
        <v>36874</v>
      </c>
      <c r="F99" s="6" t="s">
        <v>4766</v>
      </c>
      <c r="G99" s="6" t="s">
        <v>4766</v>
      </c>
      <c r="H99" s="6" t="s">
        <v>4766</v>
      </c>
      <c r="I99" s="6" t="s">
        <v>4766</v>
      </c>
      <c r="J99" s="6" t="s">
        <v>4766</v>
      </c>
      <c r="K99" s="6" t="s">
        <v>4766</v>
      </c>
      <c r="L99" s="6" t="s">
        <v>4766</v>
      </c>
      <c r="M99" s="6" t="s">
        <v>4766</v>
      </c>
      <c r="N99" s="6" t="s">
        <v>4766</v>
      </c>
      <c r="O99" s="6" t="s">
        <v>4766</v>
      </c>
    </row>
    <row r="100" spans="1:15" ht="16.5" customHeight="1" x14ac:dyDescent="0.25">
      <c r="A100" s="1" t="s">
        <v>2371</v>
      </c>
      <c r="B100" s="2" t="s">
        <v>6932</v>
      </c>
      <c r="C100" s="15" t="str">
        <f t="shared" si="2"/>
        <v>查看目錄</v>
      </c>
      <c r="D100" s="1" t="s">
        <v>1822</v>
      </c>
      <c r="E100" s="6">
        <v>37847</v>
      </c>
      <c r="F100" s="6">
        <v>37858</v>
      </c>
      <c r="G100" s="6" t="s">
        <v>4766</v>
      </c>
      <c r="H100" s="6" t="s">
        <v>4766</v>
      </c>
      <c r="I100" s="6" t="s">
        <v>4766</v>
      </c>
      <c r="J100" s="6" t="s">
        <v>4766</v>
      </c>
      <c r="K100" s="6" t="s">
        <v>4766</v>
      </c>
      <c r="L100" s="6" t="s">
        <v>396</v>
      </c>
      <c r="M100" s="6" t="s">
        <v>4766</v>
      </c>
      <c r="N100" s="6" t="s">
        <v>4766</v>
      </c>
      <c r="O100" s="6" t="s">
        <v>4766</v>
      </c>
    </row>
    <row r="101" spans="1:15" ht="16.5" customHeight="1" x14ac:dyDescent="0.25">
      <c r="A101" s="1" t="s">
        <v>2372</v>
      </c>
      <c r="B101" s="2" t="s">
        <v>6933</v>
      </c>
      <c r="C101" s="15" t="str">
        <f t="shared" si="2"/>
        <v>查看目錄</v>
      </c>
      <c r="D101" s="1" t="s">
        <v>2137</v>
      </c>
      <c r="E101" s="6">
        <v>37610</v>
      </c>
      <c r="F101" s="6">
        <v>37621</v>
      </c>
      <c r="G101" s="6" t="s">
        <v>4766</v>
      </c>
      <c r="H101" s="6" t="s">
        <v>4766</v>
      </c>
      <c r="I101" s="6" t="s">
        <v>4766</v>
      </c>
      <c r="J101" s="6" t="s">
        <v>4766</v>
      </c>
      <c r="K101" s="6" t="s">
        <v>4766</v>
      </c>
      <c r="L101" s="6" t="s">
        <v>192</v>
      </c>
      <c r="M101" s="6" t="s">
        <v>4766</v>
      </c>
      <c r="N101" s="6" t="s">
        <v>4766</v>
      </c>
      <c r="O101" s="6" t="s">
        <v>4766</v>
      </c>
    </row>
    <row r="102" spans="1:15" ht="16.5" customHeight="1" x14ac:dyDescent="0.25">
      <c r="A102" s="1" t="s">
        <v>2373</v>
      </c>
      <c r="B102" s="2" t="s">
        <v>6934</v>
      </c>
      <c r="C102" s="15" t="str">
        <f t="shared" si="2"/>
        <v>查看目錄</v>
      </c>
      <c r="D102" s="1" t="s">
        <v>4989</v>
      </c>
      <c r="E102" s="6">
        <v>37638</v>
      </c>
      <c r="F102" s="6">
        <v>37639</v>
      </c>
      <c r="G102" s="6" t="s">
        <v>4766</v>
      </c>
      <c r="H102" s="6" t="s">
        <v>4766</v>
      </c>
      <c r="I102" s="6" t="s">
        <v>4766</v>
      </c>
      <c r="J102" s="6" t="s">
        <v>4766</v>
      </c>
      <c r="K102" s="6" t="s">
        <v>4766</v>
      </c>
      <c r="L102" s="6" t="s">
        <v>350</v>
      </c>
      <c r="M102" s="6" t="s">
        <v>5007</v>
      </c>
      <c r="N102" s="6" t="s">
        <v>4766</v>
      </c>
      <c r="O102" s="6" t="s">
        <v>4766</v>
      </c>
    </row>
    <row r="103" spans="1:15" ht="16.5" customHeight="1" x14ac:dyDescent="0.25">
      <c r="A103" s="1" t="s">
        <v>2374</v>
      </c>
      <c r="B103" s="2" t="s">
        <v>6935</v>
      </c>
      <c r="C103" s="15" t="str">
        <f t="shared" si="2"/>
        <v>查看目錄</v>
      </c>
      <c r="D103" s="1" t="s">
        <v>2375</v>
      </c>
      <c r="E103" s="6">
        <v>37650</v>
      </c>
      <c r="F103" s="6">
        <v>37662</v>
      </c>
      <c r="G103" s="6">
        <v>37713</v>
      </c>
      <c r="H103" s="6">
        <v>37713</v>
      </c>
      <c r="I103" s="6" t="s">
        <v>4792</v>
      </c>
      <c r="J103" s="6">
        <v>37715</v>
      </c>
      <c r="K103" s="6" t="s">
        <v>4794</v>
      </c>
      <c r="L103" s="6" t="s">
        <v>306</v>
      </c>
      <c r="M103" s="6" t="s">
        <v>4766</v>
      </c>
      <c r="N103" s="6" t="s">
        <v>4766</v>
      </c>
      <c r="O103" s="6" t="s">
        <v>4766</v>
      </c>
    </row>
    <row r="104" spans="1:15" ht="16.5" customHeight="1" x14ac:dyDescent="0.25">
      <c r="A104" s="1" t="s">
        <v>2376</v>
      </c>
      <c r="B104" s="2" t="s">
        <v>6936</v>
      </c>
      <c r="C104" s="15" t="str">
        <f t="shared" si="2"/>
        <v>查看目錄</v>
      </c>
      <c r="D104" s="1" t="s">
        <v>2375</v>
      </c>
      <c r="E104" s="6">
        <v>37650</v>
      </c>
      <c r="F104" s="6">
        <v>37662</v>
      </c>
      <c r="G104" s="6">
        <v>37713</v>
      </c>
      <c r="H104" s="6">
        <v>37713</v>
      </c>
      <c r="I104" s="6" t="s">
        <v>4792</v>
      </c>
      <c r="J104" s="6">
        <v>37715</v>
      </c>
      <c r="K104" s="6" t="s">
        <v>4794</v>
      </c>
      <c r="L104" s="6" t="s">
        <v>306</v>
      </c>
      <c r="M104" s="6" t="s">
        <v>4766</v>
      </c>
      <c r="N104" s="6" t="s">
        <v>4766</v>
      </c>
      <c r="O104" s="6" t="s">
        <v>4766</v>
      </c>
    </row>
    <row r="105" spans="1:15" ht="16.5" customHeight="1" x14ac:dyDescent="0.25">
      <c r="A105" s="1" t="s">
        <v>2377</v>
      </c>
      <c r="B105" s="2" t="s">
        <v>6937</v>
      </c>
      <c r="C105" s="15" t="str">
        <f t="shared" si="2"/>
        <v>查看目錄</v>
      </c>
      <c r="D105" s="1" t="s">
        <v>2375</v>
      </c>
      <c r="E105" s="6">
        <v>37650</v>
      </c>
      <c r="F105" s="6">
        <v>37662</v>
      </c>
      <c r="G105" s="6">
        <v>37713</v>
      </c>
      <c r="H105" s="6">
        <v>37713</v>
      </c>
      <c r="I105" s="6" t="s">
        <v>4792</v>
      </c>
      <c r="J105" s="6">
        <v>37715</v>
      </c>
      <c r="K105" s="6" t="s">
        <v>4794</v>
      </c>
      <c r="L105" s="6" t="s">
        <v>306</v>
      </c>
      <c r="M105" s="6" t="s">
        <v>4766</v>
      </c>
      <c r="N105" s="6" t="s">
        <v>4766</v>
      </c>
      <c r="O105" s="6" t="s">
        <v>4766</v>
      </c>
    </row>
    <row r="106" spans="1:15" ht="16.5" customHeight="1" x14ac:dyDescent="0.25">
      <c r="A106" s="1" t="s">
        <v>2378</v>
      </c>
      <c r="B106" s="2" t="s">
        <v>6938</v>
      </c>
      <c r="C106" s="15" t="str">
        <f t="shared" si="2"/>
        <v>查看目錄</v>
      </c>
      <c r="D106" s="1" t="s">
        <v>2375</v>
      </c>
      <c r="E106" s="6">
        <v>37650</v>
      </c>
      <c r="F106" s="6">
        <v>37662</v>
      </c>
      <c r="G106" s="6">
        <v>37713</v>
      </c>
      <c r="H106" s="6">
        <v>37713</v>
      </c>
      <c r="I106" s="6" t="s">
        <v>4792</v>
      </c>
      <c r="J106" s="6">
        <v>37715</v>
      </c>
      <c r="K106" s="6" t="s">
        <v>4794</v>
      </c>
      <c r="L106" s="6" t="s">
        <v>306</v>
      </c>
      <c r="M106" s="6" t="s">
        <v>4766</v>
      </c>
      <c r="N106" s="6" t="s">
        <v>4766</v>
      </c>
      <c r="O106" s="6" t="s">
        <v>4766</v>
      </c>
    </row>
    <row r="107" spans="1:15" ht="16.5" customHeight="1" x14ac:dyDescent="0.25">
      <c r="A107" s="1" t="s">
        <v>2379</v>
      </c>
      <c r="B107" s="2" t="s">
        <v>6939</v>
      </c>
      <c r="C107" s="15" t="str">
        <f t="shared" si="2"/>
        <v>查看目錄</v>
      </c>
      <c r="D107" s="1" t="s">
        <v>2375</v>
      </c>
      <c r="E107" s="6">
        <v>37650</v>
      </c>
      <c r="F107" s="6">
        <v>37662</v>
      </c>
      <c r="G107" s="6">
        <v>37713</v>
      </c>
      <c r="H107" s="6">
        <v>37713</v>
      </c>
      <c r="I107" s="6" t="s">
        <v>4792</v>
      </c>
      <c r="J107" s="6">
        <v>37715</v>
      </c>
      <c r="K107" s="6" t="s">
        <v>4794</v>
      </c>
      <c r="L107" s="6" t="s">
        <v>306</v>
      </c>
      <c r="M107" s="6" t="s">
        <v>4766</v>
      </c>
      <c r="N107" s="6" t="s">
        <v>4766</v>
      </c>
      <c r="O107" s="6" t="s">
        <v>4766</v>
      </c>
    </row>
    <row r="108" spans="1:15" ht="16.5" customHeight="1" x14ac:dyDescent="0.25">
      <c r="A108" s="1" t="s">
        <v>2380</v>
      </c>
      <c r="B108" s="2" t="s">
        <v>6940</v>
      </c>
      <c r="C108" s="15" t="str">
        <f t="shared" si="2"/>
        <v>查看目錄</v>
      </c>
      <c r="D108" s="1" t="s">
        <v>2375</v>
      </c>
      <c r="E108" s="6">
        <v>37650</v>
      </c>
      <c r="F108" s="6">
        <v>37662</v>
      </c>
      <c r="G108" s="6">
        <v>37713</v>
      </c>
      <c r="H108" s="6">
        <v>37713</v>
      </c>
      <c r="I108" s="6" t="s">
        <v>4792</v>
      </c>
      <c r="J108" s="6">
        <v>37715</v>
      </c>
      <c r="K108" s="6" t="s">
        <v>4794</v>
      </c>
      <c r="L108" s="6" t="s">
        <v>306</v>
      </c>
      <c r="M108" s="6" t="s">
        <v>4766</v>
      </c>
      <c r="N108" s="6" t="s">
        <v>4766</v>
      </c>
      <c r="O108" s="6" t="s">
        <v>4766</v>
      </c>
    </row>
    <row r="109" spans="1:15" ht="16.5" customHeight="1" x14ac:dyDescent="0.25">
      <c r="A109" s="1" t="s">
        <v>2381</v>
      </c>
      <c r="B109" s="2" t="s">
        <v>6941</v>
      </c>
      <c r="C109" s="15" t="str">
        <f t="shared" si="2"/>
        <v>查看目錄</v>
      </c>
      <c r="D109" s="1" t="s">
        <v>2382</v>
      </c>
      <c r="E109" s="6">
        <v>37672</v>
      </c>
      <c r="F109" s="6">
        <v>37690</v>
      </c>
      <c r="G109" s="6">
        <v>37713</v>
      </c>
      <c r="H109" s="6">
        <v>37713</v>
      </c>
      <c r="I109" s="6" t="s">
        <v>4766</v>
      </c>
      <c r="J109" s="6" t="s">
        <v>4766</v>
      </c>
      <c r="K109" s="6" t="s">
        <v>4766</v>
      </c>
      <c r="L109" s="6" t="s">
        <v>25</v>
      </c>
      <c r="M109" s="6" t="s">
        <v>4766</v>
      </c>
      <c r="N109" s="6" t="s">
        <v>4766</v>
      </c>
      <c r="O109" s="6" t="s">
        <v>4766</v>
      </c>
    </row>
    <row r="110" spans="1:15" ht="16.5" customHeight="1" x14ac:dyDescent="0.25">
      <c r="A110" s="1" t="s">
        <v>2383</v>
      </c>
      <c r="B110" s="2" t="s">
        <v>6942</v>
      </c>
      <c r="C110" s="15" t="str">
        <f t="shared" si="2"/>
        <v>查看目錄</v>
      </c>
      <c r="D110" s="1" t="s">
        <v>1822</v>
      </c>
      <c r="E110" s="6">
        <v>37671</v>
      </c>
      <c r="F110" s="6">
        <v>37680</v>
      </c>
      <c r="G110" s="6" t="s">
        <v>4766</v>
      </c>
      <c r="H110" s="6" t="s">
        <v>4766</v>
      </c>
      <c r="I110" s="6" t="s">
        <v>4766</v>
      </c>
      <c r="J110" s="6" t="s">
        <v>4766</v>
      </c>
      <c r="K110" s="6" t="s">
        <v>4766</v>
      </c>
      <c r="L110" s="6" t="s">
        <v>4766</v>
      </c>
      <c r="M110" s="6" t="s">
        <v>4766</v>
      </c>
      <c r="N110" s="6" t="s">
        <v>4766</v>
      </c>
      <c r="O110" s="6" t="s">
        <v>4766</v>
      </c>
    </row>
    <row r="111" spans="1:15" ht="16.5" customHeight="1" x14ac:dyDescent="0.25">
      <c r="A111" s="1" t="s">
        <v>2384</v>
      </c>
      <c r="B111" s="2" t="s">
        <v>6943</v>
      </c>
      <c r="C111" s="15" t="str">
        <f t="shared" si="2"/>
        <v>查看目錄</v>
      </c>
      <c r="D111" s="1" t="s">
        <v>329</v>
      </c>
      <c r="E111" s="6">
        <v>37674</v>
      </c>
      <c r="F111" s="6">
        <v>37676</v>
      </c>
      <c r="G111" s="6">
        <v>37751</v>
      </c>
      <c r="H111" s="6">
        <v>37752</v>
      </c>
      <c r="I111" s="6" t="s">
        <v>4792</v>
      </c>
      <c r="J111" s="6">
        <v>37755</v>
      </c>
      <c r="K111" s="6" t="s">
        <v>4794</v>
      </c>
      <c r="L111" s="6" t="s">
        <v>306</v>
      </c>
      <c r="M111" s="6">
        <v>37760</v>
      </c>
      <c r="N111" s="6" t="s">
        <v>4766</v>
      </c>
      <c r="O111" s="6" t="s">
        <v>4766</v>
      </c>
    </row>
    <row r="112" spans="1:15" ht="16.5" customHeight="1" x14ac:dyDescent="0.25">
      <c r="A112" s="1" t="s">
        <v>2385</v>
      </c>
      <c r="B112" s="2" t="s">
        <v>6944</v>
      </c>
      <c r="C112" s="15" t="str">
        <f t="shared" si="2"/>
        <v>查看目錄</v>
      </c>
      <c r="D112" s="1" t="s">
        <v>2386</v>
      </c>
      <c r="E112" s="6">
        <v>37679</v>
      </c>
      <c r="F112" s="6">
        <v>37687</v>
      </c>
      <c r="G112" s="6" t="s">
        <v>4766</v>
      </c>
      <c r="H112" s="6" t="s">
        <v>4766</v>
      </c>
      <c r="I112" s="6" t="s">
        <v>4766</v>
      </c>
      <c r="J112" s="6" t="s">
        <v>4766</v>
      </c>
      <c r="K112" s="6" t="s">
        <v>4766</v>
      </c>
      <c r="L112" s="6" t="s">
        <v>192</v>
      </c>
      <c r="M112" s="6" t="s">
        <v>4988</v>
      </c>
      <c r="N112" s="6" t="s">
        <v>4766</v>
      </c>
      <c r="O112" s="6" t="s">
        <v>4766</v>
      </c>
    </row>
    <row r="113" spans="1:15" ht="16.5" customHeight="1" x14ac:dyDescent="0.25">
      <c r="A113" s="1" t="s">
        <v>2387</v>
      </c>
      <c r="B113" s="2" t="s">
        <v>6945</v>
      </c>
      <c r="C113" s="15" t="str">
        <f t="shared" si="2"/>
        <v>查看目錄</v>
      </c>
      <c r="D113" s="1" t="s">
        <v>2388</v>
      </c>
      <c r="E113" s="6">
        <v>37683</v>
      </c>
      <c r="F113" s="6">
        <v>37683</v>
      </c>
      <c r="G113" s="6">
        <v>37708</v>
      </c>
      <c r="H113" s="6">
        <v>37710</v>
      </c>
      <c r="I113" s="6" t="s">
        <v>4792</v>
      </c>
      <c r="J113" s="6">
        <v>37716</v>
      </c>
      <c r="K113" s="6" t="s">
        <v>4794</v>
      </c>
      <c r="L113" s="6" t="s">
        <v>306</v>
      </c>
      <c r="M113" s="6" t="s">
        <v>4766</v>
      </c>
      <c r="N113" s="6" t="s">
        <v>2389</v>
      </c>
      <c r="O113" s="6" t="s">
        <v>4766</v>
      </c>
    </row>
    <row r="114" spans="1:15" ht="16.5" customHeight="1" x14ac:dyDescent="0.25">
      <c r="A114" s="1" t="s">
        <v>2390</v>
      </c>
      <c r="B114" s="2" t="s">
        <v>6946</v>
      </c>
      <c r="C114" s="15" t="str">
        <f t="shared" si="2"/>
        <v>查看目錄</v>
      </c>
      <c r="D114" s="1" t="s">
        <v>2382</v>
      </c>
      <c r="E114" s="6">
        <v>37683</v>
      </c>
      <c r="F114" s="6">
        <v>37694</v>
      </c>
      <c r="G114" s="6" t="s">
        <v>4766</v>
      </c>
      <c r="H114" s="6" t="s">
        <v>4766</v>
      </c>
      <c r="I114" s="6" t="s">
        <v>4766</v>
      </c>
      <c r="J114" s="6" t="s">
        <v>4766</v>
      </c>
      <c r="K114" s="6" t="s">
        <v>4766</v>
      </c>
      <c r="L114" s="6" t="s">
        <v>309</v>
      </c>
      <c r="M114" s="6" t="s">
        <v>4766</v>
      </c>
      <c r="N114" s="6" t="s">
        <v>4766</v>
      </c>
      <c r="O114" s="6" t="s">
        <v>4766</v>
      </c>
    </row>
    <row r="115" spans="1:15" ht="16.5" customHeight="1" x14ac:dyDescent="0.25">
      <c r="A115" s="1" t="s">
        <v>2391</v>
      </c>
      <c r="B115" s="2" t="s">
        <v>6947</v>
      </c>
      <c r="C115" s="15" t="str">
        <f t="shared" si="2"/>
        <v>查看目錄</v>
      </c>
      <c r="D115" s="1" t="s">
        <v>2392</v>
      </c>
      <c r="E115" s="6">
        <v>37691</v>
      </c>
      <c r="F115" s="6">
        <v>37695</v>
      </c>
      <c r="G115" s="6">
        <v>37729</v>
      </c>
      <c r="H115" s="6">
        <v>37729</v>
      </c>
      <c r="I115" s="6" t="s">
        <v>4792</v>
      </c>
      <c r="J115" s="6">
        <v>37781</v>
      </c>
      <c r="K115" s="6" t="s">
        <v>4794</v>
      </c>
      <c r="L115" s="6" t="s">
        <v>306</v>
      </c>
      <c r="M115" s="6" t="s">
        <v>4766</v>
      </c>
      <c r="N115" s="6" t="s">
        <v>4766</v>
      </c>
      <c r="O115" s="6" t="s">
        <v>4766</v>
      </c>
    </row>
    <row r="116" spans="1:15" ht="16.5" customHeight="1" x14ac:dyDescent="0.25">
      <c r="A116" s="1" t="s">
        <v>2393</v>
      </c>
      <c r="B116" s="2" t="s">
        <v>6948</v>
      </c>
      <c r="C116" s="15" t="str">
        <f t="shared" si="2"/>
        <v>查看目錄</v>
      </c>
      <c r="D116" s="1" t="s">
        <v>2394</v>
      </c>
      <c r="E116" s="6">
        <v>37695</v>
      </c>
      <c r="F116" s="6">
        <v>37700</v>
      </c>
      <c r="G116" s="6">
        <v>37704</v>
      </c>
      <c r="H116" s="6">
        <v>37705</v>
      </c>
      <c r="I116" s="6" t="s">
        <v>4792</v>
      </c>
      <c r="J116" s="6">
        <v>37708</v>
      </c>
      <c r="K116" s="6" t="s">
        <v>4794</v>
      </c>
      <c r="L116" s="6" t="s">
        <v>306</v>
      </c>
      <c r="M116" s="6" t="s">
        <v>4766</v>
      </c>
      <c r="N116" s="6" t="s">
        <v>4766</v>
      </c>
      <c r="O116" s="6" t="s">
        <v>4766</v>
      </c>
    </row>
    <row r="117" spans="1:15" ht="16.5" customHeight="1" x14ac:dyDescent="0.25">
      <c r="A117" s="1" t="s">
        <v>2395</v>
      </c>
      <c r="B117" s="2" t="s">
        <v>6949</v>
      </c>
      <c r="C117" s="15" t="str">
        <f t="shared" si="2"/>
        <v>查看目錄</v>
      </c>
      <c r="D117" s="1" t="s">
        <v>4989</v>
      </c>
      <c r="E117" s="6">
        <v>37685</v>
      </c>
      <c r="F117" s="6">
        <v>37695</v>
      </c>
      <c r="G117" s="6" t="s">
        <v>4766</v>
      </c>
      <c r="H117" s="6" t="s">
        <v>4766</v>
      </c>
      <c r="I117" s="6" t="s">
        <v>4766</v>
      </c>
      <c r="J117" s="6" t="s">
        <v>4766</v>
      </c>
      <c r="K117" s="6" t="s">
        <v>4766</v>
      </c>
      <c r="L117" s="6" t="s">
        <v>350</v>
      </c>
      <c r="M117" s="6" t="s">
        <v>5007</v>
      </c>
      <c r="N117" s="6" t="s">
        <v>4766</v>
      </c>
      <c r="O117" s="6" t="s">
        <v>4766</v>
      </c>
    </row>
    <row r="118" spans="1:15" ht="16.5" customHeight="1" x14ac:dyDescent="0.25">
      <c r="A118" s="1" t="s">
        <v>2396</v>
      </c>
      <c r="B118" s="2" t="s">
        <v>6950</v>
      </c>
      <c r="C118" s="15" t="str">
        <f t="shared" si="2"/>
        <v>查看目錄</v>
      </c>
      <c r="D118" s="1" t="s">
        <v>4989</v>
      </c>
      <c r="E118" s="6">
        <v>37685</v>
      </c>
      <c r="F118" s="6">
        <v>37695</v>
      </c>
      <c r="G118" s="6" t="s">
        <v>4766</v>
      </c>
      <c r="H118" s="6" t="s">
        <v>4766</v>
      </c>
      <c r="I118" s="6" t="s">
        <v>4766</v>
      </c>
      <c r="J118" s="6" t="s">
        <v>4766</v>
      </c>
      <c r="K118" s="6" t="s">
        <v>4766</v>
      </c>
      <c r="L118" s="6" t="s">
        <v>350</v>
      </c>
      <c r="M118" s="6" t="s">
        <v>5007</v>
      </c>
      <c r="N118" s="6" t="s">
        <v>4766</v>
      </c>
      <c r="O118" s="6" t="s">
        <v>4766</v>
      </c>
    </row>
    <row r="119" spans="1:15" ht="16.5" customHeight="1" x14ac:dyDescent="0.25">
      <c r="A119" s="1" t="s">
        <v>2397</v>
      </c>
      <c r="B119" s="2" t="s">
        <v>4987</v>
      </c>
      <c r="C119" s="15" t="str">
        <f t="shared" si="2"/>
        <v>查看目錄</v>
      </c>
      <c r="D119" s="1" t="s">
        <v>1822</v>
      </c>
      <c r="E119" s="6">
        <v>37693</v>
      </c>
      <c r="F119" s="6">
        <v>37705</v>
      </c>
      <c r="G119" s="6" t="s">
        <v>4766</v>
      </c>
      <c r="H119" s="6" t="s">
        <v>4766</v>
      </c>
      <c r="I119" s="6" t="s">
        <v>4766</v>
      </c>
      <c r="J119" s="6" t="s">
        <v>4766</v>
      </c>
      <c r="K119" s="6" t="s">
        <v>4766</v>
      </c>
      <c r="L119" s="6" t="s">
        <v>4766</v>
      </c>
      <c r="M119" s="6" t="s">
        <v>4766</v>
      </c>
      <c r="N119" s="6" t="s">
        <v>4766</v>
      </c>
      <c r="O119" s="6" t="s">
        <v>4766</v>
      </c>
    </row>
    <row r="120" spans="1:15" ht="16.5" customHeight="1" x14ac:dyDescent="0.25">
      <c r="A120" s="1" t="s">
        <v>2398</v>
      </c>
      <c r="B120" s="2" t="s">
        <v>6951</v>
      </c>
      <c r="C120" s="15" t="str">
        <f t="shared" si="2"/>
        <v>查看目錄</v>
      </c>
      <c r="D120" s="1" t="s">
        <v>4989</v>
      </c>
      <c r="E120" s="6">
        <v>37685</v>
      </c>
      <c r="F120" s="6">
        <v>37695</v>
      </c>
      <c r="G120" s="6" t="s">
        <v>4766</v>
      </c>
      <c r="H120" s="6" t="s">
        <v>4766</v>
      </c>
      <c r="I120" s="6" t="s">
        <v>4766</v>
      </c>
      <c r="J120" s="6" t="s">
        <v>4766</v>
      </c>
      <c r="K120" s="6" t="s">
        <v>4766</v>
      </c>
      <c r="L120" s="6" t="s">
        <v>350</v>
      </c>
      <c r="M120" s="6" t="s">
        <v>5007</v>
      </c>
      <c r="N120" s="6" t="s">
        <v>4766</v>
      </c>
      <c r="O120" s="6" t="s">
        <v>4766</v>
      </c>
    </row>
    <row r="121" spans="1:15" ht="16.5" customHeight="1" x14ac:dyDescent="0.25">
      <c r="A121" s="1" t="s">
        <v>2399</v>
      </c>
      <c r="B121" s="2" t="s">
        <v>6952</v>
      </c>
      <c r="C121" s="15" t="str">
        <f t="shared" si="2"/>
        <v>查看目錄</v>
      </c>
      <c r="D121" s="1" t="s">
        <v>326</v>
      </c>
      <c r="E121" s="6">
        <v>37723</v>
      </c>
      <c r="F121" s="6">
        <v>37736</v>
      </c>
      <c r="G121" s="6" t="s">
        <v>4766</v>
      </c>
      <c r="H121" s="6" t="s">
        <v>4766</v>
      </c>
      <c r="I121" s="6" t="s">
        <v>4766</v>
      </c>
      <c r="J121" s="6" t="s">
        <v>4766</v>
      </c>
      <c r="K121" s="6" t="s">
        <v>4766</v>
      </c>
      <c r="L121" s="6" t="s">
        <v>322</v>
      </c>
      <c r="M121" s="6" t="s">
        <v>4766</v>
      </c>
      <c r="N121" s="6" t="s">
        <v>4766</v>
      </c>
      <c r="O121" s="6" t="s">
        <v>4766</v>
      </c>
    </row>
    <row r="122" spans="1:15" ht="16.5" customHeight="1" x14ac:dyDescent="0.25">
      <c r="A122" s="1" t="s">
        <v>2400</v>
      </c>
      <c r="B122" s="2" t="s">
        <v>6953</v>
      </c>
      <c r="C122" s="15" t="str">
        <f t="shared" si="2"/>
        <v>查看目錄</v>
      </c>
      <c r="D122" s="1" t="s">
        <v>308</v>
      </c>
      <c r="E122" s="6">
        <v>37728</v>
      </c>
      <c r="F122" s="6">
        <v>37732</v>
      </c>
      <c r="G122" s="6">
        <v>37768</v>
      </c>
      <c r="H122" s="6">
        <v>37768</v>
      </c>
      <c r="I122" s="6" t="s">
        <v>4792</v>
      </c>
      <c r="J122" s="6">
        <v>37769</v>
      </c>
      <c r="K122" s="6" t="s">
        <v>4794</v>
      </c>
      <c r="L122" s="6" t="s">
        <v>306</v>
      </c>
      <c r="M122" s="6">
        <v>37770</v>
      </c>
      <c r="N122" s="6" t="s">
        <v>4766</v>
      </c>
      <c r="O122" s="6" t="s">
        <v>4766</v>
      </c>
    </row>
    <row r="123" spans="1:15" ht="16.5" customHeight="1" x14ac:dyDescent="0.25">
      <c r="A123" s="1" t="s">
        <v>2401</v>
      </c>
      <c r="B123" s="2" t="s">
        <v>6954</v>
      </c>
      <c r="C123" s="15" t="str">
        <f t="shared" si="2"/>
        <v>查看目錄</v>
      </c>
      <c r="D123" s="1" t="s">
        <v>25</v>
      </c>
      <c r="E123" s="6">
        <v>37712</v>
      </c>
      <c r="F123" s="6" t="s">
        <v>4766</v>
      </c>
      <c r="G123" s="6">
        <v>37793</v>
      </c>
      <c r="H123" s="6" t="s">
        <v>4766</v>
      </c>
      <c r="I123" s="6" t="s">
        <v>4766</v>
      </c>
      <c r="J123" s="6" t="s">
        <v>4766</v>
      </c>
      <c r="K123" s="6" t="s">
        <v>4766</v>
      </c>
      <c r="L123" s="6" t="s">
        <v>350</v>
      </c>
      <c r="M123" s="6" t="s">
        <v>4766</v>
      </c>
      <c r="N123" s="6" t="s">
        <v>4766</v>
      </c>
      <c r="O123" s="6" t="s">
        <v>4766</v>
      </c>
    </row>
    <row r="124" spans="1:15" ht="16.5" customHeight="1" x14ac:dyDescent="0.25">
      <c r="A124" s="1" t="s">
        <v>2402</v>
      </c>
      <c r="B124" s="2" t="s">
        <v>6955</v>
      </c>
      <c r="C124" s="15" t="str">
        <f t="shared" si="2"/>
        <v>查看目錄</v>
      </c>
      <c r="D124" s="1" t="s">
        <v>4989</v>
      </c>
      <c r="E124" s="6">
        <v>37726</v>
      </c>
      <c r="F124" s="6" t="s">
        <v>4766</v>
      </c>
      <c r="G124" s="6" t="s">
        <v>4766</v>
      </c>
      <c r="H124" s="6" t="s">
        <v>4766</v>
      </c>
      <c r="I124" s="6" t="s">
        <v>4766</v>
      </c>
      <c r="J124" s="6" t="s">
        <v>4766</v>
      </c>
      <c r="K124" s="6" t="s">
        <v>4766</v>
      </c>
      <c r="L124" s="6" t="s">
        <v>350</v>
      </c>
      <c r="M124" s="6" t="s">
        <v>5014</v>
      </c>
      <c r="N124" s="6" t="s">
        <v>4766</v>
      </c>
      <c r="O124" s="6" t="s">
        <v>4766</v>
      </c>
    </row>
    <row r="125" spans="1:15" ht="16.5" customHeight="1" x14ac:dyDescent="0.25">
      <c r="A125" s="1" t="s">
        <v>2403</v>
      </c>
      <c r="B125" s="2" t="s">
        <v>6956</v>
      </c>
      <c r="C125" s="15" t="str">
        <f t="shared" si="2"/>
        <v>查看目錄</v>
      </c>
      <c r="D125" s="1" t="s">
        <v>4989</v>
      </c>
      <c r="E125" s="6">
        <v>37726</v>
      </c>
      <c r="F125" s="6" t="s">
        <v>4766</v>
      </c>
      <c r="G125" s="6" t="s">
        <v>4766</v>
      </c>
      <c r="H125" s="6" t="s">
        <v>4766</v>
      </c>
      <c r="I125" s="6" t="s">
        <v>4766</v>
      </c>
      <c r="J125" s="6" t="s">
        <v>4766</v>
      </c>
      <c r="K125" s="6" t="s">
        <v>4766</v>
      </c>
      <c r="L125" s="6" t="s">
        <v>350</v>
      </c>
      <c r="M125" s="6" t="s">
        <v>4988</v>
      </c>
      <c r="N125" s="6" t="s">
        <v>4766</v>
      </c>
      <c r="O125" s="6" t="s">
        <v>4766</v>
      </c>
    </row>
    <row r="126" spans="1:15" ht="16.5" customHeight="1" x14ac:dyDescent="0.25">
      <c r="A126" s="1" t="s">
        <v>2404</v>
      </c>
      <c r="B126" s="2" t="s">
        <v>6957</v>
      </c>
      <c r="C126" s="15" t="str">
        <f t="shared" si="2"/>
        <v>查看目錄</v>
      </c>
      <c r="D126" s="1" t="s">
        <v>326</v>
      </c>
      <c r="E126" s="6">
        <v>37760</v>
      </c>
      <c r="F126" s="6" t="s">
        <v>4766</v>
      </c>
      <c r="G126" s="6">
        <v>37883</v>
      </c>
      <c r="H126" s="6" t="s">
        <v>4766</v>
      </c>
      <c r="I126" s="6" t="s">
        <v>4766</v>
      </c>
      <c r="J126" s="6" t="s">
        <v>4766</v>
      </c>
      <c r="K126" s="6" t="s">
        <v>4766</v>
      </c>
      <c r="L126" s="6" t="s">
        <v>350</v>
      </c>
      <c r="M126" s="6" t="s">
        <v>4766</v>
      </c>
      <c r="N126" s="6" t="s">
        <v>4766</v>
      </c>
      <c r="O126" s="6" t="s">
        <v>4766</v>
      </c>
    </row>
    <row r="127" spans="1:15" ht="16.5" customHeight="1" x14ac:dyDescent="0.25">
      <c r="A127" s="1" t="s">
        <v>2405</v>
      </c>
      <c r="B127" s="2" t="s">
        <v>6958</v>
      </c>
      <c r="C127" s="15" t="str">
        <f t="shared" si="2"/>
        <v>查看目錄</v>
      </c>
      <c r="D127" s="1" t="s">
        <v>2406</v>
      </c>
      <c r="E127" s="6">
        <v>37764</v>
      </c>
      <c r="F127" s="6">
        <v>37736</v>
      </c>
      <c r="G127" s="6">
        <v>37840</v>
      </c>
      <c r="H127" s="6">
        <v>37843</v>
      </c>
      <c r="I127" s="6" t="s">
        <v>4792</v>
      </c>
      <c r="J127" s="6">
        <v>37853</v>
      </c>
      <c r="K127" s="6" t="s">
        <v>4794</v>
      </c>
      <c r="L127" s="6" t="s">
        <v>306</v>
      </c>
      <c r="M127" s="6">
        <v>37856</v>
      </c>
      <c r="N127" s="6" t="s">
        <v>4766</v>
      </c>
      <c r="O127" s="6" t="s">
        <v>4766</v>
      </c>
    </row>
    <row r="128" spans="1:15" ht="16.5" customHeight="1" x14ac:dyDescent="0.25">
      <c r="A128" s="1" t="s">
        <v>2407</v>
      </c>
      <c r="B128" s="2" t="s">
        <v>6959</v>
      </c>
      <c r="C128" s="15" t="str">
        <f t="shared" si="2"/>
        <v>查看目錄</v>
      </c>
      <c r="D128" s="1" t="s">
        <v>2166</v>
      </c>
      <c r="E128" s="6">
        <v>37765</v>
      </c>
      <c r="F128" s="6">
        <v>37769</v>
      </c>
      <c r="G128" s="6">
        <v>37855</v>
      </c>
      <c r="H128" s="6">
        <v>37857</v>
      </c>
      <c r="I128" s="6" t="s">
        <v>4805</v>
      </c>
      <c r="J128" s="6">
        <v>37859</v>
      </c>
      <c r="K128" s="6" t="s">
        <v>4794</v>
      </c>
      <c r="L128" s="6" t="s">
        <v>322</v>
      </c>
      <c r="M128" s="6" t="s">
        <v>4766</v>
      </c>
      <c r="N128" s="6" t="s">
        <v>4766</v>
      </c>
      <c r="O128" s="6" t="s">
        <v>4766</v>
      </c>
    </row>
    <row r="129" spans="1:15" ht="16.5" customHeight="1" x14ac:dyDescent="0.25">
      <c r="A129" s="1" t="s">
        <v>2408</v>
      </c>
      <c r="B129" s="2" t="s">
        <v>6960</v>
      </c>
      <c r="C129" s="15" t="str">
        <f t="shared" si="2"/>
        <v>查看目錄</v>
      </c>
      <c r="D129" s="1" t="s">
        <v>365</v>
      </c>
      <c r="E129" s="6">
        <v>37779</v>
      </c>
      <c r="F129" s="6">
        <v>37792</v>
      </c>
      <c r="G129" s="6">
        <v>37862</v>
      </c>
      <c r="H129" s="6">
        <v>37864</v>
      </c>
      <c r="I129" s="6" t="s">
        <v>4805</v>
      </c>
      <c r="J129" s="6">
        <v>37865</v>
      </c>
      <c r="K129" s="6" t="s">
        <v>4794</v>
      </c>
      <c r="L129" s="6" t="s">
        <v>306</v>
      </c>
      <c r="M129" s="6" t="s">
        <v>4766</v>
      </c>
      <c r="N129" s="6" t="s">
        <v>4766</v>
      </c>
      <c r="O129" s="6" t="s">
        <v>4766</v>
      </c>
    </row>
    <row r="130" spans="1:15" ht="16.5" customHeight="1" x14ac:dyDescent="0.25">
      <c r="A130" s="1" t="s">
        <v>2409</v>
      </c>
      <c r="B130" s="2" t="s">
        <v>6960</v>
      </c>
      <c r="C130" s="15" t="str">
        <f t="shared" ref="C130:C154" si="3">HYPERLINK("X:\Private\NTD\Test Report\測試報告-電子版本(1999-2014)\I","查看目錄")</f>
        <v>查看目錄</v>
      </c>
      <c r="D130" s="1" t="s">
        <v>1822</v>
      </c>
      <c r="E130" s="6">
        <v>37802</v>
      </c>
      <c r="F130" s="6">
        <v>37676</v>
      </c>
      <c r="G130" s="6">
        <v>37818</v>
      </c>
      <c r="H130" s="6">
        <v>37818</v>
      </c>
      <c r="I130" s="6" t="s">
        <v>4792</v>
      </c>
      <c r="J130" s="6">
        <v>37824</v>
      </c>
      <c r="K130" s="6" t="s">
        <v>4794</v>
      </c>
      <c r="L130" s="6" t="s">
        <v>306</v>
      </c>
      <c r="M130" s="6">
        <v>37826</v>
      </c>
      <c r="N130" s="6" t="s">
        <v>4766</v>
      </c>
      <c r="O130" s="6" t="s">
        <v>4766</v>
      </c>
    </row>
    <row r="131" spans="1:15" ht="16.5" customHeight="1" x14ac:dyDescent="0.25">
      <c r="A131" s="1" t="s">
        <v>2410</v>
      </c>
      <c r="B131" s="2" t="s">
        <v>6961</v>
      </c>
      <c r="C131" s="15" t="str">
        <f t="shared" si="3"/>
        <v>查看目錄</v>
      </c>
      <c r="D131" s="1" t="s">
        <v>2411</v>
      </c>
      <c r="E131" s="6">
        <v>37806</v>
      </c>
      <c r="F131" s="6">
        <v>37817</v>
      </c>
      <c r="G131" s="6">
        <v>37905</v>
      </c>
      <c r="H131" s="6">
        <v>37907</v>
      </c>
      <c r="I131" s="6" t="s">
        <v>4805</v>
      </c>
      <c r="J131" s="6">
        <v>37917</v>
      </c>
      <c r="K131" s="6" t="s">
        <v>4794</v>
      </c>
      <c r="L131" s="6" t="s">
        <v>396</v>
      </c>
      <c r="M131" s="6" t="s">
        <v>4766</v>
      </c>
      <c r="N131" s="6" t="s">
        <v>4766</v>
      </c>
      <c r="O131" s="6" t="s">
        <v>4766</v>
      </c>
    </row>
    <row r="132" spans="1:15" ht="16.5" customHeight="1" x14ac:dyDescent="0.25">
      <c r="A132" s="1" t="s">
        <v>2412</v>
      </c>
      <c r="B132" s="2" t="s">
        <v>6962</v>
      </c>
      <c r="C132" s="15" t="str">
        <f t="shared" si="3"/>
        <v>查看目錄</v>
      </c>
      <c r="D132" s="1" t="s">
        <v>2411</v>
      </c>
      <c r="E132" s="6">
        <v>37806</v>
      </c>
      <c r="F132" s="6">
        <v>37817</v>
      </c>
      <c r="G132" s="6">
        <v>37905</v>
      </c>
      <c r="H132" s="6">
        <v>37907</v>
      </c>
      <c r="I132" s="6" t="s">
        <v>4805</v>
      </c>
      <c r="J132" s="6">
        <v>37917</v>
      </c>
      <c r="K132" s="6" t="s">
        <v>4794</v>
      </c>
      <c r="L132" s="6" t="s">
        <v>396</v>
      </c>
      <c r="M132" s="6" t="s">
        <v>4766</v>
      </c>
      <c r="N132" s="6" t="s">
        <v>4766</v>
      </c>
      <c r="O132" s="6" t="s">
        <v>4766</v>
      </c>
    </row>
    <row r="133" spans="1:15" ht="16.5" customHeight="1" x14ac:dyDescent="0.25">
      <c r="A133" s="1" t="s">
        <v>2413</v>
      </c>
      <c r="B133" s="2" t="s">
        <v>6963</v>
      </c>
      <c r="C133" s="15" t="str">
        <f t="shared" si="3"/>
        <v>查看目錄</v>
      </c>
      <c r="D133" s="1" t="s">
        <v>2411</v>
      </c>
      <c r="E133" s="6">
        <v>37806</v>
      </c>
      <c r="F133" s="6">
        <v>37817</v>
      </c>
      <c r="G133" s="6">
        <v>37905</v>
      </c>
      <c r="H133" s="6">
        <v>37907</v>
      </c>
      <c r="I133" s="6" t="s">
        <v>4805</v>
      </c>
      <c r="J133" s="6">
        <v>37917</v>
      </c>
      <c r="K133" s="6" t="s">
        <v>4794</v>
      </c>
      <c r="L133" s="6" t="s">
        <v>396</v>
      </c>
      <c r="M133" s="6" t="s">
        <v>4766</v>
      </c>
      <c r="N133" s="6" t="s">
        <v>4766</v>
      </c>
      <c r="O133" s="6" t="s">
        <v>4766</v>
      </c>
    </row>
    <row r="134" spans="1:15" ht="16.5" customHeight="1" x14ac:dyDescent="0.25">
      <c r="A134" s="1" t="s">
        <v>2414</v>
      </c>
      <c r="B134" s="2" t="s">
        <v>6964</v>
      </c>
      <c r="C134" s="15" t="str">
        <f t="shared" si="3"/>
        <v>查看目錄</v>
      </c>
      <c r="D134" s="1" t="s">
        <v>2415</v>
      </c>
      <c r="E134" s="6">
        <v>37816</v>
      </c>
      <c r="F134" s="6">
        <v>37827</v>
      </c>
      <c r="G134" s="6">
        <v>37853</v>
      </c>
      <c r="H134" s="6">
        <v>37854</v>
      </c>
      <c r="I134" s="6" t="s">
        <v>4792</v>
      </c>
      <c r="J134" s="6">
        <v>37859</v>
      </c>
      <c r="K134" s="6" t="s">
        <v>4794</v>
      </c>
      <c r="L134" s="6" t="s">
        <v>396</v>
      </c>
      <c r="M134" s="6">
        <v>37861</v>
      </c>
      <c r="N134" s="6" t="s">
        <v>4766</v>
      </c>
      <c r="O134" s="6" t="s">
        <v>4766</v>
      </c>
    </row>
    <row r="135" spans="1:15" ht="16.5" customHeight="1" x14ac:dyDescent="0.25">
      <c r="A135" s="1" t="s">
        <v>2416</v>
      </c>
      <c r="B135" s="2" t="s">
        <v>6965</v>
      </c>
      <c r="C135" s="15" t="str">
        <f t="shared" si="3"/>
        <v>查看目錄</v>
      </c>
      <c r="D135" s="1" t="s">
        <v>1822</v>
      </c>
      <c r="E135" s="6">
        <v>37817</v>
      </c>
      <c r="F135" s="6">
        <v>37827</v>
      </c>
      <c r="G135" s="6">
        <v>37848</v>
      </c>
      <c r="H135" s="6">
        <v>37848</v>
      </c>
      <c r="I135" s="6" t="s">
        <v>4805</v>
      </c>
      <c r="J135" s="6">
        <v>37853</v>
      </c>
      <c r="K135" s="6" t="s">
        <v>5002</v>
      </c>
      <c r="L135" s="6" t="s">
        <v>396</v>
      </c>
      <c r="M135" s="6">
        <v>37856</v>
      </c>
      <c r="N135" s="6" t="s">
        <v>4766</v>
      </c>
      <c r="O135" s="6" t="s">
        <v>4766</v>
      </c>
    </row>
    <row r="136" spans="1:15" ht="16.5" customHeight="1" x14ac:dyDescent="0.25">
      <c r="A136" s="1" t="s">
        <v>2417</v>
      </c>
      <c r="B136" s="2" t="s">
        <v>6966</v>
      </c>
      <c r="C136" s="15" t="str">
        <f t="shared" si="3"/>
        <v>查看目錄</v>
      </c>
      <c r="D136" s="1" t="s">
        <v>1822</v>
      </c>
      <c r="E136" s="6">
        <v>37817</v>
      </c>
      <c r="F136" s="6">
        <v>37827</v>
      </c>
      <c r="G136" s="6">
        <v>37848</v>
      </c>
      <c r="H136" s="6">
        <v>37848</v>
      </c>
      <c r="I136" s="6" t="s">
        <v>4805</v>
      </c>
      <c r="J136" s="6">
        <v>37853</v>
      </c>
      <c r="K136" s="6" t="s">
        <v>5002</v>
      </c>
      <c r="L136" s="6" t="s">
        <v>396</v>
      </c>
      <c r="M136" s="6">
        <v>37856</v>
      </c>
      <c r="N136" s="6" t="s">
        <v>4766</v>
      </c>
      <c r="O136" s="6" t="s">
        <v>4766</v>
      </c>
    </row>
    <row r="137" spans="1:15" ht="16.5" customHeight="1" x14ac:dyDescent="0.25">
      <c r="A137" s="1" t="s">
        <v>2418</v>
      </c>
      <c r="B137" s="2" t="s">
        <v>6967</v>
      </c>
      <c r="C137" s="15" t="str">
        <f t="shared" si="3"/>
        <v>查看目錄</v>
      </c>
      <c r="D137" s="1" t="s">
        <v>2419</v>
      </c>
      <c r="E137" s="6">
        <v>37817</v>
      </c>
      <c r="F137" s="6">
        <v>37817</v>
      </c>
      <c r="G137" s="6">
        <v>37862</v>
      </c>
      <c r="H137" s="6">
        <v>37864</v>
      </c>
      <c r="I137" s="6" t="s">
        <v>4805</v>
      </c>
      <c r="J137" s="6">
        <v>37865</v>
      </c>
      <c r="K137" s="6" t="s">
        <v>4794</v>
      </c>
      <c r="L137" s="6" t="s">
        <v>396</v>
      </c>
      <c r="M137" s="6" t="s">
        <v>4766</v>
      </c>
      <c r="N137" s="6" t="s">
        <v>4766</v>
      </c>
      <c r="O137" s="6" t="s">
        <v>4766</v>
      </c>
    </row>
    <row r="138" spans="1:15" ht="16.5" customHeight="1" x14ac:dyDescent="0.25">
      <c r="A138" s="1" t="s">
        <v>2420</v>
      </c>
      <c r="B138" s="2" t="s">
        <v>6968</v>
      </c>
      <c r="C138" s="15" t="str">
        <f t="shared" si="3"/>
        <v>查看目錄</v>
      </c>
      <c r="D138" s="1" t="s">
        <v>326</v>
      </c>
      <c r="E138" s="6">
        <v>37819</v>
      </c>
      <c r="F138" s="6">
        <v>37827</v>
      </c>
      <c r="G138" s="6" t="s">
        <v>4766</v>
      </c>
      <c r="H138" s="6" t="s">
        <v>4766</v>
      </c>
      <c r="I138" s="6" t="s">
        <v>4766</v>
      </c>
      <c r="J138" s="6" t="s">
        <v>4766</v>
      </c>
      <c r="K138" s="6" t="s">
        <v>4766</v>
      </c>
      <c r="L138" s="6" t="s">
        <v>306</v>
      </c>
      <c r="M138" s="6" t="s">
        <v>4766</v>
      </c>
      <c r="N138" s="6" t="s">
        <v>4766</v>
      </c>
      <c r="O138" s="6" t="s">
        <v>4766</v>
      </c>
    </row>
    <row r="139" spans="1:15" ht="16.5" customHeight="1" x14ac:dyDescent="0.25">
      <c r="A139" s="1" t="s">
        <v>2421</v>
      </c>
      <c r="B139" s="2" t="s">
        <v>6969</v>
      </c>
      <c r="C139" s="15" t="str">
        <f t="shared" si="3"/>
        <v>查看目錄</v>
      </c>
      <c r="D139" s="1" t="s">
        <v>2415</v>
      </c>
      <c r="E139" s="6">
        <v>37820</v>
      </c>
      <c r="F139" s="6">
        <v>37830</v>
      </c>
      <c r="G139" s="6">
        <v>37853</v>
      </c>
      <c r="H139" s="6">
        <v>37854</v>
      </c>
      <c r="I139" s="6" t="s">
        <v>4792</v>
      </c>
      <c r="J139" s="6">
        <v>37859</v>
      </c>
      <c r="K139" s="6" t="s">
        <v>4794</v>
      </c>
      <c r="L139" s="6" t="s">
        <v>396</v>
      </c>
      <c r="M139" s="6">
        <v>37861</v>
      </c>
      <c r="N139" s="6" t="s">
        <v>4766</v>
      </c>
      <c r="O139" s="6" t="s">
        <v>4766</v>
      </c>
    </row>
    <row r="140" spans="1:15" ht="16.5" customHeight="1" x14ac:dyDescent="0.25">
      <c r="A140" s="1" t="s">
        <v>2422</v>
      </c>
      <c r="B140" s="2" t="s">
        <v>6970</v>
      </c>
      <c r="C140" s="15" t="str">
        <f t="shared" si="3"/>
        <v>查看目錄</v>
      </c>
      <c r="D140" s="1" t="s">
        <v>2415</v>
      </c>
      <c r="E140" s="6">
        <v>37820</v>
      </c>
      <c r="F140" s="6">
        <v>37830</v>
      </c>
      <c r="G140" s="6">
        <v>37853</v>
      </c>
      <c r="H140" s="6">
        <v>37854</v>
      </c>
      <c r="I140" s="6" t="s">
        <v>4792</v>
      </c>
      <c r="J140" s="6">
        <v>37859</v>
      </c>
      <c r="K140" s="6" t="s">
        <v>4794</v>
      </c>
      <c r="L140" s="6" t="s">
        <v>396</v>
      </c>
      <c r="M140" s="6">
        <v>37861</v>
      </c>
      <c r="N140" s="6" t="s">
        <v>4766</v>
      </c>
      <c r="O140" s="6" t="s">
        <v>4766</v>
      </c>
    </row>
    <row r="141" spans="1:15" ht="16.5" customHeight="1" x14ac:dyDescent="0.25">
      <c r="A141" s="1" t="s">
        <v>2423</v>
      </c>
      <c r="B141" s="2" t="s">
        <v>6971</v>
      </c>
      <c r="C141" s="15" t="str">
        <f t="shared" si="3"/>
        <v>查看目錄</v>
      </c>
      <c r="D141" s="1" t="s">
        <v>365</v>
      </c>
      <c r="E141" s="6">
        <v>37821</v>
      </c>
      <c r="F141" s="6">
        <v>37838</v>
      </c>
      <c r="G141" s="6">
        <v>37862</v>
      </c>
      <c r="H141" s="6">
        <v>37864</v>
      </c>
      <c r="I141" s="6" t="s">
        <v>4805</v>
      </c>
      <c r="J141" s="6">
        <v>37865</v>
      </c>
      <c r="K141" s="6" t="s">
        <v>4794</v>
      </c>
      <c r="L141" s="6" t="s">
        <v>306</v>
      </c>
      <c r="M141" s="6" t="s">
        <v>4766</v>
      </c>
      <c r="N141" s="6" t="s">
        <v>4766</v>
      </c>
      <c r="O141" s="6" t="s">
        <v>4766</v>
      </c>
    </row>
    <row r="142" spans="1:15" ht="16.5" customHeight="1" x14ac:dyDescent="0.25">
      <c r="A142" s="1" t="s">
        <v>2424</v>
      </c>
      <c r="B142" s="2" t="s">
        <v>6972</v>
      </c>
      <c r="C142" s="15" t="str">
        <f t="shared" si="3"/>
        <v>查看目錄</v>
      </c>
      <c r="D142" s="1" t="s">
        <v>56</v>
      </c>
      <c r="E142" s="6">
        <v>37821</v>
      </c>
      <c r="F142" s="6" t="s">
        <v>4766</v>
      </c>
      <c r="G142" s="6">
        <v>37986</v>
      </c>
      <c r="H142" s="6">
        <v>37987</v>
      </c>
      <c r="I142" s="6" t="s">
        <v>4792</v>
      </c>
      <c r="J142" s="6">
        <v>37995</v>
      </c>
      <c r="K142" s="6" t="s">
        <v>4794</v>
      </c>
      <c r="L142" s="6" t="s">
        <v>350</v>
      </c>
      <c r="M142" s="6">
        <v>37999</v>
      </c>
      <c r="N142" s="6" t="s">
        <v>4766</v>
      </c>
      <c r="O142" s="6" t="s">
        <v>4766</v>
      </c>
    </row>
    <row r="143" spans="1:15" ht="16.5" customHeight="1" x14ac:dyDescent="0.25">
      <c r="A143" s="1" t="s">
        <v>2425</v>
      </c>
      <c r="B143" s="2" t="s">
        <v>6973</v>
      </c>
      <c r="C143" s="15" t="str">
        <f t="shared" si="3"/>
        <v>查看目錄</v>
      </c>
      <c r="D143" s="1" t="s">
        <v>1822</v>
      </c>
      <c r="E143" s="6">
        <v>37825</v>
      </c>
      <c r="F143" s="6">
        <v>37843</v>
      </c>
      <c r="G143" s="6">
        <v>37876</v>
      </c>
      <c r="H143" s="6">
        <v>37876</v>
      </c>
      <c r="I143" s="6" t="s">
        <v>4792</v>
      </c>
      <c r="J143" s="6">
        <v>37880</v>
      </c>
      <c r="K143" s="6" t="s">
        <v>4794</v>
      </c>
      <c r="L143" s="6" t="s">
        <v>396</v>
      </c>
      <c r="M143" s="6">
        <v>37882</v>
      </c>
      <c r="N143" s="6" t="s">
        <v>4766</v>
      </c>
      <c r="O143" s="6" t="s">
        <v>4766</v>
      </c>
    </row>
    <row r="144" spans="1:15" ht="16.5" customHeight="1" x14ac:dyDescent="0.25">
      <c r="A144" s="1" t="s">
        <v>2426</v>
      </c>
      <c r="B144" s="2" t="s">
        <v>6974</v>
      </c>
      <c r="C144" s="15" t="str">
        <f t="shared" si="3"/>
        <v>查看目錄</v>
      </c>
      <c r="D144" s="1" t="s">
        <v>1822</v>
      </c>
      <c r="E144" s="6">
        <v>37825</v>
      </c>
      <c r="F144" s="6">
        <v>37843</v>
      </c>
      <c r="G144" s="6">
        <v>37876</v>
      </c>
      <c r="H144" s="6">
        <v>37876</v>
      </c>
      <c r="I144" s="6" t="s">
        <v>4792</v>
      </c>
      <c r="J144" s="6">
        <v>37880</v>
      </c>
      <c r="K144" s="6" t="s">
        <v>4794</v>
      </c>
      <c r="L144" s="6" t="s">
        <v>396</v>
      </c>
      <c r="M144" s="6">
        <v>37882</v>
      </c>
      <c r="N144" s="6" t="s">
        <v>4766</v>
      </c>
      <c r="O144" s="6" t="s">
        <v>4766</v>
      </c>
    </row>
    <row r="145" spans="1:15" ht="16.5" customHeight="1" x14ac:dyDescent="0.25">
      <c r="A145" s="1" t="s">
        <v>2427</v>
      </c>
      <c r="B145" s="2" t="s">
        <v>6975</v>
      </c>
      <c r="C145" s="15" t="str">
        <f t="shared" si="3"/>
        <v>查看目錄</v>
      </c>
      <c r="D145" s="1" t="s">
        <v>1822</v>
      </c>
      <c r="E145" s="6">
        <v>37825</v>
      </c>
      <c r="F145" s="6">
        <v>37843</v>
      </c>
      <c r="G145" s="6">
        <v>37876</v>
      </c>
      <c r="H145" s="6">
        <v>37876</v>
      </c>
      <c r="I145" s="6" t="s">
        <v>4792</v>
      </c>
      <c r="J145" s="6">
        <v>37880</v>
      </c>
      <c r="K145" s="6" t="s">
        <v>4794</v>
      </c>
      <c r="L145" s="6" t="s">
        <v>396</v>
      </c>
      <c r="M145" s="6">
        <v>37882</v>
      </c>
      <c r="N145" s="6" t="s">
        <v>4766</v>
      </c>
      <c r="O145" s="6" t="s">
        <v>4766</v>
      </c>
    </row>
    <row r="146" spans="1:15" ht="16.5" customHeight="1" x14ac:dyDescent="0.25">
      <c r="A146" s="1" t="s">
        <v>2428</v>
      </c>
      <c r="B146" s="2" t="s">
        <v>6976</v>
      </c>
      <c r="C146" s="15" t="str">
        <f t="shared" si="3"/>
        <v>查看目錄</v>
      </c>
      <c r="D146" s="1" t="s">
        <v>56</v>
      </c>
      <c r="E146" s="6">
        <v>37830</v>
      </c>
      <c r="F146" s="6">
        <v>37788</v>
      </c>
      <c r="G146" s="6" t="s">
        <v>4766</v>
      </c>
      <c r="H146" s="6" t="s">
        <v>4766</v>
      </c>
      <c r="I146" s="6" t="s">
        <v>4766</v>
      </c>
      <c r="J146" s="6" t="s">
        <v>4766</v>
      </c>
      <c r="K146" s="6" t="s">
        <v>4766</v>
      </c>
      <c r="L146" s="6" t="s">
        <v>192</v>
      </c>
      <c r="M146" s="6" t="s">
        <v>5014</v>
      </c>
      <c r="N146" s="6" t="s">
        <v>4766</v>
      </c>
      <c r="O146" s="6" t="s">
        <v>4766</v>
      </c>
    </row>
    <row r="147" spans="1:15" ht="16.5" customHeight="1" x14ac:dyDescent="0.25">
      <c r="A147" s="1" t="s">
        <v>2429</v>
      </c>
      <c r="B147" s="2" t="s">
        <v>6977</v>
      </c>
      <c r="C147" s="15" t="str">
        <f t="shared" si="3"/>
        <v>查看目錄</v>
      </c>
      <c r="D147" s="1" t="s">
        <v>2411</v>
      </c>
      <c r="E147" s="6">
        <v>37830</v>
      </c>
      <c r="F147" s="6">
        <v>37848</v>
      </c>
      <c r="G147" s="6">
        <v>37905</v>
      </c>
      <c r="H147" s="6">
        <v>37907</v>
      </c>
      <c r="I147" s="6" t="s">
        <v>4805</v>
      </c>
      <c r="J147" s="6">
        <v>37917</v>
      </c>
      <c r="K147" s="6" t="s">
        <v>4794</v>
      </c>
      <c r="L147" s="6" t="s">
        <v>396</v>
      </c>
      <c r="M147" s="6" t="s">
        <v>4766</v>
      </c>
      <c r="N147" s="6" t="s">
        <v>4766</v>
      </c>
      <c r="O147" s="6" t="s">
        <v>4766</v>
      </c>
    </row>
    <row r="148" spans="1:15" ht="16.5" customHeight="1" x14ac:dyDescent="0.25">
      <c r="A148" s="1" t="s">
        <v>2430</v>
      </c>
      <c r="B148" s="2" t="s">
        <v>6978</v>
      </c>
      <c r="C148" s="15" t="str">
        <f t="shared" si="3"/>
        <v>查看目錄</v>
      </c>
      <c r="D148" s="1" t="s">
        <v>2411</v>
      </c>
      <c r="E148" s="6">
        <v>37830</v>
      </c>
      <c r="F148" s="6">
        <v>37848</v>
      </c>
      <c r="G148" s="6">
        <v>37905</v>
      </c>
      <c r="H148" s="6">
        <v>37907</v>
      </c>
      <c r="I148" s="6" t="s">
        <v>4805</v>
      </c>
      <c r="J148" s="6">
        <v>37917</v>
      </c>
      <c r="K148" s="6" t="s">
        <v>4794</v>
      </c>
      <c r="L148" s="6" t="s">
        <v>396</v>
      </c>
      <c r="M148" s="6" t="s">
        <v>4766</v>
      </c>
      <c r="N148" s="6" t="s">
        <v>4766</v>
      </c>
      <c r="O148" s="6" t="s">
        <v>4766</v>
      </c>
    </row>
    <row r="149" spans="1:15" ht="16.5" customHeight="1" x14ac:dyDescent="0.25">
      <c r="A149" s="1" t="s">
        <v>2431</v>
      </c>
      <c r="B149" s="2" t="s">
        <v>6979</v>
      </c>
      <c r="C149" s="15" t="str">
        <f t="shared" si="3"/>
        <v>查看目錄</v>
      </c>
      <c r="D149" s="1" t="s">
        <v>2411</v>
      </c>
      <c r="E149" s="6">
        <v>37830</v>
      </c>
      <c r="F149" s="6">
        <v>37848</v>
      </c>
      <c r="G149" s="6">
        <v>37905</v>
      </c>
      <c r="H149" s="6">
        <v>37907</v>
      </c>
      <c r="I149" s="6" t="s">
        <v>4805</v>
      </c>
      <c r="J149" s="6">
        <v>37917</v>
      </c>
      <c r="K149" s="6" t="s">
        <v>4794</v>
      </c>
      <c r="L149" s="6" t="s">
        <v>396</v>
      </c>
      <c r="M149" s="6" t="s">
        <v>4766</v>
      </c>
      <c r="N149" s="6" t="s">
        <v>4766</v>
      </c>
      <c r="O149" s="6" t="s">
        <v>4766</v>
      </c>
    </row>
    <row r="150" spans="1:15" ht="16.5" customHeight="1" x14ac:dyDescent="0.25">
      <c r="A150" s="1" t="s">
        <v>2432</v>
      </c>
      <c r="B150" s="2" t="s">
        <v>6980</v>
      </c>
      <c r="C150" s="15" t="str">
        <f t="shared" si="3"/>
        <v>查看目錄</v>
      </c>
      <c r="D150" s="1" t="s">
        <v>2433</v>
      </c>
      <c r="E150" s="6">
        <v>37834</v>
      </c>
      <c r="F150" s="6">
        <v>37846</v>
      </c>
      <c r="G150" s="6">
        <v>37915</v>
      </c>
      <c r="H150" s="6">
        <v>37916</v>
      </c>
      <c r="I150" s="6" t="s">
        <v>4792</v>
      </c>
      <c r="J150" s="6">
        <v>37922</v>
      </c>
      <c r="K150" s="6" t="s">
        <v>4794</v>
      </c>
      <c r="L150" s="6" t="s">
        <v>192</v>
      </c>
      <c r="M150" s="6">
        <v>37924</v>
      </c>
      <c r="N150" s="6" t="s">
        <v>4766</v>
      </c>
      <c r="O150" s="6" t="s">
        <v>4766</v>
      </c>
    </row>
    <row r="151" spans="1:15" ht="16.5" customHeight="1" x14ac:dyDescent="0.25">
      <c r="A151" s="1" t="s">
        <v>2434</v>
      </c>
      <c r="B151" s="2" t="s">
        <v>6981</v>
      </c>
      <c r="C151" s="15" t="str">
        <f t="shared" si="3"/>
        <v>查看目錄</v>
      </c>
      <c r="D151" s="1" t="s">
        <v>2382</v>
      </c>
      <c r="E151" s="6">
        <v>37846</v>
      </c>
      <c r="F151" s="6" t="s">
        <v>4766</v>
      </c>
      <c r="G151" s="6" t="s">
        <v>4766</v>
      </c>
      <c r="H151" s="6" t="s">
        <v>4766</v>
      </c>
      <c r="I151" s="6" t="s">
        <v>4766</v>
      </c>
      <c r="J151" s="6" t="s">
        <v>4766</v>
      </c>
      <c r="K151" s="6" t="s">
        <v>4766</v>
      </c>
      <c r="L151" s="6" t="s">
        <v>350</v>
      </c>
      <c r="M151" s="6" t="s">
        <v>5014</v>
      </c>
      <c r="N151" s="6" t="s">
        <v>4766</v>
      </c>
      <c r="O151" s="6" t="s">
        <v>4766</v>
      </c>
    </row>
    <row r="152" spans="1:15" ht="16.5" customHeight="1" x14ac:dyDescent="0.25">
      <c r="A152" s="1" t="s">
        <v>2435</v>
      </c>
      <c r="B152" s="2" t="s">
        <v>6982</v>
      </c>
      <c r="C152" s="15" t="str">
        <f t="shared" si="3"/>
        <v>查看目錄</v>
      </c>
      <c r="D152" s="1" t="s">
        <v>1822</v>
      </c>
      <c r="E152" s="6">
        <v>37847</v>
      </c>
      <c r="F152" s="6">
        <v>37858</v>
      </c>
      <c r="G152" s="6" t="s">
        <v>4766</v>
      </c>
      <c r="H152" s="6" t="s">
        <v>4766</v>
      </c>
      <c r="I152" s="6" t="s">
        <v>4766</v>
      </c>
      <c r="J152" s="6" t="s">
        <v>4766</v>
      </c>
      <c r="K152" s="6" t="s">
        <v>4766</v>
      </c>
      <c r="L152" s="6" t="s">
        <v>396</v>
      </c>
      <c r="M152" s="6" t="s">
        <v>4766</v>
      </c>
      <c r="N152" s="6" t="s">
        <v>4766</v>
      </c>
      <c r="O152" s="6" t="s">
        <v>4766</v>
      </c>
    </row>
    <row r="153" spans="1:15" ht="16.5" customHeight="1" x14ac:dyDescent="0.25">
      <c r="A153" s="1" t="s">
        <v>2436</v>
      </c>
      <c r="B153" s="2" t="s">
        <v>6983</v>
      </c>
      <c r="C153" s="15" t="str">
        <f t="shared" si="3"/>
        <v>查看目錄</v>
      </c>
      <c r="D153" s="1" t="s">
        <v>1822</v>
      </c>
      <c r="E153" s="6">
        <v>37847</v>
      </c>
      <c r="F153" s="6">
        <v>37861</v>
      </c>
      <c r="G153" s="6" t="s">
        <v>4766</v>
      </c>
      <c r="H153" s="6" t="s">
        <v>4766</v>
      </c>
      <c r="I153" s="6" t="s">
        <v>4766</v>
      </c>
      <c r="J153" s="6" t="s">
        <v>4766</v>
      </c>
      <c r="K153" s="6" t="s">
        <v>4766</v>
      </c>
      <c r="L153" s="6" t="s">
        <v>396</v>
      </c>
      <c r="M153" s="6" t="s">
        <v>4766</v>
      </c>
      <c r="N153" s="6" t="s">
        <v>4766</v>
      </c>
      <c r="O153" s="6" t="s">
        <v>4766</v>
      </c>
    </row>
    <row r="154" spans="1:15" ht="16.5" customHeight="1" x14ac:dyDescent="0.25">
      <c r="A154" s="1" t="s">
        <v>2437</v>
      </c>
      <c r="B154" s="2" t="s">
        <v>6984</v>
      </c>
      <c r="C154" s="15" t="str">
        <f t="shared" si="3"/>
        <v>查看目錄</v>
      </c>
      <c r="D154" s="1" t="s">
        <v>1495</v>
      </c>
      <c r="E154" s="6">
        <v>37862</v>
      </c>
      <c r="F154" s="6">
        <v>37864</v>
      </c>
      <c r="G154" s="6">
        <v>37879</v>
      </c>
      <c r="H154" s="6">
        <v>37880</v>
      </c>
      <c r="I154" s="6" t="s">
        <v>4792</v>
      </c>
      <c r="J154" s="6">
        <v>37881</v>
      </c>
      <c r="K154" s="6" t="s">
        <v>4794</v>
      </c>
      <c r="L154" s="6" t="s">
        <v>1461</v>
      </c>
      <c r="M154" s="6">
        <v>37882</v>
      </c>
      <c r="N154" s="6" t="s">
        <v>4766</v>
      </c>
      <c r="O154" s="6" t="s">
        <v>4766</v>
      </c>
    </row>
    <row r="155" spans="1:15" ht="16.5" customHeight="1" x14ac:dyDescent="0.25">
      <c r="A155" s="1" t="s">
        <v>2438</v>
      </c>
      <c r="B155" s="2" t="s">
        <v>6985</v>
      </c>
      <c r="C155" s="15" t="s">
        <v>8887</v>
      </c>
      <c r="D155" s="1" t="s">
        <v>11</v>
      </c>
      <c r="E155" s="6">
        <v>36895</v>
      </c>
      <c r="F155" s="6">
        <v>36895</v>
      </c>
      <c r="G155" s="6">
        <v>36895</v>
      </c>
      <c r="H155" s="6" t="s">
        <v>4766</v>
      </c>
      <c r="I155" s="6" t="s">
        <v>4766</v>
      </c>
      <c r="J155" s="6" t="s">
        <v>4766</v>
      </c>
      <c r="K155" s="6" t="s">
        <v>4766</v>
      </c>
      <c r="L155" s="6" t="s">
        <v>4766</v>
      </c>
      <c r="M155" s="6" t="s">
        <v>4766</v>
      </c>
      <c r="N155" s="6" t="s">
        <v>4766</v>
      </c>
      <c r="O155" s="6" t="s">
        <v>4766</v>
      </c>
    </row>
    <row r="156" spans="1:15" ht="16.5" customHeight="1" x14ac:dyDescent="0.25">
      <c r="A156" s="1" t="s">
        <v>2439</v>
      </c>
      <c r="B156" s="2" t="s">
        <v>6986</v>
      </c>
      <c r="C156" s="15" t="s">
        <v>8888</v>
      </c>
      <c r="D156" s="1" t="s">
        <v>1042</v>
      </c>
      <c r="E156" s="6">
        <v>36894</v>
      </c>
      <c r="F156" s="6">
        <v>36903</v>
      </c>
      <c r="G156" s="6">
        <v>36938</v>
      </c>
      <c r="H156" s="6" t="s">
        <v>4766</v>
      </c>
      <c r="I156" s="6" t="s">
        <v>4766</v>
      </c>
      <c r="J156" s="6" t="s">
        <v>4766</v>
      </c>
      <c r="K156" s="6" t="s">
        <v>4766</v>
      </c>
      <c r="L156" s="6" t="s">
        <v>4766</v>
      </c>
      <c r="M156" s="6" t="s">
        <v>4766</v>
      </c>
      <c r="N156" s="6" t="s">
        <v>4766</v>
      </c>
      <c r="O156" s="6" t="s">
        <v>4766</v>
      </c>
    </row>
    <row r="157" spans="1:15" ht="16.5" customHeight="1" x14ac:dyDescent="0.25">
      <c r="A157" s="1" t="s">
        <v>2440</v>
      </c>
      <c r="B157" s="2" t="s">
        <v>6987</v>
      </c>
      <c r="C157" s="15" t="s">
        <v>8888</v>
      </c>
      <c r="D157" s="1" t="s">
        <v>2</v>
      </c>
      <c r="E157" s="6">
        <v>36899</v>
      </c>
      <c r="F157" s="6" t="s">
        <v>4766</v>
      </c>
      <c r="G157" s="6" t="s">
        <v>4766</v>
      </c>
      <c r="H157" s="6" t="s">
        <v>4766</v>
      </c>
      <c r="I157" s="6" t="s">
        <v>4766</v>
      </c>
      <c r="J157" s="6" t="s">
        <v>4766</v>
      </c>
      <c r="K157" s="6" t="s">
        <v>4766</v>
      </c>
      <c r="L157" s="6" t="s">
        <v>4766</v>
      </c>
      <c r="M157" s="6" t="s">
        <v>4766</v>
      </c>
      <c r="N157" s="6" t="s">
        <v>4766</v>
      </c>
      <c r="O157" s="6" t="s">
        <v>4766</v>
      </c>
    </row>
    <row r="158" spans="1:15" ht="16.5" customHeight="1" x14ac:dyDescent="0.25">
      <c r="A158" s="1" t="s">
        <v>2441</v>
      </c>
      <c r="B158" s="2" t="s">
        <v>6988</v>
      </c>
      <c r="C158" s="15" t="s">
        <v>8887</v>
      </c>
      <c r="D158" s="1" t="s">
        <v>11</v>
      </c>
      <c r="E158" s="6">
        <v>36948</v>
      </c>
      <c r="F158" s="6" t="s">
        <v>4766</v>
      </c>
      <c r="G158" s="6" t="s">
        <v>4766</v>
      </c>
      <c r="H158" s="6" t="s">
        <v>4766</v>
      </c>
      <c r="I158" s="6" t="s">
        <v>4766</v>
      </c>
      <c r="J158" s="6" t="s">
        <v>4766</v>
      </c>
      <c r="K158" s="6" t="s">
        <v>4766</v>
      </c>
      <c r="L158" s="6" t="s">
        <v>4766</v>
      </c>
      <c r="M158" s="6" t="s">
        <v>4766</v>
      </c>
      <c r="N158" s="6" t="s">
        <v>4766</v>
      </c>
      <c r="O158" s="6" t="s">
        <v>4766</v>
      </c>
    </row>
    <row r="159" spans="1:15" ht="16.5" customHeight="1" x14ac:dyDescent="0.25">
      <c r="A159" s="1" t="s">
        <v>2442</v>
      </c>
      <c r="B159" s="2" t="s">
        <v>6989</v>
      </c>
      <c r="C159" s="15" t="s">
        <v>8887</v>
      </c>
      <c r="D159" s="1" t="s">
        <v>11</v>
      </c>
      <c r="E159" s="6">
        <v>36950</v>
      </c>
      <c r="F159" s="6">
        <v>36960</v>
      </c>
      <c r="G159" s="6" t="s">
        <v>4766</v>
      </c>
      <c r="H159" s="6" t="s">
        <v>4766</v>
      </c>
      <c r="I159" s="6" t="s">
        <v>4766</v>
      </c>
      <c r="J159" s="6" t="s">
        <v>4766</v>
      </c>
      <c r="K159" s="6" t="s">
        <v>4766</v>
      </c>
      <c r="L159" s="6" t="s">
        <v>4766</v>
      </c>
      <c r="M159" s="6" t="s">
        <v>4766</v>
      </c>
      <c r="N159" s="6" t="s">
        <v>4766</v>
      </c>
      <c r="O159" s="6" t="s">
        <v>4766</v>
      </c>
    </row>
    <row r="160" spans="1:15" ht="16.5" customHeight="1" x14ac:dyDescent="0.25">
      <c r="A160" s="1" t="s">
        <v>2443</v>
      </c>
      <c r="B160" s="2" t="s">
        <v>6990</v>
      </c>
      <c r="C160" s="15" t="s">
        <v>8888</v>
      </c>
      <c r="D160" s="1" t="s">
        <v>25</v>
      </c>
      <c r="E160" s="6">
        <v>36953</v>
      </c>
      <c r="F160" s="6">
        <v>36965</v>
      </c>
      <c r="G160" s="6" t="s">
        <v>4766</v>
      </c>
      <c r="H160" s="6" t="s">
        <v>4766</v>
      </c>
      <c r="I160" s="6" t="s">
        <v>4766</v>
      </c>
      <c r="J160" s="6" t="s">
        <v>4766</v>
      </c>
      <c r="K160" s="6" t="s">
        <v>4766</v>
      </c>
      <c r="L160" s="6" t="s">
        <v>4766</v>
      </c>
      <c r="M160" s="6" t="s">
        <v>4766</v>
      </c>
      <c r="N160" s="6" t="s">
        <v>4766</v>
      </c>
      <c r="O160" s="6" t="s">
        <v>4766</v>
      </c>
    </row>
    <row r="161" spans="1:15" ht="16.5" customHeight="1" x14ac:dyDescent="0.25">
      <c r="A161" s="1" t="s">
        <v>2444</v>
      </c>
      <c r="B161" s="2" t="s">
        <v>6991</v>
      </c>
      <c r="C161" s="15" t="s">
        <v>8888</v>
      </c>
      <c r="D161" s="1" t="s">
        <v>1884</v>
      </c>
      <c r="E161" s="6">
        <v>36957</v>
      </c>
      <c r="F161" s="6">
        <v>36967</v>
      </c>
      <c r="G161" s="6" t="s">
        <v>4766</v>
      </c>
      <c r="H161" s="6" t="s">
        <v>4766</v>
      </c>
      <c r="I161" s="6" t="s">
        <v>4766</v>
      </c>
      <c r="J161" s="6" t="s">
        <v>4766</v>
      </c>
      <c r="K161" s="6" t="s">
        <v>4766</v>
      </c>
      <c r="L161" s="6" t="s">
        <v>4766</v>
      </c>
      <c r="M161" s="6" t="s">
        <v>4766</v>
      </c>
      <c r="N161" s="6" t="s">
        <v>4766</v>
      </c>
      <c r="O161" s="6" t="s">
        <v>4766</v>
      </c>
    </row>
    <row r="162" spans="1:15" ht="16.5" customHeight="1" x14ac:dyDescent="0.25">
      <c r="A162" s="1" t="s">
        <v>2445</v>
      </c>
      <c r="B162" s="2" t="s">
        <v>6992</v>
      </c>
      <c r="C162" s="15" t="s">
        <v>8888</v>
      </c>
      <c r="D162" s="1" t="s">
        <v>1884</v>
      </c>
      <c r="E162" s="6">
        <v>36957</v>
      </c>
      <c r="F162" s="6">
        <v>36965</v>
      </c>
      <c r="G162" s="6" t="s">
        <v>4766</v>
      </c>
      <c r="H162" s="6" t="s">
        <v>4766</v>
      </c>
      <c r="I162" s="6" t="s">
        <v>4766</v>
      </c>
      <c r="J162" s="6" t="s">
        <v>4766</v>
      </c>
      <c r="K162" s="6" t="s">
        <v>4766</v>
      </c>
      <c r="L162" s="6" t="s">
        <v>4766</v>
      </c>
      <c r="M162" s="6" t="s">
        <v>4766</v>
      </c>
      <c r="N162" s="6" t="s">
        <v>4766</v>
      </c>
      <c r="O162" s="6" t="s">
        <v>4766</v>
      </c>
    </row>
    <row r="163" spans="1:15" ht="16.5" customHeight="1" x14ac:dyDescent="0.25">
      <c r="A163" s="1" t="s">
        <v>2446</v>
      </c>
      <c r="B163" s="2" t="s">
        <v>6993</v>
      </c>
      <c r="C163" s="15" t="s">
        <v>8888</v>
      </c>
      <c r="D163" s="1" t="s">
        <v>1884</v>
      </c>
      <c r="E163" s="6">
        <v>36965</v>
      </c>
      <c r="F163" s="6">
        <v>36975</v>
      </c>
      <c r="G163" s="6" t="s">
        <v>4766</v>
      </c>
      <c r="H163" s="6" t="s">
        <v>4766</v>
      </c>
      <c r="I163" s="6" t="s">
        <v>4766</v>
      </c>
      <c r="J163" s="6" t="s">
        <v>4766</v>
      </c>
      <c r="K163" s="6" t="s">
        <v>4766</v>
      </c>
      <c r="L163" s="6" t="s">
        <v>4766</v>
      </c>
      <c r="M163" s="6" t="s">
        <v>4766</v>
      </c>
      <c r="N163" s="6" t="s">
        <v>4766</v>
      </c>
      <c r="O163" s="6" t="s">
        <v>4766</v>
      </c>
    </row>
    <row r="164" spans="1:15" ht="16.5" customHeight="1" x14ac:dyDescent="0.25">
      <c r="A164" s="1" t="s">
        <v>2447</v>
      </c>
      <c r="B164" s="2" t="s">
        <v>6994</v>
      </c>
      <c r="C164" s="15" t="s">
        <v>8888</v>
      </c>
      <c r="D164" s="1" t="s">
        <v>11</v>
      </c>
      <c r="E164" s="6">
        <v>36977</v>
      </c>
      <c r="F164" s="6">
        <v>36985</v>
      </c>
      <c r="G164" s="6" t="s">
        <v>4766</v>
      </c>
      <c r="H164" s="6" t="s">
        <v>4766</v>
      </c>
      <c r="I164" s="6" t="s">
        <v>4766</v>
      </c>
      <c r="J164" s="6" t="s">
        <v>4766</v>
      </c>
      <c r="K164" s="6" t="s">
        <v>4766</v>
      </c>
      <c r="L164" s="6" t="s">
        <v>4766</v>
      </c>
      <c r="M164" s="6" t="s">
        <v>4766</v>
      </c>
      <c r="N164" s="6" t="s">
        <v>4766</v>
      </c>
      <c r="O164" s="6" t="s">
        <v>4766</v>
      </c>
    </row>
    <row r="165" spans="1:15" ht="16.5" customHeight="1" x14ac:dyDescent="0.25">
      <c r="A165" s="1" t="s">
        <v>2448</v>
      </c>
      <c r="B165" s="2" t="s">
        <v>6995</v>
      </c>
      <c r="C165" s="15" t="s">
        <v>8888</v>
      </c>
      <c r="D165" s="1" t="s">
        <v>1884</v>
      </c>
      <c r="E165" s="6" t="s">
        <v>2449</v>
      </c>
      <c r="F165" s="6" t="s">
        <v>1895</v>
      </c>
      <c r="G165" s="6" t="s">
        <v>4766</v>
      </c>
      <c r="H165" s="6" t="s">
        <v>4766</v>
      </c>
      <c r="I165" s="6" t="s">
        <v>4766</v>
      </c>
      <c r="J165" s="6" t="s">
        <v>4766</v>
      </c>
      <c r="K165" s="6" t="s">
        <v>4766</v>
      </c>
      <c r="L165" s="6" t="s">
        <v>4766</v>
      </c>
      <c r="M165" s="6" t="s">
        <v>4766</v>
      </c>
      <c r="N165" s="6" t="s">
        <v>4766</v>
      </c>
      <c r="O165" s="6" t="s">
        <v>4766</v>
      </c>
    </row>
    <row r="166" spans="1:15" ht="16.5" customHeight="1" x14ac:dyDescent="0.25">
      <c r="A166" s="1" t="s">
        <v>2450</v>
      </c>
      <c r="B166" s="2" t="s">
        <v>6996</v>
      </c>
      <c r="C166" s="15" t="s">
        <v>8888</v>
      </c>
      <c r="D166" s="1" t="s">
        <v>4766</v>
      </c>
      <c r="E166" s="6">
        <v>36991</v>
      </c>
      <c r="F166" s="6">
        <v>37001</v>
      </c>
      <c r="G166" s="6" t="s">
        <v>4766</v>
      </c>
      <c r="H166" s="6" t="s">
        <v>4766</v>
      </c>
      <c r="I166" s="6" t="s">
        <v>4766</v>
      </c>
      <c r="J166" s="6" t="s">
        <v>4766</v>
      </c>
      <c r="K166" s="6" t="s">
        <v>4766</v>
      </c>
      <c r="L166" s="6" t="s">
        <v>4766</v>
      </c>
      <c r="M166" s="6" t="s">
        <v>4766</v>
      </c>
      <c r="N166" s="6" t="s">
        <v>4766</v>
      </c>
      <c r="O166" s="6" t="s">
        <v>4766</v>
      </c>
    </row>
    <row r="167" spans="1:15" ht="16.5" customHeight="1" x14ac:dyDescent="0.25">
      <c r="A167" s="1" t="s">
        <v>2451</v>
      </c>
      <c r="B167" s="2" t="s">
        <v>6997</v>
      </c>
      <c r="C167" s="15" t="s">
        <v>8888</v>
      </c>
      <c r="D167" s="1" t="s">
        <v>25</v>
      </c>
      <c r="E167" s="6">
        <v>36991</v>
      </c>
      <c r="F167" s="6" t="s">
        <v>4766</v>
      </c>
      <c r="G167" s="6" t="s">
        <v>4766</v>
      </c>
      <c r="H167" s="6" t="s">
        <v>4766</v>
      </c>
      <c r="I167" s="6" t="s">
        <v>4766</v>
      </c>
      <c r="J167" s="6" t="s">
        <v>4766</v>
      </c>
      <c r="K167" s="6" t="s">
        <v>4766</v>
      </c>
      <c r="L167" s="6" t="s">
        <v>4766</v>
      </c>
      <c r="M167" s="6" t="s">
        <v>4766</v>
      </c>
      <c r="N167" s="6" t="s">
        <v>4766</v>
      </c>
      <c r="O167" s="6" t="s">
        <v>4766</v>
      </c>
    </row>
    <row r="168" spans="1:15" ht="16.5" customHeight="1" x14ac:dyDescent="0.25">
      <c r="A168" s="1" t="s">
        <v>2452</v>
      </c>
      <c r="B168" s="2" t="s">
        <v>6998</v>
      </c>
      <c r="C168" s="15" t="s">
        <v>8887</v>
      </c>
      <c r="D168" s="1" t="s">
        <v>25</v>
      </c>
      <c r="E168" s="6">
        <v>37014</v>
      </c>
      <c r="F168" s="6">
        <v>37021</v>
      </c>
      <c r="G168" s="6" t="s">
        <v>4766</v>
      </c>
      <c r="H168" s="6" t="s">
        <v>4766</v>
      </c>
      <c r="I168" s="6" t="s">
        <v>4766</v>
      </c>
      <c r="J168" s="6" t="s">
        <v>4766</v>
      </c>
      <c r="K168" s="6" t="s">
        <v>4766</v>
      </c>
      <c r="L168" s="6" t="s">
        <v>4766</v>
      </c>
      <c r="M168" s="6" t="s">
        <v>4766</v>
      </c>
      <c r="N168" s="6" t="s">
        <v>4766</v>
      </c>
      <c r="O168" s="6" t="s">
        <v>4766</v>
      </c>
    </row>
    <row r="169" spans="1:15" ht="16.5" customHeight="1" x14ac:dyDescent="0.25">
      <c r="A169" s="1" t="s">
        <v>2453</v>
      </c>
      <c r="B169" s="2" t="s">
        <v>6999</v>
      </c>
      <c r="C169" s="15" t="s">
        <v>8887</v>
      </c>
      <c r="D169" s="1" t="s">
        <v>25</v>
      </c>
      <c r="E169" s="6">
        <v>37019</v>
      </c>
      <c r="F169" s="6">
        <v>37021</v>
      </c>
      <c r="G169" s="6" t="s">
        <v>4766</v>
      </c>
      <c r="H169" s="6" t="s">
        <v>4766</v>
      </c>
      <c r="I169" s="6" t="s">
        <v>4766</v>
      </c>
      <c r="J169" s="6" t="s">
        <v>4766</v>
      </c>
      <c r="K169" s="6" t="s">
        <v>4766</v>
      </c>
      <c r="L169" s="6" t="s">
        <v>4766</v>
      </c>
      <c r="M169" s="6" t="s">
        <v>4766</v>
      </c>
      <c r="N169" s="6" t="s">
        <v>4766</v>
      </c>
      <c r="O169" s="6" t="s">
        <v>4766</v>
      </c>
    </row>
    <row r="170" spans="1:15" ht="16.5" customHeight="1" x14ac:dyDescent="0.25">
      <c r="A170" s="1" t="s">
        <v>2454</v>
      </c>
      <c r="B170" s="2" t="s">
        <v>7000</v>
      </c>
      <c r="C170" s="15" t="s">
        <v>8888</v>
      </c>
      <c r="D170" s="1" t="s">
        <v>25</v>
      </c>
      <c r="E170" s="6">
        <v>37019</v>
      </c>
      <c r="F170" s="6">
        <v>37026</v>
      </c>
      <c r="G170" s="6" t="s">
        <v>4766</v>
      </c>
      <c r="H170" s="6" t="s">
        <v>4766</v>
      </c>
      <c r="I170" s="6" t="s">
        <v>4766</v>
      </c>
      <c r="J170" s="6" t="s">
        <v>4766</v>
      </c>
      <c r="K170" s="6" t="s">
        <v>4766</v>
      </c>
      <c r="L170" s="6" t="s">
        <v>4766</v>
      </c>
      <c r="M170" s="6" t="s">
        <v>4766</v>
      </c>
      <c r="N170" s="6" t="s">
        <v>4766</v>
      </c>
      <c r="O170" s="6" t="s">
        <v>4766</v>
      </c>
    </row>
    <row r="171" spans="1:15" ht="16.5" customHeight="1" x14ac:dyDescent="0.25">
      <c r="A171" s="1" t="s">
        <v>2455</v>
      </c>
      <c r="B171" s="2" t="s">
        <v>7001</v>
      </c>
      <c r="C171" s="15" t="s">
        <v>8888</v>
      </c>
      <c r="D171" s="1" t="s">
        <v>25</v>
      </c>
      <c r="E171" s="6">
        <v>37019</v>
      </c>
      <c r="F171" s="6">
        <v>37031</v>
      </c>
      <c r="G171" s="6" t="s">
        <v>4766</v>
      </c>
      <c r="H171" s="6" t="s">
        <v>4766</v>
      </c>
      <c r="I171" s="6" t="s">
        <v>4766</v>
      </c>
      <c r="J171" s="6" t="s">
        <v>4766</v>
      </c>
      <c r="K171" s="6" t="s">
        <v>4766</v>
      </c>
      <c r="L171" s="6" t="s">
        <v>4766</v>
      </c>
      <c r="M171" s="6" t="s">
        <v>4766</v>
      </c>
      <c r="N171" s="6" t="s">
        <v>4766</v>
      </c>
      <c r="O171" s="6" t="s">
        <v>4766</v>
      </c>
    </row>
    <row r="172" spans="1:15" ht="16.5" customHeight="1" x14ac:dyDescent="0.25">
      <c r="A172" s="1" t="s">
        <v>2456</v>
      </c>
      <c r="B172" s="2" t="s">
        <v>7002</v>
      </c>
      <c r="C172" s="15" t="s">
        <v>8887</v>
      </c>
      <c r="D172" s="1" t="s">
        <v>25</v>
      </c>
      <c r="E172" s="6">
        <v>37022</v>
      </c>
      <c r="F172" s="6">
        <v>37031</v>
      </c>
      <c r="G172" s="6" t="s">
        <v>4766</v>
      </c>
      <c r="H172" s="6" t="s">
        <v>4766</v>
      </c>
      <c r="I172" s="6" t="s">
        <v>4766</v>
      </c>
      <c r="J172" s="6" t="s">
        <v>4766</v>
      </c>
      <c r="K172" s="6" t="s">
        <v>4766</v>
      </c>
      <c r="L172" s="6" t="s">
        <v>4766</v>
      </c>
      <c r="M172" s="6" t="s">
        <v>4766</v>
      </c>
      <c r="N172" s="6" t="s">
        <v>4766</v>
      </c>
      <c r="O172" s="6" t="s">
        <v>4766</v>
      </c>
    </row>
    <row r="173" spans="1:15" ht="16.5" customHeight="1" x14ac:dyDescent="0.25">
      <c r="A173" s="1" t="s">
        <v>2457</v>
      </c>
      <c r="B173" s="2" t="s">
        <v>7003</v>
      </c>
      <c r="C173" s="15" t="s">
        <v>8888</v>
      </c>
      <c r="D173" s="1" t="s">
        <v>25</v>
      </c>
      <c r="E173" s="6">
        <v>37022</v>
      </c>
      <c r="F173" s="6">
        <v>37026</v>
      </c>
      <c r="G173" s="6" t="s">
        <v>4766</v>
      </c>
      <c r="H173" s="6" t="s">
        <v>4766</v>
      </c>
      <c r="I173" s="6" t="s">
        <v>4766</v>
      </c>
      <c r="J173" s="6" t="s">
        <v>4766</v>
      </c>
      <c r="K173" s="6" t="s">
        <v>4766</v>
      </c>
      <c r="L173" s="6" t="s">
        <v>4766</v>
      </c>
      <c r="M173" s="6" t="s">
        <v>4766</v>
      </c>
      <c r="N173" s="6" t="s">
        <v>4766</v>
      </c>
      <c r="O173" s="6" t="s">
        <v>4766</v>
      </c>
    </row>
    <row r="174" spans="1:15" ht="16.5" customHeight="1" x14ac:dyDescent="0.25">
      <c r="A174" s="1" t="s">
        <v>2458</v>
      </c>
      <c r="B174" s="2" t="s">
        <v>7004</v>
      </c>
      <c r="C174" s="15" t="s">
        <v>8887</v>
      </c>
      <c r="D174" s="1" t="s">
        <v>11</v>
      </c>
      <c r="E174" s="6">
        <v>37022</v>
      </c>
      <c r="F174" s="6">
        <v>37031</v>
      </c>
      <c r="G174" s="6" t="s">
        <v>4766</v>
      </c>
      <c r="H174" s="6" t="s">
        <v>4766</v>
      </c>
      <c r="I174" s="6" t="s">
        <v>4766</v>
      </c>
      <c r="J174" s="6" t="s">
        <v>4766</v>
      </c>
      <c r="K174" s="6" t="s">
        <v>4766</v>
      </c>
      <c r="L174" s="6" t="s">
        <v>4766</v>
      </c>
      <c r="M174" s="6" t="s">
        <v>4766</v>
      </c>
      <c r="N174" s="6" t="s">
        <v>4766</v>
      </c>
      <c r="O174" s="6" t="s">
        <v>4766</v>
      </c>
    </row>
    <row r="175" spans="1:15" ht="16.5" customHeight="1" x14ac:dyDescent="0.25">
      <c r="A175" s="1" t="s">
        <v>2459</v>
      </c>
      <c r="B175" s="2" t="s">
        <v>7005</v>
      </c>
      <c r="C175" s="15" t="s">
        <v>8888</v>
      </c>
      <c r="D175" s="1" t="s">
        <v>25</v>
      </c>
      <c r="E175" s="6">
        <v>37023</v>
      </c>
      <c r="F175" s="6">
        <v>37032</v>
      </c>
      <c r="G175" s="6" t="s">
        <v>4766</v>
      </c>
      <c r="H175" s="6" t="s">
        <v>4766</v>
      </c>
      <c r="I175" s="6" t="s">
        <v>4766</v>
      </c>
      <c r="J175" s="6" t="s">
        <v>4766</v>
      </c>
      <c r="K175" s="6" t="s">
        <v>4766</v>
      </c>
      <c r="L175" s="6" t="s">
        <v>4766</v>
      </c>
      <c r="M175" s="6" t="s">
        <v>4766</v>
      </c>
      <c r="N175" s="6" t="s">
        <v>4766</v>
      </c>
      <c r="O175" s="6" t="s">
        <v>4766</v>
      </c>
    </row>
    <row r="176" spans="1:15" ht="16.5" customHeight="1" x14ac:dyDescent="0.25">
      <c r="A176" s="1" t="s">
        <v>2460</v>
      </c>
      <c r="B176" s="2" t="s">
        <v>2461</v>
      </c>
      <c r="C176" s="15" t="s">
        <v>8887</v>
      </c>
      <c r="D176" s="1" t="s">
        <v>4766</v>
      </c>
      <c r="E176" s="6" t="s">
        <v>4766</v>
      </c>
      <c r="F176" s="6" t="s">
        <v>4766</v>
      </c>
      <c r="G176" s="6" t="s">
        <v>4766</v>
      </c>
      <c r="H176" s="6" t="s">
        <v>4766</v>
      </c>
      <c r="I176" s="6" t="s">
        <v>4766</v>
      </c>
      <c r="J176" s="6" t="s">
        <v>4766</v>
      </c>
      <c r="K176" s="6" t="s">
        <v>4766</v>
      </c>
      <c r="L176" s="6" t="s">
        <v>4766</v>
      </c>
      <c r="M176" s="6" t="s">
        <v>4766</v>
      </c>
      <c r="N176" s="6" t="s">
        <v>4766</v>
      </c>
      <c r="O176" s="6" t="s">
        <v>4766</v>
      </c>
    </row>
    <row r="177" spans="1:15" ht="16.5" customHeight="1" x14ac:dyDescent="0.25">
      <c r="A177" s="1" t="s">
        <v>2462</v>
      </c>
      <c r="B177" s="2" t="s">
        <v>7006</v>
      </c>
      <c r="C177" s="15" t="s">
        <v>8888</v>
      </c>
      <c r="D177" s="1" t="s">
        <v>11</v>
      </c>
      <c r="E177" s="6">
        <v>37042</v>
      </c>
      <c r="F177" s="6">
        <v>37062</v>
      </c>
      <c r="G177" s="6" t="s">
        <v>4766</v>
      </c>
      <c r="H177" s="6" t="s">
        <v>4766</v>
      </c>
      <c r="I177" s="6" t="s">
        <v>4766</v>
      </c>
      <c r="J177" s="6" t="s">
        <v>4766</v>
      </c>
      <c r="K177" s="6" t="s">
        <v>4766</v>
      </c>
      <c r="L177" s="6" t="s">
        <v>4766</v>
      </c>
      <c r="M177" s="6" t="s">
        <v>4766</v>
      </c>
      <c r="N177" s="6" t="s">
        <v>4766</v>
      </c>
      <c r="O177" s="6" t="s">
        <v>4766</v>
      </c>
    </row>
    <row r="178" spans="1:15" ht="16.5" customHeight="1" x14ac:dyDescent="0.25">
      <c r="A178" s="1" t="s">
        <v>2463</v>
      </c>
      <c r="B178" s="2" t="s">
        <v>7007</v>
      </c>
      <c r="C178" s="15" t="s">
        <v>8888</v>
      </c>
      <c r="D178" s="1" t="s">
        <v>11</v>
      </c>
      <c r="E178" s="6">
        <v>37042</v>
      </c>
      <c r="F178" s="6">
        <v>37062</v>
      </c>
      <c r="G178" s="6" t="s">
        <v>4766</v>
      </c>
      <c r="H178" s="6" t="s">
        <v>4766</v>
      </c>
      <c r="I178" s="6" t="s">
        <v>4766</v>
      </c>
      <c r="J178" s="6" t="s">
        <v>4766</v>
      </c>
      <c r="K178" s="6" t="s">
        <v>4766</v>
      </c>
      <c r="L178" s="6" t="s">
        <v>4766</v>
      </c>
      <c r="M178" s="6" t="s">
        <v>4766</v>
      </c>
      <c r="N178" s="6" t="s">
        <v>4766</v>
      </c>
      <c r="O178" s="6" t="s">
        <v>4766</v>
      </c>
    </row>
    <row r="179" spans="1:15" ht="16.5" customHeight="1" x14ac:dyDescent="0.25">
      <c r="A179" s="1" t="s">
        <v>2464</v>
      </c>
      <c r="B179" s="2" t="s">
        <v>7008</v>
      </c>
      <c r="C179" s="15" t="s">
        <v>8888</v>
      </c>
      <c r="D179" s="1" t="s">
        <v>11</v>
      </c>
      <c r="E179" s="6">
        <v>37042</v>
      </c>
      <c r="F179" s="6">
        <v>37062</v>
      </c>
      <c r="G179" s="6" t="s">
        <v>4766</v>
      </c>
      <c r="H179" s="6" t="s">
        <v>4766</v>
      </c>
      <c r="I179" s="6" t="s">
        <v>4766</v>
      </c>
      <c r="J179" s="6" t="s">
        <v>4766</v>
      </c>
      <c r="K179" s="6" t="s">
        <v>4766</v>
      </c>
      <c r="L179" s="6" t="s">
        <v>4766</v>
      </c>
      <c r="M179" s="6" t="s">
        <v>4766</v>
      </c>
      <c r="N179" s="6" t="s">
        <v>4766</v>
      </c>
      <c r="O179" s="6" t="s">
        <v>4766</v>
      </c>
    </row>
    <row r="180" spans="1:15" ht="16.5" customHeight="1" x14ac:dyDescent="0.25">
      <c r="A180" s="1" t="s">
        <v>2465</v>
      </c>
      <c r="B180" s="2" t="s">
        <v>7009</v>
      </c>
      <c r="C180" s="15" t="s">
        <v>8888</v>
      </c>
      <c r="D180" s="1" t="s">
        <v>25</v>
      </c>
      <c r="E180" s="6">
        <v>37042</v>
      </c>
      <c r="F180" s="6">
        <v>37027</v>
      </c>
      <c r="G180" s="6" t="s">
        <v>4766</v>
      </c>
      <c r="H180" s="6" t="s">
        <v>4766</v>
      </c>
      <c r="I180" s="6" t="s">
        <v>4766</v>
      </c>
      <c r="J180" s="6" t="s">
        <v>4766</v>
      </c>
      <c r="K180" s="6" t="s">
        <v>4766</v>
      </c>
      <c r="L180" s="6" t="s">
        <v>4766</v>
      </c>
      <c r="M180" s="6" t="s">
        <v>4766</v>
      </c>
      <c r="N180" s="6" t="s">
        <v>4766</v>
      </c>
      <c r="O180" s="6" t="s">
        <v>4766</v>
      </c>
    </row>
    <row r="181" spans="1:15" ht="16.5" customHeight="1" x14ac:dyDescent="0.25">
      <c r="A181" s="1" t="s">
        <v>2466</v>
      </c>
      <c r="B181" s="2" t="s">
        <v>7010</v>
      </c>
      <c r="C181" s="15" t="s">
        <v>8888</v>
      </c>
      <c r="D181" s="1" t="s">
        <v>25</v>
      </c>
      <c r="E181" s="6">
        <v>37057</v>
      </c>
      <c r="F181" s="6">
        <v>37072</v>
      </c>
      <c r="G181" s="6" t="s">
        <v>4766</v>
      </c>
      <c r="H181" s="6" t="s">
        <v>4766</v>
      </c>
      <c r="I181" s="6" t="s">
        <v>4766</v>
      </c>
      <c r="J181" s="6" t="s">
        <v>4766</v>
      </c>
      <c r="K181" s="6" t="s">
        <v>4766</v>
      </c>
      <c r="L181" s="6" t="s">
        <v>4766</v>
      </c>
      <c r="M181" s="6" t="s">
        <v>4766</v>
      </c>
      <c r="N181" s="6" t="s">
        <v>4766</v>
      </c>
      <c r="O181" s="6" t="s">
        <v>4766</v>
      </c>
    </row>
    <row r="182" spans="1:15" ht="16.5" customHeight="1" x14ac:dyDescent="0.25">
      <c r="A182" s="1" t="s">
        <v>2467</v>
      </c>
      <c r="B182" s="2" t="s">
        <v>7011</v>
      </c>
      <c r="C182" s="15" t="s">
        <v>8888</v>
      </c>
      <c r="D182" s="1" t="s">
        <v>185</v>
      </c>
      <c r="E182" s="6">
        <v>37060</v>
      </c>
      <c r="F182" s="6">
        <v>37072</v>
      </c>
      <c r="G182" s="6" t="s">
        <v>4766</v>
      </c>
      <c r="H182" s="6" t="s">
        <v>4766</v>
      </c>
      <c r="I182" s="6" t="s">
        <v>4766</v>
      </c>
      <c r="J182" s="6" t="s">
        <v>4766</v>
      </c>
      <c r="K182" s="6" t="s">
        <v>4766</v>
      </c>
      <c r="L182" s="6" t="s">
        <v>4766</v>
      </c>
      <c r="M182" s="6" t="s">
        <v>4766</v>
      </c>
      <c r="N182" s="6" t="s">
        <v>4766</v>
      </c>
      <c r="O182" s="6" t="s">
        <v>4766</v>
      </c>
    </row>
    <row r="183" spans="1:15" ht="16.5" customHeight="1" x14ac:dyDescent="0.25">
      <c r="A183" s="1" t="s">
        <v>2468</v>
      </c>
      <c r="B183" s="2" t="s">
        <v>7012</v>
      </c>
      <c r="C183" s="15" t="s">
        <v>8888</v>
      </c>
      <c r="D183" s="1" t="s">
        <v>11</v>
      </c>
      <c r="E183" s="6">
        <v>37061</v>
      </c>
      <c r="F183" s="6">
        <v>37071</v>
      </c>
      <c r="G183" s="6" t="s">
        <v>4766</v>
      </c>
      <c r="H183" s="6" t="s">
        <v>4766</v>
      </c>
      <c r="I183" s="6" t="s">
        <v>4766</v>
      </c>
      <c r="J183" s="6" t="s">
        <v>4766</v>
      </c>
      <c r="K183" s="6" t="s">
        <v>4766</v>
      </c>
      <c r="L183" s="6" t="s">
        <v>4766</v>
      </c>
      <c r="M183" s="6" t="s">
        <v>4766</v>
      </c>
      <c r="N183" s="6" t="s">
        <v>4766</v>
      </c>
      <c r="O183" s="6" t="s">
        <v>4766</v>
      </c>
    </row>
    <row r="184" spans="1:15" ht="16.5" customHeight="1" x14ac:dyDescent="0.25">
      <c r="A184" s="1" t="s">
        <v>2469</v>
      </c>
      <c r="B184" s="2" t="s">
        <v>7013</v>
      </c>
      <c r="C184" s="15" t="s">
        <v>8888</v>
      </c>
      <c r="D184" s="1" t="s">
        <v>11</v>
      </c>
      <c r="E184" s="6">
        <v>37061</v>
      </c>
      <c r="F184" s="6">
        <v>37071</v>
      </c>
      <c r="G184" s="6" t="s">
        <v>4766</v>
      </c>
      <c r="H184" s="6" t="s">
        <v>4766</v>
      </c>
      <c r="I184" s="6" t="s">
        <v>4766</v>
      </c>
      <c r="J184" s="6" t="s">
        <v>4766</v>
      </c>
      <c r="K184" s="6" t="s">
        <v>4766</v>
      </c>
      <c r="L184" s="6" t="s">
        <v>4766</v>
      </c>
      <c r="M184" s="6" t="s">
        <v>4766</v>
      </c>
      <c r="N184" s="6" t="s">
        <v>4766</v>
      </c>
      <c r="O184" s="6" t="s">
        <v>4766</v>
      </c>
    </row>
    <row r="185" spans="1:15" ht="16.5" customHeight="1" x14ac:dyDescent="0.25">
      <c r="A185" s="1" t="s">
        <v>2470</v>
      </c>
      <c r="B185" s="2" t="s">
        <v>7014</v>
      </c>
      <c r="C185" s="15" t="s">
        <v>8888</v>
      </c>
      <c r="D185" s="1" t="s">
        <v>11</v>
      </c>
      <c r="E185" s="6">
        <v>37077</v>
      </c>
      <c r="F185" s="6">
        <v>37087</v>
      </c>
      <c r="G185" s="6" t="s">
        <v>4766</v>
      </c>
      <c r="H185" s="6" t="s">
        <v>4766</v>
      </c>
      <c r="I185" s="6" t="s">
        <v>4766</v>
      </c>
      <c r="J185" s="6" t="s">
        <v>4766</v>
      </c>
      <c r="K185" s="6" t="s">
        <v>4766</v>
      </c>
      <c r="L185" s="6" t="s">
        <v>4766</v>
      </c>
      <c r="M185" s="6" t="s">
        <v>4766</v>
      </c>
      <c r="N185" s="6" t="s">
        <v>4766</v>
      </c>
      <c r="O185" s="6" t="s">
        <v>4766</v>
      </c>
    </row>
    <row r="186" spans="1:15" ht="16.5" customHeight="1" x14ac:dyDescent="0.25">
      <c r="A186" s="1" t="s">
        <v>2471</v>
      </c>
      <c r="B186" s="2" t="s">
        <v>7015</v>
      </c>
      <c r="C186" s="15" t="s">
        <v>8888</v>
      </c>
      <c r="D186" s="1" t="s">
        <v>11</v>
      </c>
      <c r="E186" s="6">
        <v>37079</v>
      </c>
      <c r="F186" s="6" t="s">
        <v>4766</v>
      </c>
      <c r="G186" s="6" t="s">
        <v>4766</v>
      </c>
      <c r="H186" s="6" t="s">
        <v>4766</v>
      </c>
      <c r="I186" s="6" t="s">
        <v>4766</v>
      </c>
      <c r="J186" s="6" t="s">
        <v>4766</v>
      </c>
      <c r="K186" s="6" t="s">
        <v>4766</v>
      </c>
      <c r="L186" s="6" t="s">
        <v>4766</v>
      </c>
      <c r="M186" s="6" t="s">
        <v>4766</v>
      </c>
      <c r="N186" s="6" t="s">
        <v>4766</v>
      </c>
      <c r="O186" s="6" t="s">
        <v>4766</v>
      </c>
    </row>
    <row r="187" spans="1:15" ht="16.5" customHeight="1" x14ac:dyDescent="0.25">
      <c r="A187" s="1" t="s">
        <v>2472</v>
      </c>
      <c r="B187" s="2" t="s">
        <v>7016</v>
      </c>
      <c r="C187" s="15" t="s">
        <v>8888</v>
      </c>
      <c r="D187" s="1" t="s">
        <v>11</v>
      </c>
      <c r="E187" s="6">
        <v>37090</v>
      </c>
      <c r="F187" s="6">
        <v>37092</v>
      </c>
      <c r="G187" s="6" t="s">
        <v>4766</v>
      </c>
      <c r="H187" s="6" t="s">
        <v>4766</v>
      </c>
      <c r="I187" s="6" t="s">
        <v>4766</v>
      </c>
      <c r="J187" s="6" t="s">
        <v>4766</v>
      </c>
      <c r="K187" s="6" t="s">
        <v>4766</v>
      </c>
      <c r="L187" s="6" t="s">
        <v>4766</v>
      </c>
      <c r="M187" s="6" t="s">
        <v>4766</v>
      </c>
      <c r="N187" s="6" t="s">
        <v>4766</v>
      </c>
      <c r="O187" s="6" t="s">
        <v>4766</v>
      </c>
    </row>
    <row r="188" spans="1:15" ht="16.5" customHeight="1" x14ac:dyDescent="0.25">
      <c r="A188" s="1" t="s">
        <v>2473</v>
      </c>
      <c r="B188" s="2" t="s">
        <v>7017</v>
      </c>
      <c r="C188" s="15" t="s">
        <v>8888</v>
      </c>
      <c r="D188" s="1" t="s">
        <v>9</v>
      </c>
      <c r="E188" s="6">
        <v>37104</v>
      </c>
      <c r="F188" s="6">
        <v>37111</v>
      </c>
      <c r="G188" s="6" t="s">
        <v>4766</v>
      </c>
      <c r="H188" s="6" t="s">
        <v>4766</v>
      </c>
      <c r="I188" s="6" t="s">
        <v>4766</v>
      </c>
      <c r="J188" s="6" t="s">
        <v>4766</v>
      </c>
      <c r="K188" s="6" t="s">
        <v>4766</v>
      </c>
      <c r="L188" s="6" t="s">
        <v>4766</v>
      </c>
      <c r="M188" s="6" t="s">
        <v>4766</v>
      </c>
      <c r="N188" s="6" t="s">
        <v>4766</v>
      </c>
      <c r="O188" s="6" t="s">
        <v>4766</v>
      </c>
    </row>
    <row r="189" spans="1:15" ht="16.5" customHeight="1" x14ac:dyDescent="0.25">
      <c r="A189" s="1" t="s">
        <v>2474</v>
      </c>
      <c r="B189" s="2" t="s">
        <v>7018</v>
      </c>
      <c r="C189" s="15" t="s">
        <v>8888</v>
      </c>
      <c r="D189" s="1" t="s">
        <v>9</v>
      </c>
      <c r="E189" s="6">
        <v>37107</v>
      </c>
      <c r="F189" s="6">
        <v>37110</v>
      </c>
      <c r="G189" s="6" t="s">
        <v>4766</v>
      </c>
      <c r="H189" s="6" t="s">
        <v>4766</v>
      </c>
      <c r="I189" s="6" t="s">
        <v>4766</v>
      </c>
      <c r="J189" s="6" t="s">
        <v>4766</v>
      </c>
      <c r="K189" s="6" t="s">
        <v>4766</v>
      </c>
      <c r="L189" s="6" t="s">
        <v>4766</v>
      </c>
      <c r="M189" s="6" t="s">
        <v>4766</v>
      </c>
      <c r="N189" s="6" t="s">
        <v>4766</v>
      </c>
      <c r="O189" s="6" t="s">
        <v>4766</v>
      </c>
    </row>
    <row r="190" spans="1:15" ht="16.5" customHeight="1" x14ac:dyDescent="0.25">
      <c r="A190" s="1" t="s">
        <v>2475</v>
      </c>
      <c r="B190" s="2" t="s">
        <v>7019</v>
      </c>
      <c r="C190" s="15" t="s">
        <v>8888</v>
      </c>
      <c r="D190" s="1" t="s">
        <v>25</v>
      </c>
      <c r="E190" s="6">
        <v>37110</v>
      </c>
      <c r="F190" s="6" t="s">
        <v>4766</v>
      </c>
      <c r="G190" s="6" t="s">
        <v>4766</v>
      </c>
      <c r="H190" s="6" t="s">
        <v>4766</v>
      </c>
      <c r="I190" s="6" t="s">
        <v>4766</v>
      </c>
      <c r="J190" s="6" t="s">
        <v>4766</v>
      </c>
      <c r="K190" s="6" t="s">
        <v>4766</v>
      </c>
      <c r="L190" s="6" t="s">
        <v>4766</v>
      </c>
      <c r="M190" s="6" t="s">
        <v>4766</v>
      </c>
      <c r="N190" s="6" t="s">
        <v>4766</v>
      </c>
      <c r="O190" s="6" t="s">
        <v>4766</v>
      </c>
    </row>
    <row r="191" spans="1:15" ht="16.5" customHeight="1" x14ac:dyDescent="0.25">
      <c r="A191" s="1" t="s">
        <v>2476</v>
      </c>
      <c r="B191" s="2" t="s">
        <v>7020</v>
      </c>
      <c r="C191" s="15" t="s">
        <v>8888</v>
      </c>
      <c r="D191" s="1" t="s">
        <v>25</v>
      </c>
      <c r="E191" s="6">
        <v>37112</v>
      </c>
      <c r="F191" s="6">
        <v>37123</v>
      </c>
      <c r="G191" s="6" t="s">
        <v>4766</v>
      </c>
      <c r="H191" s="6" t="s">
        <v>4766</v>
      </c>
      <c r="I191" s="6" t="s">
        <v>4766</v>
      </c>
      <c r="J191" s="6" t="s">
        <v>4766</v>
      </c>
      <c r="K191" s="6" t="s">
        <v>4766</v>
      </c>
      <c r="L191" s="6" t="s">
        <v>4766</v>
      </c>
      <c r="M191" s="6" t="s">
        <v>4766</v>
      </c>
      <c r="N191" s="6" t="s">
        <v>4766</v>
      </c>
      <c r="O191" s="6" t="s">
        <v>4766</v>
      </c>
    </row>
    <row r="192" spans="1:15" ht="16.5" customHeight="1" x14ac:dyDescent="0.25">
      <c r="A192" s="1" t="s">
        <v>2477</v>
      </c>
      <c r="B192" s="2" t="s">
        <v>7021</v>
      </c>
      <c r="C192" s="15" t="s">
        <v>8888</v>
      </c>
      <c r="D192" s="1" t="s">
        <v>25</v>
      </c>
      <c r="E192" s="6">
        <v>37112</v>
      </c>
      <c r="F192" s="6">
        <v>37123</v>
      </c>
      <c r="G192" s="6" t="s">
        <v>4766</v>
      </c>
      <c r="H192" s="6" t="s">
        <v>4766</v>
      </c>
      <c r="I192" s="6" t="s">
        <v>4766</v>
      </c>
      <c r="J192" s="6" t="s">
        <v>4766</v>
      </c>
      <c r="K192" s="6" t="s">
        <v>4766</v>
      </c>
      <c r="L192" s="6" t="s">
        <v>4766</v>
      </c>
      <c r="M192" s="6" t="s">
        <v>4766</v>
      </c>
      <c r="N192" s="6" t="s">
        <v>4766</v>
      </c>
      <c r="O192" s="6" t="s">
        <v>4766</v>
      </c>
    </row>
    <row r="193" spans="1:15" ht="16.5" customHeight="1" x14ac:dyDescent="0.25">
      <c r="A193" s="1" t="s">
        <v>2478</v>
      </c>
      <c r="B193" s="2" t="s">
        <v>7022</v>
      </c>
      <c r="C193" s="15" t="s">
        <v>8888</v>
      </c>
      <c r="D193" s="1" t="s">
        <v>11</v>
      </c>
      <c r="E193" s="6">
        <v>37120</v>
      </c>
      <c r="F193" s="6">
        <v>37131</v>
      </c>
      <c r="G193" s="6" t="s">
        <v>4766</v>
      </c>
      <c r="H193" s="6" t="s">
        <v>4766</v>
      </c>
      <c r="I193" s="6" t="s">
        <v>4766</v>
      </c>
      <c r="J193" s="6" t="s">
        <v>4766</v>
      </c>
      <c r="K193" s="6" t="s">
        <v>4766</v>
      </c>
      <c r="L193" s="6" t="s">
        <v>4766</v>
      </c>
      <c r="M193" s="6" t="s">
        <v>4766</v>
      </c>
      <c r="N193" s="6" t="s">
        <v>4766</v>
      </c>
      <c r="O193" s="6" t="s">
        <v>4766</v>
      </c>
    </row>
    <row r="194" spans="1:15" ht="16.5" customHeight="1" x14ac:dyDescent="0.25">
      <c r="A194" s="1" t="s">
        <v>2479</v>
      </c>
      <c r="B194" s="2" t="s">
        <v>7023</v>
      </c>
      <c r="C194" s="15" t="s">
        <v>8888</v>
      </c>
      <c r="D194" s="1" t="s">
        <v>25</v>
      </c>
      <c r="E194" s="6">
        <v>37124</v>
      </c>
      <c r="F194" s="6">
        <v>37134</v>
      </c>
      <c r="G194" s="6" t="s">
        <v>4766</v>
      </c>
      <c r="H194" s="6" t="s">
        <v>4766</v>
      </c>
      <c r="I194" s="6" t="s">
        <v>4766</v>
      </c>
      <c r="J194" s="6" t="s">
        <v>4766</v>
      </c>
      <c r="K194" s="6" t="s">
        <v>4766</v>
      </c>
      <c r="L194" s="6" t="s">
        <v>4766</v>
      </c>
      <c r="M194" s="6" t="s">
        <v>4766</v>
      </c>
      <c r="N194" s="6" t="s">
        <v>4766</v>
      </c>
      <c r="O194" s="6" t="s">
        <v>4766</v>
      </c>
    </row>
    <row r="195" spans="1:15" ht="16.5" customHeight="1" x14ac:dyDescent="0.25">
      <c r="A195" s="1" t="s">
        <v>2480</v>
      </c>
      <c r="B195" s="2" t="s">
        <v>7024</v>
      </c>
      <c r="C195" s="15" t="s">
        <v>8888</v>
      </c>
      <c r="D195" s="1" t="s">
        <v>25</v>
      </c>
      <c r="E195" s="6">
        <v>37140</v>
      </c>
      <c r="F195" s="6">
        <v>37154</v>
      </c>
      <c r="G195" s="6" t="s">
        <v>4766</v>
      </c>
      <c r="H195" s="6" t="s">
        <v>4766</v>
      </c>
      <c r="I195" s="6" t="s">
        <v>4766</v>
      </c>
      <c r="J195" s="6" t="s">
        <v>4766</v>
      </c>
      <c r="K195" s="6" t="s">
        <v>4766</v>
      </c>
      <c r="L195" s="6" t="s">
        <v>4766</v>
      </c>
      <c r="M195" s="6" t="s">
        <v>4766</v>
      </c>
      <c r="N195" s="6" t="s">
        <v>4766</v>
      </c>
      <c r="O195" s="6" t="s">
        <v>4766</v>
      </c>
    </row>
    <row r="196" spans="1:15" ht="16.5" customHeight="1" x14ac:dyDescent="0.25">
      <c r="A196" s="1" t="s">
        <v>2481</v>
      </c>
      <c r="B196" s="2" t="s">
        <v>7025</v>
      </c>
      <c r="C196" s="15" t="s">
        <v>8888</v>
      </c>
      <c r="D196" s="1" t="s">
        <v>25</v>
      </c>
      <c r="E196" s="6">
        <v>37140</v>
      </c>
      <c r="F196" s="6">
        <v>37154</v>
      </c>
      <c r="G196" s="6" t="s">
        <v>4766</v>
      </c>
      <c r="H196" s="6" t="s">
        <v>4766</v>
      </c>
      <c r="I196" s="6" t="s">
        <v>4766</v>
      </c>
      <c r="J196" s="6" t="s">
        <v>4766</v>
      </c>
      <c r="K196" s="6" t="s">
        <v>4766</v>
      </c>
      <c r="L196" s="6" t="s">
        <v>4766</v>
      </c>
      <c r="M196" s="6" t="s">
        <v>4766</v>
      </c>
      <c r="N196" s="6" t="s">
        <v>4766</v>
      </c>
      <c r="O196" s="6" t="s">
        <v>4766</v>
      </c>
    </row>
    <row r="197" spans="1:15" ht="16.5" customHeight="1" x14ac:dyDescent="0.25">
      <c r="A197" s="1" t="s">
        <v>2482</v>
      </c>
      <c r="B197" s="2" t="s">
        <v>7026</v>
      </c>
      <c r="C197" s="15" t="s">
        <v>8888</v>
      </c>
      <c r="D197" s="1" t="s">
        <v>25</v>
      </c>
      <c r="E197" s="6">
        <v>37146</v>
      </c>
      <c r="F197" s="6">
        <v>37153</v>
      </c>
      <c r="G197" s="6" t="s">
        <v>4766</v>
      </c>
      <c r="H197" s="6" t="s">
        <v>4766</v>
      </c>
      <c r="I197" s="6" t="s">
        <v>4766</v>
      </c>
      <c r="J197" s="6" t="s">
        <v>4766</v>
      </c>
      <c r="K197" s="6" t="s">
        <v>4766</v>
      </c>
      <c r="L197" s="6" t="s">
        <v>4766</v>
      </c>
      <c r="M197" s="6" t="s">
        <v>4766</v>
      </c>
      <c r="N197" s="6" t="s">
        <v>4766</v>
      </c>
      <c r="O197" s="6" t="s">
        <v>4766</v>
      </c>
    </row>
    <row r="198" spans="1:15" ht="16.5" customHeight="1" x14ac:dyDescent="0.25">
      <c r="A198" s="1" t="s">
        <v>2483</v>
      </c>
      <c r="B198" s="2" t="s">
        <v>7027</v>
      </c>
      <c r="C198" s="15" t="s">
        <v>8888</v>
      </c>
      <c r="D198" s="1" t="s">
        <v>25</v>
      </c>
      <c r="E198" s="6">
        <v>37149</v>
      </c>
      <c r="F198" s="6">
        <v>37153</v>
      </c>
      <c r="G198" s="6" t="s">
        <v>4766</v>
      </c>
      <c r="H198" s="6" t="s">
        <v>4766</v>
      </c>
      <c r="I198" s="6" t="s">
        <v>4766</v>
      </c>
      <c r="J198" s="6" t="s">
        <v>4766</v>
      </c>
      <c r="K198" s="6" t="s">
        <v>4766</v>
      </c>
      <c r="L198" s="6" t="s">
        <v>4766</v>
      </c>
      <c r="M198" s="6" t="s">
        <v>4766</v>
      </c>
      <c r="N198" s="6" t="s">
        <v>4766</v>
      </c>
      <c r="O198" s="6" t="s">
        <v>4766</v>
      </c>
    </row>
    <row r="199" spans="1:15" ht="16.5" customHeight="1" x14ac:dyDescent="0.25">
      <c r="A199" s="1" t="s">
        <v>2484</v>
      </c>
      <c r="B199" s="2" t="s">
        <v>7028</v>
      </c>
      <c r="C199" s="15" t="s">
        <v>8888</v>
      </c>
      <c r="D199" s="1" t="s">
        <v>25</v>
      </c>
      <c r="E199" s="6">
        <v>37151</v>
      </c>
      <c r="F199" s="6">
        <v>37161</v>
      </c>
      <c r="G199" s="6" t="s">
        <v>4766</v>
      </c>
      <c r="H199" s="6" t="s">
        <v>4766</v>
      </c>
      <c r="I199" s="6" t="s">
        <v>4766</v>
      </c>
      <c r="J199" s="6" t="s">
        <v>4766</v>
      </c>
      <c r="K199" s="6" t="s">
        <v>4766</v>
      </c>
      <c r="L199" s="6" t="s">
        <v>4766</v>
      </c>
      <c r="M199" s="6" t="s">
        <v>4766</v>
      </c>
      <c r="N199" s="6" t="s">
        <v>4766</v>
      </c>
      <c r="O199" s="6" t="s">
        <v>4766</v>
      </c>
    </row>
    <row r="200" spans="1:15" ht="16.5" customHeight="1" x14ac:dyDescent="0.25">
      <c r="A200" s="1" t="s">
        <v>2485</v>
      </c>
      <c r="B200" s="2" t="s">
        <v>7029</v>
      </c>
      <c r="C200" s="15" t="s">
        <v>8888</v>
      </c>
      <c r="D200" s="1" t="s">
        <v>25</v>
      </c>
      <c r="E200" s="6">
        <v>37162</v>
      </c>
      <c r="F200" s="6">
        <v>37176</v>
      </c>
      <c r="G200" s="6" t="s">
        <v>4766</v>
      </c>
      <c r="H200" s="6" t="s">
        <v>4766</v>
      </c>
      <c r="I200" s="6" t="s">
        <v>4766</v>
      </c>
      <c r="J200" s="6" t="s">
        <v>4766</v>
      </c>
      <c r="K200" s="6" t="s">
        <v>4766</v>
      </c>
      <c r="L200" s="6" t="s">
        <v>4766</v>
      </c>
      <c r="M200" s="6" t="s">
        <v>4766</v>
      </c>
      <c r="N200" s="6" t="s">
        <v>4766</v>
      </c>
      <c r="O200" s="6" t="s">
        <v>4766</v>
      </c>
    </row>
    <row r="201" spans="1:15" ht="16.5" customHeight="1" x14ac:dyDescent="0.25">
      <c r="A201" s="1" t="s">
        <v>2486</v>
      </c>
      <c r="B201" s="2" t="s">
        <v>7030</v>
      </c>
      <c r="C201" s="15" t="s">
        <v>8888</v>
      </c>
      <c r="D201" s="1" t="s">
        <v>25</v>
      </c>
      <c r="E201" s="6">
        <v>37162</v>
      </c>
      <c r="F201" s="6">
        <v>37176</v>
      </c>
      <c r="G201" s="6" t="s">
        <v>4766</v>
      </c>
      <c r="H201" s="6" t="s">
        <v>4766</v>
      </c>
      <c r="I201" s="6" t="s">
        <v>4766</v>
      </c>
      <c r="J201" s="6" t="s">
        <v>4766</v>
      </c>
      <c r="K201" s="6" t="s">
        <v>4766</v>
      </c>
      <c r="L201" s="6" t="s">
        <v>4766</v>
      </c>
      <c r="M201" s="6" t="s">
        <v>4766</v>
      </c>
      <c r="N201" s="6" t="s">
        <v>4766</v>
      </c>
      <c r="O201" s="6" t="s">
        <v>4766</v>
      </c>
    </row>
    <row r="202" spans="1:15" ht="16.5" customHeight="1" x14ac:dyDescent="0.25">
      <c r="A202" s="1" t="s">
        <v>2487</v>
      </c>
      <c r="B202" s="2" t="s">
        <v>7031</v>
      </c>
      <c r="C202" s="15" t="s">
        <v>8888</v>
      </c>
      <c r="D202" s="1" t="s">
        <v>25</v>
      </c>
      <c r="E202" s="6">
        <v>37162</v>
      </c>
      <c r="F202" s="6">
        <v>37176</v>
      </c>
      <c r="G202" s="6" t="s">
        <v>4766</v>
      </c>
      <c r="H202" s="6" t="s">
        <v>4766</v>
      </c>
      <c r="I202" s="6" t="s">
        <v>4766</v>
      </c>
      <c r="J202" s="6" t="s">
        <v>4766</v>
      </c>
      <c r="K202" s="6" t="s">
        <v>4766</v>
      </c>
      <c r="L202" s="6" t="s">
        <v>4766</v>
      </c>
      <c r="M202" s="6" t="s">
        <v>4766</v>
      </c>
      <c r="N202" s="6" t="s">
        <v>4766</v>
      </c>
      <c r="O202" s="6" t="s">
        <v>4766</v>
      </c>
    </row>
    <row r="203" spans="1:15" ht="16.5" customHeight="1" x14ac:dyDescent="0.25">
      <c r="A203" s="1" t="s">
        <v>2488</v>
      </c>
      <c r="B203" s="2" t="s">
        <v>7032</v>
      </c>
      <c r="C203" s="15" t="s">
        <v>8888</v>
      </c>
      <c r="D203" s="1" t="s">
        <v>11</v>
      </c>
      <c r="E203" s="6">
        <v>37168</v>
      </c>
      <c r="F203" s="6">
        <v>37188</v>
      </c>
      <c r="G203" s="6" t="s">
        <v>4766</v>
      </c>
      <c r="H203" s="6" t="s">
        <v>4766</v>
      </c>
      <c r="I203" s="6" t="s">
        <v>4766</v>
      </c>
      <c r="J203" s="6" t="s">
        <v>4766</v>
      </c>
      <c r="K203" s="6" t="s">
        <v>4766</v>
      </c>
      <c r="L203" s="6" t="s">
        <v>4766</v>
      </c>
      <c r="M203" s="6" t="s">
        <v>4766</v>
      </c>
      <c r="N203" s="6" t="s">
        <v>4766</v>
      </c>
      <c r="O203" s="6" t="s">
        <v>4766</v>
      </c>
    </row>
    <row r="204" spans="1:15" ht="16.5" customHeight="1" x14ac:dyDescent="0.25">
      <c r="A204" s="1" t="s">
        <v>2489</v>
      </c>
      <c r="B204" s="2" t="s">
        <v>7033</v>
      </c>
      <c r="C204" s="15" t="s">
        <v>8888</v>
      </c>
      <c r="D204" s="1" t="s">
        <v>11</v>
      </c>
      <c r="E204" s="6">
        <v>37168</v>
      </c>
      <c r="F204" s="6">
        <v>37188</v>
      </c>
      <c r="G204" s="6" t="s">
        <v>4766</v>
      </c>
      <c r="H204" s="6" t="s">
        <v>4766</v>
      </c>
      <c r="I204" s="6" t="s">
        <v>4766</v>
      </c>
      <c r="J204" s="6" t="s">
        <v>4766</v>
      </c>
      <c r="K204" s="6" t="s">
        <v>4766</v>
      </c>
      <c r="L204" s="6" t="s">
        <v>4766</v>
      </c>
      <c r="M204" s="6" t="s">
        <v>4766</v>
      </c>
      <c r="N204" s="6" t="s">
        <v>4766</v>
      </c>
      <c r="O204" s="6" t="s">
        <v>4766</v>
      </c>
    </row>
    <row r="205" spans="1:15" ht="16.5" customHeight="1" x14ac:dyDescent="0.25">
      <c r="A205" s="1" t="s">
        <v>2490</v>
      </c>
      <c r="B205" s="2" t="s">
        <v>7034</v>
      </c>
      <c r="C205" s="15" t="s">
        <v>8888</v>
      </c>
      <c r="D205" s="1" t="s">
        <v>25</v>
      </c>
      <c r="E205" s="6">
        <v>37174</v>
      </c>
      <c r="F205" s="6">
        <v>37179</v>
      </c>
      <c r="G205" s="6" t="s">
        <v>4766</v>
      </c>
      <c r="H205" s="6" t="s">
        <v>4766</v>
      </c>
      <c r="I205" s="6" t="s">
        <v>4766</v>
      </c>
      <c r="J205" s="6" t="s">
        <v>4766</v>
      </c>
      <c r="K205" s="6" t="s">
        <v>4766</v>
      </c>
      <c r="L205" s="6" t="s">
        <v>4766</v>
      </c>
      <c r="M205" s="6" t="s">
        <v>4766</v>
      </c>
      <c r="N205" s="6" t="s">
        <v>4766</v>
      </c>
      <c r="O205" s="6" t="s">
        <v>4766</v>
      </c>
    </row>
    <row r="206" spans="1:15" ht="16.5" customHeight="1" x14ac:dyDescent="0.25">
      <c r="A206" s="1" t="s">
        <v>2491</v>
      </c>
      <c r="B206" s="2" t="s">
        <v>7035</v>
      </c>
      <c r="C206" s="15" t="s">
        <v>8888</v>
      </c>
      <c r="D206" s="1" t="s">
        <v>11</v>
      </c>
      <c r="E206" s="6">
        <v>37195</v>
      </c>
      <c r="F206" s="6">
        <v>37202</v>
      </c>
      <c r="G206" s="6" t="s">
        <v>4766</v>
      </c>
      <c r="H206" s="6" t="s">
        <v>4766</v>
      </c>
      <c r="I206" s="6" t="s">
        <v>4766</v>
      </c>
      <c r="J206" s="6" t="s">
        <v>4766</v>
      </c>
      <c r="K206" s="6" t="s">
        <v>4766</v>
      </c>
      <c r="L206" s="6" t="s">
        <v>4766</v>
      </c>
      <c r="M206" s="6" t="s">
        <v>4766</v>
      </c>
      <c r="N206" s="6" t="s">
        <v>4766</v>
      </c>
      <c r="O206" s="6" t="s">
        <v>4766</v>
      </c>
    </row>
    <row r="207" spans="1:15" ht="16.5" customHeight="1" x14ac:dyDescent="0.25">
      <c r="A207" s="1" t="s">
        <v>2492</v>
      </c>
      <c r="B207" s="2" t="s">
        <v>7036</v>
      </c>
      <c r="C207" s="15" t="s">
        <v>8888</v>
      </c>
      <c r="D207" s="1" t="s">
        <v>25</v>
      </c>
      <c r="E207" s="6">
        <v>37197</v>
      </c>
      <c r="F207" s="6">
        <v>37198</v>
      </c>
      <c r="G207" s="6" t="s">
        <v>4766</v>
      </c>
      <c r="H207" s="6" t="s">
        <v>4766</v>
      </c>
      <c r="I207" s="6" t="s">
        <v>4766</v>
      </c>
      <c r="J207" s="6" t="s">
        <v>4766</v>
      </c>
      <c r="K207" s="6" t="s">
        <v>4766</v>
      </c>
      <c r="L207" s="6" t="s">
        <v>4766</v>
      </c>
      <c r="M207" s="6" t="s">
        <v>4766</v>
      </c>
      <c r="N207" s="6" t="s">
        <v>4766</v>
      </c>
      <c r="O207" s="6" t="s">
        <v>4766</v>
      </c>
    </row>
    <row r="208" spans="1:15" ht="16.5" customHeight="1" x14ac:dyDescent="0.25">
      <c r="A208" s="1" t="s">
        <v>2493</v>
      </c>
      <c r="B208" s="2" t="s">
        <v>7037</v>
      </c>
      <c r="C208" s="15" t="s">
        <v>8888</v>
      </c>
      <c r="D208" s="1" t="s">
        <v>25</v>
      </c>
      <c r="E208" s="6">
        <v>37203</v>
      </c>
      <c r="F208" s="6">
        <v>37208</v>
      </c>
      <c r="G208" s="6" t="s">
        <v>4766</v>
      </c>
      <c r="H208" s="6" t="s">
        <v>4766</v>
      </c>
      <c r="I208" s="6" t="s">
        <v>4766</v>
      </c>
      <c r="J208" s="6" t="s">
        <v>4766</v>
      </c>
      <c r="K208" s="6" t="s">
        <v>4766</v>
      </c>
      <c r="L208" s="6" t="s">
        <v>4766</v>
      </c>
      <c r="M208" s="6" t="s">
        <v>4766</v>
      </c>
      <c r="N208" s="6" t="s">
        <v>4766</v>
      </c>
      <c r="O208" s="6" t="s">
        <v>4766</v>
      </c>
    </row>
    <row r="209" spans="1:15" ht="16.5" customHeight="1" x14ac:dyDescent="0.25">
      <c r="A209" s="1" t="s">
        <v>2494</v>
      </c>
      <c r="B209" s="2" t="s">
        <v>7038</v>
      </c>
      <c r="C209" s="15" t="s">
        <v>8888</v>
      </c>
      <c r="D209" s="1" t="s">
        <v>11</v>
      </c>
      <c r="E209" s="6">
        <v>37215</v>
      </c>
      <c r="F209" s="6">
        <v>37225</v>
      </c>
      <c r="G209" s="6" t="s">
        <v>4766</v>
      </c>
      <c r="H209" s="6" t="s">
        <v>4766</v>
      </c>
      <c r="I209" s="6" t="s">
        <v>4766</v>
      </c>
      <c r="J209" s="6" t="s">
        <v>4766</v>
      </c>
      <c r="K209" s="6" t="s">
        <v>4766</v>
      </c>
      <c r="L209" s="6" t="s">
        <v>4766</v>
      </c>
      <c r="M209" s="6" t="s">
        <v>4766</v>
      </c>
      <c r="N209" s="6" t="s">
        <v>4766</v>
      </c>
      <c r="O209" s="6" t="s">
        <v>4766</v>
      </c>
    </row>
    <row r="210" spans="1:15" ht="16.5" customHeight="1" x14ac:dyDescent="0.25">
      <c r="A210" s="1" t="s">
        <v>2495</v>
      </c>
      <c r="B210" s="2" t="s">
        <v>7039</v>
      </c>
      <c r="C210" s="15" t="s">
        <v>8888</v>
      </c>
      <c r="D210" s="1" t="s">
        <v>25</v>
      </c>
      <c r="E210" s="6">
        <v>37221</v>
      </c>
      <c r="F210" s="6">
        <v>37225</v>
      </c>
      <c r="G210" s="6" t="s">
        <v>4766</v>
      </c>
      <c r="H210" s="6" t="s">
        <v>4766</v>
      </c>
      <c r="I210" s="6" t="s">
        <v>4766</v>
      </c>
      <c r="J210" s="6" t="s">
        <v>4766</v>
      </c>
      <c r="K210" s="6" t="s">
        <v>4766</v>
      </c>
      <c r="L210" s="6" t="s">
        <v>4766</v>
      </c>
      <c r="M210" s="6" t="s">
        <v>4766</v>
      </c>
      <c r="N210" s="6" t="s">
        <v>4766</v>
      </c>
      <c r="O210" s="6" t="s">
        <v>4766</v>
      </c>
    </row>
    <row r="211" spans="1:15" ht="16.5" customHeight="1" x14ac:dyDescent="0.25">
      <c r="A211" s="1" t="s">
        <v>2496</v>
      </c>
      <c r="B211" s="2" t="s">
        <v>7040</v>
      </c>
      <c r="C211" s="15" t="s">
        <v>8888</v>
      </c>
      <c r="D211" s="1" t="s">
        <v>25</v>
      </c>
      <c r="E211" s="6">
        <v>37225</v>
      </c>
      <c r="F211" s="6">
        <v>37202</v>
      </c>
      <c r="G211" s="6" t="s">
        <v>4766</v>
      </c>
      <c r="H211" s="6" t="s">
        <v>4766</v>
      </c>
      <c r="I211" s="6" t="s">
        <v>4766</v>
      </c>
      <c r="J211" s="6" t="s">
        <v>4766</v>
      </c>
      <c r="K211" s="6" t="s">
        <v>4766</v>
      </c>
      <c r="L211" s="6" t="s">
        <v>4766</v>
      </c>
      <c r="M211" s="6" t="s">
        <v>4766</v>
      </c>
      <c r="N211" s="6" t="s">
        <v>4766</v>
      </c>
      <c r="O211" s="6" t="s">
        <v>4766</v>
      </c>
    </row>
    <row r="212" spans="1:15" ht="16.5" customHeight="1" x14ac:dyDescent="0.25">
      <c r="A212" s="1" t="s">
        <v>2497</v>
      </c>
      <c r="B212" s="2" t="s">
        <v>4990</v>
      </c>
      <c r="C212" s="15" t="s">
        <v>8888</v>
      </c>
      <c r="D212" s="1" t="s">
        <v>25</v>
      </c>
      <c r="E212" s="6">
        <v>37223</v>
      </c>
      <c r="F212" s="6">
        <v>37232</v>
      </c>
      <c r="G212" s="6" t="s">
        <v>4766</v>
      </c>
      <c r="H212" s="6" t="s">
        <v>4766</v>
      </c>
      <c r="I212" s="6" t="s">
        <v>4766</v>
      </c>
      <c r="J212" s="6" t="s">
        <v>4766</v>
      </c>
      <c r="K212" s="6" t="s">
        <v>4766</v>
      </c>
      <c r="L212" s="6" t="s">
        <v>4766</v>
      </c>
      <c r="M212" s="6" t="s">
        <v>4766</v>
      </c>
      <c r="N212" s="6" t="s">
        <v>4766</v>
      </c>
      <c r="O212" s="6" t="s">
        <v>4766</v>
      </c>
    </row>
    <row r="213" spans="1:15" ht="16.5" customHeight="1" x14ac:dyDescent="0.25">
      <c r="A213" s="1" t="s">
        <v>2498</v>
      </c>
      <c r="B213" s="2" t="s">
        <v>7041</v>
      </c>
      <c r="C213" s="15" t="s">
        <v>8888</v>
      </c>
      <c r="D213" s="1" t="s">
        <v>11</v>
      </c>
      <c r="E213" s="6">
        <v>37226</v>
      </c>
      <c r="F213" s="6" t="s">
        <v>4766</v>
      </c>
      <c r="G213" s="6" t="s">
        <v>4766</v>
      </c>
      <c r="H213" s="6" t="s">
        <v>4766</v>
      </c>
      <c r="I213" s="6" t="s">
        <v>4766</v>
      </c>
      <c r="J213" s="6" t="s">
        <v>4766</v>
      </c>
      <c r="K213" s="6" t="s">
        <v>4766</v>
      </c>
      <c r="L213" s="6" t="s">
        <v>4766</v>
      </c>
      <c r="M213" s="6" t="s">
        <v>4766</v>
      </c>
      <c r="N213" s="6" t="s">
        <v>4766</v>
      </c>
      <c r="O213" s="6" t="s">
        <v>4766</v>
      </c>
    </row>
    <row r="214" spans="1:15" ht="16.5" customHeight="1" x14ac:dyDescent="0.25">
      <c r="A214" s="1" t="s">
        <v>2499</v>
      </c>
      <c r="B214" s="2" t="s">
        <v>7042</v>
      </c>
      <c r="C214" s="15" t="s">
        <v>8888</v>
      </c>
      <c r="D214" s="1" t="s">
        <v>816</v>
      </c>
      <c r="E214" s="6">
        <v>37231</v>
      </c>
      <c r="F214" s="6">
        <v>37235</v>
      </c>
      <c r="G214" s="6" t="s">
        <v>4766</v>
      </c>
      <c r="H214" s="6" t="s">
        <v>4766</v>
      </c>
      <c r="I214" s="6" t="s">
        <v>4766</v>
      </c>
      <c r="J214" s="6" t="s">
        <v>4766</v>
      </c>
      <c r="K214" s="6" t="s">
        <v>4766</v>
      </c>
      <c r="L214" s="6" t="s">
        <v>4766</v>
      </c>
      <c r="M214" s="6" t="s">
        <v>4766</v>
      </c>
      <c r="N214" s="6" t="s">
        <v>4766</v>
      </c>
      <c r="O214" s="6" t="s">
        <v>4766</v>
      </c>
    </row>
    <row r="215" spans="1:15" ht="16.5" customHeight="1" x14ac:dyDescent="0.25">
      <c r="A215" s="1" t="s">
        <v>2500</v>
      </c>
      <c r="B215" s="2" t="s">
        <v>7043</v>
      </c>
      <c r="C215" s="15" t="s">
        <v>8888</v>
      </c>
      <c r="D215" s="1" t="s">
        <v>11</v>
      </c>
      <c r="E215" s="6">
        <v>37233</v>
      </c>
      <c r="F215" s="6">
        <v>37242</v>
      </c>
      <c r="G215" s="6" t="s">
        <v>4766</v>
      </c>
      <c r="H215" s="6" t="s">
        <v>4766</v>
      </c>
      <c r="I215" s="6" t="s">
        <v>4766</v>
      </c>
      <c r="J215" s="6" t="s">
        <v>4766</v>
      </c>
      <c r="K215" s="6" t="s">
        <v>4766</v>
      </c>
      <c r="L215" s="6" t="s">
        <v>4766</v>
      </c>
      <c r="M215" s="6" t="s">
        <v>4766</v>
      </c>
      <c r="N215" s="6" t="s">
        <v>4766</v>
      </c>
      <c r="O215" s="6" t="s">
        <v>4766</v>
      </c>
    </row>
    <row r="216" spans="1:15" ht="16.5" customHeight="1" x14ac:dyDescent="0.25">
      <c r="A216" s="1" t="s">
        <v>2501</v>
      </c>
      <c r="B216" s="2" t="s">
        <v>7044</v>
      </c>
      <c r="C216" s="15" t="s">
        <v>8888</v>
      </c>
      <c r="D216" s="1" t="s">
        <v>25</v>
      </c>
      <c r="E216" s="6">
        <v>37233</v>
      </c>
      <c r="F216" s="6">
        <v>37246</v>
      </c>
      <c r="G216" s="6" t="s">
        <v>4766</v>
      </c>
      <c r="H216" s="6" t="s">
        <v>4766</v>
      </c>
      <c r="I216" s="6" t="s">
        <v>4766</v>
      </c>
      <c r="J216" s="6" t="s">
        <v>4766</v>
      </c>
      <c r="K216" s="6" t="s">
        <v>4766</v>
      </c>
      <c r="L216" s="6" t="s">
        <v>4766</v>
      </c>
      <c r="M216" s="6" t="s">
        <v>4766</v>
      </c>
      <c r="N216" s="6" t="s">
        <v>4766</v>
      </c>
      <c r="O216" s="6" t="s">
        <v>4766</v>
      </c>
    </row>
    <row r="217" spans="1:15" ht="16.5" customHeight="1" x14ac:dyDescent="0.25">
      <c r="A217" s="1" t="s">
        <v>2502</v>
      </c>
      <c r="B217" s="2" t="s">
        <v>7045</v>
      </c>
      <c r="C217" s="15" t="s">
        <v>8888</v>
      </c>
      <c r="D217" s="1" t="s">
        <v>25</v>
      </c>
      <c r="E217" s="6">
        <v>37237</v>
      </c>
      <c r="F217" s="6">
        <v>37240</v>
      </c>
      <c r="G217" s="6" t="s">
        <v>4766</v>
      </c>
      <c r="H217" s="6" t="s">
        <v>4766</v>
      </c>
      <c r="I217" s="6" t="s">
        <v>4766</v>
      </c>
      <c r="J217" s="6" t="s">
        <v>4766</v>
      </c>
      <c r="K217" s="6" t="s">
        <v>4766</v>
      </c>
      <c r="L217" s="6" t="s">
        <v>4766</v>
      </c>
      <c r="M217" s="6" t="s">
        <v>4766</v>
      </c>
      <c r="N217" s="6" t="s">
        <v>4766</v>
      </c>
      <c r="O217" s="6" t="s">
        <v>4766</v>
      </c>
    </row>
    <row r="218" spans="1:15" ht="16.5" customHeight="1" x14ac:dyDescent="0.25">
      <c r="A218" s="1" t="s">
        <v>2503</v>
      </c>
      <c r="B218" s="2" t="s">
        <v>7046</v>
      </c>
      <c r="C218" s="15" t="s">
        <v>8888</v>
      </c>
      <c r="D218" s="1" t="s">
        <v>11</v>
      </c>
      <c r="E218" s="6">
        <v>37238</v>
      </c>
      <c r="F218" s="6">
        <v>37248</v>
      </c>
      <c r="G218" s="6" t="s">
        <v>4766</v>
      </c>
      <c r="H218" s="6" t="s">
        <v>4766</v>
      </c>
      <c r="I218" s="6" t="s">
        <v>4766</v>
      </c>
      <c r="J218" s="6" t="s">
        <v>4766</v>
      </c>
      <c r="K218" s="6" t="s">
        <v>4766</v>
      </c>
      <c r="L218" s="6" t="s">
        <v>4766</v>
      </c>
      <c r="M218" s="6" t="s">
        <v>4766</v>
      </c>
      <c r="N218" s="6" t="s">
        <v>4766</v>
      </c>
      <c r="O218" s="6" t="s">
        <v>4766</v>
      </c>
    </row>
    <row r="219" spans="1:15" ht="16.5" customHeight="1" x14ac:dyDescent="0.25">
      <c r="A219" s="1" t="s">
        <v>2504</v>
      </c>
      <c r="B219" s="2" t="s">
        <v>7047</v>
      </c>
      <c r="C219" s="15" t="s">
        <v>8888</v>
      </c>
      <c r="D219" s="1" t="s">
        <v>11</v>
      </c>
      <c r="E219" s="6">
        <v>37238</v>
      </c>
      <c r="F219" s="6">
        <v>37248</v>
      </c>
      <c r="G219" s="6" t="s">
        <v>4766</v>
      </c>
      <c r="H219" s="6" t="s">
        <v>4766</v>
      </c>
      <c r="I219" s="6" t="s">
        <v>4766</v>
      </c>
      <c r="J219" s="6" t="s">
        <v>4766</v>
      </c>
      <c r="K219" s="6" t="s">
        <v>4766</v>
      </c>
      <c r="L219" s="6" t="s">
        <v>4766</v>
      </c>
      <c r="M219" s="6" t="s">
        <v>4766</v>
      </c>
      <c r="N219" s="6" t="s">
        <v>4766</v>
      </c>
      <c r="O219" s="6" t="s">
        <v>4766</v>
      </c>
    </row>
    <row r="220" spans="1:15" ht="16.5" customHeight="1" x14ac:dyDescent="0.25">
      <c r="A220" s="1" t="s">
        <v>2505</v>
      </c>
      <c r="B220" s="2" t="s">
        <v>7048</v>
      </c>
      <c r="C220" s="15" t="s">
        <v>8888</v>
      </c>
      <c r="D220" s="1" t="s">
        <v>11</v>
      </c>
      <c r="E220" s="6">
        <v>37238</v>
      </c>
      <c r="F220" s="6">
        <v>37248</v>
      </c>
      <c r="G220" s="6" t="s">
        <v>4766</v>
      </c>
      <c r="H220" s="6" t="s">
        <v>4766</v>
      </c>
      <c r="I220" s="6" t="s">
        <v>4766</v>
      </c>
      <c r="J220" s="6" t="s">
        <v>4766</v>
      </c>
      <c r="K220" s="6" t="s">
        <v>4766</v>
      </c>
      <c r="L220" s="6" t="s">
        <v>4766</v>
      </c>
      <c r="M220" s="6" t="s">
        <v>4766</v>
      </c>
      <c r="N220" s="6" t="s">
        <v>4766</v>
      </c>
      <c r="O220" s="6" t="s">
        <v>4766</v>
      </c>
    </row>
    <row r="221" spans="1:15" ht="16.5" customHeight="1" x14ac:dyDescent="0.25">
      <c r="A221" s="1" t="s">
        <v>2506</v>
      </c>
      <c r="B221" s="2" t="s">
        <v>7049</v>
      </c>
      <c r="C221" s="15" t="s">
        <v>8888</v>
      </c>
      <c r="D221" s="1" t="s">
        <v>9</v>
      </c>
      <c r="E221" s="6">
        <v>37256</v>
      </c>
      <c r="F221" s="6">
        <v>37263</v>
      </c>
      <c r="G221" s="6" t="s">
        <v>4766</v>
      </c>
      <c r="H221" s="6" t="s">
        <v>4766</v>
      </c>
      <c r="I221" s="6" t="s">
        <v>4766</v>
      </c>
      <c r="J221" s="6" t="s">
        <v>4766</v>
      </c>
      <c r="K221" s="6" t="s">
        <v>4766</v>
      </c>
      <c r="L221" s="6" t="s">
        <v>4766</v>
      </c>
      <c r="M221" s="6" t="s">
        <v>4766</v>
      </c>
      <c r="N221" s="6" t="s">
        <v>4766</v>
      </c>
      <c r="O221" s="6" t="s">
        <v>4766</v>
      </c>
    </row>
    <row r="222" spans="1:15" ht="16.5" customHeight="1" x14ac:dyDescent="0.25">
      <c r="A222" s="1" t="s">
        <v>2507</v>
      </c>
      <c r="B222" s="2" t="s">
        <v>7050</v>
      </c>
      <c r="C222" s="15" t="s">
        <v>8888</v>
      </c>
      <c r="D222" s="1" t="s">
        <v>9</v>
      </c>
      <c r="E222" s="6">
        <v>37278</v>
      </c>
      <c r="F222" s="6">
        <v>37302</v>
      </c>
      <c r="G222" s="6" t="s">
        <v>4766</v>
      </c>
      <c r="H222" s="6" t="s">
        <v>4766</v>
      </c>
      <c r="I222" s="6" t="s">
        <v>4766</v>
      </c>
      <c r="J222" s="6" t="s">
        <v>4766</v>
      </c>
      <c r="K222" s="6" t="s">
        <v>4766</v>
      </c>
      <c r="L222" s="6" t="s">
        <v>4766</v>
      </c>
      <c r="M222" s="6" t="s">
        <v>4766</v>
      </c>
      <c r="N222" s="6" t="s">
        <v>4766</v>
      </c>
      <c r="O222" s="6" t="s">
        <v>4766</v>
      </c>
    </row>
    <row r="223" spans="1:15" ht="16.5" customHeight="1" x14ac:dyDescent="0.25">
      <c r="A223" s="1" t="s">
        <v>2508</v>
      </c>
      <c r="B223" s="2" t="s">
        <v>7051</v>
      </c>
      <c r="C223" s="15" t="s">
        <v>8888</v>
      </c>
      <c r="D223" s="1" t="s">
        <v>308</v>
      </c>
      <c r="E223" s="6">
        <v>37278</v>
      </c>
      <c r="F223" s="6">
        <v>37288</v>
      </c>
      <c r="G223" s="6">
        <v>37387</v>
      </c>
      <c r="H223" s="6" t="s">
        <v>4766</v>
      </c>
      <c r="I223" s="6" t="s">
        <v>4766</v>
      </c>
      <c r="J223" s="6" t="s">
        <v>4766</v>
      </c>
      <c r="K223" s="6" t="s">
        <v>4766</v>
      </c>
      <c r="L223" s="6" t="s">
        <v>309</v>
      </c>
      <c r="M223" s="6" t="s">
        <v>4766</v>
      </c>
      <c r="N223" s="6" t="s">
        <v>4766</v>
      </c>
      <c r="O223" s="6" t="s">
        <v>4766</v>
      </c>
    </row>
    <row r="224" spans="1:15" ht="16.5" customHeight="1" x14ac:dyDescent="0.25">
      <c r="A224" s="1" t="s">
        <v>2509</v>
      </c>
      <c r="B224" s="2" t="s">
        <v>7052</v>
      </c>
      <c r="C224" s="15" t="s">
        <v>8888</v>
      </c>
      <c r="D224" s="1" t="s">
        <v>308</v>
      </c>
      <c r="E224" s="6">
        <v>37278</v>
      </c>
      <c r="F224" s="6">
        <v>37288</v>
      </c>
      <c r="G224" s="6" t="s">
        <v>4766</v>
      </c>
      <c r="H224" s="6" t="s">
        <v>4766</v>
      </c>
      <c r="I224" s="6" t="s">
        <v>4766</v>
      </c>
      <c r="J224" s="6" t="s">
        <v>4766</v>
      </c>
      <c r="K224" s="6" t="s">
        <v>4766</v>
      </c>
      <c r="L224" s="6" t="s">
        <v>309</v>
      </c>
      <c r="M224" s="6" t="s">
        <v>4766</v>
      </c>
      <c r="N224" s="6" t="s">
        <v>4766</v>
      </c>
      <c r="O224" s="6" t="s">
        <v>4766</v>
      </c>
    </row>
    <row r="225" spans="1:15" ht="16.5" customHeight="1" x14ac:dyDescent="0.25">
      <c r="A225" s="1" t="s">
        <v>2510</v>
      </c>
      <c r="B225" s="2" t="s">
        <v>7053</v>
      </c>
      <c r="C225" s="15" t="s">
        <v>8888</v>
      </c>
      <c r="D225" s="1" t="s">
        <v>308</v>
      </c>
      <c r="E225" s="6">
        <v>37280</v>
      </c>
      <c r="F225" s="6">
        <v>37288</v>
      </c>
      <c r="G225" s="6">
        <v>37330</v>
      </c>
      <c r="H225" s="6" t="s">
        <v>4766</v>
      </c>
      <c r="I225" s="6" t="s">
        <v>4766</v>
      </c>
      <c r="J225" s="6" t="s">
        <v>4766</v>
      </c>
      <c r="K225" s="6" t="s">
        <v>4766</v>
      </c>
      <c r="L225" s="6" t="s">
        <v>309</v>
      </c>
      <c r="M225" s="6" t="s">
        <v>4766</v>
      </c>
      <c r="N225" s="6" t="s">
        <v>4766</v>
      </c>
      <c r="O225" s="6" t="s">
        <v>4766</v>
      </c>
    </row>
    <row r="226" spans="1:15" ht="16.5" customHeight="1" x14ac:dyDescent="0.25">
      <c r="A226" s="1" t="s">
        <v>2511</v>
      </c>
      <c r="B226" s="2" t="s">
        <v>7054</v>
      </c>
      <c r="C226" s="15" t="s">
        <v>8888</v>
      </c>
      <c r="D226" s="1" t="s">
        <v>308</v>
      </c>
      <c r="E226" s="6">
        <v>37266</v>
      </c>
      <c r="F226" s="6">
        <v>37274</v>
      </c>
      <c r="G226" s="6">
        <v>37705</v>
      </c>
      <c r="H226" s="6" t="s">
        <v>4766</v>
      </c>
      <c r="I226" s="6" t="s">
        <v>4766</v>
      </c>
      <c r="J226" s="6" t="s">
        <v>4766</v>
      </c>
      <c r="K226" s="6" t="s">
        <v>4766</v>
      </c>
      <c r="L226" s="6" t="s">
        <v>309</v>
      </c>
      <c r="M226" s="6" t="s">
        <v>4766</v>
      </c>
      <c r="N226" s="6" t="s">
        <v>4766</v>
      </c>
      <c r="O226" s="6" t="s">
        <v>4766</v>
      </c>
    </row>
    <row r="227" spans="1:15" ht="16.5" customHeight="1" x14ac:dyDescent="0.25">
      <c r="A227" s="1" t="s">
        <v>2512</v>
      </c>
      <c r="B227" s="2" t="s">
        <v>7055</v>
      </c>
      <c r="C227" s="15" t="s">
        <v>8888</v>
      </c>
      <c r="D227" s="1" t="s">
        <v>308</v>
      </c>
      <c r="E227" s="6">
        <v>37288</v>
      </c>
      <c r="F227" s="6">
        <v>37296</v>
      </c>
      <c r="G227" s="6" t="s">
        <v>4766</v>
      </c>
      <c r="H227" s="6" t="s">
        <v>4766</v>
      </c>
      <c r="I227" s="6" t="s">
        <v>4766</v>
      </c>
      <c r="J227" s="6" t="s">
        <v>4766</v>
      </c>
      <c r="K227" s="6" t="s">
        <v>4766</v>
      </c>
      <c r="L227" s="6" t="s">
        <v>4766</v>
      </c>
      <c r="M227" s="6" t="s">
        <v>4766</v>
      </c>
      <c r="N227" s="6" t="s">
        <v>4766</v>
      </c>
      <c r="O227" s="6" t="s">
        <v>4766</v>
      </c>
    </row>
    <row r="228" spans="1:15" ht="16.5" customHeight="1" x14ac:dyDescent="0.25">
      <c r="A228" s="1" t="s">
        <v>2513</v>
      </c>
      <c r="B228" s="2" t="s">
        <v>7056</v>
      </c>
      <c r="C228" s="15" t="s">
        <v>8888</v>
      </c>
      <c r="D228" s="1" t="s">
        <v>308</v>
      </c>
      <c r="E228" s="6">
        <v>37295</v>
      </c>
      <c r="F228" s="6">
        <v>37315</v>
      </c>
      <c r="G228" s="6" t="s">
        <v>4766</v>
      </c>
      <c r="H228" s="6" t="s">
        <v>4766</v>
      </c>
      <c r="I228" s="6" t="s">
        <v>4766</v>
      </c>
      <c r="J228" s="6" t="s">
        <v>4766</v>
      </c>
      <c r="K228" s="6" t="s">
        <v>4766</v>
      </c>
      <c r="L228" s="6" t="s">
        <v>4766</v>
      </c>
      <c r="M228" s="6" t="s">
        <v>4766</v>
      </c>
      <c r="N228" s="6" t="s">
        <v>4766</v>
      </c>
      <c r="O228" s="6" t="s">
        <v>4766</v>
      </c>
    </row>
    <row r="229" spans="1:15" ht="16.5" customHeight="1" x14ac:dyDescent="0.25">
      <c r="A229" s="1" t="s">
        <v>2514</v>
      </c>
      <c r="B229" s="2" t="s">
        <v>7057</v>
      </c>
      <c r="C229" s="15" t="s">
        <v>8887</v>
      </c>
      <c r="D229" s="1" t="s">
        <v>7058</v>
      </c>
      <c r="E229" s="6" t="s">
        <v>4766</v>
      </c>
      <c r="F229" s="6" t="s">
        <v>4766</v>
      </c>
      <c r="G229" s="6" t="s">
        <v>4766</v>
      </c>
      <c r="H229" s="6" t="s">
        <v>4766</v>
      </c>
      <c r="I229" s="6" t="s">
        <v>4766</v>
      </c>
      <c r="J229" s="6" t="s">
        <v>4766</v>
      </c>
      <c r="K229" s="6" t="s">
        <v>4766</v>
      </c>
      <c r="L229" s="6" t="s">
        <v>4766</v>
      </c>
      <c r="M229" s="6" t="s">
        <v>4766</v>
      </c>
      <c r="N229" s="6" t="s">
        <v>4766</v>
      </c>
      <c r="O229" s="6" t="s">
        <v>4766</v>
      </c>
    </row>
    <row r="230" spans="1:15" ht="16.5" customHeight="1" x14ac:dyDescent="0.25">
      <c r="A230" s="1" t="s">
        <v>2515</v>
      </c>
      <c r="B230" s="2" t="s">
        <v>7059</v>
      </c>
      <c r="C230" s="15" t="s">
        <v>8887</v>
      </c>
      <c r="D230" s="1" t="s">
        <v>7058</v>
      </c>
      <c r="E230" s="6" t="s">
        <v>4766</v>
      </c>
      <c r="F230" s="6" t="s">
        <v>4766</v>
      </c>
      <c r="G230" s="6" t="s">
        <v>4766</v>
      </c>
      <c r="H230" s="6" t="s">
        <v>4766</v>
      </c>
      <c r="I230" s="6" t="s">
        <v>4766</v>
      </c>
      <c r="J230" s="6" t="s">
        <v>4766</v>
      </c>
      <c r="K230" s="6" t="s">
        <v>4766</v>
      </c>
      <c r="L230" s="6" t="s">
        <v>4766</v>
      </c>
      <c r="M230" s="6" t="s">
        <v>4766</v>
      </c>
      <c r="N230" s="6" t="s">
        <v>4766</v>
      </c>
      <c r="O230" s="6" t="s">
        <v>4766</v>
      </c>
    </row>
    <row r="231" spans="1:15" ht="16.5" customHeight="1" x14ac:dyDescent="0.25">
      <c r="A231" s="1" t="s">
        <v>2516</v>
      </c>
      <c r="B231" s="2" t="s">
        <v>7060</v>
      </c>
      <c r="C231" s="15" t="s">
        <v>8888</v>
      </c>
      <c r="D231" s="1" t="s">
        <v>2</v>
      </c>
      <c r="E231" s="6">
        <v>37316</v>
      </c>
      <c r="F231" s="6">
        <v>37319</v>
      </c>
      <c r="G231" s="6">
        <v>37338</v>
      </c>
      <c r="H231" s="6" t="s">
        <v>4766</v>
      </c>
      <c r="I231" s="6" t="s">
        <v>4766</v>
      </c>
      <c r="J231" s="6" t="s">
        <v>4766</v>
      </c>
      <c r="K231" s="6" t="s">
        <v>4766</v>
      </c>
      <c r="L231" s="6" t="s">
        <v>2</v>
      </c>
      <c r="M231" s="6" t="s">
        <v>4766</v>
      </c>
      <c r="N231" s="6" t="s">
        <v>4766</v>
      </c>
      <c r="O231" s="6" t="s">
        <v>4766</v>
      </c>
    </row>
    <row r="232" spans="1:15" ht="16.5" customHeight="1" x14ac:dyDescent="0.25">
      <c r="A232" s="1" t="s">
        <v>2517</v>
      </c>
      <c r="B232" s="2" t="s">
        <v>7061</v>
      </c>
      <c r="C232" s="15" t="s">
        <v>8888</v>
      </c>
      <c r="D232" s="1" t="s">
        <v>25</v>
      </c>
      <c r="E232" s="6">
        <v>37326</v>
      </c>
      <c r="F232" s="6" t="s">
        <v>4766</v>
      </c>
      <c r="G232" s="6" t="s">
        <v>4766</v>
      </c>
      <c r="H232" s="6" t="s">
        <v>4766</v>
      </c>
      <c r="I232" s="6" t="s">
        <v>4766</v>
      </c>
      <c r="J232" s="6" t="s">
        <v>4766</v>
      </c>
      <c r="K232" s="6" t="s">
        <v>4766</v>
      </c>
      <c r="L232" s="6" t="s">
        <v>309</v>
      </c>
      <c r="M232" s="6" t="s">
        <v>4766</v>
      </c>
      <c r="N232" s="6" t="s">
        <v>4766</v>
      </c>
      <c r="O232" s="6" t="s">
        <v>4766</v>
      </c>
    </row>
    <row r="233" spans="1:15" ht="16.5" customHeight="1" x14ac:dyDescent="0.25">
      <c r="A233" s="1" t="s">
        <v>2518</v>
      </c>
      <c r="B233" s="2" t="s">
        <v>7062</v>
      </c>
      <c r="C233" s="15" t="s">
        <v>8888</v>
      </c>
      <c r="D233" s="1" t="s">
        <v>11</v>
      </c>
      <c r="E233" s="6">
        <v>37328</v>
      </c>
      <c r="F233" s="6">
        <v>37340</v>
      </c>
      <c r="G233" s="6">
        <v>37354</v>
      </c>
      <c r="H233" s="6" t="s">
        <v>4766</v>
      </c>
      <c r="I233" s="6" t="s">
        <v>4766</v>
      </c>
      <c r="J233" s="6" t="s">
        <v>4766</v>
      </c>
      <c r="K233" s="6" t="s">
        <v>4766</v>
      </c>
      <c r="L233" s="6" t="s">
        <v>11</v>
      </c>
      <c r="M233" s="6" t="s">
        <v>4766</v>
      </c>
      <c r="N233" s="6" t="s">
        <v>4766</v>
      </c>
      <c r="O233" s="6" t="s">
        <v>4766</v>
      </c>
    </row>
    <row r="234" spans="1:15" ht="16.5" customHeight="1" x14ac:dyDescent="0.25">
      <c r="A234" s="1" t="s">
        <v>2519</v>
      </c>
      <c r="B234" s="2" t="s">
        <v>7063</v>
      </c>
      <c r="C234" s="15" t="s">
        <v>8888</v>
      </c>
      <c r="D234" s="1" t="s">
        <v>405</v>
      </c>
      <c r="E234" s="6">
        <v>37328</v>
      </c>
      <c r="F234" s="6">
        <v>37340</v>
      </c>
      <c r="G234" s="6">
        <v>37375</v>
      </c>
      <c r="H234" s="6" t="s">
        <v>4766</v>
      </c>
      <c r="I234" s="6" t="s">
        <v>4766</v>
      </c>
      <c r="J234" s="6" t="s">
        <v>4766</v>
      </c>
      <c r="K234" s="6" t="s">
        <v>4766</v>
      </c>
      <c r="L234" s="6" t="s">
        <v>309</v>
      </c>
      <c r="M234" s="6" t="s">
        <v>4766</v>
      </c>
      <c r="N234" s="6" t="s">
        <v>4766</v>
      </c>
      <c r="O234" s="6" t="s">
        <v>4766</v>
      </c>
    </row>
    <row r="235" spans="1:15" ht="16.5" customHeight="1" x14ac:dyDescent="0.25">
      <c r="A235" s="1" t="s">
        <v>2520</v>
      </c>
      <c r="B235" s="2" t="s">
        <v>7063</v>
      </c>
      <c r="C235" s="15" t="s">
        <v>8888</v>
      </c>
      <c r="D235" s="1" t="s">
        <v>2</v>
      </c>
      <c r="E235" s="6">
        <v>37329</v>
      </c>
      <c r="F235" s="6">
        <v>37348</v>
      </c>
      <c r="G235" s="6" t="s">
        <v>4766</v>
      </c>
      <c r="H235" s="6" t="s">
        <v>4766</v>
      </c>
      <c r="I235" s="6" t="s">
        <v>4766</v>
      </c>
      <c r="J235" s="6" t="s">
        <v>4766</v>
      </c>
      <c r="K235" s="6" t="s">
        <v>4766</v>
      </c>
      <c r="L235" s="6" t="s">
        <v>2</v>
      </c>
      <c r="M235" s="6" t="s">
        <v>4766</v>
      </c>
      <c r="N235" s="6" t="s">
        <v>4766</v>
      </c>
      <c r="O235" s="6" t="s">
        <v>4766</v>
      </c>
    </row>
    <row r="236" spans="1:15" ht="16.5" customHeight="1" x14ac:dyDescent="0.25">
      <c r="A236" s="1" t="s">
        <v>2521</v>
      </c>
      <c r="B236" s="2" t="s">
        <v>7064</v>
      </c>
      <c r="C236" s="15" t="s">
        <v>8888</v>
      </c>
      <c r="D236" s="1" t="s">
        <v>266</v>
      </c>
      <c r="E236" s="6">
        <v>37336</v>
      </c>
      <c r="F236" s="6">
        <v>37340</v>
      </c>
      <c r="G236" s="6" t="s">
        <v>4766</v>
      </c>
      <c r="H236" s="6" t="s">
        <v>4766</v>
      </c>
      <c r="I236" s="6" t="s">
        <v>4766</v>
      </c>
      <c r="J236" s="6" t="s">
        <v>4766</v>
      </c>
      <c r="K236" s="6" t="s">
        <v>4766</v>
      </c>
      <c r="L236" s="6" t="s">
        <v>309</v>
      </c>
      <c r="M236" s="6" t="s">
        <v>4766</v>
      </c>
      <c r="N236" s="6" t="s">
        <v>4766</v>
      </c>
      <c r="O236" s="6" t="s">
        <v>4766</v>
      </c>
    </row>
    <row r="237" spans="1:15" ht="16.5" customHeight="1" x14ac:dyDescent="0.25">
      <c r="A237" s="1" t="s">
        <v>2522</v>
      </c>
      <c r="B237" s="2" t="s">
        <v>7065</v>
      </c>
      <c r="C237" s="15" t="s">
        <v>8888</v>
      </c>
      <c r="D237" s="1" t="s">
        <v>266</v>
      </c>
      <c r="E237" s="6">
        <v>37336</v>
      </c>
      <c r="F237" s="6">
        <v>37340</v>
      </c>
      <c r="G237" s="6" t="s">
        <v>4766</v>
      </c>
      <c r="H237" s="6" t="s">
        <v>4766</v>
      </c>
      <c r="I237" s="6" t="s">
        <v>4766</v>
      </c>
      <c r="J237" s="6" t="s">
        <v>4766</v>
      </c>
      <c r="K237" s="6" t="s">
        <v>4766</v>
      </c>
      <c r="L237" s="6" t="s">
        <v>309</v>
      </c>
      <c r="M237" s="6" t="s">
        <v>4766</v>
      </c>
      <c r="N237" s="6" t="s">
        <v>4766</v>
      </c>
      <c r="O237" s="6" t="s">
        <v>4766</v>
      </c>
    </row>
    <row r="238" spans="1:15" ht="16.5" customHeight="1" x14ac:dyDescent="0.25">
      <c r="A238" s="1" t="s">
        <v>2523</v>
      </c>
      <c r="B238" s="2" t="s">
        <v>7066</v>
      </c>
      <c r="C238" s="15" t="s">
        <v>8888</v>
      </c>
      <c r="D238" s="1" t="s">
        <v>266</v>
      </c>
      <c r="E238" s="6">
        <v>37336</v>
      </c>
      <c r="F238" s="6">
        <v>37340</v>
      </c>
      <c r="G238" s="6" t="s">
        <v>4766</v>
      </c>
      <c r="H238" s="6" t="s">
        <v>4766</v>
      </c>
      <c r="I238" s="6" t="s">
        <v>4766</v>
      </c>
      <c r="J238" s="6" t="s">
        <v>4766</v>
      </c>
      <c r="K238" s="6" t="s">
        <v>4766</v>
      </c>
      <c r="L238" s="6" t="s">
        <v>4766</v>
      </c>
      <c r="M238" s="6" t="s">
        <v>4766</v>
      </c>
      <c r="N238" s="6" t="s">
        <v>4766</v>
      </c>
      <c r="O238" s="6" t="s">
        <v>4766</v>
      </c>
    </row>
    <row r="239" spans="1:15" ht="16.5" customHeight="1" x14ac:dyDescent="0.25">
      <c r="A239" s="1" t="s">
        <v>2524</v>
      </c>
      <c r="B239" s="2" t="s">
        <v>7067</v>
      </c>
      <c r="C239" s="15" t="s">
        <v>8888</v>
      </c>
      <c r="D239" s="1" t="s">
        <v>266</v>
      </c>
      <c r="E239" s="6">
        <v>37336</v>
      </c>
      <c r="F239" s="6">
        <v>37340</v>
      </c>
      <c r="G239" s="6" t="s">
        <v>4766</v>
      </c>
      <c r="H239" s="6" t="s">
        <v>4766</v>
      </c>
      <c r="I239" s="6" t="s">
        <v>4766</v>
      </c>
      <c r="J239" s="6" t="s">
        <v>4766</v>
      </c>
      <c r="K239" s="6" t="s">
        <v>4766</v>
      </c>
      <c r="L239" s="6" t="s">
        <v>4766</v>
      </c>
      <c r="M239" s="6" t="s">
        <v>4766</v>
      </c>
      <c r="N239" s="6" t="s">
        <v>4766</v>
      </c>
      <c r="O239" s="6" t="s">
        <v>4766</v>
      </c>
    </row>
    <row r="240" spans="1:15" ht="16.5" customHeight="1" x14ac:dyDescent="0.25">
      <c r="A240" s="1" t="s">
        <v>2525</v>
      </c>
      <c r="B240" s="2" t="s">
        <v>7068</v>
      </c>
      <c r="C240" s="15" t="s">
        <v>8888</v>
      </c>
      <c r="D240" s="1" t="s">
        <v>266</v>
      </c>
      <c r="E240" s="6">
        <v>37336</v>
      </c>
      <c r="F240" s="6">
        <v>37340</v>
      </c>
      <c r="G240" s="6" t="s">
        <v>4766</v>
      </c>
      <c r="H240" s="6" t="s">
        <v>4766</v>
      </c>
      <c r="I240" s="6" t="s">
        <v>4766</v>
      </c>
      <c r="J240" s="6" t="s">
        <v>4766</v>
      </c>
      <c r="K240" s="6" t="s">
        <v>4766</v>
      </c>
      <c r="L240" s="6" t="s">
        <v>4766</v>
      </c>
      <c r="M240" s="6" t="s">
        <v>4766</v>
      </c>
      <c r="N240" s="6" t="s">
        <v>4766</v>
      </c>
      <c r="O240" s="6" t="s">
        <v>4766</v>
      </c>
    </row>
    <row r="241" spans="1:15" ht="16.5" customHeight="1" x14ac:dyDescent="0.25">
      <c r="A241" s="1" t="s">
        <v>2526</v>
      </c>
      <c r="B241" s="2" t="s">
        <v>6124</v>
      </c>
      <c r="C241" s="15" t="s">
        <v>8888</v>
      </c>
      <c r="D241" s="1" t="s">
        <v>308</v>
      </c>
      <c r="E241" s="6">
        <v>37334</v>
      </c>
      <c r="F241" s="6">
        <v>37340</v>
      </c>
      <c r="G241" s="6">
        <v>37389</v>
      </c>
      <c r="H241" s="6" t="s">
        <v>4766</v>
      </c>
      <c r="I241" s="6" t="s">
        <v>4766</v>
      </c>
      <c r="J241" s="6" t="s">
        <v>4766</v>
      </c>
      <c r="K241" s="6" t="s">
        <v>4766</v>
      </c>
      <c r="L241" s="6" t="s">
        <v>309</v>
      </c>
      <c r="M241" s="6" t="s">
        <v>4766</v>
      </c>
      <c r="N241" s="6" t="s">
        <v>4766</v>
      </c>
      <c r="O241" s="6" t="s">
        <v>4766</v>
      </c>
    </row>
    <row r="242" spans="1:15" ht="16.5" customHeight="1" x14ac:dyDescent="0.25">
      <c r="A242" s="1" t="s">
        <v>2527</v>
      </c>
      <c r="B242" s="2" t="s">
        <v>7069</v>
      </c>
      <c r="C242" s="15" t="s">
        <v>8888</v>
      </c>
      <c r="D242" s="1" t="s">
        <v>308</v>
      </c>
      <c r="E242" s="6">
        <v>37349</v>
      </c>
      <c r="F242" s="6">
        <v>37355</v>
      </c>
      <c r="G242" s="6" t="s">
        <v>4766</v>
      </c>
      <c r="H242" s="6" t="s">
        <v>4766</v>
      </c>
      <c r="I242" s="6" t="s">
        <v>4766</v>
      </c>
      <c r="J242" s="6" t="s">
        <v>4766</v>
      </c>
      <c r="K242" s="6" t="s">
        <v>4766</v>
      </c>
      <c r="L242" s="6" t="s">
        <v>309</v>
      </c>
      <c r="M242" s="6" t="s">
        <v>4766</v>
      </c>
      <c r="N242" s="6" t="s">
        <v>4766</v>
      </c>
      <c r="O242" s="6" t="s">
        <v>4766</v>
      </c>
    </row>
    <row r="243" spans="1:15" ht="16.5" customHeight="1" x14ac:dyDescent="0.25">
      <c r="A243" s="1" t="s">
        <v>2528</v>
      </c>
      <c r="B243" s="2" t="s">
        <v>7070</v>
      </c>
      <c r="C243" s="15" t="s">
        <v>8888</v>
      </c>
      <c r="D243" s="1" t="s">
        <v>308</v>
      </c>
      <c r="E243" s="6">
        <v>37349</v>
      </c>
      <c r="F243" s="6">
        <v>37355</v>
      </c>
      <c r="G243" s="6" t="s">
        <v>4766</v>
      </c>
      <c r="H243" s="6" t="s">
        <v>4766</v>
      </c>
      <c r="I243" s="6" t="s">
        <v>4766</v>
      </c>
      <c r="J243" s="6" t="s">
        <v>4766</v>
      </c>
      <c r="K243" s="6" t="s">
        <v>4766</v>
      </c>
      <c r="L243" s="6" t="s">
        <v>309</v>
      </c>
      <c r="M243" s="6" t="s">
        <v>4766</v>
      </c>
      <c r="N243" s="6" t="s">
        <v>4766</v>
      </c>
      <c r="O243" s="6" t="s">
        <v>4766</v>
      </c>
    </row>
    <row r="244" spans="1:15" ht="16.5" customHeight="1" x14ac:dyDescent="0.25">
      <c r="A244" s="1" t="s">
        <v>2529</v>
      </c>
      <c r="B244" s="2" t="s">
        <v>7071</v>
      </c>
      <c r="C244" s="15" t="s">
        <v>8888</v>
      </c>
      <c r="D244" s="1" t="s">
        <v>308</v>
      </c>
      <c r="E244" s="6">
        <v>37349</v>
      </c>
      <c r="F244" s="6">
        <v>37355</v>
      </c>
      <c r="G244" s="6" t="s">
        <v>4766</v>
      </c>
      <c r="H244" s="6" t="s">
        <v>4766</v>
      </c>
      <c r="I244" s="6" t="s">
        <v>4766</v>
      </c>
      <c r="J244" s="6" t="s">
        <v>4766</v>
      </c>
      <c r="K244" s="6" t="s">
        <v>4766</v>
      </c>
      <c r="L244" s="6" t="s">
        <v>309</v>
      </c>
      <c r="M244" s="6" t="s">
        <v>4766</v>
      </c>
      <c r="N244" s="6" t="s">
        <v>4766</v>
      </c>
      <c r="O244" s="6" t="s">
        <v>4766</v>
      </c>
    </row>
    <row r="245" spans="1:15" ht="16.5" customHeight="1" x14ac:dyDescent="0.25">
      <c r="A245" s="1" t="s">
        <v>2530</v>
      </c>
      <c r="B245" s="2" t="s">
        <v>7072</v>
      </c>
      <c r="C245" s="15" t="s">
        <v>8888</v>
      </c>
      <c r="D245" s="1" t="s">
        <v>308</v>
      </c>
      <c r="E245" s="6">
        <v>37349</v>
      </c>
      <c r="F245" s="6">
        <v>37355</v>
      </c>
      <c r="G245" s="6" t="s">
        <v>4766</v>
      </c>
      <c r="H245" s="6" t="s">
        <v>4766</v>
      </c>
      <c r="I245" s="6" t="s">
        <v>4766</v>
      </c>
      <c r="J245" s="6" t="s">
        <v>4766</v>
      </c>
      <c r="K245" s="6" t="s">
        <v>4766</v>
      </c>
      <c r="L245" s="6" t="s">
        <v>309</v>
      </c>
      <c r="M245" s="6" t="s">
        <v>4766</v>
      </c>
      <c r="N245" s="6" t="s">
        <v>4766</v>
      </c>
      <c r="O245" s="6" t="s">
        <v>4766</v>
      </c>
    </row>
    <row r="246" spans="1:15" ht="16.5" customHeight="1" x14ac:dyDescent="0.25">
      <c r="A246" s="1" t="s">
        <v>2531</v>
      </c>
      <c r="B246" s="2" t="s">
        <v>7073</v>
      </c>
      <c r="C246" s="15" t="s">
        <v>8888</v>
      </c>
      <c r="D246" s="1" t="s">
        <v>308</v>
      </c>
      <c r="E246" s="6">
        <v>37352</v>
      </c>
      <c r="F246" s="6">
        <v>37358</v>
      </c>
      <c r="G246" s="6">
        <v>37747</v>
      </c>
      <c r="H246" s="6" t="s">
        <v>4766</v>
      </c>
      <c r="I246" s="6" t="s">
        <v>4766</v>
      </c>
      <c r="J246" s="6" t="s">
        <v>4766</v>
      </c>
      <c r="K246" s="6" t="s">
        <v>4766</v>
      </c>
      <c r="L246" s="6" t="s">
        <v>309</v>
      </c>
      <c r="M246" s="6" t="s">
        <v>4766</v>
      </c>
      <c r="N246" s="6" t="s">
        <v>4766</v>
      </c>
      <c r="O246" s="6" t="s">
        <v>4766</v>
      </c>
    </row>
    <row r="247" spans="1:15" ht="16.5" customHeight="1" x14ac:dyDescent="0.25">
      <c r="A247" s="1" t="s">
        <v>2532</v>
      </c>
      <c r="B247" s="2" t="s">
        <v>7074</v>
      </c>
      <c r="C247" s="15" t="s">
        <v>8888</v>
      </c>
      <c r="D247" s="1" t="s">
        <v>25</v>
      </c>
      <c r="E247" s="6">
        <v>37354</v>
      </c>
      <c r="F247" s="6" t="s">
        <v>4766</v>
      </c>
      <c r="G247" s="6" t="s">
        <v>4766</v>
      </c>
      <c r="H247" s="6" t="s">
        <v>4766</v>
      </c>
      <c r="I247" s="6" t="s">
        <v>4766</v>
      </c>
      <c r="J247" s="6" t="s">
        <v>4766</v>
      </c>
      <c r="K247" s="6" t="s">
        <v>4766</v>
      </c>
      <c r="L247" s="6" t="s">
        <v>4766</v>
      </c>
      <c r="M247" s="6" t="s">
        <v>4766</v>
      </c>
      <c r="N247" s="6" t="s">
        <v>4766</v>
      </c>
      <c r="O247" s="6" t="s">
        <v>4766</v>
      </c>
    </row>
    <row r="248" spans="1:15" ht="16.5" customHeight="1" x14ac:dyDescent="0.25">
      <c r="A248" s="1" t="s">
        <v>2533</v>
      </c>
      <c r="B248" s="2" t="s">
        <v>7075</v>
      </c>
      <c r="C248" s="15" t="s">
        <v>8888</v>
      </c>
      <c r="D248" s="1" t="s">
        <v>11</v>
      </c>
      <c r="E248" s="6">
        <v>37356</v>
      </c>
      <c r="F248" s="6">
        <v>37366</v>
      </c>
      <c r="G248" s="6">
        <v>37441</v>
      </c>
      <c r="H248" s="6" t="s">
        <v>4766</v>
      </c>
      <c r="I248" s="6" t="s">
        <v>4766</v>
      </c>
      <c r="J248" s="6" t="s">
        <v>4766</v>
      </c>
      <c r="K248" s="6" t="s">
        <v>4766</v>
      </c>
      <c r="L248" s="6" t="s">
        <v>309</v>
      </c>
      <c r="M248" s="6" t="s">
        <v>4766</v>
      </c>
      <c r="N248" s="6" t="s">
        <v>4766</v>
      </c>
      <c r="O248" s="6" t="s">
        <v>4766</v>
      </c>
    </row>
    <row r="249" spans="1:15" ht="16.5" customHeight="1" x14ac:dyDescent="0.25">
      <c r="A249" s="1" t="s">
        <v>2534</v>
      </c>
      <c r="B249" s="2" t="s">
        <v>7076</v>
      </c>
      <c r="C249" s="15" t="s">
        <v>8888</v>
      </c>
      <c r="D249" s="1" t="s">
        <v>11</v>
      </c>
      <c r="E249" s="6">
        <v>37357</v>
      </c>
      <c r="F249" s="6">
        <v>37364</v>
      </c>
      <c r="G249" s="6" t="s">
        <v>4766</v>
      </c>
      <c r="H249" s="6" t="s">
        <v>4766</v>
      </c>
      <c r="I249" s="6" t="s">
        <v>4766</v>
      </c>
      <c r="J249" s="6" t="s">
        <v>4766</v>
      </c>
      <c r="K249" s="6" t="s">
        <v>4766</v>
      </c>
      <c r="L249" s="6" t="s">
        <v>11</v>
      </c>
      <c r="M249" s="6" t="s">
        <v>4766</v>
      </c>
      <c r="N249" s="6" t="s">
        <v>4766</v>
      </c>
      <c r="O249" s="6" t="s">
        <v>4766</v>
      </c>
    </row>
    <row r="250" spans="1:15" ht="16.5" customHeight="1" x14ac:dyDescent="0.25">
      <c r="A250" s="1" t="s">
        <v>2535</v>
      </c>
      <c r="B250" s="2" t="s">
        <v>7077</v>
      </c>
      <c r="C250" s="15" t="s">
        <v>8888</v>
      </c>
      <c r="D250" s="1" t="s">
        <v>266</v>
      </c>
      <c r="E250" s="6">
        <v>37359</v>
      </c>
      <c r="F250" s="6">
        <v>37366</v>
      </c>
      <c r="G250" s="6">
        <v>37526</v>
      </c>
      <c r="H250" s="6" t="s">
        <v>4766</v>
      </c>
      <c r="I250" s="6" t="s">
        <v>4766</v>
      </c>
      <c r="J250" s="6" t="s">
        <v>4766</v>
      </c>
      <c r="K250" s="6" t="s">
        <v>4766</v>
      </c>
      <c r="L250" s="6" t="s">
        <v>309</v>
      </c>
      <c r="M250" s="6" t="s">
        <v>4766</v>
      </c>
      <c r="N250" s="6" t="s">
        <v>4766</v>
      </c>
      <c r="O250" s="6" t="s">
        <v>4766</v>
      </c>
    </row>
    <row r="251" spans="1:15" ht="16.5" customHeight="1" x14ac:dyDescent="0.25">
      <c r="A251" s="1" t="s">
        <v>2536</v>
      </c>
      <c r="B251" s="2" t="s">
        <v>7078</v>
      </c>
      <c r="C251" s="15" t="s">
        <v>8888</v>
      </c>
      <c r="D251" s="1" t="s">
        <v>266</v>
      </c>
      <c r="E251" s="6">
        <v>37359</v>
      </c>
      <c r="F251" s="6">
        <v>37366</v>
      </c>
      <c r="G251" s="6">
        <v>37526</v>
      </c>
      <c r="H251" s="6" t="s">
        <v>4766</v>
      </c>
      <c r="I251" s="6" t="s">
        <v>4766</v>
      </c>
      <c r="J251" s="6" t="s">
        <v>4766</v>
      </c>
      <c r="K251" s="6" t="s">
        <v>4766</v>
      </c>
      <c r="L251" s="6" t="s">
        <v>309</v>
      </c>
      <c r="M251" s="6" t="s">
        <v>4766</v>
      </c>
      <c r="N251" s="6" t="s">
        <v>4766</v>
      </c>
      <c r="O251" s="6" t="s">
        <v>4766</v>
      </c>
    </row>
    <row r="252" spans="1:15" ht="16.5" customHeight="1" x14ac:dyDescent="0.25">
      <c r="A252" s="1" t="s">
        <v>2537</v>
      </c>
      <c r="B252" s="2" t="s">
        <v>7079</v>
      </c>
      <c r="C252" s="15" t="s">
        <v>8888</v>
      </c>
      <c r="D252" s="1" t="s">
        <v>266</v>
      </c>
      <c r="E252" s="6">
        <v>37359</v>
      </c>
      <c r="F252" s="6">
        <v>37366</v>
      </c>
      <c r="G252" s="6">
        <v>37526</v>
      </c>
      <c r="H252" s="6" t="s">
        <v>4766</v>
      </c>
      <c r="I252" s="6" t="s">
        <v>4766</v>
      </c>
      <c r="J252" s="6" t="s">
        <v>4766</v>
      </c>
      <c r="K252" s="6" t="s">
        <v>4766</v>
      </c>
      <c r="L252" s="6" t="s">
        <v>309</v>
      </c>
      <c r="M252" s="6" t="s">
        <v>4766</v>
      </c>
      <c r="N252" s="6" t="s">
        <v>4766</v>
      </c>
      <c r="O252" s="6" t="s">
        <v>4766</v>
      </c>
    </row>
    <row r="253" spans="1:15" ht="16.5" customHeight="1" x14ac:dyDescent="0.25">
      <c r="A253" s="1" t="s">
        <v>2538</v>
      </c>
      <c r="B253" s="2" t="s">
        <v>7080</v>
      </c>
      <c r="C253" s="15" t="s">
        <v>8888</v>
      </c>
      <c r="D253" s="1" t="s">
        <v>25</v>
      </c>
      <c r="E253" s="6">
        <v>37361</v>
      </c>
      <c r="F253" s="6">
        <v>37365</v>
      </c>
      <c r="G253" s="6" t="s">
        <v>4766</v>
      </c>
      <c r="H253" s="6" t="s">
        <v>4766</v>
      </c>
      <c r="I253" s="6" t="s">
        <v>4766</v>
      </c>
      <c r="J253" s="6" t="s">
        <v>4766</v>
      </c>
      <c r="K253" s="6" t="s">
        <v>4766</v>
      </c>
      <c r="L253" s="6" t="s">
        <v>2</v>
      </c>
      <c r="M253" s="6" t="s">
        <v>4766</v>
      </c>
      <c r="N253" s="6" t="s">
        <v>4766</v>
      </c>
      <c r="O253" s="6" t="s">
        <v>4766</v>
      </c>
    </row>
    <row r="254" spans="1:15" ht="16.5" customHeight="1" x14ac:dyDescent="0.25">
      <c r="A254" s="1" t="s">
        <v>2539</v>
      </c>
      <c r="B254" s="2" t="s">
        <v>7081</v>
      </c>
      <c r="C254" s="15" t="s">
        <v>8888</v>
      </c>
      <c r="D254" s="1" t="s">
        <v>25</v>
      </c>
      <c r="E254" s="6">
        <v>37361</v>
      </c>
      <c r="F254" s="6">
        <v>37376</v>
      </c>
      <c r="G254" s="6">
        <v>37489</v>
      </c>
      <c r="H254" s="6" t="s">
        <v>4766</v>
      </c>
      <c r="I254" s="6" t="s">
        <v>4766</v>
      </c>
      <c r="J254" s="6" t="s">
        <v>4766</v>
      </c>
      <c r="K254" s="6" t="s">
        <v>4766</v>
      </c>
      <c r="L254" s="6" t="s">
        <v>25</v>
      </c>
      <c r="M254" s="6" t="s">
        <v>4766</v>
      </c>
      <c r="N254" s="6" t="s">
        <v>4766</v>
      </c>
      <c r="O254" s="6" t="s">
        <v>4766</v>
      </c>
    </row>
    <row r="255" spans="1:15" ht="16.5" customHeight="1" x14ac:dyDescent="0.25">
      <c r="A255" s="1" t="s">
        <v>2540</v>
      </c>
      <c r="B255" s="2" t="s">
        <v>7082</v>
      </c>
      <c r="C255" s="15" t="s">
        <v>8888</v>
      </c>
      <c r="D255" s="1" t="s">
        <v>25</v>
      </c>
      <c r="E255" s="6">
        <v>37361</v>
      </c>
      <c r="F255" s="6">
        <v>37376</v>
      </c>
      <c r="G255" s="6">
        <v>37489</v>
      </c>
      <c r="H255" s="6" t="s">
        <v>4766</v>
      </c>
      <c r="I255" s="6" t="s">
        <v>4766</v>
      </c>
      <c r="J255" s="6" t="s">
        <v>4766</v>
      </c>
      <c r="K255" s="6" t="s">
        <v>4766</v>
      </c>
      <c r="L255" s="6" t="s">
        <v>25</v>
      </c>
      <c r="M255" s="6" t="s">
        <v>4766</v>
      </c>
      <c r="N255" s="6" t="s">
        <v>4766</v>
      </c>
      <c r="O255" s="6" t="s">
        <v>4766</v>
      </c>
    </row>
    <row r="256" spans="1:15" ht="16.5" customHeight="1" x14ac:dyDescent="0.25">
      <c r="A256" s="1" t="s">
        <v>2541</v>
      </c>
      <c r="B256" s="2" t="s">
        <v>7083</v>
      </c>
      <c r="C256" s="15" t="s">
        <v>8888</v>
      </c>
      <c r="D256" s="1" t="s">
        <v>931</v>
      </c>
      <c r="E256" s="6">
        <v>37364</v>
      </c>
      <c r="F256" s="6">
        <v>37370</v>
      </c>
      <c r="G256" s="6" t="s">
        <v>4766</v>
      </c>
      <c r="H256" s="6" t="s">
        <v>4766</v>
      </c>
      <c r="I256" s="6" t="s">
        <v>4766</v>
      </c>
      <c r="J256" s="6" t="s">
        <v>4766</v>
      </c>
      <c r="K256" s="6" t="s">
        <v>4766</v>
      </c>
      <c r="L256" s="6" t="s">
        <v>4766</v>
      </c>
      <c r="M256" s="6" t="s">
        <v>4766</v>
      </c>
      <c r="N256" s="6" t="s">
        <v>4766</v>
      </c>
      <c r="O256" s="6" t="s">
        <v>4766</v>
      </c>
    </row>
    <row r="257" spans="1:15" ht="16.5" customHeight="1" x14ac:dyDescent="0.25">
      <c r="A257" s="1" t="s">
        <v>2542</v>
      </c>
      <c r="B257" s="2" t="s">
        <v>7084</v>
      </c>
      <c r="C257" s="15" t="s">
        <v>8888</v>
      </c>
      <c r="D257" s="1" t="s">
        <v>931</v>
      </c>
      <c r="E257" s="6">
        <v>37364</v>
      </c>
      <c r="F257" s="6">
        <v>37370</v>
      </c>
      <c r="G257" s="6" t="s">
        <v>4766</v>
      </c>
      <c r="H257" s="6" t="s">
        <v>4766</v>
      </c>
      <c r="I257" s="6" t="s">
        <v>4766</v>
      </c>
      <c r="J257" s="6" t="s">
        <v>4766</v>
      </c>
      <c r="K257" s="6" t="s">
        <v>4766</v>
      </c>
      <c r="L257" s="6" t="s">
        <v>4766</v>
      </c>
      <c r="M257" s="6" t="s">
        <v>4766</v>
      </c>
      <c r="N257" s="6" t="s">
        <v>4766</v>
      </c>
      <c r="O257" s="6" t="s">
        <v>4766</v>
      </c>
    </row>
    <row r="258" spans="1:15" ht="16.5" customHeight="1" x14ac:dyDescent="0.25">
      <c r="A258" s="1" t="s">
        <v>2543</v>
      </c>
      <c r="B258" s="2" t="s">
        <v>7085</v>
      </c>
      <c r="C258" s="15" t="s">
        <v>8888</v>
      </c>
      <c r="D258" s="1" t="s">
        <v>11</v>
      </c>
      <c r="E258" s="6">
        <v>37379</v>
      </c>
      <c r="F258" s="6">
        <v>37441</v>
      </c>
      <c r="G258" s="6" t="s">
        <v>4766</v>
      </c>
      <c r="H258" s="6" t="s">
        <v>4766</v>
      </c>
      <c r="I258" s="6" t="s">
        <v>4766</v>
      </c>
      <c r="J258" s="6" t="s">
        <v>4766</v>
      </c>
      <c r="K258" s="6" t="s">
        <v>4766</v>
      </c>
      <c r="L258" s="6" t="s">
        <v>309</v>
      </c>
      <c r="M258" s="6" t="s">
        <v>4766</v>
      </c>
      <c r="N258" s="6" t="s">
        <v>4766</v>
      </c>
      <c r="O258" s="6" t="s">
        <v>4766</v>
      </c>
    </row>
    <row r="259" spans="1:15" ht="16.5" customHeight="1" x14ac:dyDescent="0.25">
      <c r="A259" s="1" t="s">
        <v>2544</v>
      </c>
      <c r="B259" s="2" t="s">
        <v>7086</v>
      </c>
      <c r="C259" s="15" t="s">
        <v>8888</v>
      </c>
      <c r="D259" s="1" t="s">
        <v>25</v>
      </c>
      <c r="E259" s="6">
        <v>37379</v>
      </c>
      <c r="F259" s="6">
        <v>37386</v>
      </c>
      <c r="G259" s="6" t="s">
        <v>4766</v>
      </c>
      <c r="H259" s="6" t="s">
        <v>4766</v>
      </c>
      <c r="I259" s="6" t="s">
        <v>4766</v>
      </c>
      <c r="J259" s="6" t="s">
        <v>4766</v>
      </c>
      <c r="K259" s="6" t="s">
        <v>4766</v>
      </c>
      <c r="L259" s="6" t="s">
        <v>4766</v>
      </c>
      <c r="M259" s="6" t="s">
        <v>4766</v>
      </c>
      <c r="N259" s="6" t="s">
        <v>4766</v>
      </c>
      <c r="O259" s="6" t="s">
        <v>4766</v>
      </c>
    </row>
    <row r="260" spans="1:15" ht="16.5" customHeight="1" x14ac:dyDescent="0.25">
      <c r="A260" s="1" t="s">
        <v>2545</v>
      </c>
      <c r="B260" s="2" t="s">
        <v>7087</v>
      </c>
      <c r="C260" s="15" t="s">
        <v>8888</v>
      </c>
      <c r="D260" s="1" t="s">
        <v>11</v>
      </c>
      <c r="E260" s="6">
        <v>37383</v>
      </c>
      <c r="F260" s="6">
        <v>37393</v>
      </c>
      <c r="G260" s="6" t="s">
        <v>4766</v>
      </c>
      <c r="H260" s="6" t="s">
        <v>4766</v>
      </c>
      <c r="I260" s="6" t="s">
        <v>4766</v>
      </c>
      <c r="J260" s="6" t="s">
        <v>4766</v>
      </c>
      <c r="K260" s="6" t="s">
        <v>4766</v>
      </c>
      <c r="L260" s="6" t="s">
        <v>4766</v>
      </c>
      <c r="M260" s="6" t="s">
        <v>4766</v>
      </c>
      <c r="N260" s="6" t="s">
        <v>4766</v>
      </c>
      <c r="O260" s="6" t="s">
        <v>4766</v>
      </c>
    </row>
    <row r="261" spans="1:15" ht="16.5" customHeight="1" x14ac:dyDescent="0.25">
      <c r="A261" s="1" t="s">
        <v>2546</v>
      </c>
      <c r="B261" s="2" t="s">
        <v>7088</v>
      </c>
      <c r="C261" s="15" t="s">
        <v>8888</v>
      </c>
      <c r="D261" s="1" t="s">
        <v>5107</v>
      </c>
      <c r="E261" s="6">
        <v>37385</v>
      </c>
      <c r="F261" s="6">
        <v>37391</v>
      </c>
      <c r="G261" s="6" t="s">
        <v>4766</v>
      </c>
      <c r="H261" s="6" t="s">
        <v>4766</v>
      </c>
      <c r="I261" s="6" t="s">
        <v>4766</v>
      </c>
      <c r="J261" s="6" t="s">
        <v>4766</v>
      </c>
      <c r="K261" s="6" t="s">
        <v>4766</v>
      </c>
      <c r="L261" s="6" t="s">
        <v>4766</v>
      </c>
      <c r="M261" s="6" t="s">
        <v>4766</v>
      </c>
      <c r="N261" s="6" t="s">
        <v>4766</v>
      </c>
      <c r="O261" s="6" t="s">
        <v>4766</v>
      </c>
    </row>
    <row r="262" spans="1:15" ht="16.5" customHeight="1" x14ac:dyDescent="0.25">
      <c r="A262" s="1" t="s">
        <v>2547</v>
      </c>
      <c r="B262" s="2" t="s">
        <v>7089</v>
      </c>
      <c r="C262" s="15" t="s">
        <v>8888</v>
      </c>
      <c r="D262" s="1" t="s">
        <v>2548</v>
      </c>
      <c r="E262" s="6">
        <v>37390</v>
      </c>
      <c r="F262" s="6">
        <v>37394</v>
      </c>
      <c r="G262" s="6" t="s">
        <v>4766</v>
      </c>
      <c r="H262" s="6" t="s">
        <v>4766</v>
      </c>
      <c r="I262" s="6" t="s">
        <v>4766</v>
      </c>
      <c r="J262" s="6" t="s">
        <v>4766</v>
      </c>
      <c r="K262" s="6" t="s">
        <v>4766</v>
      </c>
      <c r="L262" s="6" t="s">
        <v>4766</v>
      </c>
      <c r="M262" s="6" t="s">
        <v>4766</v>
      </c>
      <c r="N262" s="6" t="s">
        <v>4766</v>
      </c>
      <c r="O262" s="6" t="s">
        <v>4766</v>
      </c>
    </row>
    <row r="263" spans="1:15" ht="16.5" customHeight="1" x14ac:dyDescent="0.25">
      <c r="A263" s="1" t="s">
        <v>2549</v>
      </c>
      <c r="B263" s="2" t="s">
        <v>7090</v>
      </c>
      <c r="C263" s="15" t="s">
        <v>8888</v>
      </c>
      <c r="D263" s="1" t="s">
        <v>11</v>
      </c>
      <c r="E263" s="6">
        <v>37391</v>
      </c>
      <c r="F263" s="6">
        <v>37398</v>
      </c>
      <c r="G263" s="6" t="s">
        <v>4766</v>
      </c>
      <c r="H263" s="6" t="s">
        <v>4766</v>
      </c>
      <c r="I263" s="6" t="s">
        <v>4766</v>
      </c>
      <c r="J263" s="6" t="s">
        <v>4766</v>
      </c>
      <c r="K263" s="6" t="s">
        <v>4766</v>
      </c>
      <c r="L263" s="6" t="s">
        <v>4766</v>
      </c>
      <c r="M263" s="6" t="s">
        <v>4766</v>
      </c>
      <c r="N263" s="6" t="s">
        <v>4766</v>
      </c>
      <c r="O263" s="6" t="s">
        <v>4766</v>
      </c>
    </row>
    <row r="264" spans="1:15" ht="16.5" customHeight="1" x14ac:dyDescent="0.25">
      <c r="A264" s="1" t="s">
        <v>2550</v>
      </c>
      <c r="B264" s="2" t="s">
        <v>7091</v>
      </c>
      <c r="C264" s="15" t="s">
        <v>8888</v>
      </c>
      <c r="D264" s="1" t="s">
        <v>4991</v>
      </c>
      <c r="E264" s="6">
        <v>37398</v>
      </c>
      <c r="F264" s="6">
        <v>37403</v>
      </c>
      <c r="G264" s="6">
        <v>37432</v>
      </c>
      <c r="H264" s="6" t="s">
        <v>4766</v>
      </c>
      <c r="I264" s="6" t="s">
        <v>4766</v>
      </c>
      <c r="J264" s="6" t="s">
        <v>4766</v>
      </c>
      <c r="K264" s="6" t="s">
        <v>4766</v>
      </c>
      <c r="L264" s="6" t="s">
        <v>306</v>
      </c>
      <c r="M264" s="6" t="s">
        <v>4766</v>
      </c>
      <c r="N264" s="6" t="s">
        <v>4766</v>
      </c>
      <c r="O264" s="6" t="s">
        <v>4766</v>
      </c>
    </row>
    <row r="265" spans="1:15" ht="16.5" customHeight="1" x14ac:dyDescent="0.25">
      <c r="A265" s="1" t="s">
        <v>2551</v>
      </c>
      <c r="B265" s="2" t="s">
        <v>7092</v>
      </c>
      <c r="C265" s="15" t="s">
        <v>8888</v>
      </c>
      <c r="D265" s="1" t="s">
        <v>4991</v>
      </c>
      <c r="E265" s="6">
        <v>37398</v>
      </c>
      <c r="F265" s="6">
        <v>37403</v>
      </c>
      <c r="G265" s="6">
        <v>37463</v>
      </c>
      <c r="H265" s="6" t="s">
        <v>4766</v>
      </c>
      <c r="I265" s="6" t="s">
        <v>4766</v>
      </c>
      <c r="J265" s="6" t="s">
        <v>4766</v>
      </c>
      <c r="K265" s="6" t="s">
        <v>4766</v>
      </c>
      <c r="L265" s="6" t="s">
        <v>306</v>
      </c>
      <c r="M265" s="6" t="s">
        <v>4766</v>
      </c>
      <c r="N265" s="6" t="s">
        <v>4766</v>
      </c>
      <c r="O265" s="6" t="s">
        <v>4766</v>
      </c>
    </row>
    <row r="266" spans="1:15" ht="16.5" customHeight="1" x14ac:dyDescent="0.25">
      <c r="A266" s="1" t="s">
        <v>2552</v>
      </c>
      <c r="B266" s="2" t="s">
        <v>7093</v>
      </c>
      <c r="C266" s="15" t="s">
        <v>8888</v>
      </c>
      <c r="D266" s="1" t="s">
        <v>4989</v>
      </c>
      <c r="E266" s="6">
        <v>37391</v>
      </c>
      <c r="F266" s="6" t="s">
        <v>225</v>
      </c>
      <c r="G266" s="6" t="s">
        <v>4766</v>
      </c>
      <c r="H266" s="6" t="s">
        <v>4766</v>
      </c>
      <c r="I266" s="6" t="s">
        <v>4766</v>
      </c>
      <c r="J266" s="6" t="s">
        <v>4766</v>
      </c>
      <c r="K266" s="6" t="s">
        <v>4766</v>
      </c>
      <c r="L266" s="6" t="s">
        <v>25</v>
      </c>
      <c r="M266" s="6" t="s">
        <v>4766</v>
      </c>
      <c r="N266" s="6" t="s">
        <v>4766</v>
      </c>
      <c r="O266" s="6" t="s">
        <v>4766</v>
      </c>
    </row>
    <row r="267" spans="1:15" ht="16.5" customHeight="1" x14ac:dyDescent="0.25">
      <c r="A267" s="1" t="s">
        <v>2553</v>
      </c>
      <c r="B267" s="2" t="s">
        <v>7094</v>
      </c>
      <c r="C267" s="15" t="s">
        <v>8888</v>
      </c>
      <c r="D267" s="1" t="s">
        <v>398</v>
      </c>
      <c r="E267" s="6">
        <v>37410</v>
      </c>
      <c r="F267" s="6">
        <v>37416</v>
      </c>
      <c r="G267" s="6">
        <v>37449</v>
      </c>
      <c r="H267" s="6" t="s">
        <v>4766</v>
      </c>
      <c r="I267" s="6" t="s">
        <v>4766</v>
      </c>
      <c r="J267" s="6" t="s">
        <v>4766</v>
      </c>
      <c r="K267" s="6" t="s">
        <v>4766</v>
      </c>
      <c r="L267" s="6" t="s">
        <v>2554</v>
      </c>
      <c r="M267" s="6" t="s">
        <v>4766</v>
      </c>
      <c r="N267" s="6" t="s">
        <v>4766</v>
      </c>
      <c r="O267" s="6" t="s">
        <v>4766</v>
      </c>
    </row>
    <row r="268" spans="1:15" ht="16.5" customHeight="1" x14ac:dyDescent="0.25">
      <c r="A268" s="1" t="s">
        <v>2555</v>
      </c>
      <c r="B268" s="2" t="s">
        <v>7095</v>
      </c>
      <c r="C268" s="15" t="s">
        <v>8888</v>
      </c>
      <c r="D268" s="1" t="s">
        <v>398</v>
      </c>
      <c r="E268" s="6">
        <v>37412</v>
      </c>
      <c r="F268" s="6">
        <v>37419</v>
      </c>
      <c r="G268" s="6">
        <v>37433</v>
      </c>
      <c r="H268" s="6" t="s">
        <v>4766</v>
      </c>
      <c r="I268" s="6" t="s">
        <v>4766</v>
      </c>
      <c r="J268" s="6" t="s">
        <v>4766</v>
      </c>
      <c r="K268" s="6" t="s">
        <v>4766</v>
      </c>
      <c r="L268" s="6" t="s">
        <v>306</v>
      </c>
      <c r="M268" s="6" t="s">
        <v>4766</v>
      </c>
      <c r="N268" s="6" t="s">
        <v>4766</v>
      </c>
      <c r="O268" s="6" t="s">
        <v>4766</v>
      </c>
    </row>
    <row r="269" spans="1:15" ht="16.5" customHeight="1" x14ac:dyDescent="0.25">
      <c r="A269" s="1" t="s">
        <v>2556</v>
      </c>
      <c r="B269" s="2" t="s">
        <v>7096</v>
      </c>
      <c r="C269" s="15" t="s">
        <v>8888</v>
      </c>
      <c r="D269" s="1" t="s">
        <v>25</v>
      </c>
      <c r="E269" s="6">
        <v>37413</v>
      </c>
      <c r="F269" s="6" t="s">
        <v>4766</v>
      </c>
      <c r="G269" s="6" t="s">
        <v>4766</v>
      </c>
      <c r="H269" s="6" t="s">
        <v>4766</v>
      </c>
      <c r="I269" s="6" t="s">
        <v>4766</v>
      </c>
      <c r="J269" s="6" t="s">
        <v>4766</v>
      </c>
      <c r="K269" s="6" t="s">
        <v>4766</v>
      </c>
      <c r="L269" s="6" t="s">
        <v>4766</v>
      </c>
      <c r="M269" s="6" t="s">
        <v>4766</v>
      </c>
      <c r="N269" s="6" t="s">
        <v>4766</v>
      </c>
      <c r="O269" s="6" t="s">
        <v>4766</v>
      </c>
    </row>
    <row r="270" spans="1:15" ht="16.5" customHeight="1" x14ac:dyDescent="0.25">
      <c r="A270" s="1" t="s">
        <v>2557</v>
      </c>
      <c r="B270" s="2" t="s">
        <v>7097</v>
      </c>
      <c r="C270" s="15" t="s">
        <v>8888</v>
      </c>
      <c r="D270" s="1" t="s">
        <v>2558</v>
      </c>
      <c r="E270" s="6">
        <v>37412</v>
      </c>
      <c r="F270" s="6">
        <v>37419</v>
      </c>
      <c r="G270" s="6">
        <v>37433</v>
      </c>
      <c r="H270" s="6" t="s">
        <v>4766</v>
      </c>
      <c r="I270" s="6" t="s">
        <v>4766</v>
      </c>
      <c r="J270" s="6" t="s">
        <v>4766</v>
      </c>
      <c r="K270" s="6" t="s">
        <v>4766</v>
      </c>
      <c r="L270" s="6" t="s">
        <v>309</v>
      </c>
      <c r="M270" s="6" t="s">
        <v>4766</v>
      </c>
      <c r="N270" s="6" t="s">
        <v>4766</v>
      </c>
      <c r="O270" s="6" t="s">
        <v>4766</v>
      </c>
    </row>
    <row r="271" spans="1:15" ht="16.5" customHeight="1" x14ac:dyDescent="0.25">
      <c r="A271" s="1" t="s">
        <v>2559</v>
      </c>
      <c r="B271" s="2" t="s">
        <v>7098</v>
      </c>
      <c r="C271" s="15" t="s">
        <v>8888</v>
      </c>
      <c r="D271" s="1" t="s">
        <v>4989</v>
      </c>
      <c r="E271" s="6">
        <v>37433</v>
      </c>
      <c r="F271" s="6">
        <v>37445</v>
      </c>
      <c r="G271" s="6" t="s">
        <v>4766</v>
      </c>
      <c r="H271" s="6" t="s">
        <v>4766</v>
      </c>
      <c r="I271" s="6" t="s">
        <v>4766</v>
      </c>
      <c r="J271" s="6" t="s">
        <v>4766</v>
      </c>
      <c r="K271" s="6" t="s">
        <v>4766</v>
      </c>
      <c r="L271" s="6" t="s">
        <v>4766</v>
      </c>
      <c r="M271" s="6" t="s">
        <v>4766</v>
      </c>
      <c r="N271" s="6" t="s">
        <v>4766</v>
      </c>
      <c r="O271" s="6" t="s">
        <v>4766</v>
      </c>
    </row>
    <row r="272" spans="1:15" ht="16.5" customHeight="1" x14ac:dyDescent="0.25">
      <c r="A272" s="1" t="s">
        <v>2560</v>
      </c>
      <c r="B272" s="2" t="s">
        <v>7099</v>
      </c>
      <c r="C272" s="15" t="s">
        <v>8888</v>
      </c>
      <c r="D272" s="1" t="s">
        <v>25</v>
      </c>
      <c r="E272" s="6">
        <v>37433</v>
      </c>
      <c r="F272" s="6">
        <v>37445</v>
      </c>
      <c r="G272" s="6" t="s">
        <v>4766</v>
      </c>
      <c r="H272" s="6" t="s">
        <v>4766</v>
      </c>
      <c r="I272" s="6" t="s">
        <v>4766</v>
      </c>
      <c r="J272" s="6" t="s">
        <v>4766</v>
      </c>
      <c r="K272" s="6" t="s">
        <v>4766</v>
      </c>
      <c r="L272" s="6" t="s">
        <v>4766</v>
      </c>
      <c r="M272" s="6" t="s">
        <v>4766</v>
      </c>
      <c r="N272" s="6" t="s">
        <v>4766</v>
      </c>
      <c r="O272" s="6" t="s">
        <v>4766</v>
      </c>
    </row>
    <row r="273" spans="1:15" ht="16.5" customHeight="1" x14ac:dyDescent="0.25">
      <c r="A273" s="1" t="s">
        <v>2561</v>
      </c>
      <c r="B273" s="2" t="s">
        <v>7100</v>
      </c>
      <c r="C273" s="15" t="s">
        <v>8888</v>
      </c>
      <c r="D273" s="1" t="s">
        <v>11</v>
      </c>
      <c r="E273" s="6">
        <v>37417</v>
      </c>
      <c r="F273" s="6">
        <v>37432</v>
      </c>
      <c r="G273" s="6">
        <v>37582</v>
      </c>
      <c r="H273" s="6" t="s">
        <v>4766</v>
      </c>
      <c r="I273" s="6" t="s">
        <v>4766</v>
      </c>
      <c r="J273" s="6" t="s">
        <v>4766</v>
      </c>
      <c r="K273" s="6" t="s">
        <v>4766</v>
      </c>
      <c r="L273" s="6" t="s">
        <v>306</v>
      </c>
      <c r="M273" s="6" t="s">
        <v>4766</v>
      </c>
      <c r="N273" s="6" t="s">
        <v>4766</v>
      </c>
      <c r="O273" s="6" t="s">
        <v>4766</v>
      </c>
    </row>
    <row r="274" spans="1:15" ht="16.5" customHeight="1" x14ac:dyDescent="0.25">
      <c r="A274" s="1" t="s">
        <v>2562</v>
      </c>
      <c r="B274" s="2" t="s">
        <v>7101</v>
      </c>
      <c r="C274" s="15" t="s">
        <v>8888</v>
      </c>
      <c r="D274" s="1" t="s">
        <v>25</v>
      </c>
      <c r="E274" s="6">
        <v>37522</v>
      </c>
      <c r="F274" s="6" t="s">
        <v>225</v>
      </c>
      <c r="G274" s="6" t="s">
        <v>4766</v>
      </c>
      <c r="H274" s="6" t="s">
        <v>4766</v>
      </c>
      <c r="I274" s="6" t="s">
        <v>4766</v>
      </c>
      <c r="J274" s="6" t="s">
        <v>4766</v>
      </c>
      <c r="K274" s="6" t="s">
        <v>4766</v>
      </c>
      <c r="L274" s="6" t="s">
        <v>4766</v>
      </c>
      <c r="M274" s="6" t="s">
        <v>4766</v>
      </c>
      <c r="N274" s="6" t="s">
        <v>4766</v>
      </c>
      <c r="O274" s="6" t="s">
        <v>4766</v>
      </c>
    </row>
    <row r="275" spans="1:15" ht="16.5" customHeight="1" x14ac:dyDescent="0.25">
      <c r="A275" s="1" t="s">
        <v>2563</v>
      </c>
      <c r="B275" s="2" t="s">
        <v>7102</v>
      </c>
      <c r="C275" s="15" t="s">
        <v>8888</v>
      </c>
      <c r="D275" s="1" t="s">
        <v>4989</v>
      </c>
      <c r="E275" s="6">
        <v>37454</v>
      </c>
      <c r="F275" s="6">
        <v>37467</v>
      </c>
      <c r="G275" s="6" t="s">
        <v>4766</v>
      </c>
      <c r="H275" s="6" t="s">
        <v>4766</v>
      </c>
      <c r="I275" s="6" t="s">
        <v>4766</v>
      </c>
      <c r="J275" s="6" t="s">
        <v>4766</v>
      </c>
      <c r="K275" s="6" t="s">
        <v>4766</v>
      </c>
      <c r="L275" s="6" t="s">
        <v>4766</v>
      </c>
      <c r="M275" s="6" t="s">
        <v>4766</v>
      </c>
      <c r="N275" s="6" t="s">
        <v>4766</v>
      </c>
      <c r="O275" s="6" t="s">
        <v>4766</v>
      </c>
    </row>
    <row r="276" spans="1:15" ht="16.5" customHeight="1" x14ac:dyDescent="0.25">
      <c r="A276" s="1" t="s">
        <v>2564</v>
      </c>
      <c r="B276" s="2" t="s">
        <v>7103</v>
      </c>
      <c r="C276" s="15" t="s">
        <v>8888</v>
      </c>
      <c r="D276" s="1" t="s">
        <v>816</v>
      </c>
      <c r="E276" s="6">
        <v>37454</v>
      </c>
      <c r="F276" s="6">
        <v>37467</v>
      </c>
      <c r="G276" s="6" t="s">
        <v>4766</v>
      </c>
      <c r="H276" s="6" t="s">
        <v>4766</v>
      </c>
      <c r="I276" s="6" t="s">
        <v>4766</v>
      </c>
      <c r="J276" s="6" t="s">
        <v>4766</v>
      </c>
      <c r="K276" s="6" t="s">
        <v>4766</v>
      </c>
      <c r="L276" s="6" t="s">
        <v>4766</v>
      </c>
      <c r="M276" s="6" t="s">
        <v>4766</v>
      </c>
      <c r="N276" s="6" t="s">
        <v>4766</v>
      </c>
      <c r="O276" s="6" t="s">
        <v>4766</v>
      </c>
    </row>
    <row r="277" spans="1:15" ht="16.5" customHeight="1" x14ac:dyDescent="0.25">
      <c r="A277" s="1" t="s">
        <v>2565</v>
      </c>
      <c r="B277" s="2" t="s">
        <v>7104</v>
      </c>
      <c r="C277" s="15" t="s">
        <v>8888</v>
      </c>
      <c r="D277" s="1" t="s">
        <v>11</v>
      </c>
      <c r="E277" s="6">
        <v>37447</v>
      </c>
      <c r="F277" s="6" t="s">
        <v>4766</v>
      </c>
      <c r="G277" s="6" t="s">
        <v>4766</v>
      </c>
      <c r="H277" s="6" t="s">
        <v>4766</v>
      </c>
      <c r="I277" s="6" t="s">
        <v>4766</v>
      </c>
      <c r="J277" s="6" t="s">
        <v>4766</v>
      </c>
      <c r="K277" s="6" t="s">
        <v>4766</v>
      </c>
      <c r="L277" s="6" t="s">
        <v>4766</v>
      </c>
      <c r="M277" s="6" t="s">
        <v>4766</v>
      </c>
      <c r="N277" s="6" t="s">
        <v>4766</v>
      </c>
      <c r="O277" s="6" t="s">
        <v>4766</v>
      </c>
    </row>
    <row r="278" spans="1:15" ht="16.5" customHeight="1" x14ac:dyDescent="0.25">
      <c r="A278" s="1" t="s">
        <v>2566</v>
      </c>
      <c r="B278" s="2" t="s">
        <v>7105</v>
      </c>
      <c r="C278" s="15" t="s">
        <v>8888</v>
      </c>
      <c r="D278" s="1" t="s">
        <v>816</v>
      </c>
      <c r="E278" s="6">
        <v>37455</v>
      </c>
      <c r="F278" s="6">
        <v>37463</v>
      </c>
      <c r="G278" s="6">
        <v>37536</v>
      </c>
      <c r="H278" s="6" t="s">
        <v>4766</v>
      </c>
      <c r="I278" s="6" t="s">
        <v>4766</v>
      </c>
      <c r="J278" s="6" t="s">
        <v>4766</v>
      </c>
      <c r="K278" s="6" t="s">
        <v>4766</v>
      </c>
      <c r="L278" s="6" t="s">
        <v>25</v>
      </c>
      <c r="M278" s="6" t="s">
        <v>4766</v>
      </c>
      <c r="N278" s="6" t="s">
        <v>4766</v>
      </c>
      <c r="O278" s="6" t="s">
        <v>4766</v>
      </c>
    </row>
    <row r="279" spans="1:15" ht="16.5" customHeight="1" x14ac:dyDescent="0.25">
      <c r="A279" s="1" t="s">
        <v>2567</v>
      </c>
      <c r="B279" s="2" t="s">
        <v>7106</v>
      </c>
      <c r="C279" s="15" t="s">
        <v>8888</v>
      </c>
      <c r="D279" s="1" t="s">
        <v>2568</v>
      </c>
      <c r="E279" s="6">
        <v>37463</v>
      </c>
      <c r="F279" s="6">
        <v>37468</v>
      </c>
      <c r="G279" s="6">
        <v>37469</v>
      </c>
      <c r="H279" s="6" t="s">
        <v>4766</v>
      </c>
      <c r="I279" s="6" t="s">
        <v>4766</v>
      </c>
      <c r="J279" s="6" t="s">
        <v>4766</v>
      </c>
      <c r="K279" s="6" t="s">
        <v>4766</v>
      </c>
      <c r="L279" s="6" t="s">
        <v>309</v>
      </c>
      <c r="M279" s="6" t="s">
        <v>4766</v>
      </c>
      <c r="N279" s="6" t="s">
        <v>4766</v>
      </c>
      <c r="O279" s="6" t="s">
        <v>4766</v>
      </c>
    </row>
    <row r="280" spans="1:15" ht="16.5" customHeight="1" x14ac:dyDescent="0.25">
      <c r="A280" s="1" t="s">
        <v>2569</v>
      </c>
      <c r="B280" s="2" t="s">
        <v>7107</v>
      </c>
      <c r="C280" s="15" t="s">
        <v>8888</v>
      </c>
      <c r="D280" s="1" t="s">
        <v>2570</v>
      </c>
      <c r="E280" s="6">
        <v>37463</v>
      </c>
      <c r="F280" s="6">
        <v>37468</v>
      </c>
      <c r="G280" s="6">
        <v>37469</v>
      </c>
      <c r="H280" s="6" t="s">
        <v>4766</v>
      </c>
      <c r="I280" s="6" t="s">
        <v>4766</v>
      </c>
      <c r="J280" s="6" t="s">
        <v>4766</v>
      </c>
      <c r="K280" s="6" t="s">
        <v>4766</v>
      </c>
      <c r="L280" s="6" t="s">
        <v>309</v>
      </c>
      <c r="M280" s="6" t="s">
        <v>4766</v>
      </c>
      <c r="N280" s="6" t="s">
        <v>4766</v>
      </c>
      <c r="O280" s="6" t="s">
        <v>4766</v>
      </c>
    </row>
    <row r="281" spans="1:15" ht="16.5" customHeight="1" x14ac:dyDescent="0.25">
      <c r="A281" s="1" t="s">
        <v>2571</v>
      </c>
      <c r="B281" s="2" t="s">
        <v>7108</v>
      </c>
      <c r="C281" s="15" t="s">
        <v>8888</v>
      </c>
      <c r="D281" s="1" t="s">
        <v>11</v>
      </c>
      <c r="E281" s="6">
        <v>37447</v>
      </c>
      <c r="F281" s="6" t="s">
        <v>4766</v>
      </c>
      <c r="G281" s="6" t="s">
        <v>4766</v>
      </c>
      <c r="H281" s="6" t="s">
        <v>4766</v>
      </c>
      <c r="I281" s="6" t="s">
        <v>4766</v>
      </c>
      <c r="J281" s="6" t="s">
        <v>4766</v>
      </c>
      <c r="K281" s="6" t="s">
        <v>4766</v>
      </c>
      <c r="L281" s="6" t="s">
        <v>4766</v>
      </c>
      <c r="M281" s="6" t="s">
        <v>4766</v>
      </c>
      <c r="N281" s="6" t="s">
        <v>4766</v>
      </c>
      <c r="O281" s="6" t="s">
        <v>4766</v>
      </c>
    </row>
    <row r="282" spans="1:15" ht="16.5" customHeight="1" x14ac:dyDescent="0.25">
      <c r="A282" s="1" t="s">
        <v>2572</v>
      </c>
      <c r="B282" s="2" t="s">
        <v>7109</v>
      </c>
      <c r="C282" s="15" t="s">
        <v>8888</v>
      </c>
      <c r="D282" s="1" t="s">
        <v>11</v>
      </c>
      <c r="E282" s="6">
        <v>37447</v>
      </c>
      <c r="F282" s="6" t="s">
        <v>4766</v>
      </c>
      <c r="G282" s="6" t="s">
        <v>4766</v>
      </c>
      <c r="H282" s="6" t="s">
        <v>4766</v>
      </c>
      <c r="I282" s="6" t="s">
        <v>4766</v>
      </c>
      <c r="J282" s="6" t="s">
        <v>4766</v>
      </c>
      <c r="K282" s="6" t="s">
        <v>4766</v>
      </c>
      <c r="L282" s="6" t="s">
        <v>4766</v>
      </c>
      <c r="M282" s="6" t="s">
        <v>4766</v>
      </c>
      <c r="N282" s="6" t="s">
        <v>4766</v>
      </c>
      <c r="O282" s="6" t="s">
        <v>4766</v>
      </c>
    </row>
    <row r="283" spans="1:15" ht="16.5" customHeight="1" x14ac:dyDescent="0.25">
      <c r="A283" s="1" t="s">
        <v>2573</v>
      </c>
      <c r="B283" s="2" t="s">
        <v>7104</v>
      </c>
      <c r="C283" s="15" t="s">
        <v>8888</v>
      </c>
      <c r="D283" s="1" t="s">
        <v>11</v>
      </c>
      <c r="E283" s="6">
        <v>37447</v>
      </c>
      <c r="F283" s="6" t="s">
        <v>4766</v>
      </c>
      <c r="G283" s="6" t="s">
        <v>4766</v>
      </c>
      <c r="H283" s="6" t="s">
        <v>4766</v>
      </c>
      <c r="I283" s="6" t="s">
        <v>4766</v>
      </c>
      <c r="J283" s="6" t="s">
        <v>4766</v>
      </c>
      <c r="K283" s="6" t="s">
        <v>4766</v>
      </c>
      <c r="L283" s="6" t="s">
        <v>4766</v>
      </c>
      <c r="M283" s="6" t="s">
        <v>4766</v>
      </c>
      <c r="N283" s="6" t="s">
        <v>4766</v>
      </c>
      <c r="O283" s="6" t="s">
        <v>4766</v>
      </c>
    </row>
    <row r="284" spans="1:15" ht="16.5" customHeight="1" x14ac:dyDescent="0.25">
      <c r="A284" s="1" t="s">
        <v>2574</v>
      </c>
      <c r="B284" s="2" t="s">
        <v>7110</v>
      </c>
      <c r="C284" s="15" t="s">
        <v>8888</v>
      </c>
      <c r="D284" s="1" t="s">
        <v>25</v>
      </c>
      <c r="E284" s="6">
        <v>37464</v>
      </c>
      <c r="F284" s="6">
        <v>37468</v>
      </c>
      <c r="G284" s="6">
        <v>37621</v>
      </c>
      <c r="H284" s="6" t="s">
        <v>4766</v>
      </c>
      <c r="I284" s="6" t="s">
        <v>4766</v>
      </c>
      <c r="J284" s="6" t="s">
        <v>4766</v>
      </c>
      <c r="K284" s="6" t="s">
        <v>4766</v>
      </c>
      <c r="L284" s="6" t="s">
        <v>25</v>
      </c>
      <c r="M284" s="6" t="s">
        <v>4766</v>
      </c>
      <c r="N284" s="6" t="s">
        <v>4766</v>
      </c>
      <c r="O284" s="6" t="s">
        <v>4766</v>
      </c>
    </row>
    <row r="285" spans="1:15" ht="16.5" customHeight="1" x14ac:dyDescent="0.25">
      <c r="A285" s="1" t="s">
        <v>2575</v>
      </c>
      <c r="B285" s="2" t="s">
        <v>7111</v>
      </c>
      <c r="C285" s="15" t="s">
        <v>8888</v>
      </c>
      <c r="D285" s="1" t="s">
        <v>11</v>
      </c>
      <c r="E285" s="6">
        <v>37455</v>
      </c>
      <c r="F285" s="6">
        <v>37473</v>
      </c>
      <c r="G285" s="6">
        <v>37610</v>
      </c>
      <c r="H285" s="6" t="s">
        <v>4766</v>
      </c>
      <c r="I285" s="6" t="s">
        <v>4766</v>
      </c>
      <c r="J285" s="6" t="s">
        <v>4766</v>
      </c>
      <c r="K285" s="6" t="s">
        <v>4766</v>
      </c>
      <c r="L285" s="6" t="s">
        <v>1293</v>
      </c>
      <c r="M285" s="6" t="s">
        <v>4766</v>
      </c>
      <c r="N285" s="6" t="s">
        <v>4766</v>
      </c>
      <c r="O285" s="6" t="s">
        <v>4766</v>
      </c>
    </row>
    <row r="286" spans="1:15" ht="16.5" customHeight="1" x14ac:dyDescent="0.25">
      <c r="A286" s="1" t="s">
        <v>2576</v>
      </c>
      <c r="B286" s="2" t="s">
        <v>7112</v>
      </c>
      <c r="C286" s="15" t="s">
        <v>8888</v>
      </c>
      <c r="D286" s="1" t="s">
        <v>25</v>
      </c>
      <c r="E286" s="6">
        <v>37446</v>
      </c>
      <c r="F286" s="6" t="s">
        <v>225</v>
      </c>
      <c r="G286" s="6" t="s">
        <v>4766</v>
      </c>
      <c r="H286" s="6" t="s">
        <v>4766</v>
      </c>
      <c r="I286" s="6" t="s">
        <v>4766</v>
      </c>
      <c r="J286" s="6" t="s">
        <v>4766</v>
      </c>
      <c r="K286" s="6" t="s">
        <v>4766</v>
      </c>
      <c r="L286" s="6" t="s">
        <v>4766</v>
      </c>
      <c r="M286" s="6" t="s">
        <v>4766</v>
      </c>
      <c r="N286" s="6" t="s">
        <v>4766</v>
      </c>
      <c r="O286" s="6" t="s">
        <v>4766</v>
      </c>
    </row>
    <row r="287" spans="1:15" ht="16.5" customHeight="1" x14ac:dyDescent="0.25">
      <c r="A287" s="1" t="s">
        <v>2577</v>
      </c>
      <c r="B287" s="2" t="s">
        <v>7113</v>
      </c>
      <c r="C287" s="15" t="s">
        <v>8888</v>
      </c>
      <c r="D287" s="1" t="s">
        <v>25</v>
      </c>
      <c r="E287" s="6">
        <v>37446</v>
      </c>
      <c r="F287" s="6" t="s">
        <v>225</v>
      </c>
      <c r="G287" s="6" t="s">
        <v>4766</v>
      </c>
      <c r="H287" s="6" t="s">
        <v>4766</v>
      </c>
      <c r="I287" s="6" t="s">
        <v>4766</v>
      </c>
      <c r="J287" s="6" t="s">
        <v>4766</v>
      </c>
      <c r="K287" s="6" t="s">
        <v>4766</v>
      </c>
      <c r="L287" s="6" t="s">
        <v>4766</v>
      </c>
      <c r="M287" s="6" t="s">
        <v>4766</v>
      </c>
      <c r="N287" s="6" t="s">
        <v>4766</v>
      </c>
      <c r="O287" s="6" t="s">
        <v>4766</v>
      </c>
    </row>
    <row r="288" spans="1:15" ht="16.5" customHeight="1" x14ac:dyDescent="0.25">
      <c r="A288" s="1" t="s">
        <v>2578</v>
      </c>
      <c r="B288" s="2" t="s">
        <v>7114</v>
      </c>
      <c r="C288" s="15" t="s">
        <v>8888</v>
      </c>
      <c r="D288" s="1" t="s">
        <v>25</v>
      </c>
      <c r="E288" s="6">
        <v>37446</v>
      </c>
      <c r="F288" s="6" t="s">
        <v>225</v>
      </c>
      <c r="G288" s="6" t="s">
        <v>7115</v>
      </c>
      <c r="H288" s="6" t="s">
        <v>4766</v>
      </c>
      <c r="I288" s="6" t="s">
        <v>4766</v>
      </c>
      <c r="J288" s="6" t="s">
        <v>4766</v>
      </c>
      <c r="K288" s="6" t="s">
        <v>4766</v>
      </c>
      <c r="L288" s="6" t="s">
        <v>4766</v>
      </c>
      <c r="M288" s="6" t="s">
        <v>4766</v>
      </c>
      <c r="N288" s="6" t="s">
        <v>4766</v>
      </c>
      <c r="O288" s="6" t="s">
        <v>4766</v>
      </c>
    </row>
    <row r="289" spans="1:15" ht="16.5" customHeight="1" x14ac:dyDescent="0.25">
      <c r="A289" s="1" t="s">
        <v>2579</v>
      </c>
      <c r="B289" s="2" t="s">
        <v>5082</v>
      </c>
      <c r="C289" s="15" t="s">
        <v>8888</v>
      </c>
      <c r="D289" s="1" t="s">
        <v>4766</v>
      </c>
      <c r="E289" s="6" t="s">
        <v>4766</v>
      </c>
      <c r="F289" s="6" t="s">
        <v>4766</v>
      </c>
      <c r="G289" s="6" t="s">
        <v>4766</v>
      </c>
      <c r="H289" s="6" t="s">
        <v>4766</v>
      </c>
      <c r="I289" s="6" t="s">
        <v>4766</v>
      </c>
      <c r="J289" s="6" t="s">
        <v>4766</v>
      </c>
      <c r="K289" s="6" t="s">
        <v>4766</v>
      </c>
      <c r="L289" s="6" t="s">
        <v>4766</v>
      </c>
      <c r="M289" s="6" t="s">
        <v>4766</v>
      </c>
      <c r="N289" s="6" t="s">
        <v>4766</v>
      </c>
      <c r="O289" s="6" t="s">
        <v>4766</v>
      </c>
    </row>
    <row r="290" spans="1:15" ht="16.5" customHeight="1" x14ac:dyDescent="0.25">
      <c r="A290" s="1" t="s">
        <v>2580</v>
      </c>
      <c r="B290" s="2" t="s">
        <v>5082</v>
      </c>
      <c r="C290" s="15" t="s">
        <v>8888</v>
      </c>
      <c r="D290" s="1" t="s">
        <v>4766</v>
      </c>
      <c r="E290" s="6" t="s">
        <v>4766</v>
      </c>
      <c r="F290" s="6" t="s">
        <v>4766</v>
      </c>
      <c r="G290" s="6" t="s">
        <v>4766</v>
      </c>
      <c r="H290" s="6" t="s">
        <v>4766</v>
      </c>
      <c r="I290" s="6" t="s">
        <v>4766</v>
      </c>
      <c r="J290" s="6" t="s">
        <v>4766</v>
      </c>
      <c r="K290" s="6" t="s">
        <v>4766</v>
      </c>
      <c r="L290" s="6" t="s">
        <v>4766</v>
      </c>
      <c r="M290" s="6" t="s">
        <v>4766</v>
      </c>
      <c r="N290" s="6" t="s">
        <v>4766</v>
      </c>
      <c r="O290" s="6" t="s">
        <v>4766</v>
      </c>
    </row>
    <row r="291" spans="1:15" ht="16.5" customHeight="1" x14ac:dyDescent="0.25">
      <c r="A291" s="1" t="s">
        <v>2581</v>
      </c>
      <c r="B291" s="2" t="s">
        <v>7116</v>
      </c>
      <c r="C291" s="15" t="s">
        <v>8888</v>
      </c>
      <c r="D291" s="1" t="s">
        <v>308</v>
      </c>
      <c r="E291" s="6">
        <v>37469</v>
      </c>
      <c r="F291" s="6">
        <v>37509</v>
      </c>
      <c r="G291" s="6" t="s">
        <v>4766</v>
      </c>
      <c r="H291" s="6" t="s">
        <v>4766</v>
      </c>
      <c r="I291" s="6" t="s">
        <v>4766</v>
      </c>
      <c r="J291" s="6" t="s">
        <v>4766</v>
      </c>
      <c r="K291" s="6" t="s">
        <v>4766</v>
      </c>
      <c r="L291" s="6" t="s">
        <v>4766</v>
      </c>
      <c r="M291" s="6" t="s">
        <v>4766</v>
      </c>
      <c r="N291" s="6" t="s">
        <v>4766</v>
      </c>
      <c r="O291" s="6" t="s">
        <v>4766</v>
      </c>
    </row>
    <row r="292" spans="1:15" ht="16.5" customHeight="1" x14ac:dyDescent="0.25">
      <c r="A292" s="1" t="s">
        <v>2582</v>
      </c>
      <c r="B292" s="2" t="s">
        <v>7117</v>
      </c>
      <c r="C292" s="15" t="s">
        <v>8888</v>
      </c>
      <c r="D292" s="1" t="s">
        <v>308</v>
      </c>
      <c r="E292" s="6">
        <v>37469</v>
      </c>
      <c r="F292" s="6">
        <v>37509</v>
      </c>
      <c r="G292" s="6" t="s">
        <v>4766</v>
      </c>
      <c r="H292" s="6" t="s">
        <v>4766</v>
      </c>
      <c r="I292" s="6" t="s">
        <v>4766</v>
      </c>
      <c r="J292" s="6" t="s">
        <v>4766</v>
      </c>
      <c r="K292" s="6" t="s">
        <v>4766</v>
      </c>
      <c r="L292" s="6" t="s">
        <v>4766</v>
      </c>
      <c r="M292" s="6" t="s">
        <v>4766</v>
      </c>
      <c r="N292" s="6" t="s">
        <v>4766</v>
      </c>
      <c r="O292" s="6" t="s">
        <v>4766</v>
      </c>
    </row>
    <row r="293" spans="1:15" ht="16.5" customHeight="1" x14ac:dyDescent="0.25">
      <c r="A293" s="1" t="s">
        <v>2583</v>
      </c>
      <c r="B293" s="2" t="s">
        <v>7118</v>
      </c>
      <c r="C293" s="15" t="s">
        <v>8888</v>
      </c>
      <c r="D293" s="1" t="s">
        <v>308</v>
      </c>
      <c r="E293" s="6">
        <v>37469</v>
      </c>
      <c r="F293" s="6">
        <v>37476</v>
      </c>
      <c r="G293" s="6" t="s">
        <v>4766</v>
      </c>
      <c r="H293" s="6" t="s">
        <v>4766</v>
      </c>
      <c r="I293" s="6" t="s">
        <v>4766</v>
      </c>
      <c r="J293" s="6" t="s">
        <v>4766</v>
      </c>
      <c r="K293" s="6" t="s">
        <v>4766</v>
      </c>
      <c r="L293" s="6" t="s">
        <v>4766</v>
      </c>
      <c r="M293" s="6" t="s">
        <v>4766</v>
      </c>
      <c r="N293" s="6" t="s">
        <v>4766</v>
      </c>
      <c r="O293" s="6" t="s">
        <v>4766</v>
      </c>
    </row>
    <row r="294" spans="1:15" ht="16.5" customHeight="1" x14ac:dyDescent="0.25">
      <c r="A294" s="1" t="s">
        <v>2584</v>
      </c>
      <c r="B294" s="2" t="s">
        <v>7119</v>
      </c>
      <c r="C294" s="15" t="s">
        <v>8888</v>
      </c>
      <c r="D294" s="1" t="s">
        <v>308</v>
      </c>
      <c r="E294" s="6">
        <v>37474</v>
      </c>
      <c r="F294" s="6">
        <v>37483</v>
      </c>
      <c r="G294" s="6" t="s">
        <v>4766</v>
      </c>
      <c r="H294" s="6" t="s">
        <v>4766</v>
      </c>
      <c r="I294" s="6" t="s">
        <v>4766</v>
      </c>
      <c r="J294" s="6" t="s">
        <v>4766</v>
      </c>
      <c r="K294" s="6" t="s">
        <v>4766</v>
      </c>
      <c r="L294" s="6" t="s">
        <v>316</v>
      </c>
      <c r="M294" s="6" t="s">
        <v>4766</v>
      </c>
      <c r="N294" s="6" t="s">
        <v>4766</v>
      </c>
      <c r="O294" s="6" t="s">
        <v>4766</v>
      </c>
    </row>
    <row r="295" spans="1:15" ht="16.5" customHeight="1" x14ac:dyDescent="0.25">
      <c r="A295" s="1" t="s">
        <v>2585</v>
      </c>
      <c r="B295" s="2" t="s">
        <v>7120</v>
      </c>
      <c r="C295" s="15" t="s">
        <v>8888</v>
      </c>
      <c r="D295" s="1" t="s">
        <v>308</v>
      </c>
      <c r="E295" s="6">
        <v>37474</v>
      </c>
      <c r="F295" s="6">
        <v>37483</v>
      </c>
      <c r="G295" s="6" t="s">
        <v>4766</v>
      </c>
      <c r="H295" s="6" t="s">
        <v>4766</v>
      </c>
      <c r="I295" s="6" t="s">
        <v>4766</v>
      </c>
      <c r="J295" s="6" t="s">
        <v>4766</v>
      </c>
      <c r="K295" s="6" t="s">
        <v>4766</v>
      </c>
      <c r="L295" s="6" t="s">
        <v>316</v>
      </c>
      <c r="M295" s="6" t="s">
        <v>4766</v>
      </c>
      <c r="N295" s="6" t="s">
        <v>4766</v>
      </c>
      <c r="O295" s="6" t="s">
        <v>4766</v>
      </c>
    </row>
    <row r="296" spans="1:15" ht="16.5" customHeight="1" x14ac:dyDescent="0.25">
      <c r="A296" s="1" t="s">
        <v>2586</v>
      </c>
      <c r="B296" s="2" t="s">
        <v>7121</v>
      </c>
      <c r="C296" s="15" t="s">
        <v>8888</v>
      </c>
      <c r="D296" s="1" t="s">
        <v>308</v>
      </c>
      <c r="E296" s="6">
        <v>37474</v>
      </c>
      <c r="F296" s="6">
        <v>37483</v>
      </c>
      <c r="G296" s="6" t="s">
        <v>4766</v>
      </c>
      <c r="H296" s="6" t="s">
        <v>4766</v>
      </c>
      <c r="I296" s="6" t="s">
        <v>4766</v>
      </c>
      <c r="J296" s="6" t="s">
        <v>4766</v>
      </c>
      <c r="K296" s="6" t="s">
        <v>4766</v>
      </c>
      <c r="L296" s="6" t="s">
        <v>4766</v>
      </c>
      <c r="M296" s="6" t="s">
        <v>4766</v>
      </c>
      <c r="N296" s="6" t="s">
        <v>4766</v>
      </c>
      <c r="O296" s="6" t="s">
        <v>4766</v>
      </c>
    </row>
    <row r="297" spans="1:15" ht="16.5" customHeight="1" x14ac:dyDescent="0.25">
      <c r="A297" s="1" t="s">
        <v>2587</v>
      </c>
      <c r="B297" s="2" t="s">
        <v>7122</v>
      </c>
      <c r="C297" s="15" t="s">
        <v>8888</v>
      </c>
      <c r="D297" s="1" t="s">
        <v>308</v>
      </c>
      <c r="E297" s="6">
        <v>37474</v>
      </c>
      <c r="F297" s="6">
        <v>37483</v>
      </c>
      <c r="G297" s="6" t="s">
        <v>4766</v>
      </c>
      <c r="H297" s="6" t="s">
        <v>4766</v>
      </c>
      <c r="I297" s="6" t="s">
        <v>4766</v>
      </c>
      <c r="J297" s="6" t="s">
        <v>4766</v>
      </c>
      <c r="K297" s="6" t="s">
        <v>4766</v>
      </c>
      <c r="L297" s="6" t="s">
        <v>4766</v>
      </c>
      <c r="M297" s="6" t="s">
        <v>4766</v>
      </c>
      <c r="N297" s="6" t="s">
        <v>4766</v>
      </c>
      <c r="O297" s="6" t="s">
        <v>4766</v>
      </c>
    </row>
    <row r="298" spans="1:15" ht="16.5" customHeight="1" x14ac:dyDescent="0.25">
      <c r="A298" s="1" t="s">
        <v>2588</v>
      </c>
      <c r="B298" s="2" t="s">
        <v>7123</v>
      </c>
      <c r="C298" s="15" t="s">
        <v>8888</v>
      </c>
      <c r="D298" s="1" t="s">
        <v>308</v>
      </c>
      <c r="E298" s="6">
        <v>37474</v>
      </c>
      <c r="F298" s="6">
        <v>37483</v>
      </c>
      <c r="G298" s="6" t="s">
        <v>4766</v>
      </c>
      <c r="H298" s="6" t="s">
        <v>4766</v>
      </c>
      <c r="I298" s="6" t="s">
        <v>4766</v>
      </c>
      <c r="J298" s="6" t="s">
        <v>4766</v>
      </c>
      <c r="K298" s="6" t="s">
        <v>4766</v>
      </c>
      <c r="L298" s="6" t="s">
        <v>4766</v>
      </c>
      <c r="M298" s="6" t="s">
        <v>4766</v>
      </c>
      <c r="N298" s="6" t="s">
        <v>4766</v>
      </c>
      <c r="O298" s="6" t="s">
        <v>4766</v>
      </c>
    </row>
    <row r="299" spans="1:15" ht="16.5" customHeight="1" x14ac:dyDescent="0.25">
      <c r="A299" s="1" t="s">
        <v>2589</v>
      </c>
      <c r="B299" s="2" t="s">
        <v>2590</v>
      </c>
      <c r="C299" s="15" t="s">
        <v>8888</v>
      </c>
      <c r="D299" s="1" t="s">
        <v>308</v>
      </c>
      <c r="E299" s="6" t="s">
        <v>4766</v>
      </c>
      <c r="F299" s="6" t="s">
        <v>4766</v>
      </c>
      <c r="G299" s="6" t="s">
        <v>4766</v>
      </c>
      <c r="H299" s="6" t="s">
        <v>4766</v>
      </c>
      <c r="I299" s="6" t="s">
        <v>4766</v>
      </c>
      <c r="J299" s="6" t="s">
        <v>4766</v>
      </c>
      <c r="K299" s="6" t="s">
        <v>4766</v>
      </c>
      <c r="L299" s="6" t="s">
        <v>4766</v>
      </c>
      <c r="M299" s="6" t="s">
        <v>4766</v>
      </c>
      <c r="N299" s="6" t="s">
        <v>4766</v>
      </c>
      <c r="O299" s="6" t="s">
        <v>4766</v>
      </c>
    </row>
    <row r="300" spans="1:15" ht="16.5" customHeight="1" x14ac:dyDescent="0.25">
      <c r="A300" s="1" t="s">
        <v>2591</v>
      </c>
      <c r="B300" s="2" t="s">
        <v>7124</v>
      </c>
      <c r="C300" s="15" t="s">
        <v>8888</v>
      </c>
      <c r="D300" s="1" t="s">
        <v>25</v>
      </c>
      <c r="E300" s="6">
        <v>37477</v>
      </c>
      <c r="F300" s="6">
        <v>37809</v>
      </c>
      <c r="G300" s="6" t="s">
        <v>4766</v>
      </c>
      <c r="H300" s="6" t="s">
        <v>4766</v>
      </c>
      <c r="I300" s="6" t="s">
        <v>4766</v>
      </c>
      <c r="J300" s="6" t="s">
        <v>4766</v>
      </c>
      <c r="K300" s="6" t="s">
        <v>4766</v>
      </c>
      <c r="L300" s="6" t="s">
        <v>316</v>
      </c>
      <c r="M300" s="6" t="s">
        <v>4766</v>
      </c>
      <c r="N300" s="6" t="s">
        <v>4766</v>
      </c>
      <c r="O300" s="6" t="s">
        <v>4766</v>
      </c>
    </row>
    <row r="301" spans="1:15" ht="16.5" customHeight="1" x14ac:dyDescent="0.25">
      <c r="A301" s="1" t="s">
        <v>2592</v>
      </c>
      <c r="B301" s="2" t="s">
        <v>7124</v>
      </c>
      <c r="C301" s="15" t="s">
        <v>8888</v>
      </c>
      <c r="D301" s="1" t="s">
        <v>25</v>
      </c>
      <c r="E301" s="6">
        <v>37477</v>
      </c>
      <c r="F301" s="6">
        <v>37809</v>
      </c>
      <c r="G301" s="6" t="s">
        <v>4766</v>
      </c>
      <c r="H301" s="6" t="s">
        <v>4766</v>
      </c>
      <c r="I301" s="6" t="s">
        <v>4766</v>
      </c>
      <c r="J301" s="6" t="s">
        <v>4766</v>
      </c>
      <c r="K301" s="6" t="s">
        <v>4766</v>
      </c>
      <c r="L301" s="6" t="s">
        <v>316</v>
      </c>
      <c r="M301" s="6" t="s">
        <v>4766</v>
      </c>
      <c r="N301" s="6" t="s">
        <v>4766</v>
      </c>
      <c r="O301" s="6" t="s">
        <v>4766</v>
      </c>
    </row>
    <row r="302" spans="1:15" ht="16.5" customHeight="1" x14ac:dyDescent="0.25">
      <c r="A302" s="1" t="s">
        <v>2593</v>
      </c>
      <c r="B302" s="2" t="s">
        <v>7125</v>
      </c>
      <c r="C302" s="15" t="s">
        <v>8888</v>
      </c>
      <c r="D302" s="1" t="s">
        <v>25</v>
      </c>
      <c r="E302" s="6">
        <v>37477</v>
      </c>
      <c r="F302" s="6">
        <v>37809</v>
      </c>
      <c r="G302" s="6" t="s">
        <v>4766</v>
      </c>
      <c r="H302" s="6" t="s">
        <v>4766</v>
      </c>
      <c r="I302" s="6" t="s">
        <v>4766</v>
      </c>
      <c r="J302" s="6" t="s">
        <v>4766</v>
      </c>
      <c r="K302" s="6" t="s">
        <v>4766</v>
      </c>
      <c r="L302" s="6" t="s">
        <v>316</v>
      </c>
      <c r="M302" s="6" t="s">
        <v>4766</v>
      </c>
      <c r="N302" s="6" t="s">
        <v>4766</v>
      </c>
      <c r="O302" s="6" t="s">
        <v>4766</v>
      </c>
    </row>
    <row r="303" spans="1:15" ht="16.5" customHeight="1" x14ac:dyDescent="0.25">
      <c r="A303" s="1" t="s">
        <v>2594</v>
      </c>
      <c r="B303" s="2" t="s">
        <v>7126</v>
      </c>
      <c r="C303" s="15" t="s">
        <v>8888</v>
      </c>
      <c r="D303" s="1" t="s">
        <v>4989</v>
      </c>
      <c r="E303" s="6">
        <v>37431</v>
      </c>
      <c r="F303" s="6">
        <v>37431</v>
      </c>
      <c r="G303" s="6" t="s">
        <v>4766</v>
      </c>
      <c r="H303" s="6" t="s">
        <v>4766</v>
      </c>
      <c r="I303" s="6" t="s">
        <v>4766</v>
      </c>
      <c r="J303" s="6" t="s">
        <v>4766</v>
      </c>
      <c r="K303" s="6" t="s">
        <v>4766</v>
      </c>
      <c r="L303" s="6" t="s">
        <v>4766</v>
      </c>
      <c r="M303" s="6" t="s">
        <v>4766</v>
      </c>
      <c r="N303" s="6" t="s">
        <v>4766</v>
      </c>
      <c r="O303" s="6" t="s">
        <v>4766</v>
      </c>
    </row>
    <row r="304" spans="1:15" ht="16.5" customHeight="1" x14ac:dyDescent="0.25">
      <c r="A304" s="1" t="s">
        <v>2595</v>
      </c>
      <c r="B304" s="2" t="s">
        <v>7127</v>
      </c>
      <c r="C304" s="15" t="s">
        <v>8888</v>
      </c>
      <c r="D304" s="1" t="s">
        <v>308</v>
      </c>
      <c r="E304" s="6">
        <v>37478</v>
      </c>
      <c r="F304" s="6" t="s">
        <v>4766</v>
      </c>
      <c r="G304" s="6">
        <v>37491</v>
      </c>
      <c r="H304" s="6" t="s">
        <v>4766</v>
      </c>
      <c r="I304" s="6" t="s">
        <v>4766</v>
      </c>
      <c r="J304" s="6" t="s">
        <v>4766</v>
      </c>
      <c r="K304" s="6" t="s">
        <v>4766</v>
      </c>
      <c r="L304" s="6" t="s">
        <v>316</v>
      </c>
      <c r="M304" s="6" t="s">
        <v>4766</v>
      </c>
      <c r="N304" s="6" t="s">
        <v>4766</v>
      </c>
      <c r="O304" s="6" t="s">
        <v>4766</v>
      </c>
    </row>
    <row r="305" spans="1:15" ht="16.5" customHeight="1" x14ac:dyDescent="0.25">
      <c r="A305" s="1" t="s">
        <v>2596</v>
      </c>
      <c r="B305" s="2" t="s">
        <v>7128</v>
      </c>
      <c r="C305" s="15" t="s">
        <v>8888</v>
      </c>
      <c r="D305" s="1" t="s">
        <v>9</v>
      </c>
      <c r="E305" s="6">
        <v>37468</v>
      </c>
      <c r="F305" s="6" t="s">
        <v>2597</v>
      </c>
      <c r="G305" s="6" t="s">
        <v>4766</v>
      </c>
      <c r="H305" s="6" t="s">
        <v>4766</v>
      </c>
      <c r="I305" s="6" t="s">
        <v>4766</v>
      </c>
      <c r="J305" s="6" t="s">
        <v>4766</v>
      </c>
      <c r="K305" s="6" t="s">
        <v>4766</v>
      </c>
      <c r="L305" s="6" t="s">
        <v>4766</v>
      </c>
      <c r="M305" s="6" t="s">
        <v>4766</v>
      </c>
      <c r="N305" s="6" t="s">
        <v>4766</v>
      </c>
      <c r="O305" s="6" t="s">
        <v>4766</v>
      </c>
    </row>
    <row r="306" spans="1:15" ht="16.5" customHeight="1" x14ac:dyDescent="0.25">
      <c r="A306" s="1" t="s">
        <v>2598</v>
      </c>
      <c r="B306" s="2" t="s">
        <v>7129</v>
      </c>
      <c r="C306" s="15" t="s">
        <v>8888</v>
      </c>
      <c r="D306" s="1" t="s">
        <v>9</v>
      </c>
      <c r="E306" s="6">
        <v>37470</v>
      </c>
      <c r="F306" s="6">
        <v>37483</v>
      </c>
      <c r="G306" s="6" t="s">
        <v>4766</v>
      </c>
      <c r="H306" s="6" t="s">
        <v>4766</v>
      </c>
      <c r="I306" s="6" t="s">
        <v>4766</v>
      </c>
      <c r="J306" s="6" t="s">
        <v>4766</v>
      </c>
      <c r="K306" s="6" t="s">
        <v>4766</v>
      </c>
      <c r="L306" s="6" t="s">
        <v>4766</v>
      </c>
      <c r="M306" s="6" t="s">
        <v>4766</v>
      </c>
      <c r="N306" s="6" t="s">
        <v>4766</v>
      </c>
      <c r="O306" s="6" t="s">
        <v>4766</v>
      </c>
    </row>
    <row r="307" spans="1:15" ht="16.5" customHeight="1" x14ac:dyDescent="0.25">
      <c r="A307" s="1" t="s">
        <v>2599</v>
      </c>
      <c r="B307" s="2" t="s">
        <v>7130</v>
      </c>
      <c r="C307" s="15" t="s">
        <v>8888</v>
      </c>
      <c r="D307" s="1" t="s">
        <v>308</v>
      </c>
      <c r="E307" s="6">
        <v>37487</v>
      </c>
      <c r="F307" s="6">
        <v>37493</v>
      </c>
      <c r="G307" s="6" t="s">
        <v>4766</v>
      </c>
      <c r="H307" s="6" t="s">
        <v>4766</v>
      </c>
      <c r="I307" s="6" t="s">
        <v>4766</v>
      </c>
      <c r="J307" s="6" t="s">
        <v>4766</v>
      </c>
      <c r="K307" s="6" t="s">
        <v>4766</v>
      </c>
      <c r="L307" s="6" t="s">
        <v>4766</v>
      </c>
      <c r="M307" s="6" t="s">
        <v>4766</v>
      </c>
      <c r="N307" s="6" t="s">
        <v>4766</v>
      </c>
      <c r="O307" s="6" t="s">
        <v>4766</v>
      </c>
    </row>
    <row r="308" spans="1:15" ht="16.5" customHeight="1" x14ac:dyDescent="0.25">
      <c r="A308" s="1" t="s">
        <v>2600</v>
      </c>
      <c r="B308" s="2" t="s">
        <v>7131</v>
      </c>
      <c r="C308" s="15" t="s">
        <v>8888</v>
      </c>
      <c r="D308" s="1" t="s">
        <v>308</v>
      </c>
      <c r="E308" s="6">
        <v>37487</v>
      </c>
      <c r="F308" s="6">
        <v>37493</v>
      </c>
      <c r="G308" s="6" t="s">
        <v>4766</v>
      </c>
      <c r="H308" s="6" t="s">
        <v>4766</v>
      </c>
      <c r="I308" s="6" t="s">
        <v>4766</v>
      </c>
      <c r="J308" s="6" t="s">
        <v>4766</v>
      </c>
      <c r="K308" s="6" t="s">
        <v>4766</v>
      </c>
      <c r="L308" s="6" t="s">
        <v>4766</v>
      </c>
      <c r="M308" s="6" t="s">
        <v>4766</v>
      </c>
      <c r="N308" s="6" t="s">
        <v>4766</v>
      </c>
      <c r="O308" s="6" t="s">
        <v>4766</v>
      </c>
    </row>
    <row r="309" spans="1:15" ht="16.5" customHeight="1" x14ac:dyDescent="0.25">
      <c r="A309" s="1" t="s">
        <v>2601</v>
      </c>
      <c r="B309" s="2" t="s">
        <v>7132</v>
      </c>
      <c r="C309" s="15" t="s">
        <v>8888</v>
      </c>
      <c r="D309" s="1" t="s">
        <v>308</v>
      </c>
      <c r="E309" s="6">
        <v>37487</v>
      </c>
      <c r="F309" s="6">
        <v>37493</v>
      </c>
      <c r="G309" s="6" t="s">
        <v>4766</v>
      </c>
      <c r="H309" s="6" t="s">
        <v>4766</v>
      </c>
      <c r="I309" s="6" t="s">
        <v>4766</v>
      </c>
      <c r="J309" s="6" t="s">
        <v>4766</v>
      </c>
      <c r="K309" s="6" t="s">
        <v>4766</v>
      </c>
      <c r="L309" s="6" t="s">
        <v>4766</v>
      </c>
      <c r="M309" s="6" t="s">
        <v>4766</v>
      </c>
      <c r="N309" s="6" t="s">
        <v>4766</v>
      </c>
      <c r="O309" s="6" t="s">
        <v>4766</v>
      </c>
    </row>
    <row r="310" spans="1:15" ht="16.5" customHeight="1" x14ac:dyDescent="0.25">
      <c r="A310" s="1" t="s">
        <v>2602</v>
      </c>
      <c r="B310" s="2" t="s">
        <v>7133</v>
      </c>
      <c r="C310" s="15" t="s">
        <v>8888</v>
      </c>
      <c r="D310" s="1" t="s">
        <v>308</v>
      </c>
      <c r="E310" s="6">
        <v>37487</v>
      </c>
      <c r="F310" s="6">
        <v>37493</v>
      </c>
      <c r="G310" s="6" t="s">
        <v>4766</v>
      </c>
      <c r="H310" s="6" t="s">
        <v>4766</v>
      </c>
      <c r="I310" s="6" t="s">
        <v>4766</v>
      </c>
      <c r="J310" s="6" t="s">
        <v>4766</v>
      </c>
      <c r="K310" s="6" t="s">
        <v>4766</v>
      </c>
      <c r="L310" s="6" t="s">
        <v>4766</v>
      </c>
      <c r="M310" s="6" t="s">
        <v>4766</v>
      </c>
      <c r="N310" s="6" t="s">
        <v>4766</v>
      </c>
      <c r="O310" s="6" t="s">
        <v>4766</v>
      </c>
    </row>
    <row r="311" spans="1:15" ht="16.5" customHeight="1" x14ac:dyDescent="0.25">
      <c r="A311" s="1" t="s">
        <v>2603</v>
      </c>
      <c r="B311" s="2" t="s">
        <v>7134</v>
      </c>
      <c r="C311" s="15" t="s">
        <v>8888</v>
      </c>
      <c r="D311" s="1" t="s">
        <v>4989</v>
      </c>
      <c r="E311" s="6">
        <v>37470</v>
      </c>
      <c r="F311" s="6" t="s">
        <v>225</v>
      </c>
      <c r="G311" s="6" t="s">
        <v>4766</v>
      </c>
      <c r="H311" s="6" t="s">
        <v>4766</v>
      </c>
      <c r="I311" s="6" t="s">
        <v>4766</v>
      </c>
      <c r="J311" s="6" t="s">
        <v>4766</v>
      </c>
      <c r="K311" s="6" t="s">
        <v>4766</v>
      </c>
      <c r="L311" s="6" t="s">
        <v>4766</v>
      </c>
      <c r="M311" s="6" t="s">
        <v>4766</v>
      </c>
      <c r="N311" s="6" t="s">
        <v>4766</v>
      </c>
      <c r="O311" s="6" t="s">
        <v>4766</v>
      </c>
    </row>
    <row r="312" spans="1:15" ht="16.5" customHeight="1" x14ac:dyDescent="0.25">
      <c r="A312" s="1" t="s">
        <v>2604</v>
      </c>
      <c r="B312" s="2" t="s">
        <v>7135</v>
      </c>
      <c r="C312" s="15" t="s">
        <v>8888</v>
      </c>
      <c r="D312" s="1" t="s">
        <v>4989</v>
      </c>
      <c r="E312" s="6">
        <v>37470</v>
      </c>
      <c r="F312" s="6" t="s">
        <v>225</v>
      </c>
      <c r="G312" s="6" t="s">
        <v>4766</v>
      </c>
      <c r="H312" s="6" t="s">
        <v>4766</v>
      </c>
      <c r="I312" s="6" t="s">
        <v>4766</v>
      </c>
      <c r="J312" s="6" t="s">
        <v>4766</v>
      </c>
      <c r="K312" s="6" t="s">
        <v>4766</v>
      </c>
      <c r="L312" s="6" t="s">
        <v>4766</v>
      </c>
      <c r="M312" s="6" t="s">
        <v>4766</v>
      </c>
      <c r="N312" s="6" t="s">
        <v>4766</v>
      </c>
      <c r="O312" s="6" t="s">
        <v>4766</v>
      </c>
    </row>
    <row r="313" spans="1:15" ht="16.5" customHeight="1" x14ac:dyDescent="0.25">
      <c r="A313" s="1" t="s">
        <v>2605</v>
      </c>
      <c r="B313" s="2" t="s">
        <v>2590</v>
      </c>
      <c r="C313" s="15" t="s">
        <v>8888</v>
      </c>
      <c r="D313" s="1" t="s">
        <v>25</v>
      </c>
      <c r="E313" s="6">
        <v>37510</v>
      </c>
      <c r="F313" s="6" t="s">
        <v>4766</v>
      </c>
      <c r="G313" s="6" t="s">
        <v>2606</v>
      </c>
      <c r="H313" s="6" t="s">
        <v>4766</v>
      </c>
      <c r="I313" s="6" t="s">
        <v>4766</v>
      </c>
      <c r="J313" s="6" t="s">
        <v>4766</v>
      </c>
      <c r="K313" s="6" t="s">
        <v>4766</v>
      </c>
      <c r="L313" s="6" t="s">
        <v>4766</v>
      </c>
      <c r="M313" s="6" t="s">
        <v>4766</v>
      </c>
      <c r="N313" s="6" t="s">
        <v>4766</v>
      </c>
      <c r="O313" s="6" t="s">
        <v>4766</v>
      </c>
    </row>
    <row r="314" spans="1:15" ht="16.5" customHeight="1" x14ac:dyDescent="0.25">
      <c r="A314" s="1" t="s">
        <v>2607</v>
      </c>
      <c r="B314" s="2" t="s">
        <v>7136</v>
      </c>
      <c r="C314" s="15" t="s">
        <v>8888</v>
      </c>
      <c r="D314" s="1" t="s">
        <v>308</v>
      </c>
      <c r="E314" s="6">
        <v>37510</v>
      </c>
      <c r="F314" s="6">
        <v>37529</v>
      </c>
      <c r="G314" s="6">
        <v>37546</v>
      </c>
      <c r="H314" s="6" t="s">
        <v>4766</v>
      </c>
      <c r="I314" s="6" t="s">
        <v>4766</v>
      </c>
      <c r="J314" s="6" t="s">
        <v>4766</v>
      </c>
      <c r="K314" s="6" t="s">
        <v>4766</v>
      </c>
      <c r="L314" s="6" t="s">
        <v>309</v>
      </c>
      <c r="M314" s="6" t="s">
        <v>4766</v>
      </c>
      <c r="N314" s="6" t="s">
        <v>4766</v>
      </c>
      <c r="O314" s="6" t="s">
        <v>4766</v>
      </c>
    </row>
    <row r="315" spans="1:15" ht="16.5" customHeight="1" x14ac:dyDescent="0.25">
      <c r="A315" s="1" t="s">
        <v>2608</v>
      </c>
      <c r="B315" s="2" t="s">
        <v>7137</v>
      </c>
      <c r="C315" s="15" t="s">
        <v>8888</v>
      </c>
      <c r="D315" s="1" t="s">
        <v>25</v>
      </c>
      <c r="E315" s="6">
        <v>37510</v>
      </c>
      <c r="F315" s="6">
        <v>37431</v>
      </c>
      <c r="G315" s="6">
        <v>37574</v>
      </c>
      <c r="H315" s="6" t="s">
        <v>4766</v>
      </c>
      <c r="I315" s="6" t="s">
        <v>4766</v>
      </c>
      <c r="J315" s="6" t="s">
        <v>4766</v>
      </c>
      <c r="K315" s="6" t="s">
        <v>4766</v>
      </c>
      <c r="L315" s="6" t="s">
        <v>25</v>
      </c>
      <c r="M315" s="6" t="s">
        <v>4766</v>
      </c>
      <c r="N315" s="6" t="s">
        <v>4766</v>
      </c>
      <c r="O315" s="6" t="s">
        <v>4766</v>
      </c>
    </row>
    <row r="316" spans="1:15" ht="16.5" customHeight="1" x14ac:dyDescent="0.25">
      <c r="A316" s="1" t="s">
        <v>2609</v>
      </c>
      <c r="B316" s="2" t="s">
        <v>7138</v>
      </c>
      <c r="C316" s="15" t="s">
        <v>8888</v>
      </c>
      <c r="D316" s="1" t="s">
        <v>25</v>
      </c>
      <c r="E316" s="6">
        <v>37510</v>
      </c>
      <c r="F316" s="6">
        <v>37431</v>
      </c>
      <c r="G316" s="6">
        <v>37514</v>
      </c>
      <c r="H316" s="6" t="s">
        <v>4766</v>
      </c>
      <c r="I316" s="6" t="s">
        <v>4766</v>
      </c>
      <c r="J316" s="6" t="s">
        <v>4766</v>
      </c>
      <c r="K316" s="6" t="s">
        <v>4766</v>
      </c>
      <c r="L316" s="6" t="s">
        <v>25</v>
      </c>
      <c r="M316" s="6" t="s">
        <v>4766</v>
      </c>
      <c r="N316" s="6" t="s">
        <v>4766</v>
      </c>
      <c r="O316" s="6" t="s">
        <v>4766</v>
      </c>
    </row>
    <row r="317" spans="1:15" ht="16.5" customHeight="1" x14ac:dyDescent="0.25">
      <c r="A317" s="1" t="s">
        <v>2610</v>
      </c>
      <c r="B317" s="2" t="s">
        <v>7139</v>
      </c>
      <c r="C317" s="15" t="s">
        <v>8888</v>
      </c>
      <c r="D317" s="1" t="s">
        <v>312</v>
      </c>
      <c r="E317" s="6">
        <v>37515</v>
      </c>
      <c r="F317" s="6">
        <v>37529</v>
      </c>
      <c r="G317" s="6">
        <v>37579</v>
      </c>
      <c r="H317" s="6" t="s">
        <v>4766</v>
      </c>
      <c r="I317" s="6" t="s">
        <v>4766</v>
      </c>
      <c r="J317" s="6" t="s">
        <v>4766</v>
      </c>
      <c r="K317" s="6" t="s">
        <v>4766</v>
      </c>
      <c r="L317" s="6" t="s">
        <v>306</v>
      </c>
      <c r="M317" s="6" t="s">
        <v>4766</v>
      </c>
      <c r="N317" s="6" t="s">
        <v>4766</v>
      </c>
      <c r="O317" s="6" t="s">
        <v>4766</v>
      </c>
    </row>
    <row r="318" spans="1:15" ht="16.5" customHeight="1" x14ac:dyDescent="0.25">
      <c r="A318" s="1" t="s">
        <v>2611</v>
      </c>
      <c r="B318" s="2" t="s">
        <v>7140</v>
      </c>
      <c r="C318" s="15" t="s">
        <v>8888</v>
      </c>
      <c r="D318" s="1" t="s">
        <v>312</v>
      </c>
      <c r="E318" s="6">
        <v>37515</v>
      </c>
      <c r="F318" s="6">
        <v>37529</v>
      </c>
      <c r="G318" s="6">
        <v>37579</v>
      </c>
      <c r="H318" s="6" t="s">
        <v>4766</v>
      </c>
      <c r="I318" s="6" t="s">
        <v>4766</v>
      </c>
      <c r="J318" s="6" t="s">
        <v>4766</v>
      </c>
      <c r="K318" s="6" t="s">
        <v>4766</v>
      </c>
      <c r="L318" s="6" t="s">
        <v>306</v>
      </c>
      <c r="M318" s="6" t="s">
        <v>4766</v>
      </c>
      <c r="N318" s="6" t="s">
        <v>4766</v>
      </c>
      <c r="O318" s="6" t="s">
        <v>4766</v>
      </c>
    </row>
    <row r="319" spans="1:15" ht="16.5" customHeight="1" x14ac:dyDescent="0.25">
      <c r="A319" s="1" t="s">
        <v>2612</v>
      </c>
      <c r="B319" s="2" t="s">
        <v>7141</v>
      </c>
      <c r="C319" s="15" t="s">
        <v>8888</v>
      </c>
      <c r="D319" s="1" t="s">
        <v>312</v>
      </c>
      <c r="E319" s="6">
        <v>37515</v>
      </c>
      <c r="F319" s="6">
        <v>37529</v>
      </c>
      <c r="G319" s="6" t="s">
        <v>4766</v>
      </c>
      <c r="H319" s="6" t="s">
        <v>4766</v>
      </c>
      <c r="I319" s="6" t="s">
        <v>4766</v>
      </c>
      <c r="J319" s="6" t="s">
        <v>4766</v>
      </c>
      <c r="K319" s="6" t="s">
        <v>4766</v>
      </c>
      <c r="L319" s="6" t="s">
        <v>4766</v>
      </c>
      <c r="M319" s="6" t="s">
        <v>4766</v>
      </c>
      <c r="N319" s="6" t="s">
        <v>4766</v>
      </c>
      <c r="O319" s="6" t="s">
        <v>4766</v>
      </c>
    </row>
    <row r="320" spans="1:15" ht="16.5" customHeight="1" x14ac:dyDescent="0.25">
      <c r="A320" s="1" t="s">
        <v>2613</v>
      </c>
      <c r="B320" s="2" t="s">
        <v>7142</v>
      </c>
      <c r="C320" s="15" t="s">
        <v>8888</v>
      </c>
      <c r="D320" s="1" t="s">
        <v>4989</v>
      </c>
      <c r="E320" s="6">
        <v>37519</v>
      </c>
      <c r="F320" s="6">
        <v>37540</v>
      </c>
      <c r="G320" s="6" t="s">
        <v>4766</v>
      </c>
      <c r="H320" s="6" t="s">
        <v>4766</v>
      </c>
      <c r="I320" s="6" t="s">
        <v>4766</v>
      </c>
      <c r="J320" s="6" t="s">
        <v>4766</v>
      </c>
      <c r="K320" s="6" t="s">
        <v>4766</v>
      </c>
      <c r="L320" s="6" t="s">
        <v>4766</v>
      </c>
      <c r="M320" s="6" t="s">
        <v>4766</v>
      </c>
      <c r="N320" s="6" t="s">
        <v>4766</v>
      </c>
      <c r="O320" s="6" t="s">
        <v>4766</v>
      </c>
    </row>
    <row r="321" spans="1:15" ht="16.5" customHeight="1" x14ac:dyDescent="0.25">
      <c r="A321" s="1" t="s">
        <v>2614</v>
      </c>
      <c r="B321" s="2" t="s">
        <v>7143</v>
      </c>
      <c r="C321" s="15" t="s">
        <v>8888</v>
      </c>
      <c r="D321" s="1" t="s">
        <v>25</v>
      </c>
      <c r="E321" s="6">
        <v>37522</v>
      </c>
      <c r="F321" s="6" t="s">
        <v>4766</v>
      </c>
      <c r="G321" s="6" t="s">
        <v>4766</v>
      </c>
      <c r="H321" s="6" t="s">
        <v>4766</v>
      </c>
      <c r="I321" s="6" t="s">
        <v>4766</v>
      </c>
      <c r="J321" s="6" t="s">
        <v>4766</v>
      </c>
      <c r="K321" s="6" t="s">
        <v>4766</v>
      </c>
      <c r="L321" s="6" t="s">
        <v>4766</v>
      </c>
      <c r="M321" s="6" t="s">
        <v>4766</v>
      </c>
      <c r="N321" s="6" t="s">
        <v>4766</v>
      </c>
      <c r="O321" s="6" t="s">
        <v>4766</v>
      </c>
    </row>
    <row r="322" spans="1:15" ht="16.5" customHeight="1" x14ac:dyDescent="0.25">
      <c r="A322" s="1" t="s">
        <v>2615</v>
      </c>
      <c r="B322" s="2" t="s">
        <v>7144</v>
      </c>
      <c r="C322" s="15" t="s">
        <v>8888</v>
      </c>
      <c r="D322" s="1" t="s">
        <v>25</v>
      </c>
      <c r="E322" s="6">
        <v>37522</v>
      </c>
      <c r="F322" s="6" t="s">
        <v>4766</v>
      </c>
      <c r="G322" s="6" t="s">
        <v>4766</v>
      </c>
      <c r="H322" s="6" t="s">
        <v>4766</v>
      </c>
      <c r="I322" s="6" t="s">
        <v>4766</v>
      </c>
      <c r="J322" s="6" t="s">
        <v>4766</v>
      </c>
      <c r="K322" s="6" t="s">
        <v>4766</v>
      </c>
      <c r="L322" s="6" t="s">
        <v>4766</v>
      </c>
      <c r="M322" s="6" t="s">
        <v>4766</v>
      </c>
      <c r="N322" s="6" t="s">
        <v>4766</v>
      </c>
      <c r="O322" s="6" t="s">
        <v>4766</v>
      </c>
    </row>
    <row r="323" spans="1:15" ht="16.5" customHeight="1" x14ac:dyDescent="0.25">
      <c r="A323" s="1" t="s">
        <v>2616</v>
      </c>
      <c r="B323" s="2" t="s">
        <v>7145</v>
      </c>
      <c r="C323" s="15" t="s">
        <v>8888</v>
      </c>
      <c r="D323" s="1" t="s">
        <v>25</v>
      </c>
      <c r="E323" s="6">
        <v>37538</v>
      </c>
      <c r="F323" s="6" t="s">
        <v>4766</v>
      </c>
      <c r="G323" s="6">
        <v>37574</v>
      </c>
      <c r="H323" s="6" t="s">
        <v>4766</v>
      </c>
      <c r="I323" s="6" t="s">
        <v>4766</v>
      </c>
      <c r="J323" s="6" t="s">
        <v>4766</v>
      </c>
      <c r="K323" s="6" t="s">
        <v>4766</v>
      </c>
      <c r="L323" s="6" t="s">
        <v>25</v>
      </c>
      <c r="M323" s="6" t="s">
        <v>4766</v>
      </c>
      <c r="N323" s="6" t="s">
        <v>4766</v>
      </c>
      <c r="O323" s="6" t="s">
        <v>4766</v>
      </c>
    </row>
    <row r="324" spans="1:15" ht="16.5" customHeight="1" x14ac:dyDescent="0.25">
      <c r="A324" s="1" t="s">
        <v>2617</v>
      </c>
      <c r="B324" s="2" t="s">
        <v>7146</v>
      </c>
      <c r="C324" s="15" t="s">
        <v>8888</v>
      </c>
      <c r="D324" s="1" t="s">
        <v>11</v>
      </c>
      <c r="E324" s="6">
        <v>37532</v>
      </c>
      <c r="F324" s="6" t="s">
        <v>4766</v>
      </c>
      <c r="G324" s="6" t="s">
        <v>4766</v>
      </c>
      <c r="H324" s="6" t="s">
        <v>4766</v>
      </c>
      <c r="I324" s="6" t="s">
        <v>4766</v>
      </c>
      <c r="J324" s="6" t="s">
        <v>4766</v>
      </c>
      <c r="K324" s="6" t="s">
        <v>4766</v>
      </c>
      <c r="L324" s="6" t="s">
        <v>4766</v>
      </c>
      <c r="M324" s="6" t="s">
        <v>4766</v>
      </c>
      <c r="N324" s="6" t="s">
        <v>4766</v>
      </c>
      <c r="O324" s="6" t="s">
        <v>4766</v>
      </c>
    </row>
    <row r="325" spans="1:15" ht="16.5" customHeight="1" x14ac:dyDescent="0.25">
      <c r="A325" s="1" t="s">
        <v>2618</v>
      </c>
      <c r="B325" s="2" t="s">
        <v>7147</v>
      </c>
      <c r="C325" s="15" t="s">
        <v>8888</v>
      </c>
      <c r="D325" s="1" t="s">
        <v>963</v>
      </c>
      <c r="E325" s="6">
        <v>37539</v>
      </c>
      <c r="F325" s="6">
        <v>37541</v>
      </c>
      <c r="G325" s="6" t="s">
        <v>4766</v>
      </c>
      <c r="H325" s="6" t="s">
        <v>4766</v>
      </c>
      <c r="I325" s="6" t="s">
        <v>4766</v>
      </c>
      <c r="J325" s="6" t="s">
        <v>4766</v>
      </c>
      <c r="K325" s="6" t="s">
        <v>4766</v>
      </c>
      <c r="L325" s="6" t="s">
        <v>4766</v>
      </c>
      <c r="M325" s="6" t="s">
        <v>4766</v>
      </c>
      <c r="N325" s="6" t="s">
        <v>4766</v>
      </c>
      <c r="O325" s="6" t="s">
        <v>4766</v>
      </c>
    </row>
    <row r="326" spans="1:15" ht="16.5" customHeight="1" x14ac:dyDescent="0.25">
      <c r="A326" s="1" t="s">
        <v>2619</v>
      </c>
      <c r="B326" s="2" t="s">
        <v>7148</v>
      </c>
      <c r="C326" s="15" t="s">
        <v>8888</v>
      </c>
      <c r="D326" s="1" t="s">
        <v>25</v>
      </c>
      <c r="E326" s="6">
        <v>37553</v>
      </c>
      <c r="F326" s="6">
        <v>37555</v>
      </c>
      <c r="G326" s="6">
        <v>37601</v>
      </c>
      <c r="H326" s="6">
        <v>37602</v>
      </c>
      <c r="I326" s="6" t="s">
        <v>4805</v>
      </c>
      <c r="J326" s="6">
        <v>37971</v>
      </c>
      <c r="K326" s="6" t="s">
        <v>7149</v>
      </c>
      <c r="L326" s="6" t="s">
        <v>25</v>
      </c>
      <c r="M326" s="6" t="s">
        <v>4766</v>
      </c>
      <c r="N326" s="6" t="s">
        <v>4766</v>
      </c>
      <c r="O326" s="6" t="s">
        <v>4766</v>
      </c>
    </row>
    <row r="327" spans="1:15" ht="16.5" customHeight="1" x14ac:dyDescent="0.25">
      <c r="A327" s="1" t="s">
        <v>2620</v>
      </c>
      <c r="B327" s="2" t="s">
        <v>7150</v>
      </c>
      <c r="C327" s="15" t="s">
        <v>8888</v>
      </c>
      <c r="D327" s="1" t="s">
        <v>949</v>
      </c>
      <c r="E327" s="6">
        <v>37565</v>
      </c>
      <c r="F327" s="6" t="s">
        <v>4766</v>
      </c>
      <c r="G327" s="6" t="s">
        <v>4766</v>
      </c>
      <c r="H327" s="6" t="s">
        <v>4766</v>
      </c>
      <c r="I327" s="6" t="s">
        <v>4766</v>
      </c>
      <c r="J327" s="6" t="s">
        <v>4766</v>
      </c>
      <c r="K327" s="6" t="s">
        <v>4766</v>
      </c>
      <c r="L327" s="6" t="s">
        <v>4766</v>
      </c>
      <c r="M327" s="6" t="s">
        <v>4766</v>
      </c>
      <c r="N327" s="6" t="s">
        <v>4766</v>
      </c>
      <c r="O327" s="6" t="s">
        <v>4766</v>
      </c>
    </row>
    <row r="328" spans="1:15" ht="16.5" customHeight="1" x14ac:dyDescent="0.25">
      <c r="A328" s="1" t="s">
        <v>2621</v>
      </c>
      <c r="B328" s="2" t="s">
        <v>7151</v>
      </c>
      <c r="C328" s="15" t="s">
        <v>8888</v>
      </c>
      <c r="D328" s="1" t="s">
        <v>308</v>
      </c>
      <c r="E328" s="6">
        <v>37573</v>
      </c>
      <c r="F328" s="6" t="s">
        <v>4766</v>
      </c>
      <c r="G328" s="6">
        <v>37806</v>
      </c>
      <c r="H328" s="6">
        <v>37807</v>
      </c>
      <c r="I328" s="6" t="s">
        <v>4792</v>
      </c>
      <c r="J328" s="6">
        <v>37824</v>
      </c>
      <c r="K328" s="6" t="s">
        <v>4794</v>
      </c>
      <c r="L328" s="6" t="s">
        <v>306</v>
      </c>
      <c r="M328" s="6">
        <v>37826</v>
      </c>
      <c r="N328" s="6" t="s">
        <v>4766</v>
      </c>
      <c r="O328" s="6" t="s">
        <v>4766</v>
      </c>
    </row>
    <row r="329" spans="1:15" ht="16.5" customHeight="1" x14ac:dyDescent="0.25">
      <c r="A329" s="1" t="s">
        <v>2622</v>
      </c>
      <c r="B329" s="2" t="s">
        <v>7152</v>
      </c>
      <c r="C329" s="15" t="s">
        <v>8888</v>
      </c>
      <c r="D329" s="1" t="s">
        <v>33</v>
      </c>
      <c r="E329" s="6">
        <v>37580</v>
      </c>
      <c r="F329" s="6">
        <v>37590</v>
      </c>
      <c r="G329" s="6" t="s">
        <v>4766</v>
      </c>
      <c r="H329" s="6" t="s">
        <v>4766</v>
      </c>
      <c r="I329" s="6" t="s">
        <v>4766</v>
      </c>
      <c r="J329" s="6" t="s">
        <v>4766</v>
      </c>
      <c r="K329" s="6" t="s">
        <v>4766</v>
      </c>
      <c r="L329" s="6" t="s">
        <v>4766</v>
      </c>
      <c r="M329" s="6" t="s">
        <v>4766</v>
      </c>
      <c r="N329" s="6" t="s">
        <v>4766</v>
      </c>
      <c r="O329" s="6" t="s">
        <v>4766</v>
      </c>
    </row>
    <row r="330" spans="1:15" ht="16.5" customHeight="1" x14ac:dyDescent="0.25">
      <c r="A330" s="1" t="s">
        <v>2623</v>
      </c>
      <c r="B330" s="2" t="s">
        <v>7153</v>
      </c>
      <c r="C330" s="15" t="s">
        <v>8888</v>
      </c>
      <c r="D330" s="1" t="s">
        <v>2624</v>
      </c>
      <c r="E330" s="6">
        <v>37580</v>
      </c>
      <c r="F330" s="6">
        <v>37590</v>
      </c>
      <c r="G330" s="6" t="s">
        <v>4766</v>
      </c>
      <c r="H330" s="6" t="s">
        <v>4766</v>
      </c>
      <c r="I330" s="6" t="s">
        <v>4766</v>
      </c>
      <c r="J330" s="6" t="s">
        <v>4766</v>
      </c>
      <c r="K330" s="6" t="s">
        <v>4766</v>
      </c>
      <c r="L330" s="6" t="s">
        <v>4766</v>
      </c>
      <c r="M330" s="6" t="s">
        <v>4766</v>
      </c>
      <c r="N330" s="6" t="s">
        <v>4766</v>
      </c>
      <c r="O330" s="6" t="s">
        <v>4766</v>
      </c>
    </row>
    <row r="331" spans="1:15" ht="16.5" customHeight="1" x14ac:dyDescent="0.25">
      <c r="A331" s="1" t="s">
        <v>2625</v>
      </c>
      <c r="B331" s="2" t="s">
        <v>7154</v>
      </c>
      <c r="C331" s="15" t="s">
        <v>8888</v>
      </c>
      <c r="D331" s="1" t="s">
        <v>25</v>
      </c>
      <c r="E331" s="6">
        <v>37586</v>
      </c>
      <c r="F331" s="6">
        <v>37953</v>
      </c>
      <c r="G331" s="6">
        <v>37651</v>
      </c>
      <c r="H331" s="6">
        <v>37667</v>
      </c>
      <c r="I331" s="6" t="s">
        <v>4805</v>
      </c>
      <c r="J331" s="6">
        <v>37669</v>
      </c>
      <c r="K331" s="6" t="s">
        <v>5002</v>
      </c>
      <c r="L331" s="6" t="s">
        <v>4766</v>
      </c>
      <c r="M331" s="6" t="s">
        <v>4766</v>
      </c>
      <c r="N331" s="6" t="s">
        <v>4766</v>
      </c>
      <c r="O331" s="6" t="s">
        <v>4766</v>
      </c>
    </row>
    <row r="332" spans="1:15" ht="16.5" customHeight="1" x14ac:dyDescent="0.25">
      <c r="A332" s="1" t="s">
        <v>2626</v>
      </c>
      <c r="B332" s="2" t="s">
        <v>7155</v>
      </c>
      <c r="C332" s="15" t="s">
        <v>8888</v>
      </c>
      <c r="D332" s="1" t="s">
        <v>308</v>
      </c>
      <c r="E332" s="6">
        <v>37588</v>
      </c>
      <c r="F332" s="6">
        <v>37597</v>
      </c>
      <c r="G332" s="6">
        <v>37606</v>
      </c>
      <c r="H332" s="6">
        <v>37606</v>
      </c>
      <c r="I332" s="6" t="s">
        <v>4792</v>
      </c>
      <c r="J332" s="6">
        <v>37621</v>
      </c>
      <c r="K332" s="6" t="s">
        <v>4824</v>
      </c>
      <c r="L332" s="6" t="s">
        <v>4766</v>
      </c>
      <c r="M332" s="6" t="s">
        <v>4766</v>
      </c>
      <c r="N332" s="6" t="s">
        <v>4766</v>
      </c>
      <c r="O332" s="6" t="s">
        <v>4766</v>
      </c>
    </row>
    <row r="333" spans="1:15" ht="16.5" customHeight="1" x14ac:dyDescent="0.25">
      <c r="A333" s="1" t="s">
        <v>2627</v>
      </c>
      <c r="B333" s="2" t="s">
        <v>7156</v>
      </c>
      <c r="C333" s="15" t="s">
        <v>8888</v>
      </c>
      <c r="D333" s="1" t="s">
        <v>308</v>
      </c>
      <c r="E333" s="6">
        <v>37588</v>
      </c>
      <c r="F333" s="6" t="s">
        <v>4766</v>
      </c>
      <c r="G333" s="6" t="s">
        <v>4766</v>
      </c>
      <c r="H333" s="6" t="s">
        <v>4766</v>
      </c>
      <c r="I333" s="6" t="s">
        <v>4766</v>
      </c>
      <c r="J333" s="6" t="s">
        <v>4766</v>
      </c>
      <c r="K333" s="6" t="s">
        <v>4766</v>
      </c>
      <c r="L333" s="6" t="s">
        <v>4766</v>
      </c>
      <c r="M333" s="6" t="s">
        <v>4766</v>
      </c>
      <c r="N333" s="6" t="s">
        <v>4766</v>
      </c>
      <c r="O333" s="6" t="s">
        <v>4766</v>
      </c>
    </row>
    <row r="334" spans="1:15" ht="16.5" customHeight="1" x14ac:dyDescent="0.25">
      <c r="A334" s="1" t="s">
        <v>2628</v>
      </c>
      <c r="B334" s="2" t="s">
        <v>7157</v>
      </c>
      <c r="C334" s="15" t="s">
        <v>8888</v>
      </c>
      <c r="D334" s="1" t="s">
        <v>308</v>
      </c>
      <c r="E334" s="6" t="s">
        <v>2629</v>
      </c>
      <c r="F334" s="6">
        <v>37602</v>
      </c>
      <c r="G334" s="6">
        <v>37971</v>
      </c>
      <c r="H334" s="6" t="s">
        <v>4766</v>
      </c>
      <c r="I334" s="6" t="s">
        <v>4766</v>
      </c>
      <c r="J334" s="6" t="s">
        <v>4766</v>
      </c>
      <c r="K334" s="6" t="s">
        <v>4766</v>
      </c>
      <c r="L334" s="6" t="s">
        <v>4766</v>
      </c>
      <c r="M334" s="6" t="s">
        <v>4766</v>
      </c>
      <c r="N334" s="6" t="s">
        <v>4766</v>
      </c>
      <c r="O334" s="6" t="s">
        <v>4766</v>
      </c>
    </row>
    <row r="335" spans="1:15" ht="16.5" customHeight="1" x14ac:dyDescent="0.25">
      <c r="A335" s="1" t="s">
        <v>2630</v>
      </c>
      <c r="B335" s="2" t="s">
        <v>7158</v>
      </c>
      <c r="C335" s="15" t="s">
        <v>8888</v>
      </c>
      <c r="D335" s="1" t="s">
        <v>2631</v>
      </c>
      <c r="E335" s="6">
        <v>37597</v>
      </c>
      <c r="F335" s="6">
        <v>37600</v>
      </c>
      <c r="G335" s="6">
        <v>37606</v>
      </c>
      <c r="H335" s="6">
        <v>37606</v>
      </c>
      <c r="I335" s="6" t="s">
        <v>4792</v>
      </c>
      <c r="J335" s="6">
        <v>37621</v>
      </c>
      <c r="K335" s="6" t="s">
        <v>4824</v>
      </c>
      <c r="L335" s="6" t="s">
        <v>4766</v>
      </c>
      <c r="M335" s="6" t="s">
        <v>4766</v>
      </c>
      <c r="N335" s="6" t="s">
        <v>4766</v>
      </c>
      <c r="O335" s="6" t="s">
        <v>4766</v>
      </c>
    </row>
    <row r="336" spans="1:15" ht="16.5" customHeight="1" x14ac:dyDescent="0.25">
      <c r="A336" s="1" t="s">
        <v>2632</v>
      </c>
      <c r="B336" s="2" t="s">
        <v>7159</v>
      </c>
      <c r="C336" s="15" t="s">
        <v>8888</v>
      </c>
      <c r="D336" s="1" t="s">
        <v>2631</v>
      </c>
      <c r="E336" s="6">
        <v>37597</v>
      </c>
      <c r="F336" s="6">
        <v>37600</v>
      </c>
      <c r="G336" s="6">
        <v>37606</v>
      </c>
      <c r="H336" s="6">
        <v>37606</v>
      </c>
      <c r="I336" s="6" t="s">
        <v>4792</v>
      </c>
      <c r="J336" s="6">
        <v>37621</v>
      </c>
      <c r="K336" s="6" t="s">
        <v>4824</v>
      </c>
      <c r="L336" s="6" t="s">
        <v>4766</v>
      </c>
      <c r="M336" s="6" t="s">
        <v>4766</v>
      </c>
      <c r="N336" s="6" t="s">
        <v>4766</v>
      </c>
      <c r="O336" s="6" t="s">
        <v>4766</v>
      </c>
    </row>
    <row r="337" spans="1:15" ht="16.5" customHeight="1" x14ac:dyDescent="0.25">
      <c r="A337" s="1" t="s">
        <v>2633</v>
      </c>
      <c r="B337" s="2" t="s">
        <v>7160</v>
      </c>
      <c r="C337" s="15" t="s">
        <v>8888</v>
      </c>
      <c r="D337" s="1" t="s">
        <v>2631</v>
      </c>
      <c r="E337" s="6">
        <v>37597</v>
      </c>
      <c r="F337" s="6">
        <v>37600</v>
      </c>
      <c r="G337" s="6">
        <v>37606</v>
      </c>
      <c r="H337" s="6">
        <v>37606</v>
      </c>
      <c r="I337" s="6" t="s">
        <v>4792</v>
      </c>
      <c r="J337" s="6">
        <v>37621</v>
      </c>
      <c r="K337" s="6" t="s">
        <v>4824</v>
      </c>
      <c r="L337" s="6" t="s">
        <v>4766</v>
      </c>
      <c r="M337" s="6" t="s">
        <v>4766</v>
      </c>
      <c r="N337" s="6" t="s">
        <v>4766</v>
      </c>
      <c r="O337" s="6" t="s">
        <v>4766</v>
      </c>
    </row>
    <row r="338" spans="1:15" ht="16.5" customHeight="1" x14ac:dyDescent="0.25">
      <c r="A338" s="1" t="s">
        <v>2634</v>
      </c>
      <c r="B338" s="2" t="s">
        <v>7161</v>
      </c>
      <c r="C338" s="15" t="s">
        <v>8887</v>
      </c>
      <c r="D338" s="1" t="s">
        <v>4992</v>
      </c>
      <c r="E338" s="6">
        <v>36250</v>
      </c>
      <c r="F338" s="6">
        <v>36260</v>
      </c>
      <c r="G338" s="6">
        <v>36266</v>
      </c>
      <c r="H338" s="6" t="s">
        <v>4766</v>
      </c>
      <c r="I338" s="6" t="s">
        <v>4766</v>
      </c>
      <c r="J338" s="6" t="s">
        <v>4766</v>
      </c>
      <c r="K338" s="6" t="s">
        <v>4766</v>
      </c>
      <c r="L338" s="6" t="s">
        <v>4766</v>
      </c>
      <c r="M338" s="6" t="s">
        <v>4766</v>
      </c>
      <c r="N338" s="6" t="s">
        <v>4766</v>
      </c>
      <c r="O338" s="6" t="s">
        <v>4766</v>
      </c>
    </row>
    <row r="339" spans="1:15" ht="16.5" customHeight="1" x14ac:dyDescent="0.25">
      <c r="A339" s="1" t="s">
        <v>2635</v>
      </c>
      <c r="B339" s="2" t="s">
        <v>7162</v>
      </c>
      <c r="C339" s="15" t="s">
        <v>8887</v>
      </c>
      <c r="D339" s="1" t="s">
        <v>4992</v>
      </c>
      <c r="E339" s="6">
        <v>36258</v>
      </c>
      <c r="F339" s="6">
        <v>36273</v>
      </c>
      <c r="G339" s="6">
        <v>36267</v>
      </c>
      <c r="H339" s="6" t="s">
        <v>4766</v>
      </c>
      <c r="I339" s="6" t="s">
        <v>4766</v>
      </c>
      <c r="J339" s="6" t="s">
        <v>4766</v>
      </c>
      <c r="K339" s="6" t="s">
        <v>4766</v>
      </c>
      <c r="L339" s="6" t="s">
        <v>4766</v>
      </c>
      <c r="M339" s="6" t="s">
        <v>4766</v>
      </c>
      <c r="N339" s="6" t="s">
        <v>4766</v>
      </c>
      <c r="O339" s="6" t="s">
        <v>4766</v>
      </c>
    </row>
    <row r="340" spans="1:15" ht="16.5" customHeight="1" x14ac:dyDescent="0.25">
      <c r="A340" s="1" t="s">
        <v>2636</v>
      </c>
      <c r="B340" s="2" t="s">
        <v>7163</v>
      </c>
      <c r="C340" s="15" t="s">
        <v>8887</v>
      </c>
      <c r="D340" s="1" t="s">
        <v>2</v>
      </c>
      <c r="E340" s="6">
        <v>36295</v>
      </c>
      <c r="F340" s="6">
        <v>36303</v>
      </c>
      <c r="G340" s="6">
        <v>36451</v>
      </c>
      <c r="H340" s="6" t="s">
        <v>4766</v>
      </c>
      <c r="I340" s="6" t="s">
        <v>4766</v>
      </c>
      <c r="J340" s="6" t="s">
        <v>4766</v>
      </c>
      <c r="K340" s="6" t="s">
        <v>4766</v>
      </c>
      <c r="L340" s="6" t="s">
        <v>4766</v>
      </c>
      <c r="M340" s="6" t="s">
        <v>4766</v>
      </c>
      <c r="N340" s="6" t="s">
        <v>4766</v>
      </c>
      <c r="O340" s="6" t="s">
        <v>4766</v>
      </c>
    </row>
    <row r="341" spans="1:15" ht="16.5" customHeight="1" x14ac:dyDescent="0.25">
      <c r="A341" s="1" t="s">
        <v>2637</v>
      </c>
      <c r="B341" s="2" t="s">
        <v>7164</v>
      </c>
      <c r="C341" s="15" t="s">
        <v>8887</v>
      </c>
      <c r="D341" s="1" t="s">
        <v>4992</v>
      </c>
      <c r="E341" s="6">
        <v>36308</v>
      </c>
      <c r="F341" s="6">
        <v>36315</v>
      </c>
      <c r="G341" s="6">
        <v>36365</v>
      </c>
      <c r="H341" s="6" t="s">
        <v>4766</v>
      </c>
      <c r="I341" s="6" t="s">
        <v>4766</v>
      </c>
      <c r="J341" s="6" t="s">
        <v>4766</v>
      </c>
      <c r="K341" s="6" t="s">
        <v>4766</v>
      </c>
      <c r="L341" s="6" t="s">
        <v>4766</v>
      </c>
      <c r="M341" s="6" t="s">
        <v>4766</v>
      </c>
      <c r="N341" s="6" t="s">
        <v>4766</v>
      </c>
      <c r="O341" s="6" t="s">
        <v>4766</v>
      </c>
    </row>
    <row r="342" spans="1:15" ht="16.5" customHeight="1" x14ac:dyDescent="0.25">
      <c r="A342" s="1" t="s">
        <v>2638</v>
      </c>
      <c r="B342" s="2" t="s">
        <v>7165</v>
      </c>
      <c r="C342" s="15" t="s">
        <v>8887</v>
      </c>
      <c r="D342" s="1" t="s">
        <v>4992</v>
      </c>
      <c r="E342" s="6">
        <v>36308</v>
      </c>
      <c r="F342" s="6">
        <v>36315</v>
      </c>
      <c r="G342" s="6">
        <v>36365</v>
      </c>
      <c r="H342" s="6" t="s">
        <v>4766</v>
      </c>
      <c r="I342" s="6" t="s">
        <v>4766</v>
      </c>
      <c r="J342" s="6" t="s">
        <v>4766</v>
      </c>
      <c r="K342" s="6" t="s">
        <v>4766</v>
      </c>
      <c r="L342" s="6" t="s">
        <v>4766</v>
      </c>
      <c r="M342" s="6" t="s">
        <v>4766</v>
      </c>
      <c r="N342" s="6" t="s">
        <v>4766</v>
      </c>
      <c r="O342" s="6" t="s">
        <v>4766</v>
      </c>
    </row>
    <row r="343" spans="1:15" ht="16.5" customHeight="1" x14ac:dyDescent="0.25">
      <c r="A343" s="1" t="s">
        <v>2639</v>
      </c>
      <c r="B343" s="2" t="s">
        <v>7166</v>
      </c>
      <c r="C343" s="15" t="s">
        <v>8887</v>
      </c>
      <c r="D343" s="1" t="s">
        <v>4992</v>
      </c>
      <c r="E343" s="6">
        <v>36308</v>
      </c>
      <c r="F343" s="6">
        <v>36315</v>
      </c>
      <c r="G343" s="6">
        <v>36365</v>
      </c>
      <c r="H343" s="6" t="s">
        <v>4766</v>
      </c>
      <c r="I343" s="6" t="s">
        <v>4766</v>
      </c>
      <c r="J343" s="6" t="s">
        <v>4766</v>
      </c>
      <c r="K343" s="6" t="s">
        <v>4766</v>
      </c>
      <c r="L343" s="6" t="s">
        <v>4766</v>
      </c>
      <c r="M343" s="6" t="s">
        <v>4766</v>
      </c>
      <c r="N343" s="6" t="s">
        <v>4766</v>
      </c>
      <c r="O343" s="6" t="s">
        <v>4766</v>
      </c>
    </row>
    <row r="344" spans="1:15" ht="16.5" customHeight="1" x14ac:dyDescent="0.25">
      <c r="A344" s="1" t="s">
        <v>2640</v>
      </c>
      <c r="B344" s="2" t="s">
        <v>7167</v>
      </c>
      <c r="C344" s="15" t="s">
        <v>8887</v>
      </c>
      <c r="D344" s="1" t="s">
        <v>4992</v>
      </c>
      <c r="E344" s="6">
        <v>36308</v>
      </c>
      <c r="F344" s="6">
        <v>36315</v>
      </c>
      <c r="G344" s="6">
        <v>36365</v>
      </c>
      <c r="H344" s="6" t="s">
        <v>4766</v>
      </c>
      <c r="I344" s="6" t="s">
        <v>4766</v>
      </c>
      <c r="J344" s="6" t="s">
        <v>4766</v>
      </c>
      <c r="K344" s="6" t="s">
        <v>4766</v>
      </c>
      <c r="L344" s="6" t="s">
        <v>4766</v>
      </c>
      <c r="M344" s="6" t="s">
        <v>4766</v>
      </c>
      <c r="N344" s="6" t="s">
        <v>4766</v>
      </c>
      <c r="O344" s="6" t="s">
        <v>4766</v>
      </c>
    </row>
    <row r="345" spans="1:15" ht="16.5" customHeight="1" x14ac:dyDescent="0.25">
      <c r="A345" s="1" t="s">
        <v>2641</v>
      </c>
      <c r="B345" s="2" t="s">
        <v>7168</v>
      </c>
      <c r="C345" s="15" t="s">
        <v>8887</v>
      </c>
      <c r="D345" s="1" t="s">
        <v>4992</v>
      </c>
      <c r="E345" s="6">
        <v>36308</v>
      </c>
      <c r="F345" s="6">
        <v>36315</v>
      </c>
      <c r="G345" s="6">
        <v>36382</v>
      </c>
      <c r="H345" s="6" t="s">
        <v>4766</v>
      </c>
      <c r="I345" s="6" t="s">
        <v>4766</v>
      </c>
      <c r="J345" s="6" t="s">
        <v>4766</v>
      </c>
      <c r="K345" s="6" t="s">
        <v>4766</v>
      </c>
      <c r="L345" s="6" t="s">
        <v>4766</v>
      </c>
      <c r="M345" s="6" t="s">
        <v>4766</v>
      </c>
      <c r="N345" s="6" t="s">
        <v>4766</v>
      </c>
      <c r="O345" s="6" t="s">
        <v>4766</v>
      </c>
    </row>
    <row r="346" spans="1:15" ht="16.5" customHeight="1" x14ac:dyDescent="0.25">
      <c r="A346" s="1" t="s">
        <v>2642</v>
      </c>
      <c r="B346" s="2" t="s">
        <v>7169</v>
      </c>
      <c r="C346" s="15" t="s">
        <v>8887</v>
      </c>
      <c r="D346" s="1" t="s">
        <v>290</v>
      </c>
      <c r="E346" s="6">
        <v>36286</v>
      </c>
      <c r="F346" s="6">
        <v>36294</v>
      </c>
      <c r="G346" s="6" t="s">
        <v>4766</v>
      </c>
      <c r="H346" s="6" t="s">
        <v>4766</v>
      </c>
      <c r="I346" s="6" t="s">
        <v>4766</v>
      </c>
      <c r="J346" s="6" t="s">
        <v>4766</v>
      </c>
      <c r="K346" s="6" t="s">
        <v>4766</v>
      </c>
      <c r="L346" s="6" t="s">
        <v>4766</v>
      </c>
      <c r="M346" s="6" t="s">
        <v>4766</v>
      </c>
      <c r="N346" s="6" t="s">
        <v>4766</v>
      </c>
      <c r="O346" s="6" t="s">
        <v>4766</v>
      </c>
    </row>
    <row r="347" spans="1:15" ht="16.5" customHeight="1" x14ac:dyDescent="0.25">
      <c r="A347" s="1" t="s">
        <v>2643</v>
      </c>
      <c r="B347" s="2" t="s">
        <v>7170</v>
      </c>
      <c r="C347" s="15" t="s">
        <v>8887</v>
      </c>
      <c r="D347" s="1" t="s">
        <v>9</v>
      </c>
      <c r="E347" s="6">
        <v>36332</v>
      </c>
      <c r="F347" s="6">
        <v>36341</v>
      </c>
      <c r="G347" s="6">
        <v>36343</v>
      </c>
      <c r="H347" s="6" t="s">
        <v>4766</v>
      </c>
      <c r="I347" s="6" t="s">
        <v>4766</v>
      </c>
      <c r="J347" s="6" t="s">
        <v>4766</v>
      </c>
      <c r="K347" s="6" t="s">
        <v>4766</v>
      </c>
      <c r="L347" s="6" t="s">
        <v>4766</v>
      </c>
      <c r="M347" s="6" t="s">
        <v>4766</v>
      </c>
      <c r="N347" s="6" t="s">
        <v>4766</v>
      </c>
      <c r="O347" s="6" t="s">
        <v>4766</v>
      </c>
    </row>
    <row r="348" spans="1:15" ht="16.5" customHeight="1" x14ac:dyDescent="0.25">
      <c r="A348" s="1" t="s">
        <v>2644</v>
      </c>
      <c r="B348" s="2" t="s">
        <v>7171</v>
      </c>
      <c r="C348" s="15" t="s">
        <v>8887</v>
      </c>
      <c r="D348" s="1" t="s">
        <v>2645</v>
      </c>
      <c r="E348" s="6">
        <v>36332</v>
      </c>
      <c r="F348" s="6">
        <v>36336</v>
      </c>
      <c r="G348" s="6">
        <v>36336</v>
      </c>
      <c r="H348" s="6" t="s">
        <v>4766</v>
      </c>
      <c r="I348" s="6" t="s">
        <v>4766</v>
      </c>
      <c r="J348" s="6" t="s">
        <v>4766</v>
      </c>
      <c r="K348" s="6" t="s">
        <v>4766</v>
      </c>
      <c r="L348" s="6" t="s">
        <v>4766</v>
      </c>
      <c r="M348" s="6" t="s">
        <v>4766</v>
      </c>
      <c r="N348" s="6" t="s">
        <v>4766</v>
      </c>
      <c r="O348" s="6" t="s">
        <v>4766</v>
      </c>
    </row>
    <row r="349" spans="1:15" ht="16.5" customHeight="1" x14ac:dyDescent="0.25">
      <c r="A349" s="1" t="s">
        <v>2646</v>
      </c>
      <c r="B349" s="2" t="s">
        <v>7172</v>
      </c>
      <c r="C349" s="15" t="s">
        <v>8887</v>
      </c>
      <c r="D349" s="1" t="s">
        <v>2</v>
      </c>
      <c r="E349" s="6">
        <v>36341</v>
      </c>
      <c r="F349" s="6">
        <v>36351</v>
      </c>
      <c r="G349" s="6">
        <v>36343</v>
      </c>
      <c r="H349" s="6" t="s">
        <v>4766</v>
      </c>
      <c r="I349" s="6" t="s">
        <v>4766</v>
      </c>
      <c r="J349" s="6" t="s">
        <v>4766</v>
      </c>
      <c r="K349" s="6" t="s">
        <v>4766</v>
      </c>
      <c r="L349" s="6" t="s">
        <v>4766</v>
      </c>
      <c r="M349" s="6" t="s">
        <v>4766</v>
      </c>
      <c r="N349" s="6" t="s">
        <v>4766</v>
      </c>
      <c r="O349" s="6" t="s">
        <v>4766</v>
      </c>
    </row>
    <row r="350" spans="1:15" ht="16.5" customHeight="1" x14ac:dyDescent="0.25">
      <c r="A350" s="1" t="s">
        <v>2647</v>
      </c>
      <c r="B350" s="2" t="s">
        <v>7173</v>
      </c>
      <c r="C350" s="15" t="s">
        <v>8887</v>
      </c>
      <c r="D350" s="1" t="s">
        <v>2</v>
      </c>
      <c r="E350" s="6">
        <v>36348</v>
      </c>
      <c r="F350" s="6">
        <v>36353</v>
      </c>
      <c r="G350" s="6">
        <v>36372</v>
      </c>
      <c r="H350" s="6" t="s">
        <v>4766</v>
      </c>
      <c r="I350" s="6" t="s">
        <v>4766</v>
      </c>
      <c r="J350" s="6" t="s">
        <v>4766</v>
      </c>
      <c r="K350" s="6" t="s">
        <v>4766</v>
      </c>
      <c r="L350" s="6" t="s">
        <v>4766</v>
      </c>
      <c r="M350" s="6" t="s">
        <v>4766</v>
      </c>
      <c r="N350" s="6" t="s">
        <v>4766</v>
      </c>
      <c r="O350" s="6" t="s">
        <v>4766</v>
      </c>
    </row>
    <row r="351" spans="1:15" ht="16.5" customHeight="1" x14ac:dyDescent="0.25">
      <c r="A351" s="1" t="s">
        <v>2648</v>
      </c>
      <c r="B351" s="2" t="s">
        <v>7174</v>
      </c>
      <c r="C351" s="15" t="s">
        <v>8887</v>
      </c>
      <c r="D351" s="1" t="s">
        <v>2</v>
      </c>
      <c r="E351" s="6">
        <v>36349</v>
      </c>
      <c r="F351" s="6">
        <v>36351</v>
      </c>
      <c r="G351" s="6">
        <v>36353</v>
      </c>
      <c r="H351" s="6" t="s">
        <v>4766</v>
      </c>
      <c r="I351" s="6" t="s">
        <v>4766</v>
      </c>
      <c r="J351" s="6" t="s">
        <v>4766</v>
      </c>
      <c r="K351" s="6" t="s">
        <v>4766</v>
      </c>
      <c r="L351" s="6" t="s">
        <v>4766</v>
      </c>
      <c r="M351" s="6" t="s">
        <v>4766</v>
      </c>
      <c r="N351" s="6" t="s">
        <v>4766</v>
      </c>
      <c r="O351" s="6" t="s">
        <v>4766</v>
      </c>
    </row>
    <row r="352" spans="1:15" ht="16.5" customHeight="1" x14ac:dyDescent="0.25">
      <c r="A352" s="1" t="s">
        <v>2649</v>
      </c>
      <c r="B352" s="2" t="s">
        <v>7175</v>
      </c>
      <c r="C352" s="15" t="s">
        <v>8887</v>
      </c>
      <c r="D352" s="1" t="s">
        <v>2</v>
      </c>
      <c r="E352" s="6">
        <v>36349</v>
      </c>
      <c r="F352" s="6">
        <v>36357</v>
      </c>
      <c r="G352" s="6">
        <v>36364</v>
      </c>
      <c r="H352" s="6" t="s">
        <v>4766</v>
      </c>
      <c r="I352" s="6" t="s">
        <v>4766</v>
      </c>
      <c r="J352" s="6" t="s">
        <v>4766</v>
      </c>
      <c r="K352" s="6" t="s">
        <v>4766</v>
      </c>
      <c r="L352" s="6" t="s">
        <v>4766</v>
      </c>
      <c r="M352" s="6" t="s">
        <v>4766</v>
      </c>
      <c r="N352" s="6" t="s">
        <v>4766</v>
      </c>
      <c r="O352" s="6" t="s">
        <v>4766</v>
      </c>
    </row>
    <row r="353" spans="1:15" ht="16.5" customHeight="1" x14ac:dyDescent="0.25">
      <c r="A353" s="1" t="s">
        <v>2650</v>
      </c>
      <c r="B353" s="2" t="s">
        <v>7176</v>
      </c>
      <c r="C353" s="15" t="s">
        <v>8887</v>
      </c>
      <c r="D353" s="1" t="s">
        <v>2</v>
      </c>
      <c r="E353" s="6">
        <v>36360</v>
      </c>
      <c r="F353" s="6">
        <v>36364</v>
      </c>
      <c r="G353" s="6">
        <v>36368</v>
      </c>
      <c r="H353" s="6" t="s">
        <v>4766</v>
      </c>
      <c r="I353" s="6" t="s">
        <v>4766</v>
      </c>
      <c r="J353" s="6" t="s">
        <v>4766</v>
      </c>
      <c r="K353" s="6" t="s">
        <v>4766</v>
      </c>
      <c r="L353" s="6" t="s">
        <v>4766</v>
      </c>
      <c r="M353" s="6" t="s">
        <v>4766</v>
      </c>
      <c r="N353" s="6" t="s">
        <v>4766</v>
      </c>
      <c r="O353" s="6" t="s">
        <v>4766</v>
      </c>
    </row>
    <row r="354" spans="1:15" ht="16.5" customHeight="1" x14ac:dyDescent="0.25">
      <c r="A354" s="1" t="s">
        <v>2651</v>
      </c>
      <c r="B354" s="2" t="s">
        <v>7177</v>
      </c>
      <c r="C354" s="15" t="s">
        <v>8887</v>
      </c>
      <c r="D354" s="1" t="s">
        <v>2</v>
      </c>
      <c r="E354" s="6">
        <v>36365</v>
      </c>
      <c r="F354" s="6">
        <v>36369</v>
      </c>
      <c r="G354" s="6">
        <v>36368</v>
      </c>
      <c r="H354" s="6" t="s">
        <v>4766</v>
      </c>
      <c r="I354" s="6" t="s">
        <v>4766</v>
      </c>
      <c r="J354" s="6" t="s">
        <v>4766</v>
      </c>
      <c r="K354" s="6" t="s">
        <v>4766</v>
      </c>
      <c r="L354" s="6" t="s">
        <v>4766</v>
      </c>
      <c r="M354" s="6" t="s">
        <v>4766</v>
      </c>
      <c r="N354" s="6" t="s">
        <v>4766</v>
      </c>
      <c r="O354" s="6" t="s">
        <v>4766</v>
      </c>
    </row>
    <row r="355" spans="1:15" ht="16.5" customHeight="1" x14ac:dyDescent="0.25">
      <c r="A355" s="1" t="s">
        <v>2652</v>
      </c>
      <c r="B355" s="2" t="s">
        <v>7178</v>
      </c>
      <c r="C355" s="15" t="s">
        <v>8887</v>
      </c>
      <c r="D355" s="1" t="s">
        <v>2</v>
      </c>
      <c r="E355" s="6">
        <v>36417</v>
      </c>
      <c r="F355" s="6">
        <v>36419</v>
      </c>
      <c r="G355" s="6">
        <v>36461</v>
      </c>
      <c r="H355" s="6" t="s">
        <v>4766</v>
      </c>
      <c r="I355" s="6" t="s">
        <v>4766</v>
      </c>
      <c r="J355" s="6" t="s">
        <v>4766</v>
      </c>
      <c r="K355" s="6" t="s">
        <v>4766</v>
      </c>
      <c r="L355" s="6" t="s">
        <v>4766</v>
      </c>
      <c r="M355" s="6" t="s">
        <v>4766</v>
      </c>
      <c r="N355" s="6" t="s">
        <v>4766</v>
      </c>
      <c r="O355" s="6" t="s">
        <v>4766</v>
      </c>
    </row>
    <row r="356" spans="1:15" ht="16.5" customHeight="1" x14ac:dyDescent="0.25">
      <c r="A356" s="1" t="s">
        <v>2653</v>
      </c>
      <c r="B356" s="2" t="s">
        <v>7179</v>
      </c>
      <c r="C356" s="15" t="s">
        <v>8887</v>
      </c>
      <c r="D356" s="1" t="s">
        <v>2</v>
      </c>
      <c r="E356" s="6">
        <v>36417</v>
      </c>
      <c r="F356" s="6">
        <v>36423</v>
      </c>
      <c r="G356" s="6">
        <v>36447</v>
      </c>
      <c r="H356" s="6" t="s">
        <v>4766</v>
      </c>
      <c r="I356" s="6" t="s">
        <v>4766</v>
      </c>
      <c r="J356" s="6" t="s">
        <v>4766</v>
      </c>
      <c r="K356" s="6" t="s">
        <v>4766</v>
      </c>
      <c r="L356" s="6" t="s">
        <v>4766</v>
      </c>
      <c r="M356" s="6" t="s">
        <v>4766</v>
      </c>
      <c r="N356" s="6" t="s">
        <v>4766</v>
      </c>
      <c r="O356" s="6" t="s">
        <v>4766</v>
      </c>
    </row>
    <row r="357" spans="1:15" ht="16.5" customHeight="1" x14ac:dyDescent="0.25">
      <c r="A357" s="1" t="s">
        <v>2654</v>
      </c>
      <c r="B357" s="2" t="s">
        <v>7180</v>
      </c>
      <c r="C357" s="15" t="s">
        <v>8887</v>
      </c>
      <c r="D357" s="1" t="s">
        <v>2</v>
      </c>
      <c r="E357" s="6">
        <v>36417</v>
      </c>
      <c r="F357" s="6">
        <v>36423</v>
      </c>
      <c r="G357" s="6">
        <v>36451</v>
      </c>
      <c r="H357" s="6" t="s">
        <v>4766</v>
      </c>
      <c r="I357" s="6" t="s">
        <v>4766</v>
      </c>
      <c r="J357" s="6" t="s">
        <v>4766</v>
      </c>
      <c r="K357" s="6" t="s">
        <v>4766</v>
      </c>
      <c r="L357" s="6" t="s">
        <v>4766</v>
      </c>
      <c r="M357" s="6" t="s">
        <v>4766</v>
      </c>
      <c r="N357" s="6" t="s">
        <v>4766</v>
      </c>
      <c r="O357" s="6" t="s">
        <v>4766</v>
      </c>
    </row>
    <row r="358" spans="1:15" ht="16.5" customHeight="1" x14ac:dyDescent="0.25">
      <c r="A358" s="1" t="s">
        <v>2655</v>
      </c>
      <c r="B358" s="2" t="s">
        <v>7181</v>
      </c>
      <c r="C358" s="15" t="s">
        <v>8887</v>
      </c>
      <c r="D358" s="1" t="s">
        <v>2</v>
      </c>
      <c r="E358" s="6">
        <v>36421</v>
      </c>
      <c r="F358" s="6">
        <v>36426</v>
      </c>
      <c r="G358" s="6">
        <v>36452</v>
      </c>
      <c r="H358" s="6" t="s">
        <v>4766</v>
      </c>
      <c r="I358" s="6" t="s">
        <v>4766</v>
      </c>
      <c r="J358" s="6" t="s">
        <v>4766</v>
      </c>
      <c r="K358" s="6" t="s">
        <v>4766</v>
      </c>
      <c r="L358" s="6" t="s">
        <v>4766</v>
      </c>
      <c r="M358" s="6" t="s">
        <v>4766</v>
      </c>
      <c r="N358" s="6" t="s">
        <v>4766</v>
      </c>
      <c r="O358" s="6" t="s">
        <v>4766</v>
      </c>
    </row>
    <row r="359" spans="1:15" ht="16.5" customHeight="1" x14ac:dyDescent="0.25">
      <c r="A359" s="1" t="s">
        <v>2656</v>
      </c>
      <c r="B359" s="2" t="s">
        <v>7182</v>
      </c>
      <c r="C359" s="15" t="s">
        <v>8887</v>
      </c>
      <c r="D359" s="1" t="s">
        <v>4992</v>
      </c>
      <c r="E359" s="6">
        <v>36425</v>
      </c>
      <c r="F359" s="6">
        <v>36430</v>
      </c>
      <c r="G359" s="6">
        <v>36437</v>
      </c>
      <c r="H359" s="6" t="s">
        <v>4766</v>
      </c>
      <c r="I359" s="6" t="s">
        <v>4766</v>
      </c>
      <c r="J359" s="6" t="s">
        <v>4766</v>
      </c>
      <c r="K359" s="6" t="s">
        <v>4766</v>
      </c>
      <c r="L359" s="6" t="s">
        <v>4766</v>
      </c>
      <c r="M359" s="6" t="s">
        <v>4766</v>
      </c>
      <c r="N359" s="6" t="s">
        <v>4766</v>
      </c>
      <c r="O359" s="6" t="s">
        <v>4766</v>
      </c>
    </row>
    <row r="360" spans="1:15" ht="16.5" customHeight="1" x14ac:dyDescent="0.25">
      <c r="A360" s="1" t="s">
        <v>2657</v>
      </c>
      <c r="B360" s="2" t="s">
        <v>7183</v>
      </c>
      <c r="C360" s="15" t="s">
        <v>8887</v>
      </c>
      <c r="D360" s="1" t="s">
        <v>2</v>
      </c>
      <c r="E360" s="6">
        <v>36426</v>
      </c>
      <c r="F360" s="6">
        <v>36433</v>
      </c>
      <c r="G360" s="6">
        <v>36461</v>
      </c>
      <c r="H360" s="6" t="s">
        <v>4766</v>
      </c>
      <c r="I360" s="6" t="s">
        <v>4766</v>
      </c>
      <c r="J360" s="6" t="s">
        <v>4766</v>
      </c>
      <c r="K360" s="6" t="s">
        <v>4766</v>
      </c>
      <c r="L360" s="6" t="s">
        <v>4766</v>
      </c>
      <c r="M360" s="6" t="s">
        <v>4766</v>
      </c>
      <c r="N360" s="6" t="s">
        <v>4766</v>
      </c>
      <c r="O360" s="6" t="s">
        <v>4766</v>
      </c>
    </row>
    <row r="361" spans="1:15" ht="16.5" customHeight="1" x14ac:dyDescent="0.25">
      <c r="A361" s="1" t="s">
        <v>2658</v>
      </c>
      <c r="B361" s="2" t="s">
        <v>7184</v>
      </c>
      <c r="C361" s="15" t="s">
        <v>8887</v>
      </c>
      <c r="D361" s="1" t="s">
        <v>2</v>
      </c>
      <c r="E361" s="6">
        <v>36438</v>
      </c>
      <c r="F361" s="6">
        <v>36446</v>
      </c>
      <c r="G361" s="6">
        <v>36514</v>
      </c>
      <c r="H361" s="6" t="s">
        <v>4766</v>
      </c>
      <c r="I361" s="6" t="s">
        <v>4766</v>
      </c>
      <c r="J361" s="6" t="s">
        <v>4766</v>
      </c>
      <c r="K361" s="6" t="s">
        <v>4766</v>
      </c>
      <c r="L361" s="6" t="s">
        <v>4766</v>
      </c>
      <c r="M361" s="6" t="s">
        <v>4766</v>
      </c>
      <c r="N361" s="6" t="s">
        <v>4766</v>
      </c>
      <c r="O361" s="6" t="s">
        <v>4766</v>
      </c>
    </row>
    <row r="362" spans="1:15" ht="16.5" customHeight="1" x14ac:dyDescent="0.25">
      <c r="A362" s="1" t="s">
        <v>2659</v>
      </c>
      <c r="B362" s="2" t="s">
        <v>7185</v>
      </c>
      <c r="C362" s="15" t="s">
        <v>8887</v>
      </c>
      <c r="D362" s="1" t="s">
        <v>2</v>
      </c>
      <c r="E362" s="6">
        <v>36445</v>
      </c>
      <c r="F362" s="6">
        <v>36453</v>
      </c>
      <c r="G362" s="6">
        <v>36461</v>
      </c>
      <c r="H362" s="6" t="s">
        <v>4766</v>
      </c>
      <c r="I362" s="6" t="s">
        <v>4766</v>
      </c>
      <c r="J362" s="6" t="s">
        <v>4766</v>
      </c>
      <c r="K362" s="6" t="s">
        <v>4766</v>
      </c>
      <c r="L362" s="6" t="s">
        <v>4766</v>
      </c>
      <c r="M362" s="6" t="s">
        <v>4766</v>
      </c>
      <c r="N362" s="6" t="s">
        <v>4766</v>
      </c>
      <c r="O362" s="6" t="s">
        <v>4766</v>
      </c>
    </row>
    <row r="363" spans="1:15" ht="16.5" customHeight="1" x14ac:dyDescent="0.25">
      <c r="A363" s="1" t="s">
        <v>2660</v>
      </c>
      <c r="B363" s="2" t="s">
        <v>7186</v>
      </c>
      <c r="C363" s="15" t="s">
        <v>8887</v>
      </c>
      <c r="D363" s="1" t="s">
        <v>2</v>
      </c>
      <c r="E363" s="6">
        <v>36445</v>
      </c>
      <c r="F363" s="6">
        <v>36453</v>
      </c>
      <c r="G363" s="6">
        <v>36487</v>
      </c>
      <c r="H363" s="6" t="s">
        <v>4766</v>
      </c>
      <c r="I363" s="6" t="s">
        <v>4766</v>
      </c>
      <c r="J363" s="6" t="s">
        <v>4766</v>
      </c>
      <c r="K363" s="6" t="s">
        <v>4766</v>
      </c>
      <c r="L363" s="6" t="s">
        <v>4766</v>
      </c>
      <c r="M363" s="6" t="s">
        <v>4766</v>
      </c>
      <c r="N363" s="6" t="s">
        <v>4766</v>
      </c>
      <c r="O363" s="6" t="s">
        <v>4766</v>
      </c>
    </row>
    <row r="364" spans="1:15" ht="16.5" customHeight="1" x14ac:dyDescent="0.25">
      <c r="A364" s="1" t="s">
        <v>2661</v>
      </c>
      <c r="B364" s="2" t="s">
        <v>7187</v>
      </c>
      <c r="C364" s="15" t="s">
        <v>8887</v>
      </c>
      <c r="D364" s="1" t="s">
        <v>4992</v>
      </c>
      <c r="E364" s="6">
        <v>36445</v>
      </c>
      <c r="F364" s="6">
        <v>36453</v>
      </c>
      <c r="G364" s="6">
        <v>36586</v>
      </c>
      <c r="H364" s="6" t="s">
        <v>4766</v>
      </c>
      <c r="I364" s="6" t="s">
        <v>4766</v>
      </c>
      <c r="J364" s="6" t="s">
        <v>4766</v>
      </c>
      <c r="K364" s="6" t="s">
        <v>4766</v>
      </c>
      <c r="L364" s="6" t="s">
        <v>4766</v>
      </c>
      <c r="M364" s="6" t="s">
        <v>4766</v>
      </c>
      <c r="N364" s="6" t="s">
        <v>4766</v>
      </c>
      <c r="O364" s="6" t="s">
        <v>4766</v>
      </c>
    </row>
    <row r="365" spans="1:15" ht="16.5" customHeight="1" x14ac:dyDescent="0.25">
      <c r="A365" s="1" t="s">
        <v>2662</v>
      </c>
      <c r="B365" s="2" t="s">
        <v>7188</v>
      </c>
      <c r="C365" s="15" t="s">
        <v>8887</v>
      </c>
      <c r="D365" s="1" t="s">
        <v>2</v>
      </c>
      <c r="E365" s="6">
        <v>36447</v>
      </c>
      <c r="F365" s="6">
        <v>36453</v>
      </c>
      <c r="G365" s="6">
        <v>36487</v>
      </c>
      <c r="H365" s="6" t="s">
        <v>4766</v>
      </c>
      <c r="I365" s="6" t="s">
        <v>4766</v>
      </c>
      <c r="J365" s="6" t="s">
        <v>4766</v>
      </c>
      <c r="K365" s="6" t="s">
        <v>4766</v>
      </c>
      <c r="L365" s="6" t="s">
        <v>4766</v>
      </c>
      <c r="M365" s="6" t="s">
        <v>4766</v>
      </c>
      <c r="N365" s="6" t="s">
        <v>4766</v>
      </c>
      <c r="O365" s="6" t="s">
        <v>4766</v>
      </c>
    </row>
    <row r="366" spans="1:15" ht="16.5" customHeight="1" x14ac:dyDescent="0.25">
      <c r="A366" s="1" t="s">
        <v>2663</v>
      </c>
      <c r="B366" s="2" t="s">
        <v>7189</v>
      </c>
      <c r="C366" s="15" t="s">
        <v>8887</v>
      </c>
      <c r="D366" s="1" t="s">
        <v>4992</v>
      </c>
      <c r="E366" s="6">
        <v>36448</v>
      </c>
      <c r="F366" s="6">
        <v>36448</v>
      </c>
      <c r="G366" s="6">
        <v>36446</v>
      </c>
      <c r="H366" s="6" t="s">
        <v>4766</v>
      </c>
      <c r="I366" s="6" t="s">
        <v>4766</v>
      </c>
      <c r="J366" s="6" t="s">
        <v>4766</v>
      </c>
      <c r="K366" s="6" t="s">
        <v>4766</v>
      </c>
      <c r="L366" s="6" t="s">
        <v>4766</v>
      </c>
      <c r="M366" s="6" t="s">
        <v>4766</v>
      </c>
      <c r="N366" s="6" t="s">
        <v>4766</v>
      </c>
      <c r="O366" s="6" t="s">
        <v>4766</v>
      </c>
    </row>
    <row r="367" spans="1:15" ht="16.5" customHeight="1" x14ac:dyDescent="0.25">
      <c r="A367" s="1" t="s">
        <v>2664</v>
      </c>
      <c r="B367" s="2" t="s">
        <v>7190</v>
      </c>
      <c r="C367" s="15" t="s">
        <v>8887</v>
      </c>
      <c r="D367" s="1" t="s">
        <v>2</v>
      </c>
      <c r="E367" s="6">
        <v>36473</v>
      </c>
      <c r="F367" s="6">
        <v>36480</v>
      </c>
      <c r="G367" s="6">
        <v>36569</v>
      </c>
      <c r="H367" s="6" t="s">
        <v>4766</v>
      </c>
      <c r="I367" s="6" t="s">
        <v>4766</v>
      </c>
      <c r="J367" s="6" t="s">
        <v>4766</v>
      </c>
      <c r="K367" s="6" t="s">
        <v>4766</v>
      </c>
      <c r="L367" s="6" t="s">
        <v>4766</v>
      </c>
      <c r="M367" s="6" t="s">
        <v>4766</v>
      </c>
      <c r="N367" s="6" t="s">
        <v>4766</v>
      </c>
      <c r="O367" s="6" t="s">
        <v>4766</v>
      </c>
    </row>
    <row r="368" spans="1:15" ht="16.5" customHeight="1" x14ac:dyDescent="0.25">
      <c r="A368" s="1" t="s">
        <v>2665</v>
      </c>
      <c r="B368" s="2" t="s">
        <v>7191</v>
      </c>
      <c r="C368" s="15" t="s">
        <v>8887</v>
      </c>
      <c r="D368" s="1" t="s">
        <v>4992</v>
      </c>
      <c r="E368" s="6">
        <v>36494</v>
      </c>
      <c r="F368" s="6">
        <v>36508</v>
      </c>
      <c r="G368" s="6">
        <v>36533</v>
      </c>
      <c r="H368" s="6" t="s">
        <v>4766</v>
      </c>
      <c r="I368" s="6" t="s">
        <v>4766</v>
      </c>
      <c r="J368" s="6" t="s">
        <v>4766</v>
      </c>
      <c r="K368" s="6" t="s">
        <v>4766</v>
      </c>
      <c r="L368" s="6" t="s">
        <v>4766</v>
      </c>
      <c r="M368" s="6" t="s">
        <v>4766</v>
      </c>
      <c r="N368" s="6" t="s">
        <v>4766</v>
      </c>
      <c r="O368" s="6" t="s">
        <v>4766</v>
      </c>
    </row>
    <row r="369" spans="1:15" ht="16.5" customHeight="1" x14ac:dyDescent="0.25">
      <c r="A369" s="1" t="s">
        <v>2666</v>
      </c>
      <c r="B369" s="2" t="s">
        <v>7192</v>
      </c>
      <c r="C369" s="15" t="s">
        <v>8887</v>
      </c>
      <c r="D369" s="1" t="s">
        <v>4992</v>
      </c>
      <c r="E369" s="6">
        <v>36504</v>
      </c>
      <c r="F369" s="6">
        <v>36516</v>
      </c>
      <c r="G369" s="6">
        <v>36533</v>
      </c>
      <c r="H369" s="6" t="s">
        <v>4766</v>
      </c>
      <c r="I369" s="6" t="s">
        <v>4766</v>
      </c>
      <c r="J369" s="6" t="s">
        <v>4766</v>
      </c>
      <c r="K369" s="6" t="s">
        <v>4766</v>
      </c>
      <c r="L369" s="6" t="s">
        <v>4766</v>
      </c>
      <c r="M369" s="6" t="s">
        <v>4766</v>
      </c>
      <c r="N369" s="6" t="s">
        <v>4766</v>
      </c>
      <c r="O369" s="6" t="s">
        <v>4766</v>
      </c>
    </row>
  </sheetData>
  <phoneticPr fontId="1" type="noConversion"/>
  <hyperlinks>
    <hyperlink ref="C65" r:id="rId1" display="查看目錄" xr:uid="{00000000-0004-0000-0800-000000000000}"/>
    <hyperlink ref="C66" r:id="rId2" display="查看目錄" xr:uid="{00000000-0004-0000-0800-000001000000}"/>
    <hyperlink ref="C67" r:id="rId3" display="查看目錄" xr:uid="{00000000-0004-0000-0800-000002000000}"/>
    <hyperlink ref="C68" r:id="rId4" display="查看目錄" xr:uid="{00000000-0004-0000-0800-000003000000}"/>
    <hyperlink ref="C69" r:id="rId5" display="查看目錄" xr:uid="{00000000-0004-0000-0800-000004000000}"/>
    <hyperlink ref="C70" r:id="rId6" display="查看文件" xr:uid="{00000000-0004-0000-0800-000005000000}"/>
    <hyperlink ref="C71" r:id="rId7" display="查看目錄" xr:uid="{00000000-0004-0000-0800-000006000000}"/>
    <hyperlink ref="C72" r:id="rId8" display="查看文件" xr:uid="{00000000-0004-0000-0800-000007000000}"/>
    <hyperlink ref="C73" r:id="rId9" display="查看目錄" xr:uid="{00000000-0004-0000-0800-000008000000}"/>
    <hyperlink ref="C74" r:id="rId10" display="查看文件" xr:uid="{00000000-0004-0000-0800-000009000000}"/>
    <hyperlink ref="C75" r:id="rId11" display="查看目錄" xr:uid="{00000000-0004-0000-0800-00000A000000}"/>
    <hyperlink ref="C76" r:id="rId12" display="查看文件" xr:uid="{00000000-0004-0000-0800-00000B000000}"/>
    <hyperlink ref="C77" r:id="rId13" display="查看文件" xr:uid="{00000000-0004-0000-0800-00000C000000}"/>
    <hyperlink ref="C78" r:id="rId14" display="查看目錄" xr:uid="{00000000-0004-0000-0800-00000D000000}"/>
    <hyperlink ref="C79" r:id="rId15" display="查看文件" xr:uid="{00000000-0004-0000-0800-00000E000000}"/>
    <hyperlink ref="C80" r:id="rId16" display="查看文件" xr:uid="{00000000-0004-0000-0800-00000F000000}"/>
    <hyperlink ref="C81" r:id="rId17" display="查看目錄" xr:uid="{00000000-0004-0000-0800-000010000000}"/>
    <hyperlink ref="C82" r:id="rId18" display="查看文件" xr:uid="{00000000-0004-0000-0800-000011000000}"/>
    <hyperlink ref="C83" r:id="rId19" display="查看文件" xr:uid="{00000000-0004-0000-0800-000012000000}"/>
    <hyperlink ref="C84" r:id="rId20" display="查看目錄" xr:uid="{00000000-0004-0000-0800-000013000000}"/>
    <hyperlink ref="C85" r:id="rId21" display="查看目錄" xr:uid="{00000000-0004-0000-0800-000014000000}"/>
    <hyperlink ref="C86" r:id="rId22" display="查看文件" xr:uid="{00000000-0004-0000-0800-000015000000}"/>
    <hyperlink ref="C87" r:id="rId23" display="查看文件" xr:uid="{00000000-0004-0000-0800-000016000000}"/>
    <hyperlink ref="C88" r:id="rId24" display="查看文件" xr:uid="{00000000-0004-0000-0800-000017000000}"/>
    <hyperlink ref="C89" r:id="rId25" display="查看目錄" xr:uid="{00000000-0004-0000-0800-000018000000}"/>
    <hyperlink ref="C90" r:id="rId26" display="查看文件" xr:uid="{00000000-0004-0000-0800-000019000000}"/>
    <hyperlink ref="C91" r:id="rId27" display="查看目錄" xr:uid="{00000000-0004-0000-0800-00001A000000}"/>
    <hyperlink ref="C92" r:id="rId28" display="查看目錄" xr:uid="{00000000-0004-0000-0800-00001B000000}"/>
    <hyperlink ref="C93" r:id="rId29" display="查看文件" xr:uid="{00000000-0004-0000-0800-00001C000000}"/>
    <hyperlink ref="C94" r:id="rId30" display="查看文件" xr:uid="{00000000-0004-0000-0800-00001D000000}"/>
    <hyperlink ref="C95" r:id="rId31" display="查看文件" xr:uid="{00000000-0004-0000-0800-00001E000000}"/>
    <hyperlink ref="C96" r:id="rId32" display="查看文件" xr:uid="{00000000-0004-0000-0800-00001F000000}"/>
    <hyperlink ref="C97" r:id="rId33" display="查看文件" xr:uid="{00000000-0004-0000-0800-000020000000}"/>
    <hyperlink ref="C98" r:id="rId34" display="查看文件" xr:uid="{00000000-0004-0000-0800-000021000000}"/>
    <hyperlink ref="C99" r:id="rId35" display="查看文件" xr:uid="{00000000-0004-0000-0800-000022000000}"/>
    <hyperlink ref="C100" r:id="rId36" display="查看目錄" xr:uid="{00000000-0004-0000-0800-000023000000}"/>
    <hyperlink ref="C101" r:id="rId37" display="查看目錄" xr:uid="{00000000-0004-0000-0800-000024000000}"/>
    <hyperlink ref="C102" r:id="rId38" display="查看目錄" xr:uid="{00000000-0004-0000-0800-000025000000}"/>
    <hyperlink ref="C103" r:id="rId39" display="查看文件" xr:uid="{00000000-0004-0000-0800-000026000000}"/>
    <hyperlink ref="C104" r:id="rId40" display="查看文件" xr:uid="{00000000-0004-0000-0800-000027000000}"/>
    <hyperlink ref="C105" r:id="rId41" display="查看文件" xr:uid="{00000000-0004-0000-0800-000028000000}"/>
    <hyperlink ref="C106" r:id="rId42" display="查看文件" xr:uid="{00000000-0004-0000-0800-000029000000}"/>
    <hyperlink ref="C107" r:id="rId43" display="查看文件" xr:uid="{00000000-0004-0000-0800-00002A000000}"/>
    <hyperlink ref="C108" r:id="rId44" display="查看文件" xr:uid="{00000000-0004-0000-0800-00002B000000}"/>
    <hyperlink ref="C109" r:id="rId45" display="查看目錄" xr:uid="{00000000-0004-0000-0800-00002C000000}"/>
    <hyperlink ref="C110" r:id="rId46" display="查看文件" xr:uid="{00000000-0004-0000-0800-00002D000000}"/>
    <hyperlink ref="C111" r:id="rId47" display="查看文件" xr:uid="{00000000-0004-0000-0800-00002E000000}"/>
    <hyperlink ref="C112" r:id="rId48" display="查看目錄" xr:uid="{00000000-0004-0000-0800-00002F000000}"/>
    <hyperlink ref="C113" r:id="rId49" display="查看文件" xr:uid="{00000000-0004-0000-0800-000030000000}"/>
    <hyperlink ref="C114" r:id="rId50" display="查看目錄" xr:uid="{00000000-0004-0000-0800-000031000000}"/>
    <hyperlink ref="C115" r:id="rId51" display="查看文件" xr:uid="{00000000-0004-0000-0800-000032000000}"/>
    <hyperlink ref="C116" r:id="rId52" display="查看文件" xr:uid="{00000000-0004-0000-0800-000033000000}"/>
    <hyperlink ref="C117" r:id="rId53" display="查看目錄" xr:uid="{00000000-0004-0000-0800-000034000000}"/>
    <hyperlink ref="C118" r:id="rId54" display="查看目錄" xr:uid="{00000000-0004-0000-0800-000035000000}"/>
    <hyperlink ref="C119" r:id="rId55" display="查看目錄" xr:uid="{00000000-0004-0000-0800-000036000000}"/>
    <hyperlink ref="C120" r:id="rId56" display="查看目錄" xr:uid="{00000000-0004-0000-0800-000037000000}"/>
    <hyperlink ref="C121" r:id="rId57" display="查看目錄" xr:uid="{00000000-0004-0000-0800-000038000000}"/>
    <hyperlink ref="C122" r:id="rId58" display="查看文件" xr:uid="{00000000-0004-0000-0800-000039000000}"/>
    <hyperlink ref="C123" r:id="rId59" display="查看文件" xr:uid="{00000000-0004-0000-0800-00003A000000}"/>
    <hyperlink ref="C124" r:id="rId60" display="查看目錄" xr:uid="{00000000-0004-0000-0800-00003B000000}"/>
    <hyperlink ref="C125" r:id="rId61" display="查看目錄" xr:uid="{00000000-0004-0000-0800-00003C000000}"/>
    <hyperlink ref="C126" r:id="rId62" display="查看文件" xr:uid="{00000000-0004-0000-0800-00003D000000}"/>
    <hyperlink ref="C127" r:id="rId63" display="查看文件" xr:uid="{00000000-0004-0000-0800-00003E000000}"/>
    <hyperlink ref="C128" r:id="rId64" display="查看文件" xr:uid="{00000000-0004-0000-0800-00003F000000}"/>
    <hyperlink ref="C129" r:id="rId65" display="查看文件" xr:uid="{00000000-0004-0000-0800-000040000000}"/>
    <hyperlink ref="C130" r:id="rId66" display="查看文件" xr:uid="{00000000-0004-0000-0800-000041000000}"/>
    <hyperlink ref="C131" r:id="rId67" display="查看文件" xr:uid="{00000000-0004-0000-0800-000042000000}"/>
    <hyperlink ref="C132" r:id="rId68" display="查看文件" xr:uid="{00000000-0004-0000-0800-000043000000}"/>
    <hyperlink ref="C133" r:id="rId69" display="查看文件" xr:uid="{00000000-0004-0000-0800-000044000000}"/>
    <hyperlink ref="C134" r:id="rId70" display="查看文件" xr:uid="{00000000-0004-0000-0800-000045000000}"/>
    <hyperlink ref="C135" r:id="rId71" display="查看文件" xr:uid="{00000000-0004-0000-0800-000046000000}"/>
    <hyperlink ref="C136" r:id="rId72" display="查看文件" xr:uid="{00000000-0004-0000-0800-000047000000}"/>
    <hyperlink ref="C137" r:id="rId73" display="查看文件" xr:uid="{00000000-0004-0000-0800-000048000000}"/>
    <hyperlink ref="C138" r:id="rId74" display="查看文件" xr:uid="{00000000-0004-0000-0800-000049000000}"/>
    <hyperlink ref="C139" r:id="rId75" display="查看文件" xr:uid="{00000000-0004-0000-0800-00004A000000}"/>
    <hyperlink ref="C140" r:id="rId76" display="查看文件" xr:uid="{00000000-0004-0000-0800-00004B000000}"/>
    <hyperlink ref="C141" r:id="rId77" display="查看文件" xr:uid="{00000000-0004-0000-0800-00004C000000}"/>
    <hyperlink ref="C142" r:id="rId78" display="查看文件" xr:uid="{00000000-0004-0000-0800-00004D000000}"/>
    <hyperlink ref="C143" r:id="rId79" display="查看文件" xr:uid="{00000000-0004-0000-0800-00004E000000}"/>
    <hyperlink ref="C144" r:id="rId80" display="查看文件" xr:uid="{00000000-0004-0000-0800-00004F000000}"/>
    <hyperlink ref="C145" r:id="rId81" display="查看文件" xr:uid="{00000000-0004-0000-0800-000050000000}"/>
    <hyperlink ref="C146" r:id="rId82" display="查看目錄" xr:uid="{00000000-0004-0000-0800-000051000000}"/>
    <hyperlink ref="C147" r:id="rId83" display="查看文件" xr:uid="{00000000-0004-0000-0800-000052000000}"/>
    <hyperlink ref="C148" r:id="rId84" display="查看文件" xr:uid="{00000000-0004-0000-0800-000053000000}"/>
    <hyperlink ref="C149" r:id="rId85" display="查看文件" xr:uid="{00000000-0004-0000-0800-000054000000}"/>
    <hyperlink ref="C150" r:id="rId86" display="查看文件" xr:uid="{00000000-0004-0000-0800-000055000000}"/>
    <hyperlink ref="C151" r:id="rId87" display="查看目錄" xr:uid="{00000000-0004-0000-0800-000056000000}"/>
    <hyperlink ref="C152" r:id="rId88" display="查看文件" xr:uid="{00000000-0004-0000-0800-000057000000}"/>
    <hyperlink ref="C153" r:id="rId89" display="查看文件" xr:uid="{00000000-0004-0000-0800-000058000000}"/>
    <hyperlink ref="C154" r:id="rId90" display="查看文件" xr:uid="{00000000-0004-0000-0800-000059000000}"/>
    <hyperlink ref="C155" r:id="rId91" xr:uid="{00000000-0004-0000-0800-00005A000000}"/>
    <hyperlink ref="C156" r:id="rId92" xr:uid="{00000000-0004-0000-0800-00005B000000}"/>
    <hyperlink ref="C157" r:id="rId93" xr:uid="{00000000-0004-0000-0800-00005C000000}"/>
    <hyperlink ref="C158" r:id="rId94" xr:uid="{00000000-0004-0000-0800-00005D000000}"/>
    <hyperlink ref="C159" r:id="rId95" xr:uid="{00000000-0004-0000-0800-00005E000000}"/>
    <hyperlink ref="C160" r:id="rId96" xr:uid="{00000000-0004-0000-0800-00005F000000}"/>
    <hyperlink ref="C161" r:id="rId97" xr:uid="{00000000-0004-0000-0800-000060000000}"/>
    <hyperlink ref="C162" r:id="rId98" xr:uid="{00000000-0004-0000-0800-000061000000}"/>
    <hyperlink ref="C163" r:id="rId99" xr:uid="{00000000-0004-0000-0800-000062000000}"/>
    <hyperlink ref="C164" r:id="rId100" xr:uid="{00000000-0004-0000-0800-000063000000}"/>
    <hyperlink ref="C165" r:id="rId101" xr:uid="{00000000-0004-0000-0800-000064000000}"/>
    <hyperlink ref="C166" r:id="rId102" xr:uid="{00000000-0004-0000-0800-000065000000}"/>
    <hyperlink ref="C167" r:id="rId103" xr:uid="{00000000-0004-0000-0800-000066000000}"/>
    <hyperlink ref="C168" r:id="rId104" xr:uid="{00000000-0004-0000-0800-000067000000}"/>
    <hyperlink ref="C169" r:id="rId105" xr:uid="{00000000-0004-0000-0800-000068000000}"/>
    <hyperlink ref="C170" r:id="rId106" xr:uid="{00000000-0004-0000-0800-000069000000}"/>
    <hyperlink ref="C171" r:id="rId107" xr:uid="{00000000-0004-0000-0800-00006A000000}"/>
    <hyperlink ref="C172" r:id="rId108" xr:uid="{00000000-0004-0000-0800-00006B000000}"/>
    <hyperlink ref="C173" r:id="rId109" xr:uid="{00000000-0004-0000-0800-00006C000000}"/>
    <hyperlink ref="C174" r:id="rId110" xr:uid="{00000000-0004-0000-0800-00006D000000}"/>
    <hyperlink ref="C175" r:id="rId111" xr:uid="{00000000-0004-0000-0800-00006E000000}"/>
    <hyperlink ref="C176" r:id="rId112" xr:uid="{00000000-0004-0000-0800-00006F000000}"/>
    <hyperlink ref="C177" r:id="rId113" xr:uid="{00000000-0004-0000-0800-000070000000}"/>
    <hyperlink ref="C178" r:id="rId114" xr:uid="{00000000-0004-0000-0800-000071000000}"/>
    <hyperlink ref="C179" r:id="rId115" xr:uid="{00000000-0004-0000-0800-000072000000}"/>
    <hyperlink ref="C180" r:id="rId116" xr:uid="{00000000-0004-0000-0800-000073000000}"/>
    <hyperlink ref="C181" r:id="rId117" xr:uid="{00000000-0004-0000-0800-000074000000}"/>
    <hyperlink ref="C182" r:id="rId118" xr:uid="{00000000-0004-0000-0800-000075000000}"/>
    <hyperlink ref="C183" r:id="rId119" xr:uid="{00000000-0004-0000-0800-000076000000}"/>
    <hyperlink ref="C184" r:id="rId120" xr:uid="{00000000-0004-0000-0800-000077000000}"/>
    <hyperlink ref="C185" r:id="rId121" xr:uid="{00000000-0004-0000-0800-000078000000}"/>
    <hyperlink ref="C186" r:id="rId122" xr:uid="{00000000-0004-0000-0800-000079000000}"/>
    <hyperlink ref="C187" r:id="rId123" xr:uid="{00000000-0004-0000-0800-00007A000000}"/>
    <hyperlink ref="C188" r:id="rId124" xr:uid="{00000000-0004-0000-0800-00007B000000}"/>
    <hyperlink ref="C189" r:id="rId125" xr:uid="{00000000-0004-0000-0800-00007C000000}"/>
    <hyperlink ref="C190" r:id="rId126" xr:uid="{00000000-0004-0000-0800-00007D000000}"/>
    <hyperlink ref="C191" r:id="rId127" xr:uid="{00000000-0004-0000-0800-00007E000000}"/>
    <hyperlink ref="C192" r:id="rId128" xr:uid="{00000000-0004-0000-0800-00007F000000}"/>
    <hyperlink ref="C193" r:id="rId129" xr:uid="{00000000-0004-0000-0800-000080000000}"/>
    <hyperlink ref="C194" r:id="rId130" xr:uid="{00000000-0004-0000-0800-000081000000}"/>
    <hyperlink ref="C195" r:id="rId131" xr:uid="{00000000-0004-0000-0800-000082000000}"/>
    <hyperlink ref="C196" r:id="rId132" xr:uid="{00000000-0004-0000-0800-000083000000}"/>
    <hyperlink ref="C197" r:id="rId133" xr:uid="{00000000-0004-0000-0800-000084000000}"/>
    <hyperlink ref="C198" r:id="rId134" xr:uid="{00000000-0004-0000-0800-000085000000}"/>
    <hyperlink ref="C199" r:id="rId135" xr:uid="{00000000-0004-0000-0800-000086000000}"/>
    <hyperlink ref="C200" r:id="rId136" xr:uid="{00000000-0004-0000-0800-000087000000}"/>
    <hyperlink ref="C201" r:id="rId137" xr:uid="{00000000-0004-0000-0800-000088000000}"/>
    <hyperlink ref="C202" r:id="rId138" xr:uid="{00000000-0004-0000-0800-000089000000}"/>
    <hyperlink ref="C203" r:id="rId139" xr:uid="{00000000-0004-0000-0800-00008A000000}"/>
    <hyperlink ref="C204" r:id="rId140" xr:uid="{00000000-0004-0000-0800-00008B000000}"/>
    <hyperlink ref="C205" r:id="rId141" xr:uid="{00000000-0004-0000-0800-00008C000000}"/>
    <hyperlink ref="C206" r:id="rId142" xr:uid="{00000000-0004-0000-0800-00008D000000}"/>
    <hyperlink ref="C207" r:id="rId143" xr:uid="{00000000-0004-0000-0800-00008E000000}"/>
    <hyperlink ref="C208" r:id="rId144" xr:uid="{00000000-0004-0000-0800-00008F000000}"/>
    <hyperlink ref="C209" r:id="rId145" xr:uid="{00000000-0004-0000-0800-000090000000}"/>
    <hyperlink ref="C210" r:id="rId146" xr:uid="{00000000-0004-0000-0800-000091000000}"/>
    <hyperlink ref="C211" r:id="rId147" xr:uid="{00000000-0004-0000-0800-000092000000}"/>
    <hyperlink ref="C212" r:id="rId148" xr:uid="{00000000-0004-0000-0800-000093000000}"/>
    <hyperlink ref="C213" r:id="rId149" xr:uid="{00000000-0004-0000-0800-000094000000}"/>
    <hyperlink ref="C214" r:id="rId150" xr:uid="{00000000-0004-0000-0800-000095000000}"/>
    <hyperlink ref="C215" r:id="rId151" xr:uid="{00000000-0004-0000-0800-000096000000}"/>
    <hyperlink ref="C216" r:id="rId152" xr:uid="{00000000-0004-0000-0800-000097000000}"/>
    <hyperlink ref="C217" r:id="rId153" xr:uid="{00000000-0004-0000-0800-000098000000}"/>
    <hyperlink ref="C218" r:id="rId154" xr:uid="{00000000-0004-0000-0800-000099000000}"/>
    <hyperlink ref="C219" r:id="rId155" xr:uid="{00000000-0004-0000-0800-00009A000000}"/>
    <hyperlink ref="C220" r:id="rId156" xr:uid="{00000000-0004-0000-0800-00009B000000}"/>
    <hyperlink ref="C221" r:id="rId157" xr:uid="{00000000-0004-0000-0800-00009C000000}"/>
    <hyperlink ref="C222" r:id="rId158" xr:uid="{00000000-0004-0000-0800-00009D000000}"/>
    <hyperlink ref="C223" r:id="rId159" xr:uid="{00000000-0004-0000-0800-00009E000000}"/>
    <hyperlink ref="C224" r:id="rId160" xr:uid="{00000000-0004-0000-0800-00009F000000}"/>
    <hyperlink ref="C225" r:id="rId161" xr:uid="{00000000-0004-0000-0800-0000A0000000}"/>
    <hyperlink ref="C226" r:id="rId162" xr:uid="{00000000-0004-0000-0800-0000A1000000}"/>
    <hyperlink ref="C227" r:id="rId163" xr:uid="{00000000-0004-0000-0800-0000A2000000}"/>
    <hyperlink ref="C228" r:id="rId164" xr:uid="{00000000-0004-0000-0800-0000A3000000}"/>
    <hyperlink ref="C229" r:id="rId165" xr:uid="{00000000-0004-0000-0800-0000A4000000}"/>
    <hyperlink ref="C230" r:id="rId166" xr:uid="{00000000-0004-0000-0800-0000A5000000}"/>
    <hyperlink ref="C231" r:id="rId167" xr:uid="{00000000-0004-0000-0800-0000A6000000}"/>
    <hyperlink ref="C232" r:id="rId168" xr:uid="{00000000-0004-0000-0800-0000A7000000}"/>
    <hyperlink ref="C233" r:id="rId169" xr:uid="{00000000-0004-0000-0800-0000A8000000}"/>
    <hyperlink ref="C234" r:id="rId170" xr:uid="{00000000-0004-0000-0800-0000A9000000}"/>
    <hyperlink ref="C235" r:id="rId171" xr:uid="{00000000-0004-0000-0800-0000AA000000}"/>
    <hyperlink ref="C236" r:id="rId172" xr:uid="{00000000-0004-0000-0800-0000AB000000}"/>
    <hyperlink ref="C237" r:id="rId173" xr:uid="{00000000-0004-0000-0800-0000AC000000}"/>
    <hyperlink ref="C238" r:id="rId174" xr:uid="{00000000-0004-0000-0800-0000AD000000}"/>
    <hyperlink ref="C239" r:id="rId175" xr:uid="{00000000-0004-0000-0800-0000AE000000}"/>
    <hyperlink ref="C240" r:id="rId176" xr:uid="{00000000-0004-0000-0800-0000AF000000}"/>
    <hyperlink ref="C241" r:id="rId177" xr:uid="{00000000-0004-0000-0800-0000B0000000}"/>
    <hyperlink ref="C242" r:id="rId178" xr:uid="{00000000-0004-0000-0800-0000B1000000}"/>
    <hyperlink ref="C243" r:id="rId179" xr:uid="{00000000-0004-0000-0800-0000B2000000}"/>
    <hyperlink ref="C244" r:id="rId180" xr:uid="{00000000-0004-0000-0800-0000B3000000}"/>
    <hyperlink ref="C245" r:id="rId181" xr:uid="{00000000-0004-0000-0800-0000B4000000}"/>
    <hyperlink ref="C246" r:id="rId182" xr:uid="{00000000-0004-0000-0800-0000B5000000}"/>
    <hyperlink ref="C247" r:id="rId183" xr:uid="{00000000-0004-0000-0800-0000B6000000}"/>
    <hyperlink ref="C248" r:id="rId184" xr:uid="{00000000-0004-0000-0800-0000B7000000}"/>
    <hyperlink ref="C249" r:id="rId185" xr:uid="{00000000-0004-0000-0800-0000B8000000}"/>
    <hyperlink ref="C250" r:id="rId186" xr:uid="{00000000-0004-0000-0800-0000B9000000}"/>
    <hyperlink ref="C251" r:id="rId187" xr:uid="{00000000-0004-0000-0800-0000BA000000}"/>
    <hyperlink ref="C252" r:id="rId188" xr:uid="{00000000-0004-0000-0800-0000BB000000}"/>
    <hyperlink ref="C253" r:id="rId189" xr:uid="{00000000-0004-0000-0800-0000BC000000}"/>
    <hyperlink ref="C254" r:id="rId190" xr:uid="{00000000-0004-0000-0800-0000BD000000}"/>
    <hyperlink ref="C255" r:id="rId191" xr:uid="{00000000-0004-0000-0800-0000BE000000}"/>
    <hyperlink ref="C256" r:id="rId192" xr:uid="{00000000-0004-0000-0800-0000BF000000}"/>
    <hyperlink ref="C257" r:id="rId193" xr:uid="{00000000-0004-0000-0800-0000C0000000}"/>
    <hyperlink ref="C258" r:id="rId194" xr:uid="{00000000-0004-0000-0800-0000C1000000}"/>
    <hyperlink ref="C259" r:id="rId195" xr:uid="{00000000-0004-0000-0800-0000C2000000}"/>
    <hyperlink ref="C260" r:id="rId196" xr:uid="{00000000-0004-0000-0800-0000C3000000}"/>
    <hyperlink ref="C261" r:id="rId197" xr:uid="{00000000-0004-0000-0800-0000C4000000}"/>
    <hyperlink ref="C262" r:id="rId198" xr:uid="{00000000-0004-0000-0800-0000C5000000}"/>
    <hyperlink ref="C263" r:id="rId199" xr:uid="{00000000-0004-0000-0800-0000C6000000}"/>
    <hyperlink ref="C264" r:id="rId200" xr:uid="{00000000-0004-0000-0800-0000C7000000}"/>
    <hyperlink ref="C265" r:id="rId201" xr:uid="{00000000-0004-0000-0800-0000C8000000}"/>
    <hyperlink ref="C266" r:id="rId202" xr:uid="{00000000-0004-0000-0800-0000C9000000}"/>
    <hyperlink ref="C267" r:id="rId203" xr:uid="{00000000-0004-0000-0800-0000CA000000}"/>
    <hyperlink ref="C268" r:id="rId204" xr:uid="{00000000-0004-0000-0800-0000CB000000}"/>
    <hyperlink ref="C269" r:id="rId205" xr:uid="{00000000-0004-0000-0800-0000CC000000}"/>
    <hyperlink ref="C270" r:id="rId206" xr:uid="{00000000-0004-0000-0800-0000CD000000}"/>
    <hyperlink ref="C271" r:id="rId207" xr:uid="{00000000-0004-0000-0800-0000CE000000}"/>
    <hyperlink ref="C272" r:id="rId208" xr:uid="{00000000-0004-0000-0800-0000CF000000}"/>
    <hyperlink ref="C273" r:id="rId209" xr:uid="{00000000-0004-0000-0800-0000D0000000}"/>
    <hyperlink ref="C274" r:id="rId210" xr:uid="{00000000-0004-0000-0800-0000D1000000}"/>
    <hyperlink ref="C275" r:id="rId211" xr:uid="{00000000-0004-0000-0800-0000D2000000}"/>
    <hyperlink ref="C276" r:id="rId212" xr:uid="{00000000-0004-0000-0800-0000D3000000}"/>
    <hyperlink ref="C277" r:id="rId213" xr:uid="{00000000-0004-0000-0800-0000D4000000}"/>
    <hyperlink ref="C278" r:id="rId214" xr:uid="{00000000-0004-0000-0800-0000D5000000}"/>
    <hyperlink ref="C279" r:id="rId215" xr:uid="{00000000-0004-0000-0800-0000D6000000}"/>
    <hyperlink ref="C280" r:id="rId216" xr:uid="{00000000-0004-0000-0800-0000D7000000}"/>
    <hyperlink ref="C281" r:id="rId217" xr:uid="{00000000-0004-0000-0800-0000D8000000}"/>
    <hyperlink ref="C282" r:id="rId218" xr:uid="{00000000-0004-0000-0800-0000D9000000}"/>
    <hyperlink ref="C283" r:id="rId219" xr:uid="{00000000-0004-0000-0800-0000DA000000}"/>
    <hyperlink ref="C284" r:id="rId220" xr:uid="{00000000-0004-0000-0800-0000DB000000}"/>
    <hyperlink ref="C285" r:id="rId221" xr:uid="{00000000-0004-0000-0800-0000DC000000}"/>
    <hyperlink ref="C286" r:id="rId222" xr:uid="{00000000-0004-0000-0800-0000DD000000}"/>
    <hyperlink ref="C287" r:id="rId223" xr:uid="{00000000-0004-0000-0800-0000DE000000}"/>
    <hyperlink ref="C288" r:id="rId224" xr:uid="{00000000-0004-0000-0800-0000DF000000}"/>
    <hyperlink ref="C289" r:id="rId225" xr:uid="{00000000-0004-0000-0800-0000E0000000}"/>
    <hyperlink ref="C290" r:id="rId226" xr:uid="{00000000-0004-0000-0800-0000E1000000}"/>
    <hyperlink ref="C291" r:id="rId227" xr:uid="{00000000-0004-0000-0800-0000E2000000}"/>
    <hyperlink ref="C292" r:id="rId228" xr:uid="{00000000-0004-0000-0800-0000E3000000}"/>
    <hyperlink ref="C293" r:id="rId229" xr:uid="{00000000-0004-0000-0800-0000E4000000}"/>
    <hyperlink ref="C294" r:id="rId230" xr:uid="{00000000-0004-0000-0800-0000E5000000}"/>
    <hyperlink ref="C295" r:id="rId231" xr:uid="{00000000-0004-0000-0800-0000E6000000}"/>
    <hyperlink ref="C296" r:id="rId232" xr:uid="{00000000-0004-0000-0800-0000E7000000}"/>
    <hyperlink ref="C297" r:id="rId233" xr:uid="{00000000-0004-0000-0800-0000E8000000}"/>
    <hyperlink ref="C298" r:id="rId234" xr:uid="{00000000-0004-0000-0800-0000E9000000}"/>
    <hyperlink ref="C299" r:id="rId235" xr:uid="{00000000-0004-0000-0800-0000EA000000}"/>
    <hyperlink ref="C300" r:id="rId236" xr:uid="{00000000-0004-0000-0800-0000EB000000}"/>
    <hyperlink ref="C301" r:id="rId237" xr:uid="{00000000-0004-0000-0800-0000EC000000}"/>
    <hyperlink ref="C302" r:id="rId238" xr:uid="{00000000-0004-0000-0800-0000ED000000}"/>
    <hyperlink ref="C303" r:id="rId239" xr:uid="{00000000-0004-0000-0800-0000EE000000}"/>
    <hyperlink ref="C304" r:id="rId240" xr:uid="{00000000-0004-0000-0800-0000EF000000}"/>
    <hyperlink ref="C305" r:id="rId241" xr:uid="{00000000-0004-0000-0800-0000F0000000}"/>
    <hyperlink ref="C306" r:id="rId242" xr:uid="{00000000-0004-0000-0800-0000F1000000}"/>
    <hyperlink ref="C307" r:id="rId243" xr:uid="{00000000-0004-0000-0800-0000F2000000}"/>
    <hyperlink ref="C308" r:id="rId244" xr:uid="{00000000-0004-0000-0800-0000F3000000}"/>
    <hyperlink ref="C309" r:id="rId245" xr:uid="{00000000-0004-0000-0800-0000F4000000}"/>
    <hyperlink ref="C310" r:id="rId246" xr:uid="{00000000-0004-0000-0800-0000F5000000}"/>
    <hyperlink ref="C311" r:id="rId247" xr:uid="{00000000-0004-0000-0800-0000F6000000}"/>
    <hyperlink ref="C312" r:id="rId248" xr:uid="{00000000-0004-0000-0800-0000F7000000}"/>
    <hyperlink ref="C313" r:id="rId249" xr:uid="{00000000-0004-0000-0800-0000F8000000}"/>
    <hyperlink ref="C314" r:id="rId250" xr:uid="{00000000-0004-0000-0800-0000F9000000}"/>
    <hyperlink ref="C315" r:id="rId251" xr:uid="{00000000-0004-0000-0800-0000FA000000}"/>
    <hyperlink ref="C316" r:id="rId252" xr:uid="{00000000-0004-0000-0800-0000FB000000}"/>
    <hyperlink ref="C317" r:id="rId253" xr:uid="{00000000-0004-0000-0800-0000FC000000}"/>
    <hyperlink ref="C318" r:id="rId254" xr:uid="{00000000-0004-0000-0800-0000FD000000}"/>
    <hyperlink ref="C319" r:id="rId255" xr:uid="{00000000-0004-0000-0800-0000FE000000}"/>
    <hyperlink ref="C320" r:id="rId256" xr:uid="{00000000-0004-0000-0800-0000FF000000}"/>
    <hyperlink ref="C321" r:id="rId257" xr:uid="{00000000-0004-0000-0800-000000010000}"/>
    <hyperlink ref="C322" r:id="rId258" xr:uid="{00000000-0004-0000-0800-000001010000}"/>
    <hyperlink ref="C323" r:id="rId259" xr:uid="{00000000-0004-0000-0800-000002010000}"/>
    <hyperlink ref="C324" r:id="rId260" xr:uid="{00000000-0004-0000-0800-000003010000}"/>
    <hyperlink ref="C325" r:id="rId261" xr:uid="{00000000-0004-0000-0800-000004010000}"/>
    <hyperlink ref="C326" r:id="rId262" xr:uid="{00000000-0004-0000-0800-000005010000}"/>
    <hyperlink ref="C327" r:id="rId263" xr:uid="{00000000-0004-0000-0800-000006010000}"/>
    <hyperlink ref="C328" r:id="rId264" xr:uid="{00000000-0004-0000-0800-000007010000}"/>
    <hyperlink ref="C329" r:id="rId265" xr:uid="{00000000-0004-0000-0800-000008010000}"/>
    <hyperlink ref="C330" r:id="rId266" xr:uid="{00000000-0004-0000-0800-000009010000}"/>
    <hyperlink ref="C331" r:id="rId267" xr:uid="{00000000-0004-0000-0800-00000A010000}"/>
    <hyperlink ref="C332" r:id="rId268" xr:uid="{00000000-0004-0000-0800-00000B010000}"/>
    <hyperlink ref="C333" r:id="rId269" xr:uid="{00000000-0004-0000-0800-00000C010000}"/>
    <hyperlink ref="C334" r:id="rId270" xr:uid="{00000000-0004-0000-0800-00000D010000}"/>
    <hyperlink ref="C335" r:id="rId271" xr:uid="{00000000-0004-0000-0800-00000E010000}"/>
    <hyperlink ref="C336" r:id="rId272" xr:uid="{00000000-0004-0000-0800-00000F010000}"/>
    <hyperlink ref="C337" r:id="rId273" xr:uid="{00000000-0004-0000-0800-000010010000}"/>
    <hyperlink ref="C338" r:id="rId274" xr:uid="{00000000-0004-0000-0800-000011010000}"/>
    <hyperlink ref="C339" r:id="rId275" xr:uid="{00000000-0004-0000-0800-000012010000}"/>
    <hyperlink ref="C340" r:id="rId276" xr:uid="{00000000-0004-0000-0800-000013010000}"/>
    <hyperlink ref="C341" r:id="rId277" xr:uid="{00000000-0004-0000-0800-000014010000}"/>
    <hyperlink ref="C342" r:id="rId278" xr:uid="{00000000-0004-0000-0800-000015010000}"/>
    <hyperlink ref="C343" r:id="rId279" xr:uid="{00000000-0004-0000-0800-000016010000}"/>
    <hyperlink ref="C344" r:id="rId280" xr:uid="{00000000-0004-0000-0800-000017010000}"/>
    <hyperlink ref="C345" r:id="rId281" xr:uid="{00000000-0004-0000-0800-000018010000}"/>
    <hyperlink ref="C346" r:id="rId282" xr:uid="{00000000-0004-0000-0800-000019010000}"/>
    <hyperlink ref="C347" r:id="rId283" xr:uid="{00000000-0004-0000-0800-00001A010000}"/>
    <hyperlink ref="C348" r:id="rId284" xr:uid="{00000000-0004-0000-0800-00001B010000}"/>
    <hyperlink ref="C349" r:id="rId285" xr:uid="{00000000-0004-0000-0800-00001C010000}"/>
    <hyperlink ref="C350" r:id="rId286" xr:uid="{00000000-0004-0000-0800-00001D010000}"/>
    <hyperlink ref="C351" r:id="rId287" xr:uid="{00000000-0004-0000-0800-00001E010000}"/>
    <hyperlink ref="C352" r:id="rId288" xr:uid="{00000000-0004-0000-0800-00001F010000}"/>
    <hyperlink ref="C353" r:id="rId289" xr:uid="{00000000-0004-0000-0800-000020010000}"/>
    <hyperlink ref="C354" r:id="rId290" xr:uid="{00000000-0004-0000-0800-000021010000}"/>
    <hyperlink ref="C355" r:id="rId291" xr:uid="{00000000-0004-0000-0800-000022010000}"/>
    <hyperlink ref="C356" r:id="rId292" xr:uid="{00000000-0004-0000-0800-000023010000}"/>
    <hyperlink ref="C357" r:id="rId293" xr:uid="{00000000-0004-0000-0800-000024010000}"/>
    <hyperlink ref="C358" r:id="rId294" xr:uid="{00000000-0004-0000-0800-000025010000}"/>
    <hyperlink ref="C359" r:id="rId295" xr:uid="{00000000-0004-0000-0800-000026010000}"/>
    <hyperlink ref="C360" r:id="rId296" xr:uid="{00000000-0004-0000-0800-000027010000}"/>
    <hyperlink ref="C361" r:id="rId297" xr:uid="{00000000-0004-0000-0800-000028010000}"/>
    <hyperlink ref="C362" r:id="rId298" xr:uid="{00000000-0004-0000-0800-000029010000}"/>
    <hyperlink ref="C363" r:id="rId299" xr:uid="{00000000-0004-0000-0800-00002A010000}"/>
    <hyperlink ref="C364" r:id="rId300" xr:uid="{00000000-0004-0000-0800-00002B010000}"/>
    <hyperlink ref="C365" r:id="rId301" xr:uid="{00000000-0004-0000-0800-00002C010000}"/>
    <hyperlink ref="C366" r:id="rId302" xr:uid="{00000000-0004-0000-0800-00002D010000}"/>
    <hyperlink ref="C367" r:id="rId303" xr:uid="{00000000-0004-0000-0800-00002E010000}"/>
    <hyperlink ref="C368" r:id="rId304" xr:uid="{00000000-0004-0000-0800-00002F010000}"/>
    <hyperlink ref="C369" r:id="rId305" xr:uid="{00000000-0004-0000-0800-000030010000}"/>
  </hyperlinks>
  <pageMargins left="0.7" right="0.7" top="0.75" bottom="0.75" header="0.3" footer="0.3"/>
  <pageSetup paperSize="9" orientation="portrait" r:id="rId30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9"/>
  <dimension ref="A1:O556"/>
  <sheetViews>
    <sheetView workbookViewId="0">
      <selection activeCell="A82" sqref="A82"/>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4" width="16.125" style="6" bestFit="1"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2667</v>
      </c>
      <c r="B2" s="2" t="s">
        <v>6293</v>
      </c>
      <c r="C2" s="13" t="str">
        <f t="shared" ref="C2:C24" si="0">HYPERLINK("X:\Private\NTD\Test Report\測試報告-電子版本(1999-2014)\I-SS","查看目錄")</f>
        <v>查看目錄</v>
      </c>
      <c r="D2" s="1" t="s">
        <v>352</v>
      </c>
      <c r="E2" s="6">
        <v>37881</v>
      </c>
      <c r="F2" s="6">
        <v>37904</v>
      </c>
      <c r="G2" s="6" t="s">
        <v>4766</v>
      </c>
      <c r="H2" s="6" t="s">
        <v>4766</v>
      </c>
      <c r="I2" s="6" t="s">
        <v>4766</v>
      </c>
      <c r="J2" s="6" t="s">
        <v>4766</v>
      </c>
      <c r="K2" s="6" t="s">
        <v>4766</v>
      </c>
      <c r="L2" s="6" t="s">
        <v>396</v>
      </c>
      <c r="M2" s="6" t="s">
        <v>4766</v>
      </c>
      <c r="N2" s="6" t="s">
        <v>4766</v>
      </c>
      <c r="O2" s="6" t="s">
        <v>4766</v>
      </c>
    </row>
    <row r="3" spans="1:15" ht="16.5" customHeight="1" x14ac:dyDescent="0.25">
      <c r="A3" s="1" t="s">
        <v>2668</v>
      </c>
      <c r="B3" s="2" t="s">
        <v>6294</v>
      </c>
      <c r="C3" s="13" t="str">
        <f t="shared" si="0"/>
        <v>查看目錄</v>
      </c>
      <c r="D3" s="1" t="s">
        <v>352</v>
      </c>
      <c r="E3" s="6">
        <v>37881</v>
      </c>
      <c r="F3" s="6">
        <v>37904</v>
      </c>
      <c r="G3" s="6">
        <v>37949</v>
      </c>
      <c r="H3" s="6">
        <v>37950</v>
      </c>
      <c r="I3" s="6" t="s">
        <v>4792</v>
      </c>
      <c r="J3" s="6">
        <v>37951</v>
      </c>
      <c r="K3" s="6" t="s">
        <v>4794</v>
      </c>
      <c r="L3" s="6" t="s">
        <v>396</v>
      </c>
      <c r="M3" s="6">
        <v>37953</v>
      </c>
      <c r="N3" s="6" t="s">
        <v>4766</v>
      </c>
      <c r="O3" s="6" t="s">
        <v>4766</v>
      </c>
    </row>
    <row r="4" spans="1:15" ht="16.5" customHeight="1" x14ac:dyDescent="0.25">
      <c r="A4" s="1" t="s">
        <v>2669</v>
      </c>
      <c r="B4" s="2" t="s">
        <v>6295</v>
      </c>
      <c r="C4" s="13" t="str">
        <f t="shared" si="0"/>
        <v>查看目錄</v>
      </c>
      <c r="D4" s="1" t="s">
        <v>352</v>
      </c>
      <c r="E4" s="6">
        <v>37881</v>
      </c>
      <c r="F4" s="6">
        <v>37904</v>
      </c>
      <c r="G4" s="6" t="s">
        <v>4766</v>
      </c>
      <c r="H4" s="6" t="s">
        <v>4766</v>
      </c>
      <c r="I4" s="6" t="s">
        <v>4766</v>
      </c>
      <c r="J4" s="6" t="s">
        <v>4766</v>
      </c>
      <c r="K4" s="6" t="s">
        <v>4766</v>
      </c>
      <c r="L4" s="6" t="s">
        <v>396</v>
      </c>
      <c r="M4" s="6" t="s">
        <v>4766</v>
      </c>
      <c r="N4" s="6" t="s">
        <v>4766</v>
      </c>
      <c r="O4" s="6" t="s">
        <v>4766</v>
      </c>
    </row>
    <row r="5" spans="1:15" ht="16.5" customHeight="1" x14ac:dyDescent="0.25">
      <c r="A5" s="1" t="s">
        <v>2670</v>
      </c>
      <c r="B5" s="2" t="s">
        <v>6296</v>
      </c>
      <c r="C5" s="13" t="str">
        <f t="shared" si="0"/>
        <v>查看目錄</v>
      </c>
      <c r="D5" s="1" t="s">
        <v>2671</v>
      </c>
      <c r="E5" s="6">
        <v>37882</v>
      </c>
      <c r="F5" s="6">
        <v>37874</v>
      </c>
      <c r="G5" s="6">
        <v>37912</v>
      </c>
      <c r="H5" s="6">
        <v>37912</v>
      </c>
      <c r="I5" s="6" t="s">
        <v>4792</v>
      </c>
      <c r="J5" s="6">
        <v>37917</v>
      </c>
      <c r="K5" s="6" t="s">
        <v>4794</v>
      </c>
      <c r="L5" s="6" t="s">
        <v>306</v>
      </c>
      <c r="M5" s="6">
        <v>37921</v>
      </c>
      <c r="N5" s="6" t="s">
        <v>4766</v>
      </c>
      <c r="O5" s="6" t="s">
        <v>4766</v>
      </c>
    </row>
    <row r="6" spans="1:15" ht="16.5" customHeight="1" x14ac:dyDescent="0.25">
      <c r="A6" s="1" t="s">
        <v>2672</v>
      </c>
      <c r="B6" s="2" t="s">
        <v>6297</v>
      </c>
      <c r="C6" s="13" t="str">
        <f t="shared" si="0"/>
        <v>查看目錄</v>
      </c>
      <c r="D6" s="1" t="s">
        <v>2671</v>
      </c>
      <c r="E6" s="6">
        <v>37882</v>
      </c>
      <c r="F6" s="6">
        <v>37874</v>
      </c>
      <c r="G6" s="6">
        <v>37912</v>
      </c>
      <c r="H6" s="6">
        <v>37912</v>
      </c>
      <c r="I6" s="6" t="s">
        <v>4792</v>
      </c>
      <c r="J6" s="6">
        <v>37917</v>
      </c>
      <c r="K6" s="6" t="s">
        <v>4794</v>
      </c>
      <c r="L6" s="6" t="s">
        <v>306</v>
      </c>
      <c r="M6" s="6">
        <v>37921</v>
      </c>
      <c r="N6" s="6" t="s">
        <v>4766</v>
      </c>
      <c r="O6" s="6" t="s">
        <v>4766</v>
      </c>
    </row>
    <row r="7" spans="1:15" ht="16.5" customHeight="1" x14ac:dyDescent="0.25">
      <c r="A7" s="1" t="s">
        <v>2673</v>
      </c>
      <c r="B7" s="2" t="s">
        <v>6298</v>
      </c>
      <c r="C7" s="13" t="str">
        <f t="shared" si="0"/>
        <v>查看目錄</v>
      </c>
      <c r="D7" s="1" t="s">
        <v>2671</v>
      </c>
      <c r="E7" s="6">
        <v>37882</v>
      </c>
      <c r="F7" s="6">
        <v>37874</v>
      </c>
      <c r="G7" s="6">
        <v>37912</v>
      </c>
      <c r="H7" s="6">
        <v>37912</v>
      </c>
      <c r="I7" s="6" t="s">
        <v>4792</v>
      </c>
      <c r="J7" s="6">
        <v>37917</v>
      </c>
      <c r="K7" s="6" t="s">
        <v>4794</v>
      </c>
      <c r="L7" s="6" t="s">
        <v>306</v>
      </c>
      <c r="M7" s="6">
        <v>37921</v>
      </c>
      <c r="N7" s="6" t="s">
        <v>4766</v>
      </c>
      <c r="O7" s="6" t="s">
        <v>4766</v>
      </c>
    </row>
    <row r="8" spans="1:15" ht="16.5" customHeight="1" x14ac:dyDescent="0.25">
      <c r="A8" s="1" t="s">
        <v>2674</v>
      </c>
      <c r="B8" s="2" t="s">
        <v>6299</v>
      </c>
      <c r="C8" s="13" t="str">
        <f t="shared" si="0"/>
        <v>查看目錄</v>
      </c>
      <c r="D8" s="1" t="s">
        <v>2675</v>
      </c>
      <c r="E8" s="6">
        <v>37898</v>
      </c>
      <c r="F8" s="6">
        <v>37904</v>
      </c>
      <c r="G8" s="6">
        <v>37912</v>
      </c>
      <c r="H8" s="6">
        <v>37912</v>
      </c>
      <c r="I8" s="6" t="s">
        <v>4792</v>
      </c>
      <c r="J8" s="6">
        <v>37917</v>
      </c>
      <c r="K8" s="6" t="s">
        <v>4794</v>
      </c>
      <c r="L8" s="6" t="s">
        <v>306</v>
      </c>
      <c r="M8" s="6">
        <v>37921</v>
      </c>
      <c r="N8" s="6" t="s">
        <v>4766</v>
      </c>
      <c r="O8" s="6" t="s">
        <v>4766</v>
      </c>
    </row>
    <row r="9" spans="1:15" ht="16.5" customHeight="1" x14ac:dyDescent="0.25">
      <c r="A9" s="1" t="s">
        <v>2676</v>
      </c>
      <c r="B9" s="2" t="s">
        <v>6300</v>
      </c>
      <c r="C9" s="13" t="str">
        <f t="shared" si="0"/>
        <v>查看目錄</v>
      </c>
      <c r="D9" s="1" t="s">
        <v>419</v>
      </c>
      <c r="E9" s="6">
        <v>37898</v>
      </c>
      <c r="F9" s="6">
        <v>37912</v>
      </c>
      <c r="G9" s="6">
        <v>37954</v>
      </c>
      <c r="H9" s="6">
        <v>37955</v>
      </c>
      <c r="I9" s="6" t="s">
        <v>4792</v>
      </c>
      <c r="J9" s="6">
        <v>37966</v>
      </c>
      <c r="K9" s="6" t="s">
        <v>4794</v>
      </c>
      <c r="L9" s="6" t="s">
        <v>396</v>
      </c>
      <c r="M9" s="6">
        <v>37970</v>
      </c>
      <c r="N9" s="6" t="s">
        <v>4766</v>
      </c>
      <c r="O9" s="6" t="s">
        <v>4766</v>
      </c>
    </row>
    <row r="10" spans="1:15" ht="16.5" customHeight="1" x14ac:dyDescent="0.25">
      <c r="A10" s="1" t="s">
        <v>2677</v>
      </c>
      <c r="B10" s="2" t="s">
        <v>6300</v>
      </c>
      <c r="C10" s="13" t="str">
        <f t="shared" si="0"/>
        <v>查看目錄</v>
      </c>
      <c r="D10" s="1" t="s">
        <v>419</v>
      </c>
      <c r="E10" s="6">
        <v>37898</v>
      </c>
      <c r="F10" s="6">
        <v>37912</v>
      </c>
      <c r="G10" s="6">
        <v>37954</v>
      </c>
      <c r="H10" s="6">
        <v>37955</v>
      </c>
      <c r="I10" s="6" t="s">
        <v>4792</v>
      </c>
      <c r="J10" s="6">
        <v>37966</v>
      </c>
      <c r="K10" s="6" t="s">
        <v>4794</v>
      </c>
      <c r="L10" s="6" t="s">
        <v>396</v>
      </c>
      <c r="M10" s="6">
        <v>37970</v>
      </c>
      <c r="N10" s="6" t="s">
        <v>4766</v>
      </c>
      <c r="O10" s="6" t="s">
        <v>4766</v>
      </c>
    </row>
    <row r="11" spans="1:15" ht="16.5" customHeight="1" x14ac:dyDescent="0.25">
      <c r="A11" s="1" t="s">
        <v>2678</v>
      </c>
      <c r="B11" s="2" t="s">
        <v>6300</v>
      </c>
      <c r="C11" s="13" t="str">
        <f t="shared" si="0"/>
        <v>查看目錄</v>
      </c>
      <c r="D11" s="1" t="s">
        <v>419</v>
      </c>
      <c r="E11" s="6">
        <v>37898</v>
      </c>
      <c r="F11" s="6">
        <v>37912</v>
      </c>
      <c r="G11" s="6">
        <v>37954</v>
      </c>
      <c r="H11" s="6">
        <v>37955</v>
      </c>
      <c r="I11" s="6" t="s">
        <v>4792</v>
      </c>
      <c r="J11" s="6">
        <v>37966</v>
      </c>
      <c r="K11" s="6" t="s">
        <v>4794</v>
      </c>
      <c r="L11" s="6" t="s">
        <v>396</v>
      </c>
      <c r="M11" s="6">
        <v>37970</v>
      </c>
      <c r="N11" s="6" t="s">
        <v>4766</v>
      </c>
      <c r="O11" s="6" t="s">
        <v>4766</v>
      </c>
    </row>
    <row r="12" spans="1:15" ht="16.5" customHeight="1" x14ac:dyDescent="0.25">
      <c r="A12" s="1" t="s">
        <v>2679</v>
      </c>
      <c r="B12" s="2" t="s">
        <v>6301</v>
      </c>
      <c r="C12" s="13" t="str">
        <f t="shared" si="0"/>
        <v>查看目錄</v>
      </c>
      <c r="D12" s="1" t="s">
        <v>1822</v>
      </c>
      <c r="E12" s="6">
        <v>37900</v>
      </c>
      <c r="F12" s="6">
        <v>37916</v>
      </c>
      <c r="G12" s="6">
        <v>37918</v>
      </c>
      <c r="H12" s="6">
        <v>37919</v>
      </c>
      <c r="I12" s="6" t="s">
        <v>4792</v>
      </c>
      <c r="J12" s="6">
        <v>37922</v>
      </c>
      <c r="K12" s="6" t="s">
        <v>4794</v>
      </c>
      <c r="L12" s="6" t="s">
        <v>306</v>
      </c>
      <c r="M12" s="6">
        <v>37924</v>
      </c>
      <c r="N12" s="6" t="s">
        <v>4766</v>
      </c>
      <c r="O12" s="6" t="s">
        <v>4766</v>
      </c>
    </row>
    <row r="13" spans="1:15" ht="16.5" customHeight="1" x14ac:dyDescent="0.25">
      <c r="A13" s="1" t="s">
        <v>2680</v>
      </c>
      <c r="B13" s="2" t="s">
        <v>6302</v>
      </c>
      <c r="C13" s="13" t="str">
        <f t="shared" si="0"/>
        <v>查看目錄</v>
      </c>
      <c r="D13" s="1" t="s">
        <v>1822</v>
      </c>
      <c r="E13" s="6">
        <v>37902</v>
      </c>
      <c r="F13" s="6">
        <v>37924</v>
      </c>
      <c r="G13" s="6">
        <v>37986</v>
      </c>
      <c r="H13" s="6">
        <v>37987</v>
      </c>
      <c r="I13" s="6" t="s">
        <v>4805</v>
      </c>
      <c r="J13" s="6">
        <v>37995</v>
      </c>
      <c r="K13" s="6" t="s">
        <v>4794</v>
      </c>
      <c r="L13" s="6" t="s">
        <v>396</v>
      </c>
      <c r="M13" s="6" t="s">
        <v>4766</v>
      </c>
      <c r="N13" s="6" t="s">
        <v>4766</v>
      </c>
      <c r="O13" s="6" t="s">
        <v>4766</v>
      </c>
    </row>
    <row r="14" spans="1:15" ht="16.5" customHeight="1" x14ac:dyDescent="0.25">
      <c r="A14" s="1" t="s">
        <v>2681</v>
      </c>
      <c r="B14" s="2" t="s">
        <v>6303</v>
      </c>
      <c r="C14" s="13" t="str">
        <f t="shared" si="0"/>
        <v>查看目錄</v>
      </c>
      <c r="D14" s="1" t="s">
        <v>488</v>
      </c>
      <c r="E14" s="6">
        <v>37904</v>
      </c>
      <c r="F14" s="6">
        <v>37916</v>
      </c>
      <c r="G14" s="6">
        <v>38063</v>
      </c>
      <c r="H14" s="6">
        <v>38063</v>
      </c>
      <c r="I14" s="6" t="s">
        <v>4794</v>
      </c>
      <c r="J14" s="6">
        <v>38076</v>
      </c>
      <c r="K14" s="6" t="s">
        <v>4794</v>
      </c>
      <c r="L14" s="6" t="s">
        <v>322</v>
      </c>
      <c r="M14" s="6">
        <v>38081</v>
      </c>
      <c r="N14" s="6" t="s">
        <v>4766</v>
      </c>
      <c r="O14" s="6" t="s">
        <v>4766</v>
      </c>
    </row>
    <row r="15" spans="1:15" ht="16.5" customHeight="1" x14ac:dyDescent="0.25">
      <c r="A15" s="1" t="s">
        <v>2682</v>
      </c>
      <c r="B15" s="2" t="s">
        <v>6304</v>
      </c>
      <c r="C15" s="13" t="str">
        <f t="shared" si="0"/>
        <v>查看目錄</v>
      </c>
      <c r="D15" s="1" t="s">
        <v>1822</v>
      </c>
      <c r="E15" s="6">
        <v>37905</v>
      </c>
      <c r="F15" s="6">
        <v>37924</v>
      </c>
      <c r="G15" s="6">
        <v>37951</v>
      </c>
      <c r="H15" s="6">
        <v>37951</v>
      </c>
      <c r="I15" s="6" t="s">
        <v>4805</v>
      </c>
      <c r="J15" s="6">
        <v>37952</v>
      </c>
      <c r="K15" s="6" t="s">
        <v>4794</v>
      </c>
      <c r="L15" s="6" t="s">
        <v>373</v>
      </c>
      <c r="M15" s="6" t="s">
        <v>4766</v>
      </c>
      <c r="N15" s="6" t="s">
        <v>4766</v>
      </c>
      <c r="O15" s="6" t="s">
        <v>4766</v>
      </c>
    </row>
    <row r="16" spans="1:15" ht="16.5" customHeight="1" x14ac:dyDescent="0.25">
      <c r="A16" s="1" t="s">
        <v>2683</v>
      </c>
      <c r="B16" s="2" t="s">
        <v>6305</v>
      </c>
      <c r="C16" s="13" t="str">
        <f t="shared" si="0"/>
        <v>查看目錄</v>
      </c>
      <c r="D16" s="1" t="s">
        <v>419</v>
      </c>
      <c r="E16" s="6">
        <v>37922</v>
      </c>
      <c r="F16" s="6">
        <v>37935</v>
      </c>
      <c r="G16" s="6">
        <v>37980</v>
      </c>
      <c r="H16" s="6">
        <v>37980</v>
      </c>
      <c r="I16" s="6" t="s">
        <v>4792</v>
      </c>
      <c r="J16" s="6">
        <v>37982</v>
      </c>
      <c r="K16" s="6" t="s">
        <v>4794</v>
      </c>
      <c r="L16" s="6" t="s">
        <v>316</v>
      </c>
      <c r="M16" s="6">
        <v>37985</v>
      </c>
      <c r="N16" s="6" t="s">
        <v>4766</v>
      </c>
      <c r="O16" s="6" t="s">
        <v>4766</v>
      </c>
    </row>
    <row r="17" spans="1:15" ht="16.5" customHeight="1" x14ac:dyDescent="0.25">
      <c r="A17" s="1" t="s">
        <v>2684</v>
      </c>
      <c r="B17" s="2" t="s">
        <v>6305</v>
      </c>
      <c r="C17" s="13" t="str">
        <f t="shared" si="0"/>
        <v>查看目錄</v>
      </c>
      <c r="D17" s="1" t="s">
        <v>419</v>
      </c>
      <c r="E17" s="6">
        <v>37922</v>
      </c>
      <c r="F17" s="6">
        <v>37935</v>
      </c>
      <c r="G17" s="6">
        <v>37980</v>
      </c>
      <c r="H17" s="6">
        <v>37980</v>
      </c>
      <c r="I17" s="6" t="s">
        <v>4792</v>
      </c>
      <c r="J17" s="6">
        <v>37982</v>
      </c>
      <c r="K17" s="6" t="s">
        <v>4794</v>
      </c>
      <c r="L17" s="6" t="s">
        <v>316</v>
      </c>
      <c r="M17" s="6">
        <v>37985</v>
      </c>
      <c r="N17" s="6" t="s">
        <v>4766</v>
      </c>
      <c r="O17" s="6" t="s">
        <v>4766</v>
      </c>
    </row>
    <row r="18" spans="1:15" ht="16.5" customHeight="1" x14ac:dyDescent="0.25">
      <c r="A18" s="1" t="s">
        <v>2685</v>
      </c>
      <c r="B18" s="2" t="s">
        <v>6306</v>
      </c>
      <c r="C18" s="13" t="str">
        <f t="shared" si="0"/>
        <v>查看目錄</v>
      </c>
      <c r="D18" s="1" t="s">
        <v>365</v>
      </c>
      <c r="E18" s="6">
        <v>37923</v>
      </c>
      <c r="F18" s="6">
        <v>37859</v>
      </c>
      <c r="G18" s="6" t="s">
        <v>4766</v>
      </c>
      <c r="H18" s="6" t="s">
        <v>4766</v>
      </c>
      <c r="I18" s="6" t="s">
        <v>4766</v>
      </c>
      <c r="J18" s="6" t="s">
        <v>4766</v>
      </c>
      <c r="K18" s="6" t="s">
        <v>4766</v>
      </c>
      <c r="L18" s="6" t="s">
        <v>306</v>
      </c>
      <c r="M18" s="6" t="s">
        <v>4766</v>
      </c>
      <c r="N18" s="6" t="s">
        <v>4766</v>
      </c>
      <c r="O18" s="6" t="s">
        <v>4766</v>
      </c>
    </row>
    <row r="19" spans="1:15" ht="16.5" customHeight="1" x14ac:dyDescent="0.25">
      <c r="A19" s="1" t="s">
        <v>2686</v>
      </c>
      <c r="B19" s="2" t="s">
        <v>6307</v>
      </c>
      <c r="C19" s="13" t="str">
        <f t="shared" si="0"/>
        <v>查看目錄</v>
      </c>
      <c r="D19" s="1" t="s">
        <v>419</v>
      </c>
      <c r="E19" s="6">
        <v>37928</v>
      </c>
      <c r="F19" s="6">
        <v>37912</v>
      </c>
      <c r="G19" s="6">
        <v>37954</v>
      </c>
      <c r="H19" s="6">
        <v>37955</v>
      </c>
      <c r="I19" s="6" t="s">
        <v>4792</v>
      </c>
      <c r="J19" s="6">
        <v>37966</v>
      </c>
      <c r="K19" s="6" t="s">
        <v>4794</v>
      </c>
      <c r="L19" s="6" t="s">
        <v>396</v>
      </c>
      <c r="M19" s="6">
        <v>37970</v>
      </c>
      <c r="N19" s="6" t="s">
        <v>4766</v>
      </c>
      <c r="O19" s="6" t="s">
        <v>4766</v>
      </c>
    </row>
    <row r="20" spans="1:15" ht="16.5" customHeight="1" x14ac:dyDescent="0.25">
      <c r="A20" s="1" t="s">
        <v>2687</v>
      </c>
      <c r="B20" s="2" t="s">
        <v>6308</v>
      </c>
      <c r="C20" s="13" t="str">
        <f t="shared" si="0"/>
        <v>查看目錄</v>
      </c>
      <c r="D20" s="1" t="s">
        <v>409</v>
      </c>
      <c r="E20" s="6">
        <v>37926</v>
      </c>
      <c r="F20" s="6">
        <v>37945</v>
      </c>
      <c r="G20" s="6">
        <v>37975</v>
      </c>
      <c r="H20" s="6">
        <v>37976</v>
      </c>
      <c r="I20" s="6" t="s">
        <v>4792</v>
      </c>
      <c r="J20" s="6">
        <v>37982</v>
      </c>
      <c r="K20" s="6" t="s">
        <v>4794</v>
      </c>
      <c r="L20" s="6" t="s">
        <v>373</v>
      </c>
      <c r="M20" s="6">
        <v>37985</v>
      </c>
      <c r="N20" s="6" t="s">
        <v>4766</v>
      </c>
      <c r="O20" s="6" t="s">
        <v>4766</v>
      </c>
    </row>
    <row r="21" spans="1:15" ht="16.5" customHeight="1" x14ac:dyDescent="0.25">
      <c r="A21" s="1" t="s">
        <v>2688</v>
      </c>
      <c r="B21" s="2" t="s">
        <v>6309</v>
      </c>
      <c r="C21" s="13" t="str">
        <f t="shared" si="0"/>
        <v>查看目錄</v>
      </c>
      <c r="D21" s="1" t="s">
        <v>1822</v>
      </c>
      <c r="E21" s="6">
        <v>37936</v>
      </c>
      <c r="F21" s="6">
        <v>37966</v>
      </c>
      <c r="G21" s="6">
        <v>38003</v>
      </c>
      <c r="H21" s="6">
        <v>38003</v>
      </c>
      <c r="I21" s="6" t="s">
        <v>4794</v>
      </c>
      <c r="J21" s="6">
        <v>38034</v>
      </c>
      <c r="K21" s="6" t="s">
        <v>4794</v>
      </c>
      <c r="L21" s="6" t="s">
        <v>396</v>
      </c>
      <c r="M21" s="6">
        <v>38036</v>
      </c>
      <c r="N21" s="6" t="s">
        <v>4766</v>
      </c>
      <c r="O21" s="6" t="s">
        <v>4766</v>
      </c>
    </row>
    <row r="22" spans="1:15" ht="16.5" customHeight="1" x14ac:dyDescent="0.25">
      <c r="A22" s="1" t="s">
        <v>2689</v>
      </c>
      <c r="B22" s="2" t="s">
        <v>6310</v>
      </c>
      <c r="C22" s="13" t="str">
        <f t="shared" si="0"/>
        <v>查看目錄</v>
      </c>
      <c r="D22" s="1" t="s">
        <v>1822</v>
      </c>
      <c r="E22" s="6">
        <v>37936</v>
      </c>
      <c r="F22" s="6">
        <v>37966</v>
      </c>
      <c r="G22" s="6">
        <v>38003</v>
      </c>
      <c r="H22" s="6">
        <v>38003</v>
      </c>
      <c r="I22" s="6" t="s">
        <v>4794</v>
      </c>
      <c r="J22" s="6">
        <v>38034</v>
      </c>
      <c r="K22" s="6" t="s">
        <v>4794</v>
      </c>
      <c r="L22" s="6" t="s">
        <v>396</v>
      </c>
      <c r="M22" s="6">
        <v>38036</v>
      </c>
      <c r="N22" s="6" t="s">
        <v>4766</v>
      </c>
      <c r="O22" s="6" t="s">
        <v>4766</v>
      </c>
    </row>
    <row r="23" spans="1:15" ht="16.5" customHeight="1" x14ac:dyDescent="0.25">
      <c r="A23" s="1" t="s">
        <v>2690</v>
      </c>
      <c r="B23" s="2" t="s">
        <v>6311</v>
      </c>
      <c r="C23" s="13" t="str">
        <f t="shared" si="0"/>
        <v>查看目錄</v>
      </c>
      <c r="D23" s="1" t="s">
        <v>1822</v>
      </c>
      <c r="E23" s="6">
        <v>37936</v>
      </c>
      <c r="F23" s="6">
        <v>37966</v>
      </c>
      <c r="G23" s="6">
        <v>38003</v>
      </c>
      <c r="H23" s="6">
        <v>38003</v>
      </c>
      <c r="I23" s="6" t="s">
        <v>4794</v>
      </c>
      <c r="J23" s="6">
        <v>38034</v>
      </c>
      <c r="K23" s="6" t="s">
        <v>4794</v>
      </c>
      <c r="L23" s="6" t="s">
        <v>396</v>
      </c>
      <c r="M23" s="6">
        <v>38036</v>
      </c>
      <c r="N23" s="6" t="s">
        <v>4766</v>
      </c>
      <c r="O23" s="6" t="s">
        <v>4766</v>
      </c>
    </row>
    <row r="24" spans="1:15" ht="16.5" customHeight="1" x14ac:dyDescent="0.25">
      <c r="A24" s="1" t="s">
        <v>2691</v>
      </c>
      <c r="B24" s="2" t="s">
        <v>6312</v>
      </c>
      <c r="C24" s="13" t="str">
        <f t="shared" si="0"/>
        <v>查看目錄</v>
      </c>
      <c r="D24" s="1" t="s">
        <v>1822</v>
      </c>
      <c r="E24" s="6">
        <v>37936</v>
      </c>
      <c r="F24" s="6">
        <v>37966</v>
      </c>
      <c r="G24" s="6">
        <v>38003</v>
      </c>
      <c r="H24" s="6">
        <v>38003</v>
      </c>
      <c r="I24" s="6" t="s">
        <v>4794</v>
      </c>
      <c r="J24" s="6">
        <v>38034</v>
      </c>
      <c r="K24" s="6" t="s">
        <v>4794</v>
      </c>
      <c r="L24" s="6" t="s">
        <v>396</v>
      </c>
      <c r="M24" s="6">
        <v>38036</v>
      </c>
      <c r="N24" s="6" t="s">
        <v>4766</v>
      </c>
      <c r="O24" s="6" t="s">
        <v>4766</v>
      </c>
    </row>
    <row r="25" spans="1:15" ht="16.5" customHeight="1" x14ac:dyDescent="0.25">
      <c r="A25" s="1" t="s">
        <v>2692</v>
      </c>
      <c r="B25" s="2" t="s">
        <v>6313</v>
      </c>
      <c r="C25" s="13" t="str">
        <f>HYPERLINK("X:\Private\NTD\Test Report\測試報告-電子版本(1999-2014)\I-SS\I-SS-031201","查看文件")</f>
        <v>查看文件</v>
      </c>
      <c r="D25" s="1" t="s">
        <v>2693</v>
      </c>
      <c r="E25" s="6">
        <v>37926</v>
      </c>
      <c r="F25" s="6">
        <v>37970</v>
      </c>
      <c r="G25" s="6">
        <v>37979</v>
      </c>
      <c r="H25" s="6">
        <v>37980</v>
      </c>
      <c r="I25" s="6" t="s">
        <v>4792</v>
      </c>
      <c r="J25" s="6">
        <v>37982</v>
      </c>
      <c r="K25" s="6" t="s">
        <v>4794</v>
      </c>
      <c r="L25" s="6" t="s">
        <v>306</v>
      </c>
      <c r="M25" s="6">
        <v>37985</v>
      </c>
      <c r="N25" s="6" t="s">
        <v>4766</v>
      </c>
      <c r="O25" s="6" t="s">
        <v>4766</v>
      </c>
    </row>
    <row r="26" spans="1:15" ht="16.5" customHeight="1" x14ac:dyDescent="0.25">
      <c r="A26" s="1" t="s">
        <v>2694</v>
      </c>
      <c r="B26" s="2" t="s">
        <v>6314</v>
      </c>
      <c r="C26" s="13" t="str">
        <f>HYPERLINK("X:\Private\NTD\Test Report\測試報告-電子版本(1999-2014)\I-SS\I-SS-031202","查看文件")</f>
        <v>查看文件</v>
      </c>
      <c r="D26" s="1" t="s">
        <v>419</v>
      </c>
      <c r="E26" s="6">
        <v>37915</v>
      </c>
      <c r="F26" s="6">
        <v>37958</v>
      </c>
      <c r="G26" s="6">
        <v>37980</v>
      </c>
      <c r="H26" s="6">
        <v>37980</v>
      </c>
      <c r="I26" s="6" t="s">
        <v>4792</v>
      </c>
      <c r="J26" s="6">
        <v>37982</v>
      </c>
      <c r="K26" s="6" t="s">
        <v>4794</v>
      </c>
      <c r="L26" s="6" t="s">
        <v>373</v>
      </c>
      <c r="M26" s="6">
        <v>37985</v>
      </c>
      <c r="N26" s="6" t="s">
        <v>4766</v>
      </c>
      <c r="O26" s="6" t="s">
        <v>4766</v>
      </c>
    </row>
    <row r="27" spans="1:15" ht="16.5" customHeight="1" x14ac:dyDescent="0.25">
      <c r="A27" s="1" t="s">
        <v>2695</v>
      </c>
      <c r="B27" s="2" t="s">
        <v>6315</v>
      </c>
      <c r="C27" s="13" t="str">
        <f>HYPERLINK("X:\Private\NTD\Test Report\測試報告-電子版本(1999-2014)\I-SS\I-SS-031203","查看文件")</f>
        <v>查看文件</v>
      </c>
      <c r="D27" s="1" t="s">
        <v>419</v>
      </c>
      <c r="E27" s="6">
        <v>37915</v>
      </c>
      <c r="F27" s="6">
        <v>37935</v>
      </c>
      <c r="G27" s="6">
        <v>37980</v>
      </c>
      <c r="H27" s="6">
        <v>37980</v>
      </c>
      <c r="I27" s="6" t="s">
        <v>4792</v>
      </c>
      <c r="J27" s="6">
        <v>37982</v>
      </c>
      <c r="K27" s="6" t="s">
        <v>4794</v>
      </c>
      <c r="L27" s="6" t="s">
        <v>373</v>
      </c>
      <c r="M27" s="6">
        <v>37985</v>
      </c>
      <c r="N27" s="6" t="s">
        <v>4766</v>
      </c>
      <c r="O27" s="6" t="s">
        <v>4766</v>
      </c>
    </row>
    <row r="28" spans="1:15" ht="16.5" customHeight="1" x14ac:dyDescent="0.25">
      <c r="A28" s="1" t="s">
        <v>2696</v>
      </c>
      <c r="B28" s="2" t="s">
        <v>6316</v>
      </c>
      <c r="C28" s="13" t="str">
        <f>HYPERLINK("X:\Private\NTD\Test Report\測試報告-電子版本(1999-2014)\I-SS\I-SS-031204","查看文件")</f>
        <v>查看文件</v>
      </c>
      <c r="D28" s="1" t="s">
        <v>419</v>
      </c>
      <c r="E28" s="6">
        <v>37915</v>
      </c>
      <c r="F28" s="6">
        <v>37958</v>
      </c>
      <c r="G28" s="6">
        <v>37980</v>
      </c>
      <c r="H28" s="6">
        <v>37980</v>
      </c>
      <c r="I28" s="6" t="s">
        <v>4792</v>
      </c>
      <c r="J28" s="6">
        <v>37982</v>
      </c>
      <c r="K28" s="6" t="s">
        <v>4794</v>
      </c>
      <c r="L28" s="6" t="s">
        <v>373</v>
      </c>
      <c r="M28" s="6">
        <v>37985</v>
      </c>
      <c r="N28" s="6" t="s">
        <v>4766</v>
      </c>
      <c r="O28" s="6" t="s">
        <v>4766</v>
      </c>
    </row>
    <row r="29" spans="1:15" ht="16.5" customHeight="1" x14ac:dyDescent="0.25">
      <c r="A29" s="1" t="s">
        <v>2697</v>
      </c>
      <c r="B29" s="2" t="s">
        <v>6317</v>
      </c>
      <c r="C29" s="13" t="str">
        <f>HYPERLINK("X:\Private\NTD\Test Report\測試報告-電子版本(1999-2014)\I-SS\I-SS-031205","查看文件")</f>
        <v>查看文件</v>
      </c>
      <c r="D29" s="1" t="s">
        <v>419</v>
      </c>
      <c r="E29" s="6">
        <v>37915</v>
      </c>
      <c r="F29" s="6">
        <v>37958</v>
      </c>
      <c r="G29" s="6">
        <v>37980</v>
      </c>
      <c r="H29" s="6">
        <v>37980</v>
      </c>
      <c r="I29" s="6" t="s">
        <v>4792</v>
      </c>
      <c r="J29" s="6">
        <v>37982</v>
      </c>
      <c r="K29" s="6" t="s">
        <v>4794</v>
      </c>
      <c r="L29" s="6" t="s">
        <v>373</v>
      </c>
      <c r="M29" s="6">
        <v>37985</v>
      </c>
      <c r="N29" s="6" t="s">
        <v>4766</v>
      </c>
      <c r="O29" s="6" t="s">
        <v>4766</v>
      </c>
    </row>
    <row r="30" spans="1:15" ht="16.5" customHeight="1" x14ac:dyDescent="0.25">
      <c r="A30" s="1" t="s">
        <v>2698</v>
      </c>
      <c r="B30" s="2" t="s">
        <v>5196</v>
      </c>
      <c r="C30" s="13" t="str">
        <f>HYPERLINK("X:\Private\NTD\Test Report\測試報告-電子版本(1999-2014)\I-SS\I-SS-031206","查看文件")</f>
        <v>查看文件</v>
      </c>
      <c r="D30" s="1" t="s">
        <v>2699</v>
      </c>
      <c r="E30" s="6">
        <v>37944</v>
      </c>
      <c r="F30" s="6" t="s">
        <v>4766</v>
      </c>
      <c r="G30" s="6">
        <v>38023</v>
      </c>
      <c r="H30" s="6">
        <v>38025</v>
      </c>
      <c r="I30" s="6" t="s">
        <v>5002</v>
      </c>
      <c r="J30" s="6">
        <v>38034</v>
      </c>
      <c r="K30" s="6" t="s">
        <v>4794</v>
      </c>
      <c r="L30" s="6" t="s">
        <v>373</v>
      </c>
      <c r="M30" s="6">
        <v>38036</v>
      </c>
      <c r="N30" s="6" t="s">
        <v>4766</v>
      </c>
      <c r="O30" s="6" t="s">
        <v>4766</v>
      </c>
    </row>
    <row r="31" spans="1:15" ht="16.5" customHeight="1" x14ac:dyDescent="0.25">
      <c r="A31" s="1" t="s">
        <v>2700</v>
      </c>
      <c r="B31" s="2" t="s">
        <v>6318</v>
      </c>
      <c r="C31" s="13" t="str">
        <f>HYPERLINK("X:\Private\NTD\Test Report\測試報告-電子版本(1999-2014)\I-SS\I-SS-031207","查看文件")</f>
        <v>查看文件</v>
      </c>
      <c r="D31" s="1" t="s">
        <v>2382</v>
      </c>
      <c r="E31" s="6">
        <v>37944</v>
      </c>
      <c r="F31" s="6" t="s">
        <v>4766</v>
      </c>
      <c r="G31" s="6">
        <v>37980</v>
      </c>
      <c r="H31" s="6">
        <v>37980</v>
      </c>
      <c r="I31" s="6" t="s">
        <v>4792</v>
      </c>
      <c r="J31" s="6">
        <v>37982</v>
      </c>
      <c r="K31" s="6" t="s">
        <v>4794</v>
      </c>
      <c r="L31" s="6" t="s">
        <v>373</v>
      </c>
      <c r="M31" s="6">
        <v>37985</v>
      </c>
      <c r="N31" s="6" t="s">
        <v>4766</v>
      </c>
      <c r="O31" s="6" t="s">
        <v>4766</v>
      </c>
    </row>
    <row r="32" spans="1:15" ht="16.5" customHeight="1" x14ac:dyDescent="0.25">
      <c r="A32" s="1" t="s">
        <v>2701</v>
      </c>
      <c r="B32" s="2" t="s">
        <v>6319</v>
      </c>
      <c r="C32" s="13" t="str">
        <f>HYPERLINK("X:\Private\NTD\Test Report\測試報告-電子版本(1999-2014)\I-SS\I-SS-031208","查看文件")</f>
        <v>查看文件</v>
      </c>
      <c r="D32" s="1" t="s">
        <v>419</v>
      </c>
      <c r="E32" s="6">
        <v>37968</v>
      </c>
      <c r="F32" s="6">
        <v>37975</v>
      </c>
      <c r="G32" s="6">
        <v>37980</v>
      </c>
      <c r="H32" s="6">
        <v>37980</v>
      </c>
      <c r="I32" s="6" t="s">
        <v>4792</v>
      </c>
      <c r="J32" s="6">
        <v>37982</v>
      </c>
      <c r="K32" s="6" t="s">
        <v>4794</v>
      </c>
      <c r="L32" s="6" t="s">
        <v>373</v>
      </c>
      <c r="M32" s="6">
        <v>37985</v>
      </c>
      <c r="N32" s="6" t="s">
        <v>4766</v>
      </c>
      <c r="O32" s="6" t="s">
        <v>4766</v>
      </c>
    </row>
    <row r="33" spans="1:15" ht="16.5" customHeight="1" x14ac:dyDescent="0.25">
      <c r="A33" s="1" t="s">
        <v>2702</v>
      </c>
      <c r="B33" s="2" t="s">
        <v>6320</v>
      </c>
      <c r="C33" s="13" t="str">
        <f>HYPERLINK("X:\Private\NTD\Test Report\測試報告-電子版本(1999-2014)\I-SS\I-SS-031209","查看文件")</f>
        <v>查看文件</v>
      </c>
      <c r="D33" s="1" t="s">
        <v>1822</v>
      </c>
      <c r="E33" s="6">
        <v>37935</v>
      </c>
      <c r="F33" s="6">
        <v>37975</v>
      </c>
      <c r="G33" s="6">
        <v>38052</v>
      </c>
      <c r="H33" s="6">
        <v>38053</v>
      </c>
      <c r="I33" s="6" t="s">
        <v>4794</v>
      </c>
      <c r="J33" s="6">
        <v>38055</v>
      </c>
      <c r="K33" s="6" t="s">
        <v>4794</v>
      </c>
      <c r="L33" s="6" t="s">
        <v>306</v>
      </c>
      <c r="M33" s="6">
        <v>38056</v>
      </c>
      <c r="N33" s="6" t="s">
        <v>4766</v>
      </c>
      <c r="O33" s="6" t="s">
        <v>4766</v>
      </c>
    </row>
    <row r="34" spans="1:15" ht="16.5" customHeight="1" x14ac:dyDescent="0.25">
      <c r="A34" s="1" t="s">
        <v>2703</v>
      </c>
      <c r="B34" s="2" t="s">
        <v>6321</v>
      </c>
      <c r="C34" s="13" t="str">
        <f>HYPERLINK("X:\Private\NTD\Test Report\測試報告-電子版本(1999-2014)\I-SS\I-SS-040101","查看文件")</f>
        <v>查看文件</v>
      </c>
      <c r="D34" s="1" t="s">
        <v>2704</v>
      </c>
      <c r="E34" s="6">
        <v>37931</v>
      </c>
      <c r="F34" s="6">
        <v>37945</v>
      </c>
      <c r="G34" s="6">
        <v>38003</v>
      </c>
      <c r="H34" s="6">
        <v>38003</v>
      </c>
      <c r="I34" s="6" t="s">
        <v>4794</v>
      </c>
      <c r="J34" s="6">
        <v>38051</v>
      </c>
      <c r="K34" s="6" t="s">
        <v>4794</v>
      </c>
      <c r="L34" s="6" t="s">
        <v>373</v>
      </c>
      <c r="M34" s="6">
        <v>38054</v>
      </c>
      <c r="N34" s="6" t="s">
        <v>4766</v>
      </c>
      <c r="O34" s="6" t="s">
        <v>4766</v>
      </c>
    </row>
    <row r="35" spans="1:15" ht="16.5" customHeight="1" x14ac:dyDescent="0.25">
      <c r="A35" s="1" t="s">
        <v>2705</v>
      </c>
      <c r="B35" s="2" t="s">
        <v>6322</v>
      </c>
      <c r="C35" s="13" t="str">
        <f>HYPERLINK("X:\Private\NTD\Test Report\測試報告-電子版本(1999-2014)\I-SS\I-SS-040102","查看文件")</f>
        <v>查看文件</v>
      </c>
      <c r="D35" s="1" t="s">
        <v>2704</v>
      </c>
      <c r="E35" s="6">
        <v>37931</v>
      </c>
      <c r="F35" s="6">
        <v>37945</v>
      </c>
      <c r="G35" s="6">
        <v>38003</v>
      </c>
      <c r="H35" s="6">
        <v>38003</v>
      </c>
      <c r="I35" s="6" t="s">
        <v>4794</v>
      </c>
      <c r="J35" s="6">
        <v>38051</v>
      </c>
      <c r="K35" s="6" t="s">
        <v>4794</v>
      </c>
      <c r="L35" s="6" t="s">
        <v>373</v>
      </c>
      <c r="M35" s="6">
        <v>38054</v>
      </c>
      <c r="N35" s="6" t="s">
        <v>4766</v>
      </c>
      <c r="O35" s="6" t="s">
        <v>4766</v>
      </c>
    </row>
    <row r="36" spans="1:15" ht="16.5" customHeight="1" x14ac:dyDescent="0.25">
      <c r="A36" s="1" t="s">
        <v>2706</v>
      </c>
      <c r="B36" s="2" t="s">
        <v>6323</v>
      </c>
      <c r="C36" s="13" t="str">
        <f>HYPERLINK("X:\Private\NTD\Test Report\測試報告-電子版本(1999-2014)\I-SS\I-SS-040103","查看文件")</f>
        <v>查看文件</v>
      </c>
      <c r="D36" s="1" t="s">
        <v>2704</v>
      </c>
      <c r="E36" s="6">
        <v>37931</v>
      </c>
      <c r="F36" s="6">
        <v>37945</v>
      </c>
      <c r="G36" s="6">
        <v>38003</v>
      </c>
      <c r="H36" s="6">
        <v>38003</v>
      </c>
      <c r="I36" s="6" t="s">
        <v>4794</v>
      </c>
      <c r="J36" s="6">
        <v>38051</v>
      </c>
      <c r="K36" s="6" t="s">
        <v>4794</v>
      </c>
      <c r="L36" s="6" t="s">
        <v>373</v>
      </c>
      <c r="M36" s="6">
        <v>38054</v>
      </c>
      <c r="N36" s="6" t="s">
        <v>4766</v>
      </c>
      <c r="O36" s="6" t="s">
        <v>4766</v>
      </c>
    </row>
    <row r="37" spans="1:15" ht="16.5" customHeight="1" x14ac:dyDescent="0.25">
      <c r="A37" s="1" t="s">
        <v>2707</v>
      </c>
      <c r="B37" s="2" t="s">
        <v>6324</v>
      </c>
      <c r="C37" s="13" t="str">
        <f>HYPERLINK("X:\Private\NTD\Test Report\測試報告-電子版本(1999-2014)\I-SS\I-SS-040201","查看文件")</f>
        <v>查看文件</v>
      </c>
      <c r="D37" s="1" t="s">
        <v>2708</v>
      </c>
      <c r="E37" s="6">
        <v>38042</v>
      </c>
      <c r="F37" s="6">
        <v>38066</v>
      </c>
      <c r="G37" s="6">
        <v>38052</v>
      </c>
      <c r="H37" s="6">
        <v>38053</v>
      </c>
      <c r="I37" s="6" t="s">
        <v>4794</v>
      </c>
      <c r="J37" s="6">
        <v>38055</v>
      </c>
      <c r="K37" s="6" t="s">
        <v>4794</v>
      </c>
      <c r="L37" s="6" t="s">
        <v>373</v>
      </c>
      <c r="M37" s="6">
        <v>38056</v>
      </c>
      <c r="N37" s="6" t="s">
        <v>4766</v>
      </c>
      <c r="O37" s="6" t="s">
        <v>4766</v>
      </c>
    </row>
    <row r="38" spans="1:15" ht="16.5" customHeight="1" x14ac:dyDescent="0.25">
      <c r="A38" s="1" t="s">
        <v>2709</v>
      </c>
      <c r="B38" s="2" t="s">
        <v>6325</v>
      </c>
      <c r="C38" s="13" t="str">
        <f>HYPERLINK("X:\Private\NTD\Test Report\測試報告-電子版本(1999-2014)\I-SS\I-SS-040301","查看文件")</f>
        <v>查看文件</v>
      </c>
      <c r="D38" s="1" t="s">
        <v>2710</v>
      </c>
      <c r="E38" s="6">
        <v>38051</v>
      </c>
      <c r="F38" s="6">
        <v>38061</v>
      </c>
      <c r="G38" s="6">
        <v>38072</v>
      </c>
      <c r="H38" s="6">
        <v>38074</v>
      </c>
      <c r="I38" s="6" t="s">
        <v>5002</v>
      </c>
      <c r="J38" s="6">
        <v>38076</v>
      </c>
      <c r="K38" s="6" t="s">
        <v>4794</v>
      </c>
      <c r="L38" s="6" t="s">
        <v>373</v>
      </c>
      <c r="M38" s="6">
        <v>38080</v>
      </c>
      <c r="N38" s="6" t="s">
        <v>4766</v>
      </c>
      <c r="O38" s="6" t="s">
        <v>4766</v>
      </c>
    </row>
    <row r="39" spans="1:15" ht="16.5" customHeight="1" x14ac:dyDescent="0.25">
      <c r="A39" s="1" t="s">
        <v>2711</v>
      </c>
      <c r="B39" s="2" t="s">
        <v>6326</v>
      </c>
      <c r="C39" s="13" t="str">
        <f>HYPERLINK("X:\Private\NTD\Test Report\測試報告-電子版本(1999-2014)\I-SS\I-SS-040302","查看文件")</f>
        <v>查看文件</v>
      </c>
      <c r="D39" s="1" t="s">
        <v>2712</v>
      </c>
      <c r="E39" s="6">
        <v>38055</v>
      </c>
      <c r="F39" s="6">
        <v>38066</v>
      </c>
      <c r="G39" s="6">
        <v>38094</v>
      </c>
      <c r="H39" s="6">
        <v>38096</v>
      </c>
      <c r="I39" s="6" t="s">
        <v>4794</v>
      </c>
      <c r="J39" s="6" t="s">
        <v>2713</v>
      </c>
      <c r="K39" s="6" t="s">
        <v>4794</v>
      </c>
      <c r="L39" s="6" t="s">
        <v>465</v>
      </c>
      <c r="M39" s="6">
        <v>38099</v>
      </c>
      <c r="N39" s="6" t="s">
        <v>4766</v>
      </c>
      <c r="O39" s="6" t="s">
        <v>4766</v>
      </c>
    </row>
    <row r="40" spans="1:15" ht="16.5" customHeight="1" x14ac:dyDescent="0.25">
      <c r="A40" s="1" t="s">
        <v>2714</v>
      </c>
      <c r="B40" s="2" t="s">
        <v>6327</v>
      </c>
      <c r="C40" s="13" t="str">
        <f>HYPERLINK("X:\Private\NTD\Test Report\測試報告-電子版本(1999-2014)\I-SS\I-SS-040303","查看文件")</f>
        <v>查看文件</v>
      </c>
      <c r="D40" s="1" t="s">
        <v>2712</v>
      </c>
      <c r="E40" s="6">
        <v>38055</v>
      </c>
      <c r="F40" s="6">
        <v>38066</v>
      </c>
      <c r="G40" s="6">
        <v>38094</v>
      </c>
      <c r="H40" s="6">
        <v>38096</v>
      </c>
      <c r="I40" s="6" t="s">
        <v>4794</v>
      </c>
      <c r="J40" s="6" t="s">
        <v>2713</v>
      </c>
      <c r="K40" s="6" t="s">
        <v>4794</v>
      </c>
      <c r="L40" s="6" t="s">
        <v>465</v>
      </c>
      <c r="M40" s="6">
        <v>38099</v>
      </c>
      <c r="N40" s="6" t="s">
        <v>4766</v>
      </c>
      <c r="O40" s="6" t="s">
        <v>4766</v>
      </c>
    </row>
    <row r="41" spans="1:15" ht="16.5" customHeight="1" x14ac:dyDescent="0.25">
      <c r="A41" s="1" t="s">
        <v>2715</v>
      </c>
      <c r="B41" s="2" t="s">
        <v>6328</v>
      </c>
      <c r="C41" s="13" t="str">
        <f>HYPERLINK("X:\Private\NTD\Test Report\測試報告-電子版本(1999-2014)\I-SS\I-SS-040304","查看文件")</f>
        <v>查看文件</v>
      </c>
      <c r="D41" s="1" t="s">
        <v>2712</v>
      </c>
      <c r="E41" s="6">
        <v>38055</v>
      </c>
      <c r="F41" s="6">
        <v>38066</v>
      </c>
      <c r="G41" s="6">
        <v>38094</v>
      </c>
      <c r="H41" s="6">
        <v>38096</v>
      </c>
      <c r="I41" s="6" t="s">
        <v>4794</v>
      </c>
      <c r="J41" s="6" t="s">
        <v>2713</v>
      </c>
      <c r="K41" s="6" t="s">
        <v>4794</v>
      </c>
      <c r="L41" s="6" t="s">
        <v>465</v>
      </c>
      <c r="M41" s="6">
        <v>38099</v>
      </c>
      <c r="N41" s="6" t="s">
        <v>4766</v>
      </c>
      <c r="O41" s="6" t="s">
        <v>4766</v>
      </c>
    </row>
    <row r="42" spans="1:15" ht="16.5" customHeight="1" x14ac:dyDescent="0.25">
      <c r="A42" s="1" t="s">
        <v>2716</v>
      </c>
      <c r="B42" s="2" t="s">
        <v>6329</v>
      </c>
      <c r="C42" s="13" t="str">
        <f>HYPERLINK("X:\Private\NTD\Test Report\測試報告-電子版本(1999-2014)\I-SS\I-SS-040305","查看文件")</f>
        <v>查看文件</v>
      </c>
      <c r="D42" s="1" t="s">
        <v>2712</v>
      </c>
      <c r="E42" s="6">
        <v>38055</v>
      </c>
      <c r="F42" s="6">
        <v>38066</v>
      </c>
      <c r="G42" s="6">
        <v>38094</v>
      </c>
      <c r="H42" s="6">
        <v>38096</v>
      </c>
      <c r="I42" s="6" t="s">
        <v>4794</v>
      </c>
      <c r="J42" s="6">
        <v>38099</v>
      </c>
      <c r="K42" s="6" t="s">
        <v>4794</v>
      </c>
      <c r="L42" s="6" t="s">
        <v>465</v>
      </c>
      <c r="M42" s="6">
        <v>38099</v>
      </c>
      <c r="N42" s="6" t="s">
        <v>4766</v>
      </c>
      <c r="O42" s="6" t="s">
        <v>4766</v>
      </c>
    </row>
    <row r="43" spans="1:15" ht="16.5" customHeight="1" x14ac:dyDescent="0.25">
      <c r="A43" s="1" t="s">
        <v>2717</v>
      </c>
      <c r="B43" s="2" t="s">
        <v>6330</v>
      </c>
      <c r="C43" s="13" t="str">
        <f>HYPERLINK("X:\Private\NTD\Test Report\測試報告-電子版本(1999-2014)\I-SS\I-SS-040306","查看文件")</f>
        <v>查看文件</v>
      </c>
      <c r="D43" s="1" t="s">
        <v>409</v>
      </c>
      <c r="E43" s="6">
        <v>38057</v>
      </c>
      <c r="F43" s="6">
        <v>38077</v>
      </c>
      <c r="G43" s="6">
        <v>38078</v>
      </c>
      <c r="H43" s="6">
        <v>38083</v>
      </c>
      <c r="I43" s="6" t="s">
        <v>4824</v>
      </c>
      <c r="J43" s="6">
        <v>38090</v>
      </c>
      <c r="K43" s="6" t="s">
        <v>4824</v>
      </c>
      <c r="L43" s="6" t="s">
        <v>373</v>
      </c>
      <c r="M43" s="6">
        <v>38091</v>
      </c>
      <c r="N43" s="6" t="s">
        <v>4766</v>
      </c>
      <c r="O43" s="6" t="s">
        <v>4766</v>
      </c>
    </row>
    <row r="44" spans="1:15" ht="16.5" customHeight="1" x14ac:dyDescent="0.25">
      <c r="A44" s="1" t="s">
        <v>2718</v>
      </c>
      <c r="B44" s="2" t="s">
        <v>6331</v>
      </c>
      <c r="C44" s="13" t="str">
        <f>HYPERLINK("X:\Private\NTD\Test Report\測試報告-電子版本(1999-2014)\I-SS\I-SS-040307","查看文件")</f>
        <v>查看文件</v>
      </c>
      <c r="D44" s="1" t="s">
        <v>2719</v>
      </c>
      <c r="E44" s="6">
        <v>38058</v>
      </c>
      <c r="F44" s="6">
        <v>38061</v>
      </c>
      <c r="G44" s="6">
        <v>38106</v>
      </c>
      <c r="H44" s="6">
        <v>38107</v>
      </c>
      <c r="I44" s="6" t="s">
        <v>4824</v>
      </c>
      <c r="J44" s="6">
        <v>38112</v>
      </c>
      <c r="K44" s="6" t="s">
        <v>4824</v>
      </c>
      <c r="L44" s="6" t="s">
        <v>306</v>
      </c>
      <c r="M44" s="6">
        <v>38113</v>
      </c>
      <c r="N44" s="6" t="s">
        <v>4766</v>
      </c>
      <c r="O44" s="6" t="s">
        <v>4766</v>
      </c>
    </row>
    <row r="45" spans="1:15" ht="16.5" customHeight="1" x14ac:dyDescent="0.25">
      <c r="A45" s="1" t="s">
        <v>2720</v>
      </c>
      <c r="B45" s="2" t="s">
        <v>6332</v>
      </c>
      <c r="C45" s="13" t="str">
        <f>HYPERLINK("X:\Private\NTD\Test Report\測試報告-電子版本(1999-2014)\I-SS\I-SS-040308","查看文件")</f>
        <v>查看文件</v>
      </c>
      <c r="D45" s="1" t="s">
        <v>2719</v>
      </c>
      <c r="E45" s="6">
        <v>38058</v>
      </c>
      <c r="F45" s="6">
        <v>38061</v>
      </c>
      <c r="G45" s="6">
        <v>38106</v>
      </c>
      <c r="H45" s="6">
        <v>38107</v>
      </c>
      <c r="I45" s="6" t="s">
        <v>4824</v>
      </c>
      <c r="J45" s="6">
        <v>38112</v>
      </c>
      <c r="K45" s="6" t="s">
        <v>4824</v>
      </c>
      <c r="L45" s="6" t="s">
        <v>306</v>
      </c>
      <c r="M45" s="6">
        <v>38113</v>
      </c>
      <c r="N45" s="6" t="s">
        <v>4766</v>
      </c>
      <c r="O45" s="6" t="s">
        <v>4766</v>
      </c>
    </row>
    <row r="46" spans="1:15" ht="16.5" customHeight="1" x14ac:dyDescent="0.25">
      <c r="A46" s="1" t="s">
        <v>2721</v>
      </c>
      <c r="B46" s="2" t="s">
        <v>6333</v>
      </c>
      <c r="C46" s="13" t="str">
        <f>HYPERLINK("X:\Private\NTD\Test Report\測試報告-電子版本(1999-2014)\I-SS","查看目錄")</f>
        <v>查看目錄</v>
      </c>
      <c r="D46" s="1" t="s">
        <v>304</v>
      </c>
      <c r="E46" s="6">
        <v>38058</v>
      </c>
      <c r="F46" s="6">
        <v>38087</v>
      </c>
      <c r="G46" s="6" t="s">
        <v>4766</v>
      </c>
      <c r="H46" s="6" t="s">
        <v>4766</v>
      </c>
      <c r="I46" s="6" t="s">
        <v>4766</v>
      </c>
      <c r="J46" s="6" t="s">
        <v>4766</v>
      </c>
      <c r="K46" s="6" t="s">
        <v>4766</v>
      </c>
      <c r="L46" s="6" t="s">
        <v>306</v>
      </c>
      <c r="M46" s="6" t="s">
        <v>4766</v>
      </c>
      <c r="N46" s="6" t="s">
        <v>4766</v>
      </c>
      <c r="O46" s="6" t="s">
        <v>4766</v>
      </c>
    </row>
    <row r="47" spans="1:15" ht="16.5" customHeight="1" x14ac:dyDescent="0.25">
      <c r="A47" s="1" t="s">
        <v>2722</v>
      </c>
      <c r="B47" s="2" t="s">
        <v>6334</v>
      </c>
      <c r="C47" s="13" t="str">
        <f>HYPERLINK("X:\Private\NTD\Test Report\測試報告-電子版本(1999-2014)\I-SS","查看目錄")</f>
        <v>查看目錄</v>
      </c>
      <c r="D47" s="1" t="s">
        <v>2723</v>
      </c>
      <c r="E47" s="6">
        <v>38058</v>
      </c>
      <c r="F47" s="6">
        <v>38087</v>
      </c>
      <c r="G47" s="6" t="s">
        <v>4766</v>
      </c>
      <c r="H47" s="6" t="s">
        <v>4766</v>
      </c>
      <c r="I47" s="6" t="s">
        <v>4766</v>
      </c>
      <c r="J47" s="6" t="s">
        <v>4766</v>
      </c>
      <c r="K47" s="6" t="s">
        <v>4766</v>
      </c>
      <c r="L47" s="6" t="s">
        <v>306</v>
      </c>
      <c r="M47" s="6" t="s">
        <v>4766</v>
      </c>
      <c r="N47" s="6" t="s">
        <v>4766</v>
      </c>
      <c r="O47" s="6" t="s">
        <v>4766</v>
      </c>
    </row>
    <row r="48" spans="1:15" ht="16.5" customHeight="1" x14ac:dyDescent="0.25">
      <c r="A48" s="1" t="s">
        <v>2724</v>
      </c>
      <c r="B48" s="2" t="s">
        <v>6335</v>
      </c>
      <c r="C48" s="13" t="str">
        <f>HYPERLINK("X:\Private\NTD\Test Report\測試報告-電子版本(1999-2014)\I-SS","查看目錄")</f>
        <v>查看目錄</v>
      </c>
      <c r="D48" s="1" t="s">
        <v>2725</v>
      </c>
      <c r="E48" s="6">
        <v>38068</v>
      </c>
      <c r="F48" s="6">
        <v>38071</v>
      </c>
      <c r="G48" s="6">
        <v>38106</v>
      </c>
      <c r="H48" s="6">
        <v>38107</v>
      </c>
      <c r="I48" s="6" t="s">
        <v>4824</v>
      </c>
      <c r="J48" s="6">
        <v>38112</v>
      </c>
      <c r="K48" s="6" t="s">
        <v>4824</v>
      </c>
      <c r="L48" s="6" t="s">
        <v>306</v>
      </c>
      <c r="M48" s="6">
        <v>38113</v>
      </c>
      <c r="N48" s="6" t="s">
        <v>4766</v>
      </c>
      <c r="O48" s="6" t="s">
        <v>4766</v>
      </c>
    </row>
    <row r="49" spans="1:15" ht="16.5" customHeight="1" x14ac:dyDescent="0.25">
      <c r="A49" s="1" t="s">
        <v>2726</v>
      </c>
      <c r="B49" s="2" t="s">
        <v>6336</v>
      </c>
      <c r="C49" s="13" t="str">
        <f>HYPERLINK("X:\Private\NTD\Test Report\測試報告-電子版本(1999-2014)\I-SS\I-SS-040312","查看文件")</f>
        <v>查看文件</v>
      </c>
      <c r="D49" s="1" t="s">
        <v>2725</v>
      </c>
      <c r="E49" s="6">
        <v>38068</v>
      </c>
      <c r="F49" s="6">
        <v>38071</v>
      </c>
      <c r="G49" s="6">
        <v>38106</v>
      </c>
      <c r="H49" s="6">
        <v>38107</v>
      </c>
      <c r="I49" s="6" t="s">
        <v>4824</v>
      </c>
      <c r="J49" s="6">
        <v>38112</v>
      </c>
      <c r="K49" s="6" t="s">
        <v>4824</v>
      </c>
      <c r="L49" s="6" t="s">
        <v>306</v>
      </c>
      <c r="M49" s="6">
        <v>38113</v>
      </c>
      <c r="N49" s="6" t="s">
        <v>4766</v>
      </c>
      <c r="O49" s="6" t="s">
        <v>4766</v>
      </c>
    </row>
    <row r="50" spans="1:15" ht="16.5" customHeight="1" x14ac:dyDescent="0.25">
      <c r="A50" s="1" t="s">
        <v>2727</v>
      </c>
      <c r="B50" s="2" t="s">
        <v>6337</v>
      </c>
      <c r="C50" s="13" t="str">
        <f>HYPERLINK("X:\Private\NTD\Test Report\測試報告-電子版本(1999-2014)\I-SS\I-SS-040313","查看文件")</f>
        <v>查看文件</v>
      </c>
      <c r="D50" s="1" t="s">
        <v>2725</v>
      </c>
      <c r="E50" s="6">
        <v>38068</v>
      </c>
      <c r="F50" s="6">
        <v>38071</v>
      </c>
      <c r="G50" s="6">
        <v>38106</v>
      </c>
      <c r="H50" s="6">
        <v>38107</v>
      </c>
      <c r="I50" s="6" t="s">
        <v>4824</v>
      </c>
      <c r="J50" s="6">
        <v>38112</v>
      </c>
      <c r="K50" s="6" t="s">
        <v>4824</v>
      </c>
      <c r="L50" s="6" t="s">
        <v>306</v>
      </c>
      <c r="M50" s="6">
        <v>38113</v>
      </c>
      <c r="N50" s="6" t="s">
        <v>4766</v>
      </c>
      <c r="O50" s="6" t="s">
        <v>4766</v>
      </c>
    </row>
    <row r="51" spans="1:15" ht="16.5" customHeight="1" x14ac:dyDescent="0.25">
      <c r="A51" s="1" t="s">
        <v>2728</v>
      </c>
      <c r="B51" s="2" t="s">
        <v>6338</v>
      </c>
      <c r="C51" s="13" t="str">
        <f>HYPERLINK("X:\Private\NTD\Test Report\測試報告-電子版本(1999-2014)\I-SS\I-SS-040314","查看文件")</f>
        <v>查看文件</v>
      </c>
      <c r="D51" s="1" t="s">
        <v>2725</v>
      </c>
      <c r="E51" s="6">
        <v>38068</v>
      </c>
      <c r="F51" s="6">
        <v>38071</v>
      </c>
      <c r="G51" s="6">
        <v>38106</v>
      </c>
      <c r="H51" s="6">
        <v>38107</v>
      </c>
      <c r="I51" s="6" t="s">
        <v>4824</v>
      </c>
      <c r="J51" s="6">
        <v>38112</v>
      </c>
      <c r="K51" s="6" t="s">
        <v>4824</v>
      </c>
      <c r="L51" s="6" t="s">
        <v>306</v>
      </c>
      <c r="M51" s="6">
        <v>38113</v>
      </c>
      <c r="N51" s="6" t="s">
        <v>4766</v>
      </c>
      <c r="O51" s="6" t="s">
        <v>4766</v>
      </c>
    </row>
    <row r="52" spans="1:15" ht="16.5" customHeight="1" x14ac:dyDescent="0.25">
      <c r="A52" s="1" t="s">
        <v>2729</v>
      </c>
      <c r="B52" s="2" t="s">
        <v>6339</v>
      </c>
      <c r="C52" s="13" t="str">
        <f>HYPERLINK("X:\Private\NTD\Test Report\測試報告-電子版本(1999-2014)\I-SS\I-SS-040315","查看文件")</f>
        <v>查看文件</v>
      </c>
      <c r="D52" s="1" t="s">
        <v>2725</v>
      </c>
      <c r="E52" s="6">
        <v>38068</v>
      </c>
      <c r="F52" s="6">
        <v>38071</v>
      </c>
      <c r="G52" s="6">
        <v>38106</v>
      </c>
      <c r="H52" s="6">
        <v>38107</v>
      </c>
      <c r="I52" s="6" t="s">
        <v>4824</v>
      </c>
      <c r="J52" s="6">
        <v>38112</v>
      </c>
      <c r="K52" s="6" t="s">
        <v>4824</v>
      </c>
      <c r="L52" s="6" t="s">
        <v>306</v>
      </c>
      <c r="M52" s="6">
        <v>38113</v>
      </c>
      <c r="N52" s="6" t="s">
        <v>4766</v>
      </c>
      <c r="O52" s="6" t="s">
        <v>4766</v>
      </c>
    </row>
    <row r="53" spans="1:15" ht="16.5" customHeight="1" x14ac:dyDescent="0.25">
      <c r="A53" s="1" t="s">
        <v>2730</v>
      </c>
      <c r="B53" s="2" t="s">
        <v>6340</v>
      </c>
      <c r="C53" s="13" t="str">
        <f>HYPERLINK("X:\Private\NTD\Test Report\測試報告-電子版本(1999-2014)\I-SS\I-SS-040316","查看文件")</f>
        <v>查看文件</v>
      </c>
      <c r="D53" s="1" t="s">
        <v>2725</v>
      </c>
      <c r="E53" s="6">
        <v>38068</v>
      </c>
      <c r="F53" s="6">
        <v>38071</v>
      </c>
      <c r="G53" s="6">
        <v>38106</v>
      </c>
      <c r="H53" s="6">
        <v>38107</v>
      </c>
      <c r="I53" s="6" t="s">
        <v>4824</v>
      </c>
      <c r="J53" s="6">
        <v>38112</v>
      </c>
      <c r="K53" s="6" t="s">
        <v>4824</v>
      </c>
      <c r="L53" s="6" t="s">
        <v>306</v>
      </c>
      <c r="M53" s="6">
        <v>38113</v>
      </c>
      <c r="N53" s="6" t="s">
        <v>4766</v>
      </c>
      <c r="O53" s="6" t="s">
        <v>4766</v>
      </c>
    </row>
    <row r="54" spans="1:15" ht="16.5" customHeight="1" x14ac:dyDescent="0.25">
      <c r="A54" s="1" t="s">
        <v>2731</v>
      </c>
      <c r="B54" s="2" t="s">
        <v>6341</v>
      </c>
      <c r="C54" s="13" t="str">
        <f>HYPERLINK("X:\Private\NTD\Test Report\測試報告-電子版本(1999-2014)\I-SS\I-SS-040317","查看文件")</f>
        <v>查看文件</v>
      </c>
      <c r="D54" s="1" t="s">
        <v>2725</v>
      </c>
      <c r="E54" s="6">
        <v>38068</v>
      </c>
      <c r="F54" s="6">
        <v>38071</v>
      </c>
      <c r="G54" s="6">
        <v>38106</v>
      </c>
      <c r="H54" s="6">
        <v>38107</v>
      </c>
      <c r="I54" s="6" t="s">
        <v>4824</v>
      </c>
      <c r="J54" s="6">
        <v>38112</v>
      </c>
      <c r="K54" s="6" t="s">
        <v>4824</v>
      </c>
      <c r="L54" s="6" t="s">
        <v>306</v>
      </c>
      <c r="M54" s="6">
        <v>38113</v>
      </c>
      <c r="N54" s="6" t="s">
        <v>4766</v>
      </c>
      <c r="O54" s="6" t="s">
        <v>4766</v>
      </c>
    </row>
    <row r="55" spans="1:15" ht="16.5" customHeight="1" x14ac:dyDescent="0.25">
      <c r="A55" s="1" t="s">
        <v>2732</v>
      </c>
      <c r="B55" s="2" t="s">
        <v>6342</v>
      </c>
      <c r="C55" s="13" t="str">
        <f>HYPERLINK("X:\Private\NTD\Test Report\測試報告-電子版本(1999-2014)\I-SS\I-SS-040318","查看文件")</f>
        <v>查看文件</v>
      </c>
      <c r="D55" s="1" t="s">
        <v>2725</v>
      </c>
      <c r="E55" s="6">
        <v>38068</v>
      </c>
      <c r="F55" s="6">
        <v>38071</v>
      </c>
      <c r="G55" s="6">
        <v>38106</v>
      </c>
      <c r="H55" s="6">
        <v>38107</v>
      </c>
      <c r="I55" s="6" t="s">
        <v>4824</v>
      </c>
      <c r="J55" s="6">
        <v>38112</v>
      </c>
      <c r="K55" s="6" t="s">
        <v>4824</v>
      </c>
      <c r="L55" s="6" t="s">
        <v>306</v>
      </c>
      <c r="M55" s="6">
        <v>38113</v>
      </c>
      <c r="N55" s="6" t="s">
        <v>4766</v>
      </c>
      <c r="O55" s="6" t="s">
        <v>4766</v>
      </c>
    </row>
    <row r="56" spans="1:15" ht="16.5" customHeight="1" x14ac:dyDescent="0.25">
      <c r="A56" s="1" t="s">
        <v>2733</v>
      </c>
      <c r="B56" s="2" t="s">
        <v>6343</v>
      </c>
      <c r="C56" s="13" t="str">
        <f>HYPERLINK("X:\Private\NTD\Test Report\測試報告-電子版本(1999-2014)\I-SS\I-SS-040319","查看文件")</f>
        <v>查看文件</v>
      </c>
      <c r="D56" s="1" t="s">
        <v>2725</v>
      </c>
      <c r="E56" s="6">
        <v>38068</v>
      </c>
      <c r="F56" s="6">
        <v>38071</v>
      </c>
      <c r="G56" s="6">
        <v>38106</v>
      </c>
      <c r="H56" s="6">
        <v>38107</v>
      </c>
      <c r="I56" s="6" t="s">
        <v>4824</v>
      </c>
      <c r="J56" s="6">
        <v>38112</v>
      </c>
      <c r="K56" s="6" t="s">
        <v>4824</v>
      </c>
      <c r="L56" s="6" t="s">
        <v>306</v>
      </c>
      <c r="M56" s="6">
        <v>38113</v>
      </c>
      <c r="N56" s="6" t="s">
        <v>4766</v>
      </c>
      <c r="O56" s="6" t="s">
        <v>4766</v>
      </c>
    </row>
    <row r="57" spans="1:15" ht="16.5" customHeight="1" x14ac:dyDescent="0.25">
      <c r="A57" s="1" t="s">
        <v>2734</v>
      </c>
      <c r="B57" s="2" t="s">
        <v>6344</v>
      </c>
      <c r="C57" s="13" t="str">
        <f t="shared" ref="C57:C120" si="1">HYPERLINK("X:\Private\NTD\Test Report\測試報告-電子版本(1999-2014)\I-SS","查看目錄")</f>
        <v>查看目錄</v>
      </c>
      <c r="D57" s="1" t="s">
        <v>2735</v>
      </c>
      <c r="E57" s="6">
        <v>38083</v>
      </c>
      <c r="F57" s="6" t="s">
        <v>6345</v>
      </c>
      <c r="G57" s="6" t="s">
        <v>4766</v>
      </c>
      <c r="H57" s="6" t="s">
        <v>4766</v>
      </c>
      <c r="I57" s="6" t="s">
        <v>4766</v>
      </c>
      <c r="J57" s="6" t="s">
        <v>4766</v>
      </c>
      <c r="K57" s="6" t="s">
        <v>4766</v>
      </c>
      <c r="L57" s="6" t="s">
        <v>465</v>
      </c>
      <c r="M57" s="6" t="s">
        <v>4766</v>
      </c>
      <c r="N57" s="6" t="s">
        <v>4766</v>
      </c>
      <c r="O57" s="6" t="s">
        <v>4766</v>
      </c>
    </row>
    <row r="58" spans="1:15" ht="16.5" customHeight="1" x14ac:dyDescent="0.25">
      <c r="A58" s="1" t="s">
        <v>2736</v>
      </c>
      <c r="B58" s="2" t="s">
        <v>6346</v>
      </c>
      <c r="C58" s="13" t="str">
        <f t="shared" si="1"/>
        <v>查看目錄</v>
      </c>
      <c r="D58" s="1" t="s">
        <v>2737</v>
      </c>
      <c r="E58" s="6">
        <v>38106</v>
      </c>
      <c r="F58" s="6">
        <v>38107</v>
      </c>
      <c r="G58" s="6" t="s">
        <v>4766</v>
      </c>
      <c r="H58" s="6" t="s">
        <v>4766</v>
      </c>
      <c r="I58" s="6" t="s">
        <v>4766</v>
      </c>
      <c r="J58" s="6" t="s">
        <v>4766</v>
      </c>
      <c r="K58" s="6" t="s">
        <v>4766</v>
      </c>
      <c r="L58" s="6" t="s">
        <v>2738</v>
      </c>
      <c r="M58" s="6" t="s">
        <v>4766</v>
      </c>
      <c r="N58" s="6" t="s">
        <v>4766</v>
      </c>
      <c r="O58" s="6" t="s">
        <v>4766</v>
      </c>
    </row>
    <row r="59" spans="1:15" ht="16.5" customHeight="1" x14ac:dyDescent="0.25">
      <c r="A59" s="1" t="s">
        <v>2739</v>
      </c>
      <c r="B59" s="2" t="s">
        <v>6347</v>
      </c>
      <c r="C59" s="13" t="str">
        <f t="shared" si="1"/>
        <v>查看目錄</v>
      </c>
      <c r="D59" s="1" t="s">
        <v>2740</v>
      </c>
      <c r="E59" s="6">
        <v>38117</v>
      </c>
      <c r="F59" s="6">
        <v>38087</v>
      </c>
      <c r="G59" s="6">
        <v>38124</v>
      </c>
      <c r="H59" s="6">
        <v>38124</v>
      </c>
      <c r="I59" s="6" t="s">
        <v>4824</v>
      </c>
      <c r="J59" s="6">
        <v>38137</v>
      </c>
      <c r="K59" s="6" t="s">
        <v>4824</v>
      </c>
      <c r="L59" s="6" t="s">
        <v>2738</v>
      </c>
      <c r="M59" s="6">
        <v>38139</v>
      </c>
      <c r="N59" s="6" t="s">
        <v>4766</v>
      </c>
      <c r="O59" s="6" t="s">
        <v>4766</v>
      </c>
    </row>
    <row r="60" spans="1:15" ht="16.5" customHeight="1" x14ac:dyDescent="0.25">
      <c r="A60" s="1" t="s">
        <v>2741</v>
      </c>
      <c r="B60" s="2" t="s">
        <v>6348</v>
      </c>
      <c r="C60" s="13" t="str">
        <f t="shared" si="1"/>
        <v>查看目錄</v>
      </c>
      <c r="D60" s="1" t="s">
        <v>2742</v>
      </c>
      <c r="E60" s="6">
        <v>38120</v>
      </c>
      <c r="F60" s="6">
        <v>38132</v>
      </c>
      <c r="G60" s="6">
        <v>38142</v>
      </c>
      <c r="H60" s="6">
        <v>38142</v>
      </c>
      <c r="I60" s="6" t="s">
        <v>4824</v>
      </c>
      <c r="J60" s="6">
        <v>38149</v>
      </c>
      <c r="K60" s="6" t="s">
        <v>4824</v>
      </c>
      <c r="L60" s="6" t="s">
        <v>2738</v>
      </c>
      <c r="M60" s="6">
        <v>38150</v>
      </c>
      <c r="N60" s="6" t="s">
        <v>4766</v>
      </c>
      <c r="O60" s="6" t="s">
        <v>4766</v>
      </c>
    </row>
    <row r="61" spans="1:15" ht="16.5" customHeight="1" x14ac:dyDescent="0.25">
      <c r="A61" s="1" t="s">
        <v>2743</v>
      </c>
      <c r="B61" s="2" t="s">
        <v>6349</v>
      </c>
      <c r="C61" s="13" t="str">
        <f t="shared" si="1"/>
        <v>查看目錄</v>
      </c>
      <c r="D61" s="1" t="s">
        <v>2744</v>
      </c>
      <c r="E61" s="6">
        <v>38124</v>
      </c>
      <c r="F61" s="6">
        <v>38148</v>
      </c>
      <c r="G61" s="6">
        <v>38142</v>
      </c>
      <c r="H61" s="6">
        <v>38142</v>
      </c>
      <c r="I61" s="6" t="s">
        <v>4824</v>
      </c>
      <c r="J61" s="6">
        <v>38149</v>
      </c>
      <c r="K61" s="6" t="s">
        <v>4824</v>
      </c>
      <c r="L61" s="6" t="s">
        <v>373</v>
      </c>
      <c r="M61" s="6">
        <v>38150</v>
      </c>
      <c r="N61" s="6" t="s">
        <v>4766</v>
      </c>
      <c r="O61" s="6" t="s">
        <v>4766</v>
      </c>
    </row>
    <row r="62" spans="1:15" ht="16.5" customHeight="1" x14ac:dyDescent="0.25">
      <c r="A62" s="1" t="s">
        <v>2745</v>
      </c>
      <c r="B62" s="2" t="s">
        <v>6350</v>
      </c>
      <c r="C62" s="13" t="str">
        <f t="shared" si="1"/>
        <v>查看目錄</v>
      </c>
      <c r="D62" s="1" t="s">
        <v>2744</v>
      </c>
      <c r="E62" s="6">
        <v>38133</v>
      </c>
      <c r="F62" s="6">
        <v>38158</v>
      </c>
      <c r="G62" s="6">
        <v>38155</v>
      </c>
      <c r="H62" s="6">
        <v>38155</v>
      </c>
      <c r="I62" s="6" t="s">
        <v>4824</v>
      </c>
      <c r="J62" s="6">
        <v>38162</v>
      </c>
      <c r="K62" s="6" t="s">
        <v>4824</v>
      </c>
      <c r="L62" s="6" t="s">
        <v>373</v>
      </c>
      <c r="M62" s="6">
        <v>38164</v>
      </c>
      <c r="N62" s="6" t="s">
        <v>4766</v>
      </c>
      <c r="O62" s="6" t="s">
        <v>4766</v>
      </c>
    </row>
    <row r="63" spans="1:15" ht="16.5" customHeight="1" x14ac:dyDescent="0.25">
      <c r="A63" s="1" t="s">
        <v>2746</v>
      </c>
      <c r="B63" s="2" t="s">
        <v>6351</v>
      </c>
      <c r="C63" s="13" t="str">
        <f t="shared" si="1"/>
        <v>查看目錄</v>
      </c>
      <c r="D63" s="1" t="s">
        <v>2744</v>
      </c>
      <c r="E63" s="6">
        <v>38133</v>
      </c>
      <c r="F63" s="6">
        <v>38158</v>
      </c>
      <c r="G63" s="6">
        <v>38155</v>
      </c>
      <c r="H63" s="6">
        <v>38155</v>
      </c>
      <c r="I63" s="6" t="s">
        <v>4824</v>
      </c>
      <c r="J63" s="6">
        <v>38162</v>
      </c>
      <c r="K63" s="6" t="s">
        <v>4824</v>
      </c>
      <c r="L63" s="6" t="s">
        <v>373</v>
      </c>
      <c r="M63" s="6">
        <v>38164</v>
      </c>
      <c r="N63" s="6" t="s">
        <v>4766</v>
      </c>
      <c r="O63" s="6" t="s">
        <v>4766</v>
      </c>
    </row>
    <row r="64" spans="1:15" ht="16.5" customHeight="1" x14ac:dyDescent="0.25">
      <c r="A64" s="1" t="s">
        <v>2747</v>
      </c>
      <c r="B64" s="2" t="s">
        <v>6352</v>
      </c>
      <c r="C64" s="13" t="str">
        <f t="shared" si="1"/>
        <v>查看目錄</v>
      </c>
      <c r="D64" s="1" t="s">
        <v>2748</v>
      </c>
      <c r="E64" s="6">
        <v>38142</v>
      </c>
      <c r="F64" s="6">
        <v>38168</v>
      </c>
      <c r="G64" s="6">
        <v>38174</v>
      </c>
      <c r="H64" s="6">
        <v>38174</v>
      </c>
      <c r="I64" s="6" t="s">
        <v>4824</v>
      </c>
      <c r="J64" s="6" t="s">
        <v>6353</v>
      </c>
      <c r="K64" s="6" t="s">
        <v>4766</v>
      </c>
      <c r="L64" s="6" t="s">
        <v>373</v>
      </c>
      <c r="M64" s="6" t="s">
        <v>4766</v>
      </c>
      <c r="N64" s="6" t="s">
        <v>4766</v>
      </c>
      <c r="O64" s="6" t="s">
        <v>4766</v>
      </c>
    </row>
    <row r="65" spans="1:15" ht="16.5" customHeight="1" x14ac:dyDescent="0.25">
      <c r="A65" s="1" t="s">
        <v>2749</v>
      </c>
      <c r="B65" s="2" t="s">
        <v>6354</v>
      </c>
      <c r="C65" s="13" t="str">
        <f t="shared" si="1"/>
        <v>查看目錄</v>
      </c>
      <c r="D65" s="1" t="s">
        <v>2750</v>
      </c>
      <c r="E65" s="6">
        <v>38174</v>
      </c>
      <c r="F65" s="6">
        <v>38193</v>
      </c>
      <c r="G65" s="6">
        <v>38226</v>
      </c>
      <c r="H65" s="6">
        <v>38226</v>
      </c>
      <c r="I65" s="6" t="s">
        <v>4824</v>
      </c>
      <c r="J65" s="6">
        <v>38234</v>
      </c>
      <c r="K65" s="6" t="s">
        <v>4824</v>
      </c>
      <c r="L65" s="6" t="s">
        <v>373</v>
      </c>
      <c r="M65" s="6">
        <v>38236</v>
      </c>
      <c r="N65" s="6" t="s">
        <v>4766</v>
      </c>
      <c r="O65" s="6" t="s">
        <v>4766</v>
      </c>
    </row>
    <row r="66" spans="1:15" ht="16.5" customHeight="1" x14ac:dyDescent="0.25">
      <c r="A66" s="1" t="s">
        <v>2751</v>
      </c>
      <c r="B66" s="2" t="s">
        <v>6355</v>
      </c>
      <c r="C66" s="13" t="str">
        <f t="shared" si="1"/>
        <v>查看目錄</v>
      </c>
      <c r="D66" s="1" t="s">
        <v>454</v>
      </c>
      <c r="E66" s="6">
        <v>38188</v>
      </c>
      <c r="F66" s="6">
        <v>38219</v>
      </c>
      <c r="G66" s="6" t="s">
        <v>4766</v>
      </c>
      <c r="H66" s="6" t="s">
        <v>4766</v>
      </c>
      <c r="I66" s="6" t="s">
        <v>4766</v>
      </c>
      <c r="J66" s="6" t="s">
        <v>4766</v>
      </c>
      <c r="K66" s="6" t="s">
        <v>4766</v>
      </c>
      <c r="L66" s="6" t="s">
        <v>455</v>
      </c>
      <c r="M66" s="6" t="s">
        <v>4766</v>
      </c>
      <c r="N66" s="6" t="s">
        <v>4766</v>
      </c>
      <c r="O66" s="6" t="s">
        <v>4766</v>
      </c>
    </row>
    <row r="67" spans="1:15" ht="16.5" customHeight="1" x14ac:dyDescent="0.25">
      <c r="A67" s="1" t="s">
        <v>2752</v>
      </c>
      <c r="B67" s="2" t="s">
        <v>6356</v>
      </c>
      <c r="C67" s="13" t="str">
        <f t="shared" si="1"/>
        <v>查看目錄</v>
      </c>
      <c r="D67" s="1" t="s">
        <v>2116</v>
      </c>
      <c r="E67" s="6">
        <v>38216</v>
      </c>
      <c r="F67" s="6" t="s">
        <v>4766</v>
      </c>
      <c r="G67" s="6" t="s">
        <v>4766</v>
      </c>
      <c r="H67" s="6" t="s">
        <v>4766</v>
      </c>
      <c r="I67" s="6" t="s">
        <v>4766</v>
      </c>
      <c r="J67" s="6" t="s">
        <v>4766</v>
      </c>
      <c r="K67" s="6" t="s">
        <v>4766</v>
      </c>
      <c r="L67" s="6" t="s">
        <v>465</v>
      </c>
      <c r="M67" s="6" t="s">
        <v>4766</v>
      </c>
      <c r="N67" s="6" t="s">
        <v>4766</v>
      </c>
      <c r="O67" s="6" t="s">
        <v>4766</v>
      </c>
    </row>
    <row r="68" spans="1:15" ht="16.5" customHeight="1" x14ac:dyDescent="0.25">
      <c r="A68" s="1" t="s">
        <v>2753</v>
      </c>
      <c r="B68" s="2" t="s">
        <v>6357</v>
      </c>
      <c r="C68" s="13" t="str">
        <f t="shared" si="1"/>
        <v>查看目錄</v>
      </c>
      <c r="D68" s="1" t="s">
        <v>2116</v>
      </c>
      <c r="E68" s="6">
        <v>38222</v>
      </c>
      <c r="F68" s="6">
        <v>38250</v>
      </c>
      <c r="G68" s="6">
        <v>38238</v>
      </c>
      <c r="H68" s="6">
        <v>38239</v>
      </c>
      <c r="I68" s="6" t="s">
        <v>4794</v>
      </c>
      <c r="J68" s="6">
        <v>38239</v>
      </c>
      <c r="K68" s="6" t="s">
        <v>4824</v>
      </c>
      <c r="L68" s="6" t="s">
        <v>373</v>
      </c>
      <c r="M68" s="6">
        <v>38240</v>
      </c>
      <c r="N68" s="6" t="s">
        <v>4766</v>
      </c>
      <c r="O68" s="6" t="s">
        <v>4766</v>
      </c>
    </row>
    <row r="69" spans="1:15" ht="16.5" customHeight="1" x14ac:dyDescent="0.25">
      <c r="A69" s="1" t="s">
        <v>2754</v>
      </c>
      <c r="B69" s="2" t="s">
        <v>6358</v>
      </c>
      <c r="C69" s="13" t="str">
        <f t="shared" si="1"/>
        <v>查看目錄</v>
      </c>
      <c r="D69" s="1" t="s">
        <v>2116</v>
      </c>
      <c r="E69" s="6">
        <v>38211</v>
      </c>
      <c r="F69" s="6" t="s">
        <v>4766</v>
      </c>
      <c r="G69" s="6" t="s">
        <v>4766</v>
      </c>
      <c r="H69" s="6" t="s">
        <v>4766</v>
      </c>
      <c r="I69" s="6" t="s">
        <v>4766</v>
      </c>
      <c r="J69" s="6" t="s">
        <v>4766</v>
      </c>
      <c r="K69" s="6" t="s">
        <v>4766</v>
      </c>
      <c r="L69" s="6" t="s">
        <v>465</v>
      </c>
      <c r="M69" s="6" t="s">
        <v>4766</v>
      </c>
      <c r="N69" s="6" t="s">
        <v>4766</v>
      </c>
      <c r="O69" s="6" t="s">
        <v>4766</v>
      </c>
    </row>
    <row r="70" spans="1:15" ht="16.5" customHeight="1" x14ac:dyDescent="0.25">
      <c r="A70" s="1" t="s">
        <v>2755</v>
      </c>
      <c r="B70" s="2" t="s">
        <v>6359</v>
      </c>
      <c r="C70" s="13" t="str">
        <f t="shared" si="1"/>
        <v>查看目錄</v>
      </c>
      <c r="D70" s="1" t="s">
        <v>2116</v>
      </c>
      <c r="E70" s="6">
        <v>38211</v>
      </c>
      <c r="F70" s="6" t="s">
        <v>4766</v>
      </c>
      <c r="G70" s="6" t="s">
        <v>4766</v>
      </c>
      <c r="H70" s="6" t="s">
        <v>4766</v>
      </c>
      <c r="I70" s="6" t="s">
        <v>4766</v>
      </c>
      <c r="J70" s="6" t="s">
        <v>4766</v>
      </c>
      <c r="K70" s="6" t="s">
        <v>4766</v>
      </c>
      <c r="L70" s="6" t="s">
        <v>465</v>
      </c>
      <c r="M70" s="6" t="s">
        <v>4766</v>
      </c>
      <c r="N70" s="6" t="s">
        <v>4766</v>
      </c>
      <c r="O70" s="6" t="s">
        <v>4766</v>
      </c>
    </row>
    <row r="71" spans="1:15" ht="16.5" customHeight="1" x14ac:dyDescent="0.25">
      <c r="A71" s="1" t="s">
        <v>2756</v>
      </c>
      <c r="B71" s="2" t="s">
        <v>6360</v>
      </c>
      <c r="C71" s="13" t="str">
        <f t="shared" si="1"/>
        <v>查看目錄</v>
      </c>
      <c r="D71" s="1" t="s">
        <v>2757</v>
      </c>
      <c r="E71" s="6">
        <v>38233</v>
      </c>
      <c r="F71" s="6">
        <v>38246</v>
      </c>
      <c r="G71" s="6">
        <v>38344</v>
      </c>
      <c r="H71" s="6">
        <v>38345</v>
      </c>
      <c r="I71" s="6" t="s">
        <v>4792</v>
      </c>
      <c r="J71" s="6">
        <v>38365</v>
      </c>
      <c r="K71" s="6" t="s">
        <v>4824</v>
      </c>
      <c r="L71" s="6" t="s">
        <v>322</v>
      </c>
      <c r="M71" s="6">
        <v>38365</v>
      </c>
      <c r="N71" s="6" t="s">
        <v>4766</v>
      </c>
      <c r="O71" s="6" t="s">
        <v>4766</v>
      </c>
    </row>
    <row r="72" spans="1:15" ht="16.5" customHeight="1" x14ac:dyDescent="0.25">
      <c r="A72" s="1" t="s">
        <v>2758</v>
      </c>
      <c r="B72" s="2" t="s">
        <v>6361</v>
      </c>
      <c r="C72" s="13" t="str">
        <f t="shared" si="1"/>
        <v>查看目錄</v>
      </c>
      <c r="D72" s="1" t="s">
        <v>2757</v>
      </c>
      <c r="E72" s="6">
        <v>38233</v>
      </c>
      <c r="F72" s="6">
        <v>38246</v>
      </c>
      <c r="G72" s="6">
        <v>38344</v>
      </c>
      <c r="H72" s="6">
        <v>38345</v>
      </c>
      <c r="I72" s="6" t="s">
        <v>4792</v>
      </c>
      <c r="J72" s="6">
        <v>38365</v>
      </c>
      <c r="K72" s="6" t="s">
        <v>4824</v>
      </c>
      <c r="L72" s="6" t="s">
        <v>322</v>
      </c>
      <c r="M72" s="6">
        <v>38365</v>
      </c>
      <c r="N72" s="6" t="s">
        <v>4766</v>
      </c>
      <c r="O72" s="6" t="s">
        <v>4766</v>
      </c>
    </row>
    <row r="73" spans="1:15" ht="16.5" customHeight="1" x14ac:dyDescent="0.25">
      <c r="A73" s="1" t="s">
        <v>2759</v>
      </c>
      <c r="B73" s="2" t="s">
        <v>6362</v>
      </c>
      <c r="C73" s="13" t="str">
        <f t="shared" si="1"/>
        <v>查看目錄</v>
      </c>
      <c r="D73" s="1" t="s">
        <v>2760</v>
      </c>
      <c r="E73" s="6">
        <v>38236</v>
      </c>
      <c r="F73" s="6">
        <v>38260</v>
      </c>
      <c r="G73" s="6">
        <v>38415</v>
      </c>
      <c r="H73" s="6">
        <v>38415</v>
      </c>
      <c r="I73" s="6" t="s">
        <v>4792</v>
      </c>
      <c r="J73" s="6">
        <v>38421</v>
      </c>
      <c r="K73" s="6" t="s">
        <v>4824</v>
      </c>
      <c r="L73" s="6" t="s">
        <v>373</v>
      </c>
      <c r="M73" s="6">
        <v>38422</v>
      </c>
      <c r="N73" s="6" t="s">
        <v>4766</v>
      </c>
      <c r="O73" s="6" t="s">
        <v>4766</v>
      </c>
    </row>
    <row r="74" spans="1:15" ht="16.5" customHeight="1" x14ac:dyDescent="0.25">
      <c r="A74" s="1" t="s">
        <v>2761</v>
      </c>
      <c r="B74" s="2" t="s">
        <v>6363</v>
      </c>
      <c r="C74" s="13" t="str">
        <f t="shared" si="1"/>
        <v>查看目錄</v>
      </c>
      <c r="D74" s="1" t="s">
        <v>2762</v>
      </c>
      <c r="E74" s="6">
        <v>38240</v>
      </c>
      <c r="F74" s="6">
        <v>38270</v>
      </c>
      <c r="G74" s="6">
        <v>38287</v>
      </c>
      <c r="H74" s="6">
        <v>38288</v>
      </c>
      <c r="I74" s="6" t="s">
        <v>4824</v>
      </c>
      <c r="J74" s="6">
        <v>38288</v>
      </c>
      <c r="K74" s="6" t="s">
        <v>4824</v>
      </c>
      <c r="L74" s="6" t="s">
        <v>2763</v>
      </c>
      <c r="M74" s="6">
        <v>38290</v>
      </c>
      <c r="N74" s="6" t="s">
        <v>4766</v>
      </c>
      <c r="O74" s="6" t="s">
        <v>4766</v>
      </c>
    </row>
    <row r="75" spans="1:15" ht="16.5" customHeight="1" x14ac:dyDescent="0.25">
      <c r="A75" s="1" t="s">
        <v>2764</v>
      </c>
      <c r="B75" s="2" t="s">
        <v>6364</v>
      </c>
      <c r="C75" s="13" t="str">
        <f t="shared" si="1"/>
        <v>查看目錄</v>
      </c>
      <c r="D75" s="1" t="s">
        <v>2765</v>
      </c>
      <c r="E75" s="6">
        <v>38245</v>
      </c>
      <c r="F75" s="6">
        <v>38275</v>
      </c>
      <c r="G75" s="6">
        <v>38289</v>
      </c>
      <c r="H75" s="6">
        <v>38290</v>
      </c>
      <c r="I75" s="6" t="s">
        <v>4824</v>
      </c>
      <c r="J75" s="6">
        <v>38295</v>
      </c>
      <c r="K75" s="6" t="s">
        <v>4824</v>
      </c>
      <c r="L75" s="6" t="s">
        <v>2763</v>
      </c>
      <c r="M75" s="6">
        <v>38297</v>
      </c>
      <c r="N75" s="6" t="s">
        <v>4766</v>
      </c>
      <c r="O75" s="6" t="s">
        <v>4766</v>
      </c>
    </row>
    <row r="76" spans="1:15" ht="16.5" customHeight="1" x14ac:dyDescent="0.25">
      <c r="A76" s="1" t="s">
        <v>2766</v>
      </c>
      <c r="B76" s="2" t="s">
        <v>6365</v>
      </c>
      <c r="C76" s="13" t="str">
        <f t="shared" si="1"/>
        <v>查看目錄</v>
      </c>
      <c r="D76" s="1" t="s">
        <v>2767</v>
      </c>
      <c r="E76" s="6">
        <v>38278</v>
      </c>
      <c r="F76" s="6">
        <v>38290</v>
      </c>
      <c r="G76" s="6">
        <v>38348</v>
      </c>
      <c r="H76" s="6">
        <v>38348</v>
      </c>
      <c r="I76" s="6" t="s">
        <v>4792</v>
      </c>
      <c r="J76" s="6">
        <v>38365</v>
      </c>
      <c r="K76" s="6" t="s">
        <v>4824</v>
      </c>
      <c r="L76" s="6" t="s">
        <v>535</v>
      </c>
      <c r="M76" s="6">
        <v>38365</v>
      </c>
      <c r="N76" s="6" t="s">
        <v>4766</v>
      </c>
      <c r="O76" s="6" t="s">
        <v>4766</v>
      </c>
    </row>
    <row r="77" spans="1:15" ht="16.5" customHeight="1" x14ac:dyDescent="0.25">
      <c r="A77" s="1" t="s">
        <v>2768</v>
      </c>
      <c r="B77" s="2" t="s">
        <v>6366</v>
      </c>
      <c r="C77" s="13" t="str">
        <f t="shared" si="1"/>
        <v>查看目錄</v>
      </c>
      <c r="D77" s="1" t="s">
        <v>2116</v>
      </c>
      <c r="E77" s="6">
        <v>38292</v>
      </c>
      <c r="F77" s="6">
        <v>38311</v>
      </c>
      <c r="G77" s="6">
        <v>38317</v>
      </c>
      <c r="H77" s="6">
        <v>38320</v>
      </c>
      <c r="I77" s="6" t="s">
        <v>4824</v>
      </c>
      <c r="J77" s="6">
        <v>38324</v>
      </c>
      <c r="K77" s="6" t="s">
        <v>4824</v>
      </c>
      <c r="L77" s="6" t="s">
        <v>306</v>
      </c>
      <c r="M77" s="6">
        <v>38325</v>
      </c>
      <c r="N77" s="6" t="s">
        <v>4766</v>
      </c>
      <c r="O77" s="6" t="s">
        <v>4766</v>
      </c>
    </row>
    <row r="78" spans="1:15" ht="16.5" customHeight="1" x14ac:dyDescent="0.25">
      <c r="A78" s="1" t="s">
        <v>2769</v>
      </c>
      <c r="B78" s="2" t="s">
        <v>6367</v>
      </c>
      <c r="C78" s="13" t="str">
        <f t="shared" si="1"/>
        <v>查看目錄</v>
      </c>
      <c r="D78" s="1" t="s">
        <v>2116</v>
      </c>
      <c r="E78" s="6">
        <v>38292</v>
      </c>
      <c r="F78" s="6">
        <v>38311</v>
      </c>
      <c r="G78" s="6">
        <v>38317</v>
      </c>
      <c r="H78" s="6">
        <v>38320</v>
      </c>
      <c r="I78" s="6" t="s">
        <v>4824</v>
      </c>
      <c r="J78" s="6">
        <v>38324</v>
      </c>
      <c r="K78" s="6" t="s">
        <v>4824</v>
      </c>
      <c r="L78" s="6" t="s">
        <v>306</v>
      </c>
      <c r="M78" s="6">
        <v>38325</v>
      </c>
      <c r="N78" s="6" t="s">
        <v>4766</v>
      </c>
      <c r="O78" s="6" t="s">
        <v>4766</v>
      </c>
    </row>
    <row r="79" spans="1:15" ht="16.5" customHeight="1" x14ac:dyDescent="0.25">
      <c r="A79" s="1" t="s">
        <v>2770</v>
      </c>
      <c r="B79" s="2" t="s">
        <v>6368</v>
      </c>
      <c r="C79" s="13" t="str">
        <f t="shared" si="1"/>
        <v>查看目錄</v>
      </c>
      <c r="D79" s="1" t="s">
        <v>2116</v>
      </c>
      <c r="E79" s="6">
        <v>38292</v>
      </c>
      <c r="F79" s="6">
        <v>38311</v>
      </c>
      <c r="G79" s="6">
        <v>38317</v>
      </c>
      <c r="H79" s="6">
        <v>38320</v>
      </c>
      <c r="I79" s="6" t="s">
        <v>4824</v>
      </c>
      <c r="J79" s="6">
        <v>38324</v>
      </c>
      <c r="K79" s="6" t="s">
        <v>4824</v>
      </c>
      <c r="L79" s="6" t="s">
        <v>306</v>
      </c>
      <c r="M79" s="6">
        <v>38325</v>
      </c>
      <c r="N79" s="6" t="s">
        <v>4766</v>
      </c>
      <c r="O79" s="6" t="s">
        <v>4766</v>
      </c>
    </row>
    <row r="80" spans="1:15" ht="16.5" customHeight="1" x14ac:dyDescent="0.25">
      <c r="A80" s="1" t="s">
        <v>2771</v>
      </c>
      <c r="B80" s="2" t="s">
        <v>6369</v>
      </c>
      <c r="C80" s="13" t="str">
        <f t="shared" si="1"/>
        <v>查看目錄</v>
      </c>
      <c r="D80" s="1" t="s">
        <v>2116</v>
      </c>
      <c r="E80" s="6">
        <v>38292</v>
      </c>
      <c r="F80" s="6">
        <v>38311</v>
      </c>
      <c r="G80" s="6">
        <v>38317</v>
      </c>
      <c r="H80" s="6">
        <v>38320</v>
      </c>
      <c r="I80" s="6" t="s">
        <v>4824</v>
      </c>
      <c r="J80" s="6">
        <v>38324</v>
      </c>
      <c r="K80" s="6" t="s">
        <v>4824</v>
      </c>
      <c r="L80" s="6" t="s">
        <v>306</v>
      </c>
      <c r="M80" s="6">
        <v>38325</v>
      </c>
      <c r="N80" s="6" t="s">
        <v>4766</v>
      </c>
      <c r="O80" s="6" t="s">
        <v>4766</v>
      </c>
    </row>
    <row r="81" spans="1:15" ht="16.5" customHeight="1" x14ac:dyDescent="0.25">
      <c r="A81" s="1" t="s">
        <v>2772</v>
      </c>
      <c r="B81" s="2" t="s">
        <v>6370</v>
      </c>
      <c r="C81" s="13" t="str">
        <f t="shared" si="1"/>
        <v>查看目錄</v>
      </c>
      <c r="D81" s="1" t="s">
        <v>2116</v>
      </c>
      <c r="E81" s="6">
        <v>38292</v>
      </c>
      <c r="F81" s="6">
        <v>38311</v>
      </c>
      <c r="G81" s="6">
        <v>38317</v>
      </c>
      <c r="H81" s="6">
        <v>38320</v>
      </c>
      <c r="I81" s="6" t="s">
        <v>4824</v>
      </c>
      <c r="J81" s="6">
        <v>38324</v>
      </c>
      <c r="K81" s="6" t="s">
        <v>4824</v>
      </c>
      <c r="L81" s="6" t="s">
        <v>306</v>
      </c>
      <c r="M81" s="6">
        <v>38325</v>
      </c>
      <c r="N81" s="6" t="s">
        <v>4766</v>
      </c>
      <c r="O81" s="6" t="s">
        <v>4766</v>
      </c>
    </row>
    <row r="82" spans="1:15" ht="16.5" customHeight="1" x14ac:dyDescent="0.25">
      <c r="A82" s="1" t="s">
        <v>2773</v>
      </c>
      <c r="B82" s="2" t="s">
        <v>6371</v>
      </c>
      <c r="C82" s="13" t="str">
        <f t="shared" si="1"/>
        <v>查看目錄</v>
      </c>
      <c r="D82" s="1" t="s">
        <v>50</v>
      </c>
      <c r="E82" s="6">
        <v>38267</v>
      </c>
      <c r="F82" s="6">
        <v>38270</v>
      </c>
      <c r="G82" s="6" t="s">
        <v>4766</v>
      </c>
      <c r="H82" s="6" t="s">
        <v>4766</v>
      </c>
      <c r="I82" s="6" t="s">
        <v>4766</v>
      </c>
      <c r="J82" s="6" t="s">
        <v>4766</v>
      </c>
      <c r="K82" s="6" t="s">
        <v>4766</v>
      </c>
      <c r="L82" s="6" t="s">
        <v>306</v>
      </c>
      <c r="M82" s="6" t="s">
        <v>4766</v>
      </c>
      <c r="N82" s="6" t="s">
        <v>4766</v>
      </c>
      <c r="O82" s="6" t="s">
        <v>4766</v>
      </c>
    </row>
    <row r="83" spans="1:15" ht="16.5" customHeight="1" x14ac:dyDescent="0.25">
      <c r="A83" s="1" t="s">
        <v>2774</v>
      </c>
      <c r="B83" s="2" t="s">
        <v>6372</v>
      </c>
      <c r="C83" s="13" t="str">
        <f t="shared" si="1"/>
        <v>查看目錄</v>
      </c>
      <c r="D83" s="1" t="s">
        <v>513</v>
      </c>
      <c r="E83" s="6">
        <v>38344</v>
      </c>
      <c r="F83" s="6">
        <v>38382</v>
      </c>
      <c r="G83" s="6" t="s">
        <v>4766</v>
      </c>
      <c r="H83" s="6" t="s">
        <v>4766</v>
      </c>
      <c r="I83" s="6" t="s">
        <v>4766</v>
      </c>
      <c r="J83" s="6" t="s">
        <v>4766</v>
      </c>
      <c r="K83" s="6" t="s">
        <v>4766</v>
      </c>
      <c r="L83" s="6" t="s">
        <v>505</v>
      </c>
      <c r="M83" s="6" t="s">
        <v>4766</v>
      </c>
      <c r="N83" s="6" t="s">
        <v>4766</v>
      </c>
      <c r="O83" s="6" t="s">
        <v>4766</v>
      </c>
    </row>
    <row r="84" spans="1:15" ht="16.5" customHeight="1" x14ac:dyDescent="0.25">
      <c r="A84" s="1" t="s">
        <v>2775</v>
      </c>
      <c r="B84" s="2" t="s">
        <v>6373</v>
      </c>
      <c r="C84" s="13" t="str">
        <f t="shared" si="1"/>
        <v>查看目錄</v>
      </c>
      <c r="D84" s="1" t="s">
        <v>513</v>
      </c>
      <c r="E84" s="6">
        <v>38344</v>
      </c>
      <c r="F84" s="6">
        <v>38382</v>
      </c>
      <c r="G84" s="6" t="s">
        <v>4766</v>
      </c>
      <c r="H84" s="6" t="s">
        <v>4766</v>
      </c>
      <c r="I84" s="6" t="s">
        <v>4766</v>
      </c>
      <c r="J84" s="6" t="s">
        <v>4766</v>
      </c>
      <c r="K84" s="6" t="s">
        <v>4766</v>
      </c>
      <c r="L84" s="6" t="s">
        <v>505</v>
      </c>
      <c r="M84" s="6" t="s">
        <v>4766</v>
      </c>
      <c r="N84" s="6" t="s">
        <v>4766</v>
      </c>
      <c r="O84" s="6" t="s">
        <v>4766</v>
      </c>
    </row>
    <row r="85" spans="1:15" ht="16.5" customHeight="1" x14ac:dyDescent="0.25">
      <c r="A85" s="1" t="s">
        <v>2776</v>
      </c>
      <c r="B85" s="2" t="s">
        <v>6374</v>
      </c>
      <c r="C85" s="13" t="str">
        <f t="shared" si="1"/>
        <v>查看目錄</v>
      </c>
      <c r="D85" s="1" t="s">
        <v>513</v>
      </c>
      <c r="E85" s="6">
        <v>38344</v>
      </c>
      <c r="F85" s="6">
        <v>38382</v>
      </c>
      <c r="G85" s="6" t="s">
        <v>4766</v>
      </c>
      <c r="H85" s="6" t="s">
        <v>4766</v>
      </c>
      <c r="I85" s="6" t="s">
        <v>4766</v>
      </c>
      <c r="J85" s="6" t="s">
        <v>4766</v>
      </c>
      <c r="K85" s="6" t="s">
        <v>4766</v>
      </c>
      <c r="L85" s="6" t="s">
        <v>505</v>
      </c>
      <c r="M85" s="6" t="s">
        <v>4766</v>
      </c>
      <c r="N85" s="6" t="s">
        <v>4766</v>
      </c>
      <c r="O85" s="6" t="s">
        <v>4766</v>
      </c>
    </row>
    <row r="86" spans="1:15" ht="16.5" customHeight="1" x14ac:dyDescent="0.25">
      <c r="A86" s="1" t="s">
        <v>2777</v>
      </c>
      <c r="B86" s="2" t="s">
        <v>6375</v>
      </c>
      <c r="C86" s="13" t="str">
        <f t="shared" si="1"/>
        <v>查看目錄</v>
      </c>
      <c r="D86" s="1" t="s">
        <v>513</v>
      </c>
      <c r="E86" s="6">
        <v>38344</v>
      </c>
      <c r="F86" s="6">
        <v>38382</v>
      </c>
      <c r="G86" s="6" t="s">
        <v>4766</v>
      </c>
      <c r="H86" s="6" t="s">
        <v>4766</v>
      </c>
      <c r="I86" s="6" t="s">
        <v>4766</v>
      </c>
      <c r="J86" s="6" t="s">
        <v>4766</v>
      </c>
      <c r="K86" s="6" t="s">
        <v>4766</v>
      </c>
      <c r="L86" s="6" t="s">
        <v>505</v>
      </c>
      <c r="M86" s="6" t="s">
        <v>4766</v>
      </c>
      <c r="N86" s="6" t="s">
        <v>4766</v>
      </c>
      <c r="O86" s="6" t="s">
        <v>4766</v>
      </c>
    </row>
    <row r="87" spans="1:15" ht="16.5" customHeight="1" x14ac:dyDescent="0.25">
      <c r="A87" s="1" t="s">
        <v>2778</v>
      </c>
      <c r="B87" s="2" t="s">
        <v>6376</v>
      </c>
      <c r="C87" s="13" t="str">
        <f t="shared" si="1"/>
        <v>查看目錄</v>
      </c>
      <c r="D87" s="1" t="s">
        <v>513</v>
      </c>
      <c r="E87" s="6">
        <v>38344</v>
      </c>
      <c r="F87" s="6">
        <v>38382</v>
      </c>
      <c r="G87" s="6" t="s">
        <v>4766</v>
      </c>
      <c r="H87" s="6" t="s">
        <v>4766</v>
      </c>
      <c r="I87" s="6" t="s">
        <v>4766</v>
      </c>
      <c r="J87" s="6" t="s">
        <v>4766</v>
      </c>
      <c r="K87" s="6" t="s">
        <v>4766</v>
      </c>
      <c r="L87" s="6" t="s">
        <v>505</v>
      </c>
      <c r="M87" s="6" t="s">
        <v>4766</v>
      </c>
      <c r="N87" s="6" t="s">
        <v>4766</v>
      </c>
      <c r="O87" s="6" t="s">
        <v>4766</v>
      </c>
    </row>
    <row r="88" spans="1:15" ht="16.5" customHeight="1" x14ac:dyDescent="0.25">
      <c r="A88" s="1" t="s">
        <v>2779</v>
      </c>
      <c r="B88" s="2" t="s">
        <v>6377</v>
      </c>
      <c r="C88" s="13" t="str">
        <f t="shared" si="1"/>
        <v>查看目錄</v>
      </c>
      <c r="D88" s="1" t="s">
        <v>513</v>
      </c>
      <c r="E88" s="6">
        <v>38344</v>
      </c>
      <c r="F88" s="6">
        <v>38382</v>
      </c>
      <c r="G88" s="6" t="s">
        <v>4766</v>
      </c>
      <c r="H88" s="6" t="s">
        <v>4766</v>
      </c>
      <c r="I88" s="6" t="s">
        <v>4766</v>
      </c>
      <c r="J88" s="6" t="s">
        <v>4766</v>
      </c>
      <c r="K88" s="6" t="s">
        <v>4766</v>
      </c>
      <c r="L88" s="6" t="s">
        <v>505</v>
      </c>
      <c r="M88" s="6" t="s">
        <v>4766</v>
      </c>
      <c r="N88" s="6" t="s">
        <v>4766</v>
      </c>
      <c r="O88" s="6" t="s">
        <v>4766</v>
      </c>
    </row>
    <row r="89" spans="1:15" ht="16.5" customHeight="1" x14ac:dyDescent="0.25">
      <c r="A89" s="1" t="s">
        <v>2780</v>
      </c>
      <c r="B89" s="2" t="s">
        <v>6378</v>
      </c>
      <c r="C89" s="13" t="str">
        <f t="shared" si="1"/>
        <v>查看目錄</v>
      </c>
      <c r="D89" s="1" t="s">
        <v>513</v>
      </c>
      <c r="E89" s="6">
        <v>38344</v>
      </c>
      <c r="F89" s="6">
        <v>38382</v>
      </c>
      <c r="G89" s="6" t="s">
        <v>4766</v>
      </c>
      <c r="H89" s="6" t="s">
        <v>4766</v>
      </c>
      <c r="I89" s="6" t="s">
        <v>4766</v>
      </c>
      <c r="J89" s="6" t="s">
        <v>4766</v>
      </c>
      <c r="K89" s="6" t="s">
        <v>4766</v>
      </c>
      <c r="L89" s="6" t="s">
        <v>505</v>
      </c>
      <c r="M89" s="6" t="s">
        <v>4766</v>
      </c>
      <c r="N89" s="6" t="s">
        <v>4766</v>
      </c>
      <c r="O89" s="6" t="s">
        <v>4766</v>
      </c>
    </row>
    <row r="90" spans="1:15" ht="16.5" customHeight="1" x14ac:dyDescent="0.25">
      <c r="A90" s="1" t="s">
        <v>2781</v>
      </c>
      <c r="B90" s="2" t="s">
        <v>6379</v>
      </c>
      <c r="C90" s="13" t="str">
        <f t="shared" si="1"/>
        <v>查看目錄</v>
      </c>
      <c r="D90" s="1" t="s">
        <v>513</v>
      </c>
      <c r="E90" s="6">
        <v>38344</v>
      </c>
      <c r="F90" s="6">
        <v>38382</v>
      </c>
      <c r="G90" s="6" t="s">
        <v>4766</v>
      </c>
      <c r="H90" s="6" t="s">
        <v>4766</v>
      </c>
      <c r="I90" s="6" t="s">
        <v>4766</v>
      </c>
      <c r="J90" s="6" t="s">
        <v>4766</v>
      </c>
      <c r="K90" s="6" t="s">
        <v>4766</v>
      </c>
      <c r="L90" s="6" t="s">
        <v>505</v>
      </c>
      <c r="M90" s="6" t="s">
        <v>4766</v>
      </c>
      <c r="N90" s="6" t="s">
        <v>4766</v>
      </c>
      <c r="O90" s="6" t="s">
        <v>4766</v>
      </c>
    </row>
    <row r="91" spans="1:15" ht="16.5" customHeight="1" x14ac:dyDescent="0.25">
      <c r="A91" s="1" t="s">
        <v>2782</v>
      </c>
      <c r="B91" s="2" t="s">
        <v>6380</v>
      </c>
      <c r="C91" s="13" t="str">
        <f t="shared" si="1"/>
        <v>查看目錄</v>
      </c>
      <c r="D91" s="1" t="s">
        <v>513</v>
      </c>
      <c r="E91" s="6">
        <v>38344</v>
      </c>
      <c r="F91" s="6">
        <v>38382</v>
      </c>
      <c r="G91" s="6" t="s">
        <v>4766</v>
      </c>
      <c r="H91" s="6" t="s">
        <v>4766</v>
      </c>
      <c r="I91" s="6" t="s">
        <v>4766</v>
      </c>
      <c r="J91" s="6" t="s">
        <v>4766</v>
      </c>
      <c r="K91" s="6" t="s">
        <v>4766</v>
      </c>
      <c r="L91" s="6" t="s">
        <v>505</v>
      </c>
      <c r="M91" s="6" t="s">
        <v>4766</v>
      </c>
      <c r="N91" s="6" t="s">
        <v>4766</v>
      </c>
      <c r="O91" s="6" t="s">
        <v>4766</v>
      </c>
    </row>
    <row r="92" spans="1:15" ht="16.5" customHeight="1" x14ac:dyDescent="0.25">
      <c r="A92" s="1" t="s">
        <v>2783</v>
      </c>
      <c r="B92" s="2" t="s">
        <v>6381</v>
      </c>
      <c r="C92" s="13" t="str">
        <f t="shared" si="1"/>
        <v>查看目錄</v>
      </c>
      <c r="D92" s="1" t="s">
        <v>513</v>
      </c>
      <c r="E92" s="6">
        <v>38344</v>
      </c>
      <c r="F92" s="6">
        <v>38382</v>
      </c>
      <c r="G92" s="6" t="s">
        <v>4766</v>
      </c>
      <c r="H92" s="6" t="s">
        <v>4766</v>
      </c>
      <c r="I92" s="6" t="s">
        <v>4766</v>
      </c>
      <c r="J92" s="6" t="s">
        <v>4766</v>
      </c>
      <c r="K92" s="6" t="s">
        <v>4766</v>
      </c>
      <c r="L92" s="6" t="s">
        <v>505</v>
      </c>
      <c r="M92" s="6" t="s">
        <v>4766</v>
      </c>
      <c r="N92" s="6" t="s">
        <v>4766</v>
      </c>
      <c r="O92" s="6" t="s">
        <v>4766</v>
      </c>
    </row>
    <row r="93" spans="1:15" ht="16.5" customHeight="1" x14ac:dyDescent="0.25">
      <c r="A93" s="1" t="s">
        <v>2784</v>
      </c>
      <c r="B93" s="2" t="s">
        <v>6382</v>
      </c>
      <c r="C93" s="13" t="str">
        <f t="shared" si="1"/>
        <v>查看目錄</v>
      </c>
      <c r="D93" s="1" t="s">
        <v>513</v>
      </c>
      <c r="E93" s="6">
        <v>38344</v>
      </c>
      <c r="F93" s="6">
        <v>38382</v>
      </c>
      <c r="G93" s="6" t="s">
        <v>4766</v>
      </c>
      <c r="H93" s="6" t="s">
        <v>4766</v>
      </c>
      <c r="I93" s="6" t="s">
        <v>4766</v>
      </c>
      <c r="J93" s="6" t="s">
        <v>4766</v>
      </c>
      <c r="K93" s="6" t="s">
        <v>4766</v>
      </c>
      <c r="L93" s="6" t="s">
        <v>505</v>
      </c>
      <c r="M93" s="6" t="s">
        <v>4766</v>
      </c>
      <c r="N93" s="6" t="s">
        <v>4766</v>
      </c>
      <c r="O93" s="6" t="s">
        <v>4766</v>
      </c>
    </row>
    <row r="94" spans="1:15" ht="16.5" customHeight="1" x14ac:dyDescent="0.25">
      <c r="A94" s="1" t="s">
        <v>2785</v>
      </c>
      <c r="B94" s="2" t="s">
        <v>6383</v>
      </c>
      <c r="C94" s="13" t="str">
        <f t="shared" si="1"/>
        <v>查看目錄</v>
      </c>
      <c r="D94" s="1" t="s">
        <v>513</v>
      </c>
      <c r="E94" s="6">
        <v>38344</v>
      </c>
      <c r="F94" s="6">
        <v>38382</v>
      </c>
      <c r="G94" s="6" t="s">
        <v>4766</v>
      </c>
      <c r="H94" s="6" t="s">
        <v>4766</v>
      </c>
      <c r="I94" s="6" t="s">
        <v>4766</v>
      </c>
      <c r="J94" s="6" t="s">
        <v>4766</v>
      </c>
      <c r="K94" s="6" t="s">
        <v>4766</v>
      </c>
      <c r="L94" s="6" t="s">
        <v>505</v>
      </c>
      <c r="M94" s="6" t="s">
        <v>4766</v>
      </c>
      <c r="N94" s="6" t="s">
        <v>4766</v>
      </c>
      <c r="O94" s="6" t="s">
        <v>4766</v>
      </c>
    </row>
    <row r="95" spans="1:15" ht="16.5" customHeight="1" x14ac:dyDescent="0.25">
      <c r="A95" s="1" t="s">
        <v>2786</v>
      </c>
      <c r="B95" s="2" t="s">
        <v>6384</v>
      </c>
      <c r="C95" s="13" t="str">
        <f t="shared" si="1"/>
        <v>查看目錄</v>
      </c>
      <c r="D95" s="1" t="s">
        <v>1128</v>
      </c>
      <c r="E95" s="6">
        <v>38341</v>
      </c>
      <c r="F95" s="6">
        <v>38351</v>
      </c>
      <c r="G95" s="6">
        <v>38422</v>
      </c>
      <c r="H95" s="6">
        <v>38427</v>
      </c>
      <c r="I95" s="6" t="s">
        <v>4792</v>
      </c>
      <c r="J95" s="6">
        <v>38434</v>
      </c>
      <c r="K95" s="6" t="s">
        <v>4824</v>
      </c>
      <c r="L95" s="6" t="s">
        <v>535</v>
      </c>
      <c r="M95" s="6">
        <v>38435</v>
      </c>
      <c r="N95" s="6" t="s">
        <v>4766</v>
      </c>
      <c r="O95" s="6" t="s">
        <v>4766</v>
      </c>
    </row>
    <row r="96" spans="1:15" ht="16.5" customHeight="1" x14ac:dyDescent="0.25">
      <c r="A96" s="1" t="s">
        <v>2787</v>
      </c>
      <c r="B96" s="2" t="s">
        <v>6385</v>
      </c>
      <c r="C96" s="13" t="str">
        <f t="shared" si="1"/>
        <v>查看目錄</v>
      </c>
      <c r="D96" s="1" t="s">
        <v>1128</v>
      </c>
      <c r="E96" s="6">
        <v>38380</v>
      </c>
      <c r="F96" s="6">
        <v>38412</v>
      </c>
      <c r="G96" s="6">
        <v>38429</v>
      </c>
      <c r="H96" s="6">
        <v>38429</v>
      </c>
      <c r="I96" s="6" t="s">
        <v>4792</v>
      </c>
      <c r="J96" s="6">
        <v>38434</v>
      </c>
      <c r="K96" s="6" t="s">
        <v>4824</v>
      </c>
      <c r="L96" s="6" t="s">
        <v>535</v>
      </c>
      <c r="M96" s="6">
        <v>38435</v>
      </c>
      <c r="N96" s="6" t="s">
        <v>4766</v>
      </c>
      <c r="O96" s="6" t="s">
        <v>4766</v>
      </c>
    </row>
    <row r="97" spans="1:15" ht="16.5" customHeight="1" x14ac:dyDescent="0.25">
      <c r="A97" s="1" t="s">
        <v>2788</v>
      </c>
      <c r="B97" s="2" t="s">
        <v>6386</v>
      </c>
      <c r="C97" s="13" t="str">
        <f t="shared" si="1"/>
        <v>查看目錄</v>
      </c>
      <c r="D97" s="1" t="s">
        <v>1128</v>
      </c>
      <c r="E97" s="6">
        <v>38414</v>
      </c>
      <c r="F97" s="6">
        <v>38418</v>
      </c>
      <c r="G97" s="6">
        <v>38450</v>
      </c>
      <c r="H97" s="6">
        <v>38451</v>
      </c>
      <c r="I97" s="6" t="s">
        <v>4792</v>
      </c>
      <c r="J97" s="6">
        <v>38457</v>
      </c>
      <c r="K97" s="6" t="s">
        <v>4824</v>
      </c>
      <c r="L97" s="6" t="s">
        <v>535</v>
      </c>
      <c r="M97" s="6">
        <v>38460</v>
      </c>
      <c r="N97" s="6" t="s">
        <v>4766</v>
      </c>
      <c r="O97" s="6" t="s">
        <v>4766</v>
      </c>
    </row>
    <row r="98" spans="1:15" ht="16.5" customHeight="1" x14ac:dyDescent="0.25">
      <c r="A98" s="1" t="s">
        <v>2789</v>
      </c>
      <c r="B98" s="2" t="s">
        <v>6387</v>
      </c>
      <c r="C98" s="13" t="str">
        <f t="shared" si="1"/>
        <v>查看目錄</v>
      </c>
      <c r="D98" s="1" t="s">
        <v>1128</v>
      </c>
      <c r="E98" s="6">
        <v>38414</v>
      </c>
      <c r="F98" s="6">
        <v>38418</v>
      </c>
      <c r="G98" s="6">
        <v>38449</v>
      </c>
      <c r="H98" s="6">
        <v>38451</v>
      </c>
      <c r="I98" s="6" t="s">
        <v>4792</v>
      </c>
      <c r="J98" s="6">
        <v>38457</v>
      </c>
      <c r="K98" s="6" t="s">
        <v>4824</v>
      </c>
      <c r="L98" s="6" t="s">
        <v>535</v>
      </c>
      <c r="M98" s="6">
        <v>38460</v>
      </c>
      <c r="N98" s="6" t="s">
        <v>4766</v>
      </c>
      <c r="O98" s="6" t="s">
        <v>4766</v>
      </c>
    </row>
    <row r="99" spans="1:15" ht="16.5" customHeight="1" x14ac:dyDescent="0.25">
      <c r="A99" s="1" t="s">
        <v>2790</v>
      </c>
      <c r="B99" s="2" t="s">
        <v>6388</v>
      </c>
      <c r="C99" s="13" t="str">
        <f t="shared" si="1"/>
        <v>查看目錄</v>
      </c>
      <c r="D99" s="1" t="s">
        <v>2791</v>
      </c>
      <c r="E99" s="6">
        <v>38429</v>
      </c>
      <c r="F99" s="6">
        <v>38436</v>
      </c>
      <c r="G99" s="6">
        <v>38454</v>
      </c>
      <c r="H99" s="6">
        <v>38454</v>
      </c>
      <c r="I99" s="6" t="s">
        <v>4792</v>
      </c>
      <c r="J99" s="6">
        <v>38457</v>
      </c>
      <c r="K99" s="6" t="s">
        <v>4824</v>
      </c>
      <c r="L99" s="6" t="s">
        <v>535</v>
      </c>
      <c r="M99" s="6">
        <v>38460</v>
      </c>
      <c r="N99" s="6" t="s">
        <v>4766</v>
      </c>
      <c r="O99" s="6" t="s">
        <v>4766</v>
      </c>
    </row>
    <row r="100" spans="1:15" ht="16.5" customHeight="1" x14ac:dyDescent="0.25">
      <c r="A100" s="1" t="s">
        <v>2792</v>
      </c>
      <c r="B100" s="2" t="s">
        <v>6389</v>
      </c>
      <c r="C100" s="13" t="str">
        <f t="shared" si="1"/>
        <v>查看目錄</v>
      </c>
      <c r="D100" s="1" t="s">
        <v>2791</v>
      </c>
      <c r="E100" s="6">
        <v>38421</v>
      </c>
      <c r="F100" s="6">
        <v>38426</v>
      </c>
      <c r="G100" s="6">
        <v>38449</v>
      </c>
      <c r="H100" s="6">
        <v>38451</v>
      </c>
      <c r="I100" s="6" t="s">
        <v>4792</v>
      </c>
      <c r="J100" s="6">
        <v>38457</v>
      </c>
      <c r="K100" s="6" t="s">
        <v>4824</v>
      </c>
      <c r="L100" s="6" t="s">
        <v>535</v>
      </c>
      <c r="M100" s="6">
        <v>38460</v>
      </c>
      <c r="N100" s="6" t="s">
        <v>4766</v>
      </c>
      <c r="O100" s="6" t="s">
        <v>4766</v>
      </c>
    </row>
    <row r="101" spans="1:15" ht="16.5" customHeight="1" x14ac:dyDescent="0.25">
      <c r="A101" s="1" t="s">
        <v>2793</v>
      </c>
      <c r="B101" s="2" t="s">
        <v>6390</v>
      </c>
      <c r="C101" s="13" t="str">
        <f t="shared" si="1"/>
        <v>查看目錄</v>
      </c>
      <c r="D101" s="1" t="s">
        <v>2791</v>
      </c>
      <c r="E101" s="6">
        <v>38429</v>
      </c>
      <c r="F101" s="6">
        <v>38436</v>
      </c>
      <c r="G101" s="6">
        <v>38454</v>
      </c>
      <c r="H101" s="6">
        <v>38454</v>
      </c>
      <c r="I101" s="6" t="s">
        <v>4792</v>
      </c>
      <c r="J101" s="6">
        <v>38457</v>
      </c>
      <c r="K101" s="6" t="s">
        <v>4824</v>
      </c>
      <c r="L101" s="6" t="s">
        <v>535</v>
      </c>
      <c r="M101" s="6">
        <v>38460</v>
      </c>
      <c r="N101" s="6" t="s">
        <v>4766</v>
      </c>
      <c r="O101" s="6" t="s">
        <v>4766</v>
      </c>
    </row>
    <row r="102" spans="1:15" ht="16.5" customHeight="1" x14ac:dyDescent="0.25">
      <c r="A102" s="1" t="s">
        <v>2794</v>
      </c>
      <c r="B102" s="2" t="s">
        <v>6391</v>
      </c>
      <c r="C102" s="13" t="str">
        <f t="shared" si="1"/>
        <v>查看目錄</v>
      </c>
      <c r="D102" s="1" t="s">
        <v>2791</v>
      </c>
      <c r="E102" s="6">
        <v>38421</v>
      </c>
      <c r="F102" s="6">
        <v>38426</v>
      </c>
      <c r="G102" s="6">
        <v>38449</v>
      </c>
      <c r="H102" s="6">
        <v>38451</v>
      </c>
      <c r="I102" s="6" t="s">
        <v>4792</v>
      </c>
      <c r="J102" s="6">
        <v>38457</v>
      </c>
      <c r="K102" s="6" t="s">
        <v>4824</v>
      </c>
      <c r="L102" s="6" t="s">
        <v>535</v>
      </c>
      <c r="M102" s="6">
        <v>38460</v>
      </c>
      <c r="N102" s="6" t="s">
        <v>4766</v>
      </c>
      <c r="O102" s="6" t="s">
        <v>4766</v>
      </c>
    </row>
    <row r="103" spans="1:15" ht="16.5" customHeight="1" x14ac:dyDescent="0.25">
      <c r="A103" s="1" t="s">
        <v>2795</v>
      </c>
      <c r="B103" s="2" t="s">
        <v>6392</v>
      </c>
      <c r="C103" s="13" t="str">
        <f t="shared" si="1"/>
        <v>查看目錄</v>
      </c>
      <c r="D103" s="1" t="s">
        <v>2791</v>
      </c>
      <c r="E103" s="6">
        <v>38421</v>
      </c>
      <c r="F103" s="6">
        <v>38426</v>
      </c>
      <c r="G103" s="6">
        <v>38449</v>
      </c>
      <c r="H103" s="6">
        <v>38452</v>
      </c>
      <c r="I103" s="6" t="s">
        <v>4792</v>
      </c>
      <c r="J103" s="6">
        <v>38457</v>
      </c>
      <c r="K103" s="6" t="s">
        <v>4824</v>
      </c>
      <c r="L103" s="6" t="s">
        <v>535</v>
      </c>
      <c r="M103" s="6">
        <v>38460</v>
      </c>
      <c r="N103" s="6" t="s">
        <v>4766</v>
      </c>
      <c r="O103" s="6" t="s">
        <v>4766</v>
      </c>
    </row>
    <row r="104" spans="1:15" ht="16.5" customHeight="1" x14ac:dyDescent="0.25">
      <c r="A104" s="1" t="s">
        <v>2796</v>
      </c>
      <c r="B104" s="2" t="s">
        <v>6393</v>
      </c>
      <c r="C104" s="13" t="str">
        <f t="shared" si="1"/>
        <v>查看目錄</v>
      </c>
      <c r="D104" s="1" t="s">
        <v>2791</v>
      </c>
      <c r="E104" s="6">
        <v>38429</v>
      </c>
      <c r="F104" s="6">
        <v>38436</v>
      </c>
      <c r="G104" s="6">
        <v>38454</v>
      </c>
      <c r="H104" s="6">
        <v>38454</v>
      </c>
      <c r="I104" s="6" t="s">
        <v>4792</v>
      </c>
      <c r="J104" s="6">
        <v>38457</v>
      </c>
      <c r="K104" s="6" t="s">
        <v>4824</v>
      </c>
      <c r="L104" s="6" t="s">
        <v>535</v>
      </c>
      <c r="M104" s="6">
        <v>38460</v>
      </c>
      <c r="N104" s="6" t="s">
        <v>4766</v>
      </c>
      <c r="O104" s="6" t="s">
        <v>4766</v>
      </c>
    </row>
    <row r="105" spans="1:15" ht="16.5" customHeight="1" x14ac:dyDescent="0.25">
      <c r="A105" s="1" t="s">
        <v>2797</v>
      </c>
      <c r="B105" s="2" t="s">
        <v>6394</v>
      </c>
      <c r="C105" s="13" t="str">
        <f t="shared" si="1"/>
        <v>查看目錄</v>
      </c>
      <c r="D105" s="1" t="s">
        <v>511</v>
      </c>
      <c r="E105" s="6">
        <v>38446</v>
      </c>
      <c r="F105" s="6">
        <v>38457</v>
      </c>
      <c r="G105" s="6" t="s">
        <v>4766</v>
      </c>
      <c r="H105" s="6" t="s">
        <v>4766</v>
      </c>
      <c r="I105" s="6" t="s">
        <v>4766</v>
      </c>
      <c r="J105" s="6" t="s">
        <v>4766</v>
      </c>
      <c r="K105" s="6" t="s">
        <v>4766</v>
      </c>
      <c r="L105" s="6" t="s">
        <v>373</v>
      </c>
      <c r="M105" s="6" t="s">
        <v>4766</v>
      </c>
      <c r="N105" s="6" t="s">
        <v>4766</v>
      </c>
      <c r="O105" s="6" t="s">
        <v>4766</v>
      </c>
    </row>
    <row r="106" spans="1:15" ht="16.5" customHeight="1" x14ac:dyDescent="0.25">
      <c r="A106" s="1" t="s">
        <v>2798</v>
      </c>
      <c r="B106" s="2" t="s">
        <v>6395</v>
      </c>
      <c r="C106" s="13" t="str">
        <f t="shared" si="1"/>
        <v>查看目錄</v>
      </c>
      <c r="D106" s="1" t="s">
        <v>511</v>
      </c>
      <c r="E106" s="6">
        <v>38446</v>
      </c>
      <c r="F106" s="6">
        <v>38457</v>
      </c>
      <c r="G106" s="6" t="s">
        <v>4766</v>
      </c>
      <c r="H106" s="6" t="s">
        <v>4766</v>
      </c>
      <c r="I106" s="6" t="s">
        <v>4766</v>
      </c>
      <c r="J106" s="6" t="s">
        <v>4766</v>
      </c>
      <c r="K106" s="6" t="s">
        <v>4766</v>
      </c>
      <c r="L106" s="6" t="s">
        <v>373</v>
      </c>
      <c r="M106" s="6" t="s">
        <v>4766</v>
      </c>
      <c r="N106" s="6" t="s">
        <v>4766</v>
      </c>
      <c r="O106" s="6" t="s">
        <v>4766</v>
      </c>
    </row>
    <row r="107" spans="1:15" ht="16.5" customHeight="1" x14ac:dyDescent="0.25">
      <c r="A107" s="1" t="s">
        <v>2799</v>
      </c>
      <c r="B107" s="2" t="s">
        <v>6396</v>
      </c>
      <c r="C107" s="13" t="str">
        <f t="shared" si="1"/>
        <v>查看目錄</v>
      </c>
      <c r="D107" s="1" t="s">
        <v>511</v>
      </c>
      <c r="E107" s="6">
        <v>38446</v>
      </c>
      <c r="F107" s="6">
        <v>38457</v>
      </c>
      <c r="G107" s="6" t="s">
        <v>4766</v>
      </c>
      <c r="H107" s="6" t="s">
        <v>4766</v>
      </c>
      <c r="I107" s="6" t="s">
        <v>4766</v>
      </c>
      <c r="J107" s="6" t="s">
        <v>4766</v>
      </c>
      <c r="K107" s="6" t="s">
        <v>4766</v>
      </c>
      <c r="L107" s="6" t="s">
        <v>373</v>
      </c>
      <c r="M107" s="6" t="s">
        <v>4766</v>
      </c>
      <c r="N107" s="6" t="s">
        <v>4766</v>
      </c>
      <c r="O107" s="6" t="s">
        <v>4766</v>
      </c>
    </row>
    <row r="108" spans="1:15" ht="16.5" customHeight="1" x14ac:dyDescent="0.25">
      <c r="A108" s="1" t="s">
        <v>2800</v>
      </c>
      <c r="B108" s="2" t="s">
        <v>6397</v>
      </c>
      <c r="C108" s="13" t="str">
        <f t="shared" si="1"/>
        <v>查看目錄</v>
      </c>
      <c r="D108" s="1" t="s">
        <v>501</v>
      </c>
      <c r="E108" s="6">
        <v>38454</v>
      </c>
      <c r="F108" s="6">
        <v>38467</v>
      </c>
      <c r="G108" s="6" t="s">
        <v>4766</v>
      </c>
      <c r="H108" s="6" t="s">
        <v>4766</v>
      </c>
      <c r="I108" s="6" t="s">
        <v>4766</v>
      </c>
      <c r="J108" s="6" t="s">
        <v>4766</v>
      </c>
      <c r="K108" s="6" t="s">
        <v>4766</v>
      </c>
      <c r="L108" s="6" t="s">
        <v>443</v>
      </c>
      <c r="M108" s="6" t="s">
        <v>4766</v>
      </c>
      <c r="N108" s="6" t="s">
        <v>4766</v>
      </c>
      <c r="O108" s="6" t="s">
        <v>4766</v>
      </c>
    </row>
    <row r="109" spans="1:15" ht="16.5" customHeight="1" x14ac:dyDescent="0.25">
      <c r="A109" s="1" t="s">
        <v>2801</v>
      </c>
      <c r="B109" s="2" t="s">
        <v>6398</v>
      </c>
      <c r="C109" s="13" t="str">
        <f t="shared" si="1"/>
        <v>查看目錄</v>
      </c>
      <c r="D109" s="1" t="s">
        <v>501</v>
      </c>
      <c r="E109" s="6">
        <v>38454</v>
      </c>
      <c r="F109" s="6">
        <v>38467</v>
      </c>
      <c r="G109" s="6" t="s">
        <v>4766</v>
      </c>
      <c r="H109" s="6" t="s">
        <v>4766</v>
      </c>
      <c r="I109" s="6" t="s">
        <v>4766</v>
      </c>
      <c r="J109" s="6" t="s">
        <v>4766</v>
      </c>
      <c r="K109" s="6" t="s">
        <v>4766</v>
      </c>
      <c r="L109" s="6" t="s">
        <v>443</v>
      </c>
      <c r="M109" s="6" t="s">
        <v>4766</v>
      </c>
      <c r="N109" s="6" t="s">
        <v>4766</v>
      </c>
      <c r="O109" s="6" t="s">
        <v>4766</v>
      </c>
    </row>
    <row r="110" spans="1:15" ht="16.5" customHeight="1" x14ac:dyDescent="0.25">
      <c r="A110" s="1" t="s">
        <v>2802</v>
      </c>
      <c r="B110" s="2" t="s">
        <v>6399</v>
      </c>
      <c r="C110" s="13" t="str">
        <f t="shared" si="1"/>
        <v>查看目錄</v>
      </c>
      <c r="D110" s="1" t="s">
        <v>515</v>
      </c>
      <c r="E110" s="6">
        <v>38487</v>
      </c>
      <c r="F110" s="6" t="s">
        <v>4766</v>
      </c>
      <c r="G110" s="6" t="s">
        <v>4766</v>
      </c>
      <c r="H110" s="6" t="s">
        <v>4766</v>
      </c>
      <c r="I110" s="6" t="s">
        <v>4766</v>
      </c>
      <c r="J110" s="6" t="s">
        <v>4766</v>
      </c>
      <c r="K110" s="6" t="s">
        <v>4766</v>
      </c>
      <c r="L110" s="6" t="s">
        <v>488</v>
      </c>
      <c r="M110" s="6" t="s">
        <v>4766</v>
      </c>
      <c r="N110" s="6" t="s">
        <v>4766</v>
      </c>
      <c r="O110" s="6" t="s">
        <v>4766</v>
      </c>
    </row>
    <row r="111" spans="1:15" ht="16.5" customHeight="1" x14ac:dyDescent="0.25">
      <c r="A111" s="1" t="s">
        <v>2803</v>
      </c>
      <c r="B111" s="2" t="s">
        <v>6400</v>
      </c>
      <c r="C111" s="13" t="str">
        <f t="shared" si="1"/>
        <v>查看目錄</v>
      </c>
      <c r="D111" s="1" t="s">
        <v>2804</v>
      </c>
      <c r="E111" s="6">
        <v>38496</v>
      </c>
      <c r="F111" s="6">
        <v>38504</v>
      </c>
      <c r="G111" s="6">
        <v>38539</v>
      </c>
      <c r="H111" s="6">
        <v>38539</v>
      </c>
      <c r="I111" s="6" t="s">
        <v>4792</v>
      </c>
      <c r="J111" s="6">
        <v>38540</v>
      </c>
      <c r="K111" s="6" t="s">
        <v>4824</v>
      </c>
      <c r="L111" s="6" t="s">
        <v>535</v>
      </c>
      <c r="M111" s="6">
        <v>38540</v>
      </c>
      <c r="N111" s="6" t="s">
        <v>4766</v>
      </c>
      <c r="O111" s="6" t="s">
        <v>4766</v>
      </c>
    </row>
    <row r="112" spans="1:15" ht="16.5" customHeight="1" x14ac:dyDescent="0.25">
      <c r="A112" s="1" t="s">
        <v>2805</v>
      </c>
      <c r="B112" s="2" t="s">
        <v>6401</v>
      </c>
      <c r="C112" s="13" t="str">
        <f t="shared" si="1"/>
        <v>查看目錄</v>
      </c>
      <c r="D112" s="1" t="s">
        <v>2804</v>
      </c>
      <c r="E112" s="6">
        <v>38496</v>
      </c>
      <c r="F112" s="6">
        <v>38504</v>
      </c>
      <c r="G112" s="6">
        <v>38539</v>
      </c>
      <c r="H112" s="6">
        <v>38539</v>
      </c>
      <c r="I112" s="6" t="s">
        <v>4792</v>
      </c>
      <c r="J112" s="6">
        <v>38540</v>
      </c>
      <c r="K112" s="6" t="s">
        <v>4824</v>
      </c>
      <c r="L112" s="6" t="s">
        <v>535</v>
      </c>
      <c r="M112" s="6">
        <v>38540</v>
      </c>
      <c r="N112" s="6" t="s">
        <v>4766</v>
      </c>
      <c r="O112" s="6" t="s">
        <v>4766</v>
      </c>
    </row>
    <row r="113" spans="1:15" ht="16.5" customHeight="1" x14ac:dyDescent="0.25">
      <c r="A113" s="1" t="s">
        <v>2806</v>
      </c>
      <c r="B113" s="2" t="s">
        <v>6402</v>
      </c>
      <c r="C113" s="13" t="str">
        <f t="shared" si="1"/>
        <v>查看目錄</v>
      </c>
      <c r="D113" s="1" t="s">
        <v>2804</v>
      </c>
      <c r="E113" s="6">
        <v>38496</v>
      </c>
      <c r="F113" s="6">
        <v>38504</v>
      </c>
      <c r="G113" s="6">
        <v>38539</v>
      </c>
      <c r="H113" s="6">
        <v>38539</v>
      </c>
      <c r="I113" s="6" t="s">
        <v>4792</v>
      </c>
      <c r="J113" s="6">
        <v>38540</v>
      </c>
      <c r="K113" s="6" t="s">
        <v>4824</v>
      </c>
      <c r="L113" s="6" t="s">
        <v>535</v>
      </c>
      <c r="M113" s="6">
        <v>38540</v>
      </c>
      <c r="N113" s="6" t="s">
        <v>4766</v>
      </c>
      <c r="O113" s="6" t="s">
        <v>4766</v>
      </c>
    </row>
    <row r="114" spans="1:15" ht="16.5" customHeight="1" x14ac:dyDescent="0.25">
      <c r="A114" s="1" t="s">
        <v>2807</v>
      </c>
      <c r="B114" s="2" t="s">
        <v>6403</v>
      </c>
      <c r="C114" s="13" t="str">
        <f t="shared" si="1"/>
        <v>查看目錄</v>
      </c>
      <c r="D114" s="1" t="s">
        <v>2808</v>
      </c>
      <c r="E114" s="6">
        <v>38504</v>
      </c>
      <c r="F114" s="6" t="s">
        <v>4766</v>
      </c>
      <c r="G114" s="6">
        <v>38557</v>
      </c>
      <c r="H114" s="6">
        <v>38558</v>
      </c>
      <c r="I114" s="6" t="s">
        <v>4805</v>
      </c>
      <c r="J114" s="6">
        <v>38561</v>
      </c>
      <c r="K114" s="6" t="s">
        <v>4821</v>
      </c>
      <c r="L114" s="6" t="s">
        <v>535</v>
      </c>
      <c r="M114" s="6">
        <v>38564</v>
      </c>
      <c r="N114" s="6" t="s">
        <v>4766</v>
      </c>
      <c r="O114" s="6" t="s">
        <v>4766</v>
      </c>
    </row>
    <row r="115" spans="1:15" ht="16.5" customHeight="1" x14ac:dyDescent="0.25">
      <c r="A115" s="1" t="s">
        <v>2809</v>
      </c>
      <c r="B115" s="2" t="s">
        <v>6404</v>
      </c>
      <c r="C115" s="13" t="str">
        <f t="shared" si="1"/>
        <v>查看目錄</v>
      </c>
      <c r="D115" s="1" t="s">
        <v>2808</v>
      </c>
      <c r="E115" s="6">
        <v>38497</v>
      </c>
      <c r="F115" s="6" t="s">
        <v>4766</v>
      </c>
      <c r="G115" s="6">
        <v>38539</v>
      </c>
      <c r="H115" s="6">
        <v>38539</v>
      </c>
      <c r="I115" s="6" t="s">
        <v>4792</v>
      </c>
      <c r="J115" s="6">
        <v>38540</v>
      </c>
      <c r="K115" s="6" t="s">
        <v>4824</v>
      </c>
      <c r="L115" s="6" t="s">
        <v>535</v>
      </c>
      <c r="M115" s="6">
        <v>38540</v>
      </c>
      <c r="N115" s="6" t="s">
        <v>4766</v>
      </c>
      <c r="O115" s="6" t="s">
        <v>4766</v>
      </c>
    </row>
    <row r="116" spans="1:15" ht="16.5" customHeight="1" x14ac:dyDescent="0.25">
      <c r="A116" s="1" t="s">
        <v>2810</v>
      </c>
      <c r="B116" s="2" t="s">
        <v>6405</v>
      </c>
      <c r="C116" s="13" t="str">
        <f t="shared" si="1"/>
        <v>查看目錄</v>
      </c>
      <c r="D116" s="1" t="s">
        <v>2808</v>
      </c>
      <c r="E116" s="6">
        <v>38497</v>
      </c>
      <c r="F116" s="6" t="s">
        <v>4766</v>
      </c>
      <c r="G116" s="6">
        <v>38539</v>
      </c>
      <c r="H116" s="6">
        <v>38539</v>
      </c>
      <c r="I116" s="6" t="s">
        <v>4792</v>
      </c>
      <c r="J116" s="6">
        <v>38540</v>
      </c>
      <c r="K116" s="6" t="s">
        <v>4824</v>
      </c>
      <c r="L116" s="6" t="s">
        <v>535</v>
      </c>
      <c r="M116" s="6">
        <v>38540</v>
      </c>
      <c r="N116" s="6" t="s">
        <v>4766</v>
      </c>
      <c r="O116" s="6" t="s">
        <v>4766</v>
      </c>
    </row>
    <row r="117" spans="1:15" ht="16.5" customHeight="1" x14ac:dyDescent="0.25">
      <c r="A117" s="1" t="s">
        <v>2811</v>
      </c>
      <c r="B117" s="2" t="s">
        <v>6406</v>
      </c>
      <c r="C117" s="13" t="str">
        <f t="shared" si="1"/>
        <v>查看目錄</v>
      </c>
      <c r="D117" s="1" t="s">
        <v>2808</v>
      </c>
      <c r="E117" s="6">
        <v>38497</v>
      </c>
      <c r="F117" s="6" t="s">
        <v>4766</v>
      </c>
      <c r="G117" s="6">
        <v>38533</v>
      </c>
      <c r="H117" s="6">
        <v>38533</v>
      </c>
      <c r="I117" s="6" t="s">
        <v>4792</v>
      </c>
      <c r="J117" s="6">
        <v>38538</v>
      </c>
      <c r="K117" s="6" t="s">
        <v>4792</v>
      </c>
      <c r="L117" s="6" t="s">
        <v>535</v>
      </c>
      <c r="M117" s="6">
        <v>38539</v>
      </c>
      <c r="N117" s="6" t="s">
        <v>4766</v>
      </c>
      <c r="O117" s="6" t="s">
        <v>4766</v>
      </c>
    </row>
    <row r="118" spans="1:15" ht="16.5" customHeight="1" x14ac:dyDescent="0.25">
      <c r="A118" s="1" t="s">
        <v>2812</v>
      </c>
      <c r="B118" s="2" t="s">
        <v>6407</v>
      </c>
      <c r="C118" s="13" t="str">
        <f t="shared" si="1"/>
        <v>查看目錄</v>
      </c>
      <c r="D118" s="1" t="s">
        <v>2808</v>
      </c>
      <c r="E118" s="6">
        <v>38497</v>
      </c>
      <c r="F118" s="6" t="s">
        <v>4766</v>
      </c>
      <c r="G118" s="6">
        <v>38539</v>
      </c>
      <c r="H118" s="6">
        <v>38539</v>
      </c>
      <c r="I118" s="6" t="s">
        <v>4792</v>
      </c>
      <c r="J118" s="6">
        <v>38540</v>
      </c>
      <c r="K118" s="6" t="s">
        <v>4824</v>
      </c>
      <c r="L118" s="6" t="s">
        <v>535</v>
      </c>
      <c r="M118" s="6">
        <v>38540</v>
      </c>
      <c r="N118" s="6" t="s">
        <v>4766</v>
      </c>
      <c r="O118" s="6" t="s">
        <v>4766</v>
      </c>
    </row>
    <row r="119" spans="1:15" ht="16.5" customHeight="1" x14ac:dyDescent="0.25">
      <c r="A119" s="1" t="s">
        <v>2813</v>
      </c>
      <c r="B119" s="2" t="s">
        <v>6408</v>
      </c>
      <c r="C119" s="13" t="str">
        <f t="shared" si="1"/>
        <v>查看目錄</v>
      </c>
      <c r="D119" s="1" t="s">
        <v>2814</v>
      </c>
      <c r="E119" s="6">
        <v>38513</v>
      </c>
      <c r="F119" s="6">
        <v>38534</v>
      </c>
      <c r="G119" s="6" t="s">
        <v>4766</v>
      </c>
      <c r="H119" s="6" t="s">
        <v>4766</v>
      </c>
      <c r="I119" s="6" t="s">
        <v>4766</v>
      </c>
      <c r="J119" s="6" t="s">
        <v>4766</v>
      </c>
      <c r="K119" s="6" t="s">
        <v>4766</v>
      </c>
      <c r="L119" s="6" t="s">
        <v>535</v>
      </c>
      <c r="M119" s="6" t="s">
        <v>4766</v>
      </c>
      <c r="N119" s="6" t="s">
        <v>4766</v>
      </c>
      <c r="O119" s="6" t="s">
        <v>4766</v>
      </c>
    </row>
    <row r="120" spans="1:15" ht="16.5" customHeight="1" x14ac:dyDescent="0.25">
      <c r="A120" s="1" t="s">
        <v>2815</v>
      </c>
      <c r="B120" s="2" t="s">
        <v>6409</v>
      </c>
      <c r="C120" s="13" t="str">
        <f t="shared" si="1"/>
        <v>查看目錄</v>
      </c>
      <c r="D120" s="1" t="s">
        <v>2814</v>
      </c>
      <c r="E120" s="6">
        <v>38513</v>
      </c>
      <c r="F120" s="6">
        <v>38534</v>
      </c>
      <c r="G120" s="6">
        <v>38569</v>
      </c>
      <c r="H120" s="6">
        <v>38571</v>
      </c>
      <c r="I120" s="6" t="s">
        <v>5236</v>
      </c>
      <c r="J120" s="6">
        <v>38574</v>
      </c>
      <c r="K120" s="6" t="s">
        <v>4824</v>
      </c>
      <c r="L120" s="6" t="s">
        <v>535</v>
      </c>
      <c r="M120" s="6">
        <v>38575</v>
      </c>
      <c r="N120" s="6" t="s">
        <v>4766</v>
      </c>
      <c r="O120" s="6" t="s">
        <v>4766</v>
      </c>
    </row>
    <row r="121" spans="1:15" ht="16.5" customHeight="1" x14ac:dyDescent="0.25">
      <c r="A121" s="1" t="s">
        <v>2816</v>
      </c>
      <c r="B121" s="2" t="s">
        <v>6410</v>
      </c>
      <c r="C121" s="13" t="str">
        <f t="shared" ref="C121:C184" si="2">HYPERLINK("X:\Private\NTD\Test Report\測試報告-電子版本(1999-2014)\I-SS","查看目錄")</f>
        <v>查看目錄</v>
      </c>
      <c r="D121" s="1" t="s">
        <v>2817</v>
      </c>
      <c r="E121" s="6">
        <v>38551</v>
      </c>
      <c r="F121" s="6">
        <v>38552</v>
      </c>
      <c r="G121" s="6">
        <v>38581</v>
      </c>
      <c r="H121" s="6">
        <v>38582</v>
      </c>
      <c r="I121" s="6" t="s">
        <v>6411</v>
      </c>
      <c r="J121" s="6">
        <v>38587</v>
      </c>
      <c r="K121" s="6" t="s">
        <v>4821</v>
      </c>
      <c r="L121" s="6" t="s">
        <v>622</v>
      </c>
      <c r="M121" s="6">
        <v>38589</v>
      </c>
      <c r="N121" s="6" t="s">
        <v>4766</v>
      </c>
      <c r="O121" s="6" t="s">
        <v>4766</v>
      </c>
    </row>
    <row r="122" spans="1:15" ht="16.5" customHeight="1" x14ac:dyDescent="0.25">
      <c r="A122" s="1" t="s">
        <v>2818</v>
      </c>
      <c r="B122" s="2" t="s">
        <v>6412</v>
      </c>
      <c r="C122" s="13" t="str">
        <f t="shared" si="2"/>
        <v>查看目錄</v>
      </c>
      <c r="D122" s="1" t="s">
        <v>2708</v>
      </c>
      <c r="E122" s="6">
        <v>38541</v>
      </c>
      <c r="F122" s="6">
        <v>38558</v>
      </c>
      <c r="G122" s="6">
        <v>38569</v>
      </c>
      <c r="H122" s="6">
        <v>38571</v>
      </c>
      <c r="I122" s="6" t="s">
        <v>4792</v>
      </c>
      <c r="J122" s="6">
        <v>38574</v>
      </c>
      <c r="K122" s="6" t="s">
        <v>4824</v>
      </c>
      <c r="L122" s="6" t="s">
        <v>535</v>
      </c>
      <c r="M122" s="6">
        <v>38575</v>
      </c>
      <c r="N122" s="6" t="s">
        <v>4766</v>
      </c>
      <c r="O122" s="6" t="s">
        <v>4766</v>
      </c>
    </row>
    <row r="123" spans="1:15" ht="16.5" customHeight="1" x14ac:dyDescent="0.25">
      <c r="A123" s="1" t="s">
        <v>2819</v>
      </c>
      <c r="B123" s="2" t="s">
        <v>6413</v>
      </c>
      <c r="C123" s="13" t="str">
        <f t="shared" si="2"/>
        <v>查看目錄</v>
      </c>
      <c r="D123" s="1" t="s">
        <v>2817</v>
      </c>
      <c r="E123" s="6">
        <v>38551</v>
      </c>
      <c r="F123" s="6">
        <v>38552</v>
      </c>
      <c r="G123" s="6">
        <v>38581</v>
      </c>
      <c r="H123" s="6">
        <v>38582</v>
      </c>
      <c r="I123" s="6" t="s">
        <v>6411</v>
      </c>
      <c r="J123" s="6">
        <v>38587</v>
      </c>
      <c r="K123" s="6" t="s">
        <v>4821</v>
      </c>
      <c r="L123" s="6" t="s">
        <v>622</v>
      </c>
      <c r="M123" s="6">
        <v>38589</v>
      </c>
      <c r="N123" s="6" t="s">
        <v>4766</v>
      </c>
      <c r="O123" s="6" t="s">
        <v>4766</v>
      </c>
    </row>
    <row r="124" spans="1:15" ht="16.5" customHeight="1" x14ac:dyDescent="0.25">
      <c r="A124" s="1" t="s">
        <v>2820</v>
      </c>
      <c r="B124" s="2" t="s">
        <v>6414</v>
      </c>
      <c r="C124" s="13" t="str">
        <f t="shared" si="2"/>
        <v>查看目錄</v>
      </c>
      <c r="D124" s="1" t="s">
        <v>2821</v>
      </c>
      <c r="E124" s="6">
        <v>38555</v>
      </c>
      <c r="F124" s="6" t="s">
        <v>4766</v>
      </c>
      <c r="G124" s="6">
        <v>38590</v>
      </c>
      <c r="H124" s="6">
        <v>38592</v>
      </c>
      <c r="I124" s="6" t="s">
        <v>4792</v>
      </c>
      <c r="J124" s="6">
        <v>38596</v>
      </c>
      <c r="K124" s="6" t="s">
        <v>4824</v>
      </c>
      <c r="L124" s="6" t="s">
        <v>535</v>
      </c>
      <c r="M124" s="6">
        <v>38597</v>
      </c>
      <c r="N124" s="6" t="s">
        <v>4766</v>
      </c>
      <c r="O124" s="6" t="s">
        <v>4766</v>
      </c>
    </row>
    <row r="125" spans="1:15" ht="16.5" customHeight="1" x14ac:dyDescent="0.25">
      <c r="A125" s="1" t="s">
        <v>2822</v>
      </c>
      <c r="B125" s="2" t="s">
        <v>6415</v>
      </c>
      <c r="C125" s="13" t="str">
        <f t="shared" si="2"/>
        <v>查看目錄</v>
      </c>
      <c r="D125" s="1" t="s">
        <v>50</v>
      </c>
      <c r="E125" s="6">
        <v>38574</v>
      </c>
      <c r="F125" s="6" t="s">
        <v>4766</v>
      </c>
      <c r="G125" s="6" t="s">
        <v>4766</v>
      </c>
      <c r="H125" s="6" t="s">
        <v>4766</v>
      </c>
      <c r="I125" s="6" t="s">
        <v>4766</v>
      </c>
      <c r="J125" s="6" t="s">
        <v>4766</v>
      </c>
      <c r="K125" s="6" t="s">
        <v>4766</v>
      </c>
      <c r="L125" s="6" t="s">
        <v>622</v>
      </c>
      <c r="M125" s="6" t="s">
        <v>4766</v>
      </c>
      <c r="N125" s="6" t="s">
        <v>4766</v>
      </c>
      <c r="O125" s="6" t="s">
        <v>4766</v>
      </c>
    </row>
    <row r="126" spans="1:15" ht="16.5" customHeight="1" x14ac:dyDescent="0.25">
      <c r="A126" s="1" t="s">
        <v>2823</v>
      </c>
      <c r="B126" s="2" t="s">
        <v>6416</v>
      </c>
      <c r="C126" s="13" t="str">
        <f t="shared" si="2"/>
        <v>查看目錄</v>
      </c>
      <c r="D126" s="1" t="s">
        <v>1128</v>
      </c>
      <c r="E126" s="6">
        <v>38620</v>
      </c>
      <c r="F126" s="6" t="s">
        <v>4766</v>
      </c>
      <c r="G126" s="6">
        <v>38652</v>
      </c>
      <c r="H126" s="6">
        <v>38656</v>
      </c>
      <c r="I126" s="6" t="s">
        <v>4792</v>
      </c>
      <c r="J126" s="6">
        <v>38674</v>
      </c>
      <c r="K126" s="6" t="s">
        <v>4824</v>
      </c>
      <c r="L126" s="6" t="s">
        <v>622</v>
      </c>
      <c r="M126" s="6">
        <v>38675</v>
      </c>
      <c r="N126" s="6" t="s">
        <v>4766</v>
      </c>
      <c r="O126" s="6" t="s">
        <v>4766</v>
      </c>
    </row>
    <row r="127" spans="1:15" ht="16.5" customHeight="1" x14ac:dyDescent="0.25">
      <c r="A127" s="1" t="s">
        <v>2824</v>
      </c>
      <c r="B127" s="2" t="s">
        <v>6417</v>
      </c>
      <c r="C127" s="13" t="str">
        <f t="shared" si="2"/>
        <v>查看目錄</v>
      </c>
      <c r="D127" s="1" t="s">
        <v>2231</v>
      </c>
      <c r="E127" s="6">
        <v>38584</v>
      </c>
      <c r="F127" s="6" t="s">
        <v>4766</v>
      </c>
      <c r="G127" s="6">
        <v>38652</v>
      </c>
      <c r="H127" s="6">
        <v>38656</v>
      </c>
      <c r="I127" s="6" t="s">
        <v>4792</v>
      </c>
      <c r="J127" s="6">
        <v>38674</v>
      </c>
      <c r="K127" s="6" t="s">
        <v>4824</v>
      </c>
      <c r="L127" s="6" t="s">
        <v>622</v>
      </c>
      <c r="M127" s="6">
        <v>38675</v>
      </c>
      <c r="N127" s="6" t="s">
        <v>4766</v>
      </c>
      <c r="O127" s="6" t="s">
        <v>4766</v>
      </c>
    </row>
    <row r="128" spans="1:15" ht="16.5" customHeight="1" x14ac:dyDescent="0.25">
      <c r="A128" s="1" t="s">
        <v>2825</v>
      </c>
      <c r="B128" s="2" t="s">
        <v>6418</v>
      </c>
      <c r="C128" s="13" t="str">
        <f t="shared" si="2"/>
        <v>查看目錄</v>
      </c>
      <c r="D128" s="1" t="s">
        <v>515</v>
      </c>
      <c r="E128" s="6">
        <v>38649</v>
      </c>
      <c r="F128" s="6" t="s">
        <v>4766</v>
      </c>
      <c r="G128" s="6">
        <v>38652</v>
      </c>
      <c r="H128" s="6">
        <v>38656</v>
      </c>
      <c r="I128" s="6" t="s">
        <v>4792</v>
      </c>
      <c r="J128" s="6">
        <v>38674</v>
      </c>
      <c r="K128" s="6" t="s">
        <v>4824</v>
      </c>
      <c r="L128" s="6" t="s">
        <v>535</v>
      </c>
      <c r="M128" s="6">
        <v>38675</v>
      </c>
      <c r="N128" s="6" t="s">
        <v>4766</v>
      </c>
      <c r="O128" s="6" t="s">
        <v>4766</v>
      </c>
    </row>
    <row r="129" spans="1:15" ht="16.5" customHeight="1" x14ac:dyDescent="0.25">
      <c r="A129" s="1" t="s">
        <v>2826</v>
      </c>
      <c r="B129" s="2" t="s">
        <v>6419</v>
      </c>
      <c r="C129" s="13" t="str">
        <f t="shared" si="2"/>
        <v>查看目錄</v>
      </c>
      <c r="D129" s="1" t="s">
        <v>501</v>
      </c>
      <c r="E129" s="6">
        <v>38650</v>
      </c>
      <c r="F129" s="6">
        <v>38666</v>
      </c>
      <c r="G129" s="6">
        <v>38723</v>
      </c>
      <c r="H129" s="6">
        <v>38725</v>
      </c>
      <c r="I129" s="6" t="s">
        <v>4792</v>
      </c>
      <c r="J129" s="6">
        <v>38741</v>
      </c>
      <c r="K129" s="6" t="s">
        <v>4824</v>
      </c>
      <c r="L129" s="6" t="s">
        <v>306</v>
      </c>
      <c r="M129" s="6">
        <v>38754</v>
      </c>
      <c r="N129" s="6" t="s">
        <v>4766</v>
      </c>
      <c r="O129" s="6" t="s">
        <v>4766</v>
      </c>
    </row>
    <row r="130" spans="1:15" ht="16.5" customHeight="1" x14ac:dyDescent="0.25">
      <c r="A130" s="1" t="s">
        <v>2827</v>
      </c>
      <c r="B130" s="2" t="s">
        <v>6420</v>
      </c>
      <c r="C130" s="13" t="str">
        <f t="shared" si="2"/>
        <v>查看目錄</v>
      </c>
      <c r="D130" s="1" t="s">
        <v>494</v>
      </c>
      <c r="E130" s="6">
        <v>38622</v>
      </c>
      <c r="F130" s="6" t="s">
        <v>4766</v>
      </c>
      <c r="G130" s="6">
        <v>38665</v>
      </c>
      <c r="H130" s="6">
        <v>38666</v>
      </c>
      <c r="I130" s="6" t="s">
        <v>4792</v>
      </c>
      <c r="J130" s="6">
        <v>38677</v>
      </c>
      <c r="K130" s="6" t="s">
        <v>4824</v>
      </c>
      <c r="L130" s="6" t="s">
        <v>622</v>
      </c>
      <c r="M130" s="6">
        <v>38680</v>
      </c>
      <c r="N130" s="6" t="s">
        <v>4766</v>
      </c>
      <c r="O130" s="6" t="s">
        <v>4766</v>
      </c>
    </row>
    <row r="131" spans="1:15" ht="16.5" customHeight="1" x14ac:dyDescent="0.25">
      <c r="A131" s="1" t="s">
        <v>2828</v>
      </c>
      <c r="B131" s="2" t="s">
        <v>6421</v>
      </c>
      <c r="C131" s="13" t="str">
        <f t="shared" si="2"/>
        <v>查看目錄</v>
      </c>
      <c r="D131" s="1" t="s">
        <v>2829</v>
      </c>
      <c r="E131" s="6">
        <v>38651</v>
      </c>
      <c r="F131" s="6">
        <v>38674</v>
      </c>
      <c r="G131" s="6">
        <v>38688</v>
      </c>
      <c r="H131" s="6">
        <v>38694</v>
      </c>
      <c r="I131" s="6" t="s">
        <v>4792</v>
      </c>
      <c r="J131" s="6">
        <v>38711</v>
      </c>
      <c r="K131" s="6" t="s">
        <v>4824</v>
      </c>
      <c r="L131" s="6" t="s">
        <v>622</v>
      </c>
      <c r="M131" s="6">
        <v>38713</v>
      </c>
      <c r="N131" s="6" t="s">
        <v>4766</v>
      </c>
      <c r="O131" s="6" t="s">
        <v>4766</v>
      </c>
    </row>
    <row r="132" spans="1:15" ht="16.5" customHeight="1" x14ac:dyDescent="0.25">
      <c r="A132" s="1" t="s">
        <v>2830</v>
      </c>
      <c r="B132" s="2" t="s">
        <v>6422</v>
      </c>
      <c r="C132" s="13" t="str">
        <f t="shared" si="2"/>
        <v>查看目錄</v>
      </c>
      <c r="D132" s="1" t="s">
        <v>2831</v>
      </c>
      <c r="E132" s="6">
        <v>38656</v>
      </c>
      <c r="F132" s="6" t="s">
        <v>4766</v>
      </c>
      <c r="G132" s="6">
        <v>38688</v>
      </c>
      <c r="H132" s="6">
        <v>38694</v>
      </c>
      <c r="I132" s="6" t="s">
        <v>4792</v>
      </c>
      <c r="J132" s="6">
        <v>38711</v>
      </c>
      <c r="K132" s="6" t="s">
        <v>4824</v>
      </c>
      <c r="L132" s="6" t="s">
        <v>622</v>
      </c>
      <c r="M132" s="6">
        <v>38713</v>
      </c>
      <c r="N132" s="6" t="s">
        <v>4766</v>
      </c>
      <c r="O132" s="6" t="s">
        <v>4766</v>
      </c>
    </row>
    <row r="133" spans="1:15" ht="16.5" customHeight="1" x14ac:dyDescent="0.25">
      <c r="A133" s="1" t="s">
        <v>2832</v>
      </c>
      <c r="B133" s="2" t="s">
        <v>6423</v>
      </c>
      <c r="C133" s="13" t="str">
        <f t="shared" si="2"/>
        <v>查看目錄</v>
      </c>
      <c r="D133" s="1" t="s">
        <v>2831</v>
      </c>
      <c r="E133" s="6">
        <v>38656</v>
      </c>
      <c r="F133" s="6" t="s">
        <v>4766</v>
      </c>
      <c r="G133" s="6">
        <v>38688</v>
      </c>
      <c r="H133" s="6">
        <v>38694</v>
      </c>
      <c r="I133" s="6" t="s">
        <v>4792</v>
      </c>
      <c r="J133" s="6">
        <v>38711</v>
      </c>
      <c r="K133" s="6" t="s">
        <v>4824</v>
      </c>
      <c r="L133" s="6" t="s">
        <v>622</v>
      </c>
      <c r="M133" s="6">
        <v>38713</v>
      </c>
      <c r="N133" s="6" t="s">
        <v>4766</v>
      </c>
      <c r="O133" s="6" t="s">
        <v>4766</v>
      </c>
    </row>
    <row r="134" spans="1:15" ht="16.5" customHeight="1" x14ac:dyDescent="0.25">
      <c r="A134" s="1" t="s">
        <v>2833</v>
      </c>
      <c r="B134" s="2" t="s">
        <v>6424</v>
      </c>
      <c r="C134" s="13" t="str">
        <f t="shared" si="2"/>
        <v>查看目錄</v>
      </c>
      <c r="D134" s="1" t="s">
        <v>501</v>
      </c>
      <c r="E134" s="6">
        <v>38685</v>
      </c>
      <c r="F134" s="6">
        <v>38701</v>
      </c>
      <c r="G134" s="6">
        <v>38723</v>
      </c>
      <c r="H134" s="6">
        <v>38725</v>
      </c>
      <c r="I134" s="6" t="s">
        <v>4792</v>
      </c>
      <c r="J134" s="6">
        <v>38741</v>
      </c>
      <c r="K134" s="6" t="s">
        <v>4824</v>
      </c>
      <c r="L134" s="6" t="s">
        <v>306</v>
      </c>
      <c r="M134" s="6">
        <v>38754</v>
      </c>
      <c r="N134" s="6" t="s">
        <v>4766</v>
      </c>
      <c r="O134" s="6" t="s">
        <v>4766</v>
      </c>
    </row>
    <row r="135" spans="1:15" ht="16.5" customHeight="1" x14ac:dyDescent="0.25">
      <c r="A135" s="1" t="s">
        <v>2834</v>
      </c>
      <c r="B135" s="2" t="s">
        <v>6425</v>
      </c>
      <c r="C135" s="13" t="str">
        <f t="shared" si="2"/>
        <v>查看目錄</v>
      </c>
      <c r="D135" s="1" t="s">
        <v>501</v>
      </c>
      <c r="E135" s="6">
        <v>38685</v>
      </c>
      <c r="F135" s="6">
        <v>38701</v>
      </c>
      <c r="G135" s="6">
        <v>38723</v>
      </c>
      <c r="H135" s="6">
        <v>38725</v>
      </c>
      <c r="I135" s="6" t="s">
        <v>4792</v>
      </c>
      <c r="J135" s="6">
        <v>38741</v>
      </c>
      <c r="K135" s="6" t="s">
        <v>4824</v>
      </c>
      <c r="L135" s="6" t="s">
        <v>306</v>
      </c>
      <c r="M135" s="6">
        <v>38754</v>
      </c>
      <c r="N135" s="6" t="s">
        <v>4766</v>
      </c>
      <c r="O135" s="6" t="s">
        <v>4766</v>
      </c>
    </row>
    <row r="136" spans="1:15" ht="16.5" customHeight="1" x14ac:dyDescent="0.25">
      <c r="A136" s="1" t="s">
        <v>2835</v>
      </c>
      <c r="B136" s="2" t="s">
        <v>6426</v>
      </c>
      <c r="C136" s="13" t="str">
        <f t="shared" si="2"/>
        <v>查看目錄</v>
      </c>
      <c r="D136" s="1" t="s">
        <v>501</v>
      </c>
      <c r="E136" s="6">
        <v>38685</v>
      </c>
      <c r="F136" s="6">
        <v>38701</v>
      </c>
      <c r="G136" s="6">
        <v>38723</v>
      </c>
      <c r="H136" s="6">
        <v>38725</v>
      </c>
      <c r="I136" s="6" t="s">
        <v>4792</v>
      </c>
      <c r="J136" s="6">
        <v>38741</v>
      </c>
      <c r="K136" s="6" t="s">
        <v>4824</v>
      </c>
      <c r="L136" s="6" t="s">
        <v>306</v>
      </c>
      <c r="M136" s="6">
        <v>38754</v>
      </c>
      <c r="N136" s="6" t="s">
        <v>4766</v>
      </c>
      <c r="O136" s="6" t="s">
        <v>4766</v>
      </c>
    </row>
    <row r="137" spans="1:15" ht="16.5" customHeight="1" x14ac:dyDescent="0.25">
      <c r="A137" s="1" t="s">
        <v>2836</v>
      </c>
      <c r="B137" s="2" t="s">
        <v>6427</v>
      </c>
      <c r="C137" s="13" t="str">
        <f t="shared" si="2"/>
        <v>查看目錄</v>
      </c>
      <c r="D137" s="1" t="s">
        <v>501</v>
      </c>
      <c r="E137" s="6">
        <v>38685</v>
      </c>
      <c r="F137" s="6">
        <v>38701</v>
      </c>
      <c r="G137" s="6">
        <v>38723</v>
      </c>
      <c r="H137" s="6">
        <v>38725</v>
      </c>
      <c r="I137" s="6" t="s">
        <v>4792</v>
      </c>
      <c r="J137" s="6">
        <v>38741</v>
      </c>
      <c r="K137" s="6" t="s">
        <v>4824</v>
      </c>
      <c r="L137" s="6" t="s">
        <v>306</v>
      </c>
      <c r="M137" s="6">
        <v>38754</v>
      </c>
      <c r="N137" s="6" t="s">
        <v>4766</v>
      </c>
      <c r="O137" s="6" t="s">
        <v>4766</v>
      </c>
    </row>
    <row r="138" spans="1:15" ht="16.5" customHeight="1" x14ac:dyDescent="0.25">
      <c r="A138" s="1" t="s">
        <v>2837</v>
      </c>
      <c r="B138" s="2" t="s">
        <v>6428</v>
      </c>
      <c r="C138" s="13" t="str">
        <f t="shared" si="2"/>
        <v>查看目錄</v>
      </c>
      <c r="D138" s="1" t="s">
        <v>501</v>
      </c>
      <c r="E138" s="6">
        <v>38685</v>
      </c>
      <c r="F138" s="6">
        <v>38701</v>
      </c>
      <c r="G138" s="6">
        <v>38723</v>
      </c>
      <c r="H138" s="6">
        <v>38725</v>
      </c>
      <c r="I138" s="6" t="s">
        <v>4792</v>
      </c>
      <c r="J138" s="6">
        <v>38741</v>
      </c>
      <c r="K138" s="6" t="s">
        <v>4824</v>
      </c>
      <c r="L138" s="6" t="s">
        <v>306</v>
      </c>
      <c r="M138" s="6">
        <v>38754</v>
      </c>
      <c r="N138" s="6" t="s">
        <v>4766</v>
      </c>
      <c r="O138" s="6" t="s">
        <v>4766</v>
      </c>
    </row>
    <row r="139" spans="1:15" ht="16.5" customHeight="1" x14ac:dyDescent="0.25">
      <c r="A139" s="1" t="s">
        <v>2838</v>
      </c>
      <c r="B139" s="2" t="s">
        <v>6429</v>
      </c>
      <c r="C139" s="13" t="str">
        <f t="shared" si="2"/>
        <v>查看目錄</v>
      </c>
      <c r="D139" s="1" t="s">
        <v>501</v>
      </c>
      <c r="E139" s="6">
        <v>38685</v>
      </c>
      <c r="F139" s="6">
        <v>38701</v>
      </c>
      <c r="G139" s="6">
        <v>38723</v>
      </c>
      <c r="H139" s="6">
        <v>38725</v>
      </c>
      <c r="I139" s="6" t="s">
        <v>4792</v>
      </c>
      <c r="J139" s="6">
        <v>38741</v>
      </c>
      <c r="K139" s="6" t="s">
        <v>4824</v>
      </c>
      <c r="L139" s="6" t="s">
        <v>306</v>
      </c>
      <c r="M139" s="6">
        <v>38754</v>
      </c>
      <c r="N139" s="6" t="s">
        <v>4766</v>
      </c>
      <c r="O139" s="6" t="s">
        <v>4766</v>
      </c>
    </row>
    <row r="140" spans="1:15" ht="16.5" customHeight="1" x14ac:dyDescent="0.25">
      <c r="A140" s="1" t="s">
        <v>2839</v>
      </c>
      <c r="B140" s="2" t="s">
        <v>6430</v>
      </c>
      <c r="C140" s="13" t="str">
        <f t="shared" si="2"/>
        <v>查看目錄</v>
      </c>
      <c r="D140" s="1" t="s">
        <v>501</v>
      </c>
      <c r="E140" s="6">
        <v>38685</v>
      </c>
      <c r="F140" s="6">
        <v>38701</v>
      </c>
      <c r="G140" s="6">
        <v>38723</v>
      </c>
      <c r="H140" s="6">
        <v>38725</v>
      </c>
      <c r="I140" s="6" t="s">
        <v>4792</v>
      </c>
      <c r="J140" s="6">
        <v>38741</v>
      </c>
      <c r="K140" s="6" t="s">
        <v>4824</v>
      </c>
      <c r="L140" s="6" t="s">
        <v>306</v>
      </c>
      <c r="M140" s="6">
        <v>38754</v>
      </c>
      <c r="N140" s="6" t="s">
        <v>4766</v>
      </c>
      <c r="O140" s="6" t="s">
        <v>4766</v>
      </c>
    </row>
    <row r="141" spans="1:15" ht="16.5" customHeight="1" x14ac:dyDescent="0.25">
      <c r="A141" s="1" t="s">
        <v>2840</v>
      </c>
      <c r="B141" s="2" t="s">
        <v>6431</v>
      </c>
      <c r="C141" s="13" t="str">
        <f t="shared" si="2"/>
        <v>查看目錄</v>
      </c>
      <c r="D141" s="1" t="s">
        <v>501</v>
      </c>
      <c r="E141" s="6">
        <v>38685</v>
      </c>
      <c r="F141" s="6">
        <v>38701</v>
      </c>
      <c r="G141" s="6">
        <v>38723</v>
      </c>
      <c r="H141" s="6">
        <v>38725</v>
      </c>
      <c r="I141" s="6" t="s">
        <v>4792</v>
      </c>
      <c r="J141" s="6">
        <v>38741</v>
      </c>
      <c r="K141" s="6" t="s">
        <v>4824</v>
      </c>
      <c r="L141" s="6" t="s">
        <v>306</v>
      </c>
      <c r="M141" s="6">
        <v>38754</v>
      </c>
      <c r="N141" s="6" t="s">
        <v>4766</v>
      </c>
      <c r="O141" s="6" t="s">
        <v>4766</v>
      </c>
    </row>
    <row r="142" spans="1:15" ht="16.5" customHeight="1" x14ac:dyDescent="0.25">
      <c r="A142" s="1" t="s">
        <v>2841</v>
      </c>
      <c r="B142" s="2" t="s">
        <v>6432</v>
      </c>
      <c r="C142" s="13" t="str">
        <f t="shared" si="2"/>
        <v>查看目錄</v>
      </c>
      <c r="D142" s="1" t="s">
        <v>501</v>
      </c>
      <c r="E142" s="6">
        <v>38685</v>
      </c>
      <c r="F142" s="6">
        <v>38701</v>
      </c>
      <c r="G142" s="6">
        <v>38723</v>
      </c>
      <c r="H142" s="6">
        <v>38725</v>
      </c>
      <c r="I142" s="6" t="s">
        <v>4792</v>
      </c>
      <c r="J142" s="6">
        <v>38741</v>
      </c>
      <c r="K142" s="6" t="s">
        <v>4824</v>
      </c>
      <c r="L142" s="6" t="s">
        <v>306</v>
      </c>
      <c r="M142" s="6">
        <v>38754</v>
      </c>
      <c r="N142" s="6" t="s">
        <v>4766</v>
      </c>
      <c r="O142" s="6" t="s">
        <v>4766</v>
      </c>
    </row>
    <row r="143" spans="1:15" ht="16.5" customHeight="1" x14ac:dyDescent="0.25">
      <c r="A143" s="1" t="s">
        <v>2842</v>
      </c>
      <c r="B143" s="2" t="s">
        <v>6433</v>
      </c>
      <c r="C143" s="13" t="str">
        <f t="shared" si="2"/>
        <v>查看目錄</v>
      </c>
      <c r="D143" s="1" t="s">
        <v>501</v>
      </c>
      <c r="E143" s="6">
        <v>38685</v>
      </c>
      <c r="F143" s="6">
        <v>38701</v>
      </c>
      <c r="G143" s="6">
        <v>38723</v>
      </c>
      <c r="H143" s="6">
        <v>38725</v>
      </c>
      <c r="I143" s="6" t="s">
        <v>4792</v>
      </c>
      <c r="J143" s="6">
        <v>38741</v>
      </c>
      <c r="K143" s="6" t="s">
        <v>4824</v>
      </c>
      <c r="L143" s="6" t="s">
        <v>306</v>
      </c>
      <c r="M143" s="6">
        <v>38754</v>
      </c>
      <c r="N143" s="6" t="s">
        <v>4766</v>
      </c>
      <c r="O143" s="6" t="s">
        <v>4766</v>
      </c>
    </row>
    <row r="144" spans="1:15" ht="16.5" customHeight="1" x14ac:dyDescent="0.25">
      <c r="A144" s="1" t="s">
        <v>2843</v>
      </c>
      <c r="B144" s="2" t="s">
        <v>6434</v>
      </c>
      <c r="C144" s="13" t="str">
        <f t="shared" si="2"/>
        <v>查看目錄</v>
      </c>
      <c r="D144" s="1" t="s">
        <v>2750</v>
      </c>
      <c r="E144" s="6">
        <v>38665</v>
      </c>
      <c r="F144" s="6" t="s">
        <v>4766</v>
      </c>
      <c r="G144" s="6">
        <v>38705</v>
      </c>
      <c r="H144" s="6">
        <v>38705</v>
      </c>
      <c r="I144" s="6" t="s">
        <v>4792</v>
      </c>
      <c r="J144" s="6">
        <v>38711</v>
      </c>
      <c r="K144" s="6" t="s">
        <v>4824</v>
      </c>
      <c r="L144" s="6" t="s">
        <v>622</v>
      </c>
      <c r="M144" s="6">
        <v>38713</v>
      </c>
      <c r="N144" s="6" t="s">
        <v>4766</v>
      </c>
      <c r="O144" s="6" t="s">
        <v>4766</v>
      </c>
    </row>
    <row r="145" spans="1:15" ht="16.5" customHeight="1" x14ac:dyDescent="0.25">
      <c r="A145" s="1" t="s">
        <v>2844</v>
      </c>
      <c r="B145" s="2" t="s">
        <v>6435</v>
      </c>
      <c r="C145" s="13" t="str">
        <f t="shared" si="2"/>
        <v>查看目錄</v>
      </c>
      <c r="D145" s="1" t="s">
        <v>2831</v>
      </c>
      <c r="E145" s="6">
        <v>38674</v>
      </c>
      <c r="F145" s="6" t="s">
        <v>4766</v>
      </c>
      <c r="G145" s="6">
        <v>38705</v>
      </c>
      <c r="H145" s="6">
        <v>38705</v>
      </c>
      <c r="I145" s="6" t="s">
        <v>4792</v>
      </c>
      <c r="J145" s="6">
        <v>38711</v>
      </c>
      <c r="K145" s="6" t="s">
        <v>4824</v>
      </c>
      <c r="L145" s="6" t="s">
        <v>622</v>
      </c>
      <c r="M145" s="6">
        <v>38713</v>
      </c>
      <c r="N145" s="6" t="s">
        <v>4766</v>
      </c>
      <c r="O145" s="6" t="s">
        <v>4766</v>
      </c>
    </row>
    <row r="146" spans="1:15" ht="16.5" customHeight="1" x14ac:dyDescent="0.25">
      <c r="A146" s="1" t="s">
        <v>2845</v>
      </c>
      <c r="B146" s="2" t="s">
        <v>6436</v>
      </c>
      <c r="C146" s="13" t="str">
        <f t="shared" si="2"/>
        <v>查看目錄</v>
      </c>
      <c r="D146" s="1" t="s">
        <v>405</v>
      </c>
      <c r="E146" s="6">
        <v>38649</v>
      </c>
      <c r="F146" s="6" t="s">
        <v>4766</v>
      </c>
      <c r="G146" s="6">
        <v>38705</v>
      </c>
      <c r="H146" s="6">
        <v>38705</v>
      </c>
      <c r="I146" s="6" t="s">
        <v>4792</v>
      </c>
      <c r="J146" s="6">
        <v>38711</v>
      </c>
      <c r="K146" s="6" t="s">
        <v>4824</v>
      </c>
      <c r="L146" s="6" t="s">
        <v>622</v>
      </c>
      <c r="M146" s="6">
        <v>38713</v>
      </c>
      <c r="N146" s="6" t="s">
        <v>4766</v>
      </c>
      <c r="O146" s="6" t="s">
        <v>4766</v>
      </c>
    </row>
    <row r="147" spans="1:15" ht="16.5" customHeight="1" x14ac:dyDescent="0.25">
      <c r="A147" s="1" t="s">
        <v>2846</v>
      </c>
      <c r="B147" s="2" t="s">
        <v>6437</v>
      </c>
      <c r="C147" s="13" t="str">
        <f t="shared" si="2"/>
        <v>查看目錄</v>
      </c>
      <c r="D147" s="1" t="s">
        <v>2847</v>
      </c>
      <c r="E147" s="6">
        <v>38673</v>
      </c>
      <c r="F147" s="6" t="s">
        <v>4766</v>
      </c>
      <c r="G147" s="6">
        <v>38705</v>
      </c>
      <c r="H147" s="6">
        <v>38706</v>
      </c>
      <c r="I147" s="6" t="s">
        <v>4792</v>
      </c>
      <c r="J147" s="6">
        <v>38711</v>
      </c>
      <c r="K147" s="6" t="s">
        <v>4824</v>
      </c>
      <c r="L147" s="6" t="s">
        <v>622</v>
      </c>
      <c r="M147" s="6">
        <v>38713</v>
      </c>
      <c r="N147" s="6" t="s">
        <v>4766</v>
      </c>
      <c r="O147" s="6" t="s">
        <v>4766</v>
      </c>
    </row>
    <row r="148" spans="1:15" ht="16.5" customHeight="1" x14ac:dyDescent="0.25">
      <c r="A148" s="1" t="s">
        <v>2848</v>
      </c>
      <c r="B148" s="2" t="s">
        <v>6438</v>
      </c>
      <c r="C148" s="13" t="str">
        <f t="shared" si="2"/>
        <v>查看目錄</v>
      </c>
      <c r="D148" s="1" t="s">
        <v>2750</v>
      </c>
      <c r="E148" s="6">
        <v>38679</v>
      </c>
      <c r="F148" s="6" t="s">
        <v>4766</v>
      </c>
      <c r="G148" s="6">
        <v>38701</v>
      </c>
      <c r="H148" s="6">
        <v>38706</v>
      </c>
      <c r="I148" s="6" t="s">
        <v>4792</v>
      </c>
      <c r="J148" s="6">
        <v>38711</v>
      </c>
      <c r="K148" s="6" t="s">
        <v>4824</v>
      </c>
      <c r="L148" s="6" t="s">
        <v>622</v>
      </c>
      <c r="M148" s="6">
        <v>38713</v>
      </c>
      <c r="N148" s="6" t="s">
        <v>4766</v>
      </c>
      <c r="O148" s="6" t="s">
        <v>4766</v>
      </c>
    </row>
    <row r="149" spans="1:15" ht="16.5" customHeight="1" x14ac:dyDescent="0.25">
      <c r="A149" s="1" t="s">
        <v>2849</v>
      </c>
      <c r="B149" s="2" t="s">
        <v>6439</v>
      </c>
      <c r="C149" s="13" t="str">
        <f t="shared" si="2"/>
        <v>查看目錄</v>
      </c>
      <c r="D149" s="1" t="s">
        <v>2750</v>
      </c>
      <c r="E149" s="6">
        <v>38679</v>
      </c>
      <c r="F149" s="6" t="s">
        <v>4766</v>
      </c>
      <c r="G149" s="6">
        <v>38701</v>
      </c>
      <c r="H149" s="6">
        <v>38706</v>
      </c>
      <c r="I149" s="6" t="s">
        <v>4792</v>
      </c>
      <c r="J149" s="6">
        <v>38711</v>
      </c>
      <c r="K149" s="6" t="s">
        <v>4824</v>
      </c>
      <c r="L149" s="6" t="s">
        <v>622</v>
      </c>
      <c r="M149" s="6">
        <v>38713</v>
      </c>
      <c r="N149" s="6" t="s">
        <v>4766</v>
      </c>
      <c r="O149" s="6" t="s">
        <v>4766</v>
      </c>
    </row>
    <row r="150" spans="1:15" ht="16.5" customHeight="1" x14ac:dyDescent="0.25">
      <c r="A150" s="1" t="s">
        <v>2850</v>
      </c>
      <c r="B150" s="2" t="s">
        <v>6440</v>
      </c>
      <c r="C150" s="13" t="str">
        <f t="shared" si="2"/>
        <v>查看目錄</v>
      </c>
      <c r="D150" s="1" t="s">
        <v>501</v>
      </c>
      <c r="E150" s="6">
        <v>38669</v>
      </c>
      <c r="F150" s="6">
        <v>38705</v>
      </c>
      <c r="G150" s="6">
        <v>38701</v>
      </c>
      <c r="H150" s="6">
        <v>38704</v>
      </c>
      <c r="I150" s="6" t="s">
        <v>4805</v>
      </c>
      <c r="J150" s="6">
        <v>38711</v>
      </c>
      <c r="K150" s="6" t="s">
        <v>4821</v>
      </c>
      <c r="L150" s="6" t="s">
        <v>443</v>
      </c>
      <c r="M150" s="6">
        <v>38713</v>
      </c>
      <c r="N150" s="6" t="s">
        <v>4766</v>
      </c>
      <c r="O150" s="6" t="s">
        <v>4766</v>
      </c>
    </row>
    <row r="151" spans="1:15" ht="16.5" customHeight="1" x14ac:dyDescent="0.25">
      <c r="A151" s="1" t="s">
        <v>2851</v>
      </c>
      <c r="B151" s="2" t="s">
        <v>6398</v>
      </c>
      <c r="C151" s="13" t="str">
        <f t="shared" si="2"/>
        <v>查看目錄</v>
      </c>
      <c r="D151" s="1" t="s">
        <v>501</v>
      </c>
      <c r="E151" s="6">
        <v>38669</v>
      </c>
      <c r="F151" s="6">
        <v>38705</v>
      </c>
      <c r="G151" s="6">
        <v>38701</v>
      </c>
      <c r="H151" s="6">
        <v>38704</v>
      </c>
      <c r="I151" s="6" t="s">
        <v>4805</v>
      </c>
      <c r="J151" s="6">
        <v>38711</v>
      </c>
      <c r="K151" s="6" t="s">
        <v>4821</v>
      </c>
      <c r="L151" s="6" t="s">
        <v>443</v>
      </c>
      <c r="M151" s="6">
        <v>38713</v>
      </c>
      <c r="N151" s="6" t="s">
        <v>4766</v>
      </c>
      <c r="O151" s="6" t="s">
        <v>4766</v>
      </c>
    </row>
    <row r="152" spans="1:15" ht="16.5" customHeight="1" x14ac:dyDescent="0.25">
      <c r="A152" s="1" t="s">
        <v>2852</v>
      </c>
      <c r="B152" s="2" t="s">
        <v>6441</v>
      </c>
      <c r="C152" s="13" t="str">
        <f t="shared" si="2"/>
        <v>查看目錄</v>
      </c>
      <c r="D152" s="1" t="s">
        <v>501</v>
      </c>
      <c r="E152" s="6">
        <v>38669</v>
      </c>
      <c r="F152" s="6">
        <v>38705</v>
      </c>
      <c r="G152" s="6">
        <v>38701</v>
      </c>
      <c r="H152" s="6">
        <v>38704</v>
      </c>
      <c r="I152" s="6" t="s">
        <v>4805</v>
      </c>
      <c r="J152" s="6">
        <v>38711</v>
      </c>
      <c r="K152" s="6" t="s">
        <v>4821</v>
      </c>
      <c r="L152" s="6" t="s">
        <v>443</v>
      </c>
      <c r="M152" s="6">
        <v>38713</v>
      </c>
      <c r="N152" s="6" t="s">
        <v>4766</v>
      </c>
      <c r="O152" s="6" t="s">
        <v>4766</v>
      </c>
    </row>
    <row r="153" spans="1:15" ht="16.5" customHeight="1" x14ac:dyDescent="0.25">
      <c r="A153" s="1" t="s">
        <v>2853</v>
      </c>
      <c r="B153" s="2" t="s">
        <v>6442</v>
      </c>
      <c r="C153" s="13" t="str">
        <f t="shared" si="2"/>
        <v>查看目錄</v>
      </c>
      <c r="D153" s="1" t="s">
        <v>501</v>
      </c>
      <c r="E153" s="6">
        <v>38669</v>
      </c>
      <c r="F153" s="6">
        <v>38705</v>
      </c>
      <c r="G153" s="6">
        <v>38701</v>
      </c>
      <c r="H153" s="6">
        <v>38704</v>
      </c>
      <c r="I153" s="6" t="s">
        <v>4792</v>
      </c>
      <c r="J153" s="6">
        <v>38711</v>
      </c>
      <c r="K153" s="6" t="s">
        <v>4824</v>
      </c>
      <c r="L153" s="6" t="s">
        <v>443</v>
      </c>
      <c r="M153" s="6">
        <v>38713</v>
      </c>
      <c r="N153" s="6">
        <v>39173</v>
      </c>
      <c r="O153" s="6" t="s">
        <v>4766</v>
      </c>
    </row>
    <row r="154" spans="1:15" ht="16.5" customHeight="1" x14ac:dyDescent="0.25">
      <c r="A154" s="1" t="s">
        <v>2854</v>
      </c>
      <c r="B154" s="2" t="s">
        <v>6443</v>
      </c>
      <c r="C154" s="13" t="str">
        <f t="shared" si="2"/>
        <v>查看目錄</v>
      </c>
      <c r="D154" s="1" t="s">
        <v>501</v>
      </c>
      <c r="E154" s="6">
        <v>38669</v>
      </c>
      <c r="F154" s="6">
        <v>38675</v>
      </c>
      <c r="G154" s="6">
        <v>38701</v>
      </c>
      <c r="H154" s="6">
        <v>38704</v>
      </c>
      <c r="I154" s="6" t="s">
        <v>4792</v>
      </c>
      <c r="J154" s="6">
        <v>38711</v>
      </c>
      <c r="K154" s="6" t="s">
        <v>4824</v>
      </c>
      <c r="L154" s="6" t="s">
        <v>443</v>
      </c>
      <c r="M154" s="6">
        <v>38713</v>
      </c>
      <c r="N154" s="6">
        <v>39173</v>
      </c>
      <c r="O154" s="6" t="s">
        <v>4766</v>
      </c>
    </row>
    <row r="155" spans="1:15" ht="16.5" customHeight="1" x14ac:dyDescent="0.25">
      <c r="A155" s="1" t="s">
        <v>2855</v>
      </c>
      <c r="B155" s="2" t="s">
        <v>6444</v>
      </c>
      <c r="C155" s="13" t="str">
        <f t="shared" si="2"/>
        <v>查看目錄</v>
      </c>
      <c r="D155" s="1" t="s">
        <v>494</v>
      </c>
      <c r="E155" s="6">
        <v>38685</v>
      </c>
      <c r="F155" s="6" t="s">
        <v>4766</v>
      </c>
      <c r="G155" s="6">
        <v>38722</v>
      </c>
      <c r="H155" s="6">
        <v>38723</v>
      </c>
      <c r="I155" s="6" t="s">
        <v>4792</v>
      </c>
      <c r="J155" s="6">
        <v>38741</v>
      </c>
      <c r="K155" s="6" t="s">
        <v>4824</v>
      </c>
      <c r="L155" s="6" t="s">
        <v>622</v>
      </c>
      <c r="M155" s="6">
        <v>38754</v>
      </c>
      <c r="N155" s="6" t="s">
        <v>4766</v>
      </c>
      <c r="O155" s="6" t="s">
        <v>4766</v>
      </c>
    </row>
    <row r="156" spans="1:15" ht="16.5" customHeight="1" x14ac:dyDescent="0.25">
      <c r="A156" s="1" t="s">
        <v>2856</v>
      </c>
      <c r="B156" s="2" t="s">
        <v>6445</v>
      </c>
      <c r="C156" s="13" t="str">
        <f t="shared" si="2"/>
        <v>查看目錄</v>
      </c>
      <c r="D156" s="1" t="s">
        <v>494</v>
      </c>
      <c r="E156" s="6">
        <v>38685</v>
      </c>
      <c r="F156" s="6" t="s">
        <v>4766</v>
      </c>
      <c r="G156" s="6">
        <v>38722</v>
      </c>
      <c r="H156" s="6">
        <v>38723</v>
      </c>
      <c r="I156" s="6" t="s">
        <v>4792</v>
      </c>
      <c r="J156" s="6">
        <v>38741</v>
      </c>
      <c r="K156" s="6" t="s">
        <v>4824</v>
      </c>
      <c r="L156" s="6" t="s">
        <v>622</v>
      </c>
      <c r="M156" s="6">
        <v>38754</v>
      </c>
      <c r="N156" s="6" t="s">
        <v>4766</v>
      </c>
      <c r="O156" s="6" t="s">
        <v>4766</v>
      </c>
    </row>
    <row r="157" spans="1:15" ht="16.5" customHeight="1" x14ac:dyDescent="0.25">
      <c r="A157" s="1" t="s">
        <v>2857</v>
      </c>
      <c r="B157" s="2" t="s">
        <v>6446</v>
      </c>
      <c r="C157" s="13" t="str">
        <f t="shared" si="2"/>
        <v>查看目錄</v>
      </c>
      <c r="D157" s="1" t="s">
        <v>494</v>
      </c>
      <c r="E157" s="6">
        <v>38685</v>
      </c>
      <c r="F157" s="6" t="s">
        <v>4766</v>
      </c>
      <c r="G157" s="6">
        <v>38722</v>
      </c>
      <c r="H157" s="6">
        <v>38723</v>
      </c>
      <c r="I157" s="6" t="s">
        <v>4792</v>
      </c>
      <c r="J157" s="6">
        <v>38741</v>
      </c>
      <c r="K157" s="6" t="s">
        <v>4824</v>
      </c>
      <c r="L157" s="6" t="s">
        <v>622</v>
      </c>
      <c r="M157" s="6">
        <v>38754</v>
      </c>
      <c r="N157" s="6" t="s">
        <v>4766</v>
      </c>
      <c r="O157" s="6" t="s">
        <v>4766</v>
      </c>
    </row>
    <row r="158" spans="1:15" ht="16.5" customHeight="1" x14ac:dyDescent="0.25">
      <c r="A158" s="1" t="s">
        <v>2858</v>
      </c>
      <c r="B158" s="2" t="s">
        <v>5442</v>
      </c>
      <c r="C158" s="13" t="str">
        <f t="shared" si="2"/>
        <v>查看目錄</v>
      </c>
      <c r="D158" s="1" t="s">
        <v>382</v>
      </c>
      <c r="E158" s="6">
        <v>38658</v>
      </c>
      <c r="F158" s="6">
        <v>38717</v>
      </c>
      <c r="G158" s="6">
        <v>38848</v>
      </c>
      <c r="H158" s="6">
        <v>38862</v>
      </c>
      <c r="I158" s="6" t="s">
        <v>4792</v>
      </c>
      <c r="J158" s="6">
        <v>38867</v>
      </c>
      <c r="K158" s="6" t="s">
        <v>4824</v>
      </c>
      <c r="L158" s="6" t="s">
        <v>455</v>
      </c>
      <c r="M158" s="6">
        <v>38868</v>
      </c>
      <c r="N158" s="6" t="s">
        <v>4766</v>
      </c>
      <c r="O158" s="6" t="s">
        <v>4766</v>
      </c>
    </row>
    <row r="159" spans="1:15" ht="16.5" customHeight="1" x14ac:dyDescent="0.25">
      <c r="A159" s="1" t="s">
        <v>2859</v>
      </c>
      <c r="B159" s="2" t="s">
        <v>5442</v>
      </c>
      <c r="C159" s="13" t="str">
        <f t="shared" si="2"/>
        <v>查看目錄</v>
      </c>
      <c r="D159" s="1" t="s">
        <v>382</v>
      </c>
      <c r="E159" s="6">
        <v>38658</v>
      </c>
      <c r="F159" s="6">
        <v>38717</v>
      </c>
      <c r="G159" s="6">
        <v>38848</v>
      </c>
      <c r="H159" s="6">
        <v>38862</v>
      </c>
      <c r="I159" s="6" t="s">
        <v>4792</v>
      </c>
      <c r="J159" s="6">
        <v>38867</v>
      </c>
      <c r="K159" s="6" t="s">
        <v>4824</v>
      </c>
      <c r="L159" s="6" t="s">
        <v>455</v>
      </c>
      <c r="M159" s="6">
        <v>38868</v>
      </c>
      <c r="N159" s="6" t="s">
        <v>4766</v>
      </c>
      <c r="O159" s="6" t="s">
        <v>4766</v>
      </c>
    </row>
    <row r="160" spans="1:15" ht="16.5" customHeight="1" x14ac:dyDescent="0.25">
      <c r="A160" s="1" t="s">
        <v>2860</v>
      </c>
      <c r="B160" s="2" t="s">
        <v>6447</v>
      </c>
      <c r="C160" s="13" t="str">
        <f t="shared" si="2"/>
        <v>查看目錄</v>
      </c>
      <c r="D160" s="1" t="s">
        <v>511</v>
      </c>
      <c r="E160" s="6">
        <v>38714</v>
      </c>
      <c r="F160" s="6">
        <v>38756</v>
      </c>
      <c r="G160" s="6" t="s">
        <v>4766</v>
      </c>
      <c r="H160" s="6" t="s">
        <v>4766</v>
      </c>
      <c r="I160" s="6" t="s">
        <v>4766</v>
      </c>
      <c r="J160" s="6" t="s">
        <v>4766</v>
      </c>
      <c r="K160" s="6" t="s">
        <v>4766</v>
      </c>
      <c r="L160" s="6" t="s">
        <v>554</v>
      </c>
      <c r="M160" s="6" t="s">
        <v>4766</v>
      </c>
      <c r="N160" s="6" t="s">
        <v>4766</v>
      </c>
      <c r="O160" s="6" t="s">
        <v>4766</v>
      </c>
    </row>
    <row r="161" spans="1:15" ht="16.5" customHeight="1" x14ac:dyDescent="0.25">
      <c r="A161" s="1" t="s">
        <v>2861</v>
      </c>
      <c r="B161" s="2" t="s">
        <v>6448</v>
      </c>
      <c r="C161" s="13" t="str">
        <f t="shared" si="2"/>
        <v>查看目錄</v>
      </c>
      <c r="D161" s="1" t="s">
        <v>511</v>
      </c>
      <c r="E161" s="6">
        <v>38714</v>
      </c>
      <c r="F161" s="6">
        <v>38756</v>
      </c>
      <c r="G161" s="6" t="s">
        <v>4766</v>
      </c>
      <c r="H161" s="6" t="s">
        <v>4766</v>
      </c>
      <c r="I161" s="6" t="s">
        <v>4766</v>
      </c>
      <c r="J161" s="6" t="s">
        <v>4766</v>
      </c>
      <c r="K161" s="6" t="s">
        <v>4766</v>
      </c>
      <c r="L161" s="6" t="s">
        <v>554</v>
      </c>
      <c r="M161" s="6" t="s">
        <v>4766</v>
      </c>
      <c r="N161" s="6" t="s">
        <v>4766</v>
      </c>
      <c r="O161" s="6" t="s">
        <v>4766</v>
      </c>
    </row>
    <row r="162" spans="1:15" ht="16.5" customHeight="1" x14ac:dyDescent="0.25">
      <c r="A162" s="1" t="s">
        <v>2862</v>
      </c>
      <c r="B162" s="2" t="s">
        <v>6449</v>
      </c>
      <c r="C162" s="13" t="str">
        <f t="shared" si="2"/>
        <v>查看目錄</v>
      </c>
      <c r="D162" s="1" t="s">
        <v>511</v>
      </c>
      <c r="E162" s="6">
        <v>38714</v>
      </c>
      <c r="F162" s="6">
        <v>38756</v>
      </c>
      <c r="G162" s="6" t="s">
        <v>4766</v>
      </c>
      <c r="H162" s="6" t="s">
        <v>4766</v>
      </c>
      <c r="I162" s="6" t="s">
        <v>4766</v>
      </c>
      <c r="J162" s="6" t="s">
        <v>4766</v>
      </c>
      <c r="K162" s="6" t="s">
        <v>4766</v>
      </c>
      <c r="L162" s="6" t="s">
        <v>554</v>
      </c>
      <c r="M162" s="6" t="s">
        <v>4766</v>
      </c>
      <c r="N162" s="6" t="s">
        <v>4766</v>
      </c>
      <c r="O162" s="6" t="s">
        <v>4766</v>
      </c>
    </row>
    <row r="163" spans="1:15" ht="16.5" customHeight="1" x14ac:dyDescent="0.25">
      <c r="A163" s="1" t="s">
        <v>2863</v>
      </c>
      <c r="B163" s="2" t="s">
        <v>6450</v>
      </c>
      <c r="C163" s="13" t="str">
        <f t="shared" si="2"/>
        <v>查看目錄</v>
      </c>
      <c r="D163" s="1" t="s">
        <v>511</v>
      </c>
      <c r="E163" s="6">
        <v>38714</v>
      </c>
      <c r="F163" s="6">
        <v>38756</v>
      </c>
      <c r="G163" s="6" t="s">
        <v>4766</v>
      </c>
      <c r="H163" s="6" t="s">
        <v>4766</v>
      </c>
      <c r="I163" s="6" t="s">
        <v>4766</v>
      </c>
      <c r="J163" s="6" t="s">
        <v>4766</v>
      </c>
      <c r="K163" s="6" t="s">
        <v>4766</v>
      </c>
      <c r="L163" s="6" t="s">
        <v>554</v>
      </c>
      <c r="M163" s="6" t="s">
        <v>4766</v>
      </c>
      <c r="N163" s="6" t="s">
        <v>4766</v>
      </c>
      <c r="O163" s="6" t="s">
        <v>4766</v>
      </c>
    </row>
    <row r="164" spans="1:15" ht="16.5" customHeight="1" x14ac:dyDescent="0.25">
      <c r="A164" s="1" t="s">
        <v>2864</v>
      </c>
      <c r="B164" s="2" t="s">
        <v>6451</v>
      </c>
      <c r="C164" s="13" t="str">
        <f t="shared" si="2"/>
        <v>查看目錄</v>
      </c>
      <c r="D164" s="1" t="s">
        <v>511</v>
      </c>
      <c r="E164" s="6">
        <v>38714</v>
      </c>
      <c r="F164" s="6">
        <v>38756</v>
      </c>
      <c r="G164" s="6" t="s">
        <v>4766</v>
      </c>
      <c r="H164" s="6" t="s">
        <v>4766</v>
      </c>
      <c r="I164" s="6" t="s">
        <v>4766</v>
      </c>
      <c r="J164" s="6" t="s">
        <v>4766</v>
      </c>
      <c r="K164" s="6" t="s">
        <v>4766</v>
      </c>
      <c r="L164" s="6" t="s">
        <v>554</v>
      </c>
      <c r="M164" s="6" t="s">
        <v>4766</v>
      </c>
      <c r="N164" s="6" t="s">
        <v>4766</v>
      </c>
      <c r="O164" s="6" t="s">
        <v>4766</v>
      </c>
    </row>
    <row r="165" spans="1:15" ht="16.5" customHeight="1" x14ac:dyDescent="0.25">
      <c r="A165" s="1" t="s">
        <v>2865</v>
      </c>
      <c r="B165" s="2" t="s">
        <v>6452</v>
      </c>
      <c r="C165" s="13" t="str">
        <f t="shared" si="2"/>
        <v>查看目錄</v>
      </c>
      <c r="D165" s="1" t="s">
        <v>511</v>
      </c>
      <c r="E165" s="6">
        <v>38714</v>
      </c>
      <c r="F165" s="6">
        <v>38756</v>
      </c>
      <c r="G165" s="6" t="s">
        <v>4766</v>
      </c>
      <c r="H165" s="6" t="s">
        <v>4766</v>
      </c>
      <c r="I165" s="6" t="s">
        <v>4766</v>
      </c>
      <c r="J165" s="6" t="s">
        <v>4766</v>
      </c>
      <c r="K165" s="6" t="s">
        <v>4766</v>
      </c>
      <c r="L165" s="6" t="s">
        <v>554</v>
      </c>
      <c r="M165" s="6" t="s">
        <v>4766</v>
      </c>
      <c r="N165" s="6" t="s">
        <v>4766</v>
      </c>
      <c r="O165" s="6" t="s">
        <v>4766</v>
      </c>
    </row>
    <row r="166" spans="1:15" ht="16.5" customHeight="1" x14ac:dyDescent="0.25">
      <c r="A166" s="1" t="s">
        <v>2866</v>
      </c>
      <c r="B166" s="2" t="s">
        <v>6453</v>
      </c>
      <c r="C166" s="13" t="str">
        <f t="shared" si="2"/>
        <v>查看目錄</v>
      </c>
      <c r="D166" s="1" t="s">
        <v>511</v>
      </c>
      <c r="E166" s="6">
        <v>38681</v>
      </c>
      <c r="F166" s="6">
        <v>38716</v>
      </c>
      <c r="G166" s="6" t="s">
        <v>4766</v>
      </c>
      <c r="H166" s="6" t="s">
        <v>4766</v>
      </c>
      <c r="I166" s="6" t="s">
        <v>4766</v>
      </c>
      <c r="J166" s="6" t="s">
        <v>4766</v>
      </c>
      <c r="K166" s="6" t="s">
        <v>4766</v>
      </c>
      <c r="L166" s="6" t="s">
        <v>373</v>
      </c>
      <c r="M166" s="6" t="s">
        <v>4766</v>
      </c>
      <c r="N166" s="6" t="s">
        <v>4766</v>
      </c>
      <c r="O166" s="6" t="s">
        <v>4766</v>
      </c>
    </row>
    <row r="167" spans="1:15" ht="16.5" customHeight="1" x14ac:dyDescent="0.25">
      <c r="A167" s="1" t="s">
        <v>2867</v>
      </c>
      <c r="B167" s="2" t="s">
        <v>6454</v>
      </c>
      <c r="C167" s="13" t="str">
        <f t="shared" si="2"/>
        <v>查看目錄</v>
      </c>
      <c r="D167" s="1" t="s">
        <v>511</v>
      </c>
      <c r="E167" s="6">
        <v>38681</v>
      </c>
      <c r="F167" s="6">
        <v>38716</v>
      </c>
      <c r="G167" s="6" t="s">
        <v>4766</v>
      </c>
      <c r="H167" s="6" t="s">
        <v>4766</v>
      </c>
      <c r="I167" s="6" t="s">
        <v>4766</v>
      </c>
      <c r="J167" s="6" t="s">
        <v>4766</v>
      </c>
      <c r="K167" s="6" t="s">
        <v>4766</v>
      </c>
      <c r="L167" s="6" t="s">
        <v>373</v>
      </c>
      <c r="M167" s="6" t="s">
        <v>4766</v>
      </c>
      <c r="N167" s="6" t="s">
        <v>4766</v>
      </c>
      <c r="O167" s="6" t="s">
        <v>4766</v>
      </c>
    </row>
    <row r="168" spans="1:15" ht="16.5" customHeight="1" x14ac:dyDescent="0.25">
      <c r="A168" s="1" t="s">
        <v>2868</v>
      </c>
      <c r="B168" s="2" t="s">
        <v>6455</v>
      </c>
      <c r="C168" s="13" t="str">
        <f t="shared" si="2"/>
        <v>查看目錄</v>
      </c>
      <c r="D168" s="1" t="s">
        <v>511</v>
      </c>
      <c r="E168" s="6">
        <v>38681</v>
      </c>
      <c r="F168" s="6">
        <v>38716</v>
      </c>
      <c r="G168" s="6" t="s">
        <v>4766</v>
      </c>
      <c r="H168" s="6" t="s">
        <v>4766</v>
      </c>
      <c r="I168" s="6" t="s">
        <v>4766</v>
      </c>
      <c r="J168" s="6" t="s">
        <v>4766</v>
      </c>
      <c r="K168" s="6" t="s">
        <v>4766</v>
      </c>
      <c r="L168" s="6" t="s">
        <v>373</v>
      </c>
      <c r="M168" s="6" t="s">
        <v>4766</v>
      </c>
      <c r="N168" s="6" t="s">
        <v>4766</v>
      </c>
      <c r="O168" s="6" t="s">
        <v>4766</v>
      </c>
    </row>
    <row r="169" spans="1:15" ht="16.5" customHeight="1" x14ac:dyDescent="0.25">
      <c r="A169" s="1" t="s">
        <v>2869</v>
      </c>
      <c r="B169" s="2" t="s">
        <v>6456</v>
      </c>
      <c r="C169" s="13" t="str">
        <f t="shared" si="2"/>
        <v>查看目錄</v>
      </c>
      <c r="D169" s="1" t="s">
        <v>511</v>
      </c>
      <c r="E169" s="6">
        <v>38681</v>
      </c>
      <c r="F169" s="6">
        <v>38716</v>
      </c>
      <c r="G169" s="6" t="s">
        <v>4766</v>
      </c>
      <c r="H169" s="6" t="s">
        <v>4766</v>
      </c>
      <c r="I169" s="6" t="s">
        <v>4766</v>
      </c>
      <c r="J169" s="6" t="s">
        <v>4766</v>
      </c>
      <c r="K169" s="6" t="s">
        <v>4766</v>
      </c>
      <c r="L169" s="6" t="s">
        <v>373</v>
      </c>
      <c r="M169" s="6" t="s">
        <v>4766</v>
      </c>
      <c r="N169" s="6" t="s">
        <v>4766</v>
      </c>
      <c r="O169" s="6" t="s">
        <v>4766</v>
      </c>
    </row>
    <row r="170" spans="1:15" ht="16.5" customHeight="1" x14ac:dyDescent="0.25">
      <c r="A170" s="1" t="s">
        <v>2870</v>
      </c>
      <c r="B170" s="2" t="s">
        <v>6457</v>
      </c>
      <c r="C170" s="13" t="str">
        <f t="shared" si="2"/>
        <v>查看目錄</v>
      </c>
      <c r="D170" s="1" t="s">
        <v>511</v>
      </c>
      <c r="E170" s="6">
        <v>38681</v>
      </c>
      <c r="F170" s="6">
        <v>38716</v>
      </c>
      <c r="G170" s="6" t="s">
        <v>4766</v>
      </c>
      <c r="H170" s="6" t="s">
        <v>4766</v>
      </c>
      <c r="I170" s="6" t="s">
        <v>4766</v>
      </c>
      <c r="J170" s="6" t="s">
        <v>4766</v>
      </c>
      <c r="K170" s="6" t="s">
        <v>4766</v>
      </c>
      <c r="L170" s="6" t="s">
        <v>373</v>
      </c>
      <c r="M170" s="6" t="s">
        <v>4766</v>
      </c>
      <c r="N170" s="6" t="s">
        <v>4766</v>
      </c>
      <c r="O170" s="6" t="s">
        <v>4766</v>
      </c>
    </row>
    <row r="171" spans="1:15" ht="16.5" customHeight="1" x14ac:dyDescent="0.25">
      <c r="A171" s="1" t="s">
        <v>2871</v>
      </c>
      <c r="B171" s="2" t="s">
        <v>6458</v>
      </c>
      <c r="C171" s="13" t="str">
        <f t="shared" si="2"/>
        <v>查看目錄</v>
      </c>
      <c r="D171" s="1" t="s">
        <v>511</v>
      </c>
      <c r="E171" s="6">
        <v>38681</v>
      </c>
      <c r="F171" s="6">
        <v>38716</v>
      </c>
      <c r="G171" s="6" t="s">
        <v>4766</v>
      </c>
      <c r="H171" s="6" t="s">
        <v>4766</v>
      </c>
      <c r="I171" s="6" t="s">
        <v>4766</v>
      </c>
      <c r="J171" s="6" t="s">
        <v>4766</v>
      </c>
      <c r="K171" s="6" t="s">
        <v>4766</v>
      </c>
      <c r="L171" s="6" t="s">
        <v>373</v>
      </c>
      <c r="M171" s="6" t="s">
        <v>4766</v>
      </c>
      <c r="N171" s="6" t="s">
        <v>4766</v>
      </c>
      <c r="O171" s="6" t="s">
        <v>4766</v>
      </c>
    </row>
    <row r="172" spans="1:15" ht="16.5" customHeight="1" x14ac:dyDescent="0.25">
      <c r="A172" s="1" t="s">
        <v>2872</v>
      </c>
      <c r="B172" s="2" t="s">
        <v>6459</v>
      </c>
      <c r="C172" s="13" t="str">
        <f t="shared" si="2"/>
        <v>查看目錄</v>
      </c>
      <c r="D172" s="1" t="s">
        <v>501</v>
      </c>
      <c r="E172" s="6">
        <v>38755</v>
      </c>
      <c r="F172" s="6">
        <v>38776</v>
      </c>
      <c r="G172" s="6">
        <v>38806</v>
      </c>
      <c r="H172" s="6">
        <v>38806</v>
      </c>
      <c r="I172" s="6" t="s">
        <v>4792</v>
      </c>
      <c r="J172" s="6">
        <v>38814</v>
      </c>
      <c r="K172" s="6" t="s">
        <v>4824</v>
      </c>
      <c r="L172" s="6" t="s">
        <v>373</v>
      </c>
      <c r="M172" s="6">
        <v>38818</v>
      </c>
      <c r="N172" s="6">
        <v>39003</v>
      </c>
      <c r="O172" s="6" t="s">
        <v>4766</v>
      </c>
    </row>
    <row r="173" spans="1:15" ht="16.5" customHeight="1" x14ac:dyDescent="0.25">
      <c r="A173" s="1" t="s">
        <v>2873</v>
      </c>
      <c r="B173" s="2" t="s">
        <v>6460</v>
      </c>
      <c r="C173" s="13" t="str">
        <f t="shared" si="2"/>
        <v>查看目錄</v>
      </c>
      <c r="D173" s="1" t="s">
        <v>501</v>
      </c>
      <c r="E173" s="6">
        <v>38755</v>
      </c>
      <c r="F173" s="6">
        <v>38776</v>
      </c>
      <c r="G173" s="6">
        <v>38806</v>
      </c>
      <c r="H173" s="6">
        <v>38806</v>
      </c>
      <c r="I173" s="6" t="s">
        <v>4792</v>
      </c>
      <c r="J173" s="6">
        <v>38814</v>
      </c>
      <c r="K173" s="6" t="s">
        <v>4824</v>
      </c>
      <c r="L173" s="6" t="s">
        <v>373</v>
      </c>
      <c r="M173" s="6">
        <v>38818</v>
      </c>
      <c r="N173" s="6">
        <v>39003</v>
      </c>
      <c r="O173" s="6" t="s">
        <v>4766</v>
      </c>
    </row>
    <row r="174" spans="1:15" ht="16.5" customHeight="1" x14ac:dyDescent="0.25">
      <c r="A174" s="1" t="s">
        <v>2874</v>
      </c>
      <c r="B174" s="2" t="s">
        <v>6461</v>
      </c>
      <c r="C174" s="13" t="str">
        <f t="shared" si="2"/>
        <v>查看目錄</v>
      </c>
      <c r="D174" s="1" t="s">
        <v>541</v>
      </c>
      <c r="E174" s="6">
        <v>38685</v>
      </c>
      <c r="F174" s="6" t="s">
        <v>4766</v>
      </c>
      <c r="G174" s="6">
        <v>38767</v>
      </c>
      <c r="H174" s="6">
        <v>38767</v>
      </c>
      <c r="I174" s="6" t="s">
        <v>4792</v>
      </c>
      <c r="J174" s="6">
        <v>38777</v>
      </c>
      <c r="K174" s="6" t="s">
        <v>4824</v>
      </c>
      <c r="L174" s="6" t="s">
        <v>622</v>
      </c>
      <c r="M174" s="6">
        <v>38781</v>
      </c>
      <c r="N174" s="6" t="s">
        <v>4766</v>
      </c>
      <c r="O174" s="6" t="s">
        <v>4766</v>
      </c>
    </row>
    <row r="175" spans="1:15" ht="16.5" customHeight="1" x14ac:dyDescent="0.25">
      <c r="A175" s="1" t="s">
        <v>2875</v>
      </c>
      <c r="B175" s="2" t="s">
        <v>6462</v>
      </c>
      <c r="C175" s="13" t="str">
        <f t="shared" si="2"/>
        <v>查看目錄</v>
      </c>
      <c r="D175" s="1" t="s">
        <v>2876</v>
      </c>
      <c r="E175" s="6">
        <v>38742</v>
      </c>
      <c r="F175" s="6" t="s">
        <v>4766</v>
      </c>
      <c r="G175" s="6">
        <v>38807</v>
      </c>
      <c r="H175" s="6">
        <v>38808</v>
      </c>
      <c r="I175" s="6" t="s">
        <v>4792</v>
      </c>
      <c r="J175" s="6">
        <v>38814</v>
      </c>
      <c r="K175" s="6" t="s">
        <v>4824</v>
      </c>
      <c r="L175" s="6" t="s">
        <v>622</v>
      </c>
      <c r="M175" s="6">
        <v>38818</v>
      </c>
      <c r="N175" s="6" t="s">
        <v>4766</v>
      </c>
      <c r="O175" s="6" t="s">
        <v>4766</v>
      </c>
    </row>
    <row r="176" spans="1:15" ht="16.5" customHeight="1" x14ac:dyDescent="0.25">
      <c r="A176" s="1" t="s">
        <v>2877</v>
      </c>
      <c r="B176" s="2" t="s">
        <v>6463</v>
      </c>
      <c r="C176" s="13" t="str">
        <f t="shared" si="2"/>
        <v>查看目錄</v>
      </c>
      <c r="D176" s="1" t="s">
        <v>2878</v>
      </c>
      <c r="E176" s="6">
        <v>38730</v>
      </c>
      <c r="F176" s="6" t="s">
        <v>4766</v>
      </c>
      <c r="G176" s="6">
        <v>38781</v>
      </c>
      <c r="H176" s="6">
        <v>38784</v>
      </c>
      <c r="I176" s="6" t="s">
        <v>4792</v>
      </c>
      <c r="J176" s="6">
        <v>38790</v>
      </c>
      <c r="K176" s="6" t="s">
        <v>4824</v>
      </c>
      <c r="L176" s="6" t="s">
        <v>622</v>
      </c>
      <c r="M176" s="6">
        <v>38791</v>
      </c>
      <c r="N176" s="6" t="s">
        <v>4766</v>
      </c>
      <c r="O176" s="6" t="s">
        <v>4766</v>
      </c>
    </row>
    <row r="177" spans="1:15" ht="16.5" customHeight="1" x14ac:dyDescent="0.25">
      <c r="A177" s="1" t="s">
        <v>2879</v>
      </c>
      <c r="B177" s="2" t="s">
        <v>6464</v>
      </c>
      <c r="C177" s="13" t="str">
        <f t="shared" si="2"/>
        <v>查看目錄</v>
      </c>
      <c r="D177" s="1" t="s">
        <v>2880</v>
      </c>
      <c r="E177" s="6">
        <v>38782</v>
      </c>
      <c r="F177" s="6">
        <v>38807</v>
      </c>
      <c r="G177" s="6">
        <v>38806</v>
      </c>
      <c r="H177" s="6">
        <v>38806</v>
      </c>
      <c r="I177" s="6" t="s">
        <v>4792</v>
      </c>
      <c r="J177" s="6">
        <v>38814</v>
      </c>
      <c r="K177" s="6" t="s">
        <v>4824</v>
      </c>
      <c r="L177" s="6" t="s">
        <v>373</v>
      </c>
      <c r="M177" s="6">
        <v>38818</v>
      </c>
      <c r="N177" s="6">
        <v>39003</v>
      </c>
      <c r="O177" s="6" t="s">
        <v>4766</v>
      </c>
    </row>
    <row r="178" spans="1:15" ht="16.5" customHeight="1" x14ac:dyDescent="0.25">
      <c r="A178" s="1" t="s">
        <v>2881</v>
      </c>
      <c r="B178" s="2" t="s">
        <v>6465</v>
      </c>
      <c r="C178" s="13" t="str">
        <f t="shared" si="2"/>
        <v>查看目錄</v>
      </c>
      <c r="D178" s="1" t="s">
        <v>2880</v>
      </c>
      <c r="E178" s="6">
        <v>38782</v>
      </c>
      <c r="F178" s="6">
        <v>38807</v>
      </c>
      <c r="G178" s="6">
        <v>38806</v>
      </c>
      <c r="H178" s="6">
        <v>38806</v>
      </c>
      <c r="I178" s="6" t="s">
        <v>4792</v>
      </c>
      <c r="J178" s="6">
        <v>38814</v>
      </c>
      <c r="K178" s="6" t="s">
        <v>4824</v>
      </c>
      <c r="L178" s="6" t="s">
        <v>373</v>
      </c>
      <c r="M178" s="6">
        <v>38818</v>
      </c>
      <c r="N178" s="6">
        <v>39003</v>
      </c>
      <c r="O178" s="6" t="s">
        <v>4766</v>
      </c>
    </row>
    <row r="179" spans="1:15" ht="16.5" customHeight="1" x14ac:dyDescent="0.25">
      <c r="A179" s="1" t="s">
        <v>2882</v>
      </c>
      <c r="B179" s="2" t="s">
        <v>6466</v>
      </c>
      <c r="C179" s="13" t="str">
        <f t="shared" si="2"/>
        <v>查看目錄</v>
      </c>
      <c r="D179" s="1" t="s">
        <v>2883</v>
      </c>
      <c r="E179" s="6">
        <v>38790</v>
      </c>
      <c r="F179" s="6" t="s">
        <v>4766</v>
      </c>
      <c r="G179" s="6">
        <v>38828</v>
      </c>
      <c r="H179" s="6">
        <v>38830</v>
      </c>
      <c r="I179" s="6" t="s">
        <v>4792</v>
      </c>
      <c r="J179" s="6">
        <v>38832</v>
      </c>
      <c r="K179" s="6" t="s">
        <v>4824</v>
      </c>
      <c r="L179" s="6" t="s">
        <v>622</v>
      </c>
      <c r="M179" s="6">
        <v>38833</v>
      </c>
      <c r="N179" s="6" t="s">
        <v>4766</v>
      </c>
      <c r="O179" s="6" t="s">
        <v>4766</v>
      </c>
    </row>
    <row r="180" spans="1:15" ht="16.5" customHeight="1" x14ac:dyDescent="0.25">
      <c r="A180" s="1" t="s">
        <v>2884</v>
      </c>
      <c r="B180" s="2" t="s">
        <v>6467</v>
      </c>
      <c r="C180" s="13" t="str">
        <f t="shared" si="2"/>
        <v>查看目錄</v>
      </c>
      <c r="D180" s="1" t="s">
        <v>2883</v>
      </c>
      <c r="E180" s="6">
        <v>38790</v>
      </c>
      <c r="F180" s="6" t="s">
        <v>4766</v>
      </c>
      <c r="G180" s="6">
        <v>38828</v>
      </c>
      <c r="H180" s="6">
        <v>38830</v>
      </c>
      <c r="I180" s="6" t="s">
        <v>4792</v>
      </c>
      <c r="J180" s="6">
        <v>38832</v>
      </c>
      <c r="K180" s="6" t="s">
        <v>4824</v>
      </c>
      <c r="L180" s="6" t="s">
        <v>622</v>
      </c>
      <c r="M180" s="6">
        <v>38833</v>
      </c>
      <c r="N180" s="6" t="s">
        <v>4766</v>
      </c>
      <c r="O180" s="6" t="s">
        <v>4766</v>
      </c>
    </row>
    <row r="181" spans="1:15" ht="16.5" customHeight="1" x14ac:dyDescent="0.25">
      <c r="A181" s="1" t="s">
        <v>2885</v>
      </c>
      <c r="B181" s="2" t="s">
        <v>6468</v>
      </c>
      <c r="C181" s="13" t="str">
        <f t="shared" si="2"/>
        <v>查看目錄</v>
      </c>
      <c r="D181" s="1" t="s">
        <v>2883</v>
      </c>
      <c r="E181" s="6">
        <v>38790</v>
      </c>
      <c r="F181" s="6" t="s">
        <v>4766</v>
      </c>
      <c r="G181" s="6">
        <v>38828</v>
      </c>
      <c r="H181" s="6">
        <v>38830</v>
      </c>
      <c r="I181" s="6" t="s">
        <v>4792</v>
      </c>
      <c r="J181" s="6">
        <v>38832</v>
      </c>
      <c r="K181" s="6" t="s">
        <v>4824</v>
      </c>
      <c r="L181" s="6" t="s">
        <v>622</v>
      </c>
      <c r="M181" s="6">
        <v>38833</v>
      </c>
      <c r="N181" s="6" t="s">
        <v>4766</v>
      </c>
      <c r="O181" s="6" t="s">
        <v>4766</v>
      </c>
    </row>
    <row r="182" spans="1:15" ht="16.5" customHeight="1" x14ac:dyDescent="0.25">
      <c r="A182" s="1" t="s">
        <v>2886</v>
      </c>
      <c r="B182" s="2" t="s">
        <v>6469</v>
      </c>
      <c r="C182" s="13" t="str">
        <f t="shared" si="2"/>
        <v>查看目錄</v>
      </c>
      <c r="D182" s="1" t="s">
        <v>2883</v>
      </c>
      <c r="E182" s="6">
        <v>38790</v>
      </c>
      <c r="F182" s="6" t="s">
        <v>4766</v>
      </c>
      <c r="G182" s="6">
        <v>38828</v>
      </c>
      <c r="H182" s="6">
        <v>38830</v>
      </c>
      <c r="I182" s="6" t="s">
        <v>4792</v>
      </c>
      <c r="J182" s="6">
        <v>38832</v>
      </c>
      <c r="K182" s="6" t="s">
        <v>4824</v>
      </c>
      <c r="L182" s="6" t="s">
        <v>622</v>
      </c>
      <c r="M182" s="6">
        <v>38833</v>
      </c>
      <c r="N182" s="6" t="s">
        <v>4766</v>
      </c>
      <c r="O182" s="6" t="s">
        <v>4766</v>
      </c>
    </row>
    <row r="183" spans="1:15" ht="16.5" customHeight="1" x14ac:dyDescent="0.25">
      <c r="A183" s="1" t="s">
        <v>2887</v>
      </c>
      <c r="B183" s="2" t="s">
        <v>6470</v>
      </c>
      <c r="C183" s="13" t="str">
        <f t="shared" si="2"/>
        <v>查看目錄</v>
      </c>
      <c r="D183" s="1" t="s">
        <v>2888</v>
      </c>
      <c r="E183" s="6">
        <v>38765</v>
      </c>
      <c r="F183" s="6" t="s">
        <v>4766</v>
      </c>
      <c r="G183" s="6">
        <v>38833</v>
      </c>
      <c r="H183" s="6">
        <v>38833</v>
      </c>
      <c r="I183" s="6" t="s">
        <v>4792</v>
      </c>
      <c r="J183" s="6">
        <v>38846</v>
      </c>
      <c r="K183" s="6" t="s">
        <v>4824</v>
      </c>
      <c r="L183" s="6" t="s">
        <v>622</v>
      </c>
      <c r="M183" s="6">
        <v>38863</v>
      </c>
      <c r="N183" s="6" t="s">
        <v>4766</v>
      </c>
      <c r="O183" s="6" t="s">
        <v>4766</v>
      </c>
    </row>
    <row r="184" spans="1:15" ht="16.5" customHeight="1" x14ac:dyDescent="0.25">
      <c r="A184" s="1" t="s">
        <v>2889</v>
      </c>
      <c r="B184" s="2" t="s">
        <v>6471</v>
      </c>
      <c r="C184" s="13" t="str">
        <f t="shared" si="2"/>
        <v>查看目錄</v>
      </c>
      <c r="D184" s="1" t="s">
        <v>2808</v>
      </c>
      <c r="E184" s="6">
        <v>38541</v>
      </c>
      <c r="F184" s="6">
        <v>38560</v>
      </c>
      <c r="G184" s="6">
        <v>38868</v>
      </c>
      <c r="H184" s="6">
        <v>38868</v>
      </c>
      <c r="I184" s="6" t="s">
        <v>4792</v>
      </c>
      <c r="J184" s="6">
        <v>38890</v>
      </c>
      <c r="K184" s="6" t="s">
        <v>4824</v>
      </c>
      <c r="L184" s="6" t="s">
        <v>622</v>
      </c>
      <c r="M184" s="6">
        <v>38897</v>
      </c>
      <c r="N184" s="6" t="s">
        <v>4766</v>
      </c>
      <c r="O184" s="6" t="s">
        <v>4766</v>
      </c>
    </row>
    <row r="185" spans="1:15" ht="16.5" customHeight="1" x14ac:dyDescent="0.25">
      <c r="A185" s="1" t="s">
        <v>2890</v>
      </c>
      <c r="B185" s="2" t="s">
        <v>6472</v>
      </c>
      <c r="C185" s="13" t="str">
        <f t="shared" ref="C185:C248" si="3">HYPERLINK("X:\Private\NTD\Test Report\測試報告-電子版本(1999-2014)\I-SS","查看目錄")</f>
        <v>查看目錄</v>
      </c>
      <c r="D185" s="1" t="s">
        <v>116</v>
      </c>
      <c r="E185" s="6">
        <v>38886</v>
      </c>
      <c r="F185" s="6">
        <v>38908</v>
      </c>
      <c r="G185" s="6">
        <v>38936</v>
      </c>
      <c r="H185" s="6">
        <v>38938</v>
      </c>
      <c r="I185" s="6" t="s">
        <v>4792</v>
      </c>
      <c r="J185" s="6">
        <v>38939</v>
      </c>
      <c r="K185" s="6" t="s">
        <v>4824</v>
      </c>
      <c r="L185" s="6" t="s">
        <v>117</v>
      </c>
      <c r="M185" s="6">
        <v>38940</v>
      </c>
      <c r="N185" s="6" t="s">
        <v>4766</v>
      </c>
      <c r="O185" s="6" t="s">
        <v>4766</v>
      </c>
    </row>
    <row r="186" spans="1:15" ht="16.5" customHeight="1" x14ac:dyDescent="0.25">
      <c r="A186" s="1" t="s">
        <v>2891</v>
      </c>
      <c r="B186" s="2" t="s">
        <v>6473</v>
      </c>
      <c r="C186" s="13" t="str">
        <f t="shared" si="3"/>
        <v>查看目錄</v>
      </c>
      <c r="D186" s="1" t="s">
        <v>2892</v>
      </c>
      <c r="E186" s="6">
        <v>38858</v>
      </c>
      <c r="F186" s="6" t="s">
        <v>225</v>
      </c>
      <c r="G186" s="6">
        <v>38894</v>
      </c>
      <c r="H186" s="6">
        <v>38895</v>
      </c>
      <c r="I186" s="6" t="s">
        <v>4792</v>
      </c>
      <c r="J186" s="6">
        <v>38896</v>
      </c>
      <c r="K186" s="6" t="s">
        <v>4824</v>
      </c>
      <c r="L186" s="6" t="s">
        <v>622</v>
      </c>
      <c r="M186" s="6">
        <v>38900</v>
      </c>
      <c r="N186" s="6" t="s">
        <v>4766</v>
      </c>
      <c r="O186" s="6" t="s">
        <v>4766</v>
      </c>
    </row>
    <row r="187" spans="1:15" ht="16.5" customHeight="1" x14ac:dyDescent="0.25">
      <c r="A187" s="1" t="s">
        <v>2893</v>
      </c>
      <c r="B187" s="2" t="s">
        <v>6474</v>
      </c>
      <c r="C187" s="13" t="str">
        <f t="shared" si="3"/>
        <v>查看目錄</v>
      </c>
      <c r="D187" s="1" t="s">
        <v>550</v>
      </c>
      <c r="E187" s="6" t="s">
        <v>4766</v>
      </c>
      <c r="F187" s="6">
        <v>38928</v>
      </c>
      <c r="G187" s="6" t="s">
        <v>4766</v>
      </c>
      <c r="H187" s="6" t="s">
        <v>4766</v>
      </c>
      <c r="I187" s="6" t="s">
        <v>4766</v>
      </c>
      <c r="J187" s="6" t="s">
        <v>4766</v>
      </c>
      <c r="K187" s="6" t="s">
        <v>4766</v>
      </c>
      <c r="L187" s="6" t="s">
        <v>306</v>
      </c>
      <c r="M187" s="6" t="s">
        <v>4766</v>
      </c>
      <c r="N187" s="6" t="s">
        <v>4766</v>
      </c>
      <c r="O187" s="6" t="s">
        <v>4766</v>
      </c>
    </row>
    <row r="188" spans="1:15" ht="16.5" customHeight="1" x14ac:dyDescent="0.25">
      <c r="A188" s="1" t="s">
        <v>2894</v>
      </c>
      <c r="B188" s="2" t="s">
        <v>6475</v>
      </c>
      <c r="C188" s="13" t="str">
        <f t="shared" si="3"/>
        <v>查看目錄</v>
      </c>
      <c r="D188" s="1" t="s">
        <v>550</v>
      </c>
      <c r="E188" s="6" t="s">
        <v>4766</v>
      </c>
      <c r="F188" s="6">
        <v>38928</v>
      </c>
      <c r="G188" s="6" t="s">
        <v>4766</v>
      </c>
      <c r="H188" s="6" t="s">
        <v>4766</v>
      </c>
      <c r="I188" s="6" t="s">
        <v>4766</v>
      </c>
      <c r="J188" s="6" t="s">
        <v>4766</v>
      </c>
      <c r="K188" s="6" t="s">
        <v>4766</v>
      </c>
      <c r="L188" s="6" t="s">
        <v>306</v>
      </c>
      <c r="M188" s="6" t="s">
        <v>4766</v>
      </c>
      <c r="N188" s="6" t="s">
        <v>4766</v>
      </c>
      <c r="O188" s="6" t="s">
        <v>4766</v>
      </c>
    </row>
    <row r="189" spans="1:15" ht="16.5" customHeight="1" x14ac:dyDescent="0.25">
      <c r="A189" s="1" t="s">
        <v>2895</v>
      </c>
      <c r="B189" s="2" t="s">
        <v>6476</v>
      </c>
      <c r="C189" s="13" t="str">
        <f t="shared" si="3"/>
        <v>查看目錄</v>
      </c>
      <c r="D189" s="1" t="s">
        <v>550</v>
      </c>
      <c r="E189" s="6" t="s">
        <v>4766</v>
      </c>
      <c r="F189" s="6">
        <v>38928</v>
      </c>
      <c r="G189" s="6" t="s">
        <v>4766</v>
      </c>
      <c r="H189" s="6" t="s">
        <v>4766</v>
      </c>
      <c r="I189" s="6" t="s">
        <v>4766</v>
      </c>
      <c r="J189" s="6" t="s">
        <v>4766</v>
      </c>
      <c r="K189" s="6" t="s">
        <v>4766</v>
      </c>
      <c r="L189" s="6" t="s">
        <v>306</v>
      </c>
      <c r="M189" s="6" t="s">
        <v>4766</v>
      </c>
      <c r="N189" s="6" t="s">
        <v>4766</v>
      </c>
      <c r="O189" s="6" t="s">
        <v>4766</v>
      </c>
    </row>
    <row r="190" spans="1:15" ht="16.5" customHeight="1" x14ac:dyDescent="0.25">
      <c r="A190" s="1" t="s">
        <v>2896</v>
      </c>
      <c r="B190" s="2" t="s">
        <v>6477</v>
      </c>
      <c r="C190" s="13" t="str">
        <f t="shared" si="3"/>
        <v>查看目錄</v>
      </c>
      <c r="D190" s="1" t="s">
        <v>550</v>
      </c>
      <c r="E190" s="6" t="s">
        <v>4766</v>
      </c>
      <c r="F190" s="6">
        <v>38928</v>
      </c>
      <c r="G190" s="6" t="s">
        <v>4766</v>
      </c>
      <c r="H190" s="6" t="s">
        <v>4766</v>
      </c>
      <c r="I190" s="6" t="s">
        <v>4766</v>
      </c>
      <c r="J190" s="6" t="s">
        <v>4766</v>
      </c>
      <c r="K190" s="6" t="s">
        <v>4766</v>
      </c>
      <c r="L190" s="6" t="s">
        <v>306</v>
      </c>
      <c r="M190" s="6" t="s">
        <v>4766</v>
      </c>
      <c r="N190" s="6" t="s">
        <v>4766</v>
      </c>
      <c r="O190" s="6" t="s">
        <v>4766</v>
      </c>
    </row>
    <row r="191" spans="1:15" ht="16.5" customHeight="1" x14ac:dyDescent="0.25">
      <c r="A191" s="1" t="s">
        <v>2897</v>
      </c>
      <c r="B191" s="2" t="s">
        <v>6478</v>
      </c>
      <c r="C191" s="13" t="str">
        <f t="shared" si="3"/>
        <v>查看目錄</v>
      </c>
      <c r="D191" s="1" t="s">
        <v>550</v>
      </c>
      <c r="E191" s="6" t="s">
        <v>4766</v>
      </c>
      <c r="F191" s="6">
        <v>38928</v>
      </c>
      <c r="G191" s="6" t="s">
        <v>4766</v>
      </c>
      <c r="H191" s="6" t="s">
        <v>4766</v>
      </c>
      <c r="I191" s="6" t="s">
        <v>4766</v>
      </c>
      <c r="J191" s="6" t="s">
        <v>4766</v>
      </c>
      <c r="K191" s="6" t="s">
        <v>4766</v>
      </c>
      <c r="L191" s="6" t="s">
        <v>306</v>
      </c>
      <c r="M191" s="6" t="s">
        <v>4766</v>
      </c>
      <c r="N191" s="6" t="s">
        <v>4766</v>
      </c>
      <c r="O191" s="6" t="s">
        <v>4766</v>
      </c>
    </row>
    <row r="192" spans="1:15" ht="16.5" customHeight="1" x14ac:dyDescent="0.25">
      <c r="A192" s="1" t="s">
        <v>2898</v>
      </c>
      <c r="B192" s="2" t="s">
        <v>6479</v>
      </c>
      <c r="C192" s="13" t="str">
        <f t="shared" si="3"/>
        <v>查看目錄</v>
      </c>
      <c r="D192" s="1" t="s">
        <v>550</v>
      </c>
      <c r="E192" s="6" t="s">
        <v>4766</v>
      </c>
      <c r="F192" s="6">
        <v>38928</v>
      </c>
      <c r="G192" s="6" t="s">
        <v>4766</v>
      </c>
      <c r="H192" s="6" t="s">
        <v>4766</v>
      </c>
      <c r="I192" s="6" t="s">
        <v>4766</v>
      </c>
      <c r="J192" s="6" t="s">
        <v>4766</v>
      </c>
      <c r="K192" s="6" t="s">
        <v>4766</v>
      </c>
      <c r="L192" s="6" t="s">
        <v>306</v>
      </c>
      <c r="M192" s="6" t="s">
        <v>4766</v>
      </c>
      <c r="N192" s="6" t="s">
        <v>4766</v>
      </c>
      <c r="O192" s="6" t="s">
        <v>4766</v>
      </c>
    </row>
    <row r="193" spans="1:15" ht="16.5" customHeight="1" x14ac:dyDescent="0.25">
      <c r="A193" s="1" t="s">
        <v>2899</v>
      </c>
      <c r="B193" s="2" t="s">
        <v>6480</v>
      </c>
      <c r="C193" s="13" t="str">
        <f t="shared" si="3"/>
        <v>查看目錄</v>
      </c>
      <c r="D193" s="1" t="s">
        <v>550</v>
      </c>
      <c r="E193" s="6" t="s">
        <v>4766</v>
      </c>
      <c r="F193" s="6">
        <v>38928</v>
      </c>
      <c r="G193" s="6" t="s">
        <v>4766</v>
      </c>
      <c r="H193" s="6" t="s">
        <v>4766</v>
      </c>
      <c r="I193" s="6" t="s">
        <v>4766</v>
      </c>
      <c r="J193" s="6" t="s">
        <v>4766</v>
      </c>
      <c r="K193" s="6" t="s">
        <v>4766</v>
      </c>
      <c r="L193" s="6" t="s">
        <v>306</v>
      </c>
      <c r="M193" s="6" t="s">
        <v>4766</v>
      </c>
      <c r="N193" s="6" t="s">
        <v>4766</v>
      </c>
      <c r="O193" s="6" t="s">
        <v>4766</v>
      </c>
    </row>
    <row r="194" spans="1:15" ht="16.5" customHeight="1" x14ac:dyDescent="0.25">
      <c r="A194" s="1" t="s">
        <v>2900</v>
      </c>
      <c r="B194" s="2" t="s">
        <v>6481</v>
      </c>
      <c r="C194" s="13" t="str">
        <f t="shared" si="3"/>
        <v>查看目錄</v>
      </c>
      <c r="D194" s="1" t="s">
        <v>550</v>
      </c>
      <c r="E194" s="6" t="s">
        <v>4766</v>
      </c>
      <c r="F194" s="6">
        <v>38928</v>
      </c>
      <c r="G194" s="6" t="s">
        <v>4766</v>
      </c>
      <c r="H194" s="6" t="s">
        <v>4766</v>
      </c>
      <c r="I194" s="6" t="s">
        <v>4766</v>
      </c>
      <c r="J194" s="6" t="s">
        <v>4766</v>
      </c>
      <c r="K194" s="6" t="s">
        <v>4766</v>
      </c>
      <c r="L194" s="6" t="s">
        <v>306</v>
      </c>
      <c r="M194" s="6" t="s">
        <v>4766</v>
      </c>
      <c r="N194" s="6" t="s">
        <v>4766</v>
      </c>
      <c r="O194" s="6" t="s">
        <v>4766</v>
      </c>
    </row>
    <row r="195" spans="1:15" ht="16.5" customHeight="1" x14ac:dyDescent="0.25">
      <c r="A195" s="1" t="s">
        <v>2901</v>
      </c>
      <c r="B195" s="2" t="s">
        <v>6482</v>
      </c>
      <c r="C195" s="13" t="str">
        <f t="shared" si="3"/>
        <v>查看目錄</v>
      </c>
      <c r="D195" s="1" t="s">
        <v>550</v>
      </c>
      <c r="E195" s="6" t="s">
        <v>4766</v>
      </c>
      <c r="F195" s="6">
        <v>38928</v>
      </c>
      <c r="G195" s="6" t="s">
        <v>4766</v>
      </c>
      <c r="H195" s="6" t="s">
        <v>4766</v>
      </c>
      <c r="I195" s="6" t="s">
        <v>4766</v>
      </c>
      <c r="J195" s="6" t="s">
        <v>4766</v>
      </c>
      <c r="K195" s="6" t="s">
        <v>4766</v>
      </c>
      <c r="L195" s="6" t="s">
        <v>306</v>
      </c>
      <c r="M195" s="6" t="s">
        <v>4766</v>
      </c>
      <c r="N195" s="6" t="s">
        <v>4766</v>
      </c>
      <c r="O195" s="6" t="s">
        <v>4766</v>
      </c>
    </row>
    <row r="196" spans="1:15" ht="16.5" customHeight="1" x14ac:dyDescent="0.25">
      <c r="A196" s="1" t="s">
        <v>2902</v>
      </c>
      <c r="B196" s="2" t="s">
        <v>6483</v>
      </c>
      <c r="C196" s="13" t="str">
        <f t="shared" si="3"/>
        <v>查看目錄</v>
      </c>
      <c r="D196" s="1" t="s">
        <v>550</v>
      </c>
      <c r="E196" s="6" t="s">
        <v>4766</v>
      </c>
      <c r="F196" s="6">
        <v>38928</v>
      </c>
      <c r="G196" s="6" t="s">
        <v>4766</v>
      </c>
      <c r="H196" s="6" t="s">
        <v>4766</v>
      </c>
      <c r="I196" s="6" t="s">
        <v>4766</v>
      </c>
      <c r="J196" s="6" t="s">
        <v>4766</v>
      </c>
      <c r="K196" s="6" t="s">
        <v>4766</v>
      </c>
      <c r="L196" s="6" t="s">
        <v>306</v>
      </c>
      <c r="M196" s="6" t="s">
        <v>4766</v>
      </c>
      <c r="N196" s="6" t="s">
        <v>4766</v>
      </c>
      <c r="O196" s="6" t="s">
        <v>4766</v>
      </c>
    </row>
    <row r="197" spans="1:15" ht="16.5" customHeight="1" x14ac:dyDescent="0.25">
      <c r="A197" s="1" t="s">
        <v>2903</v>
      </c>
      <c r="B197" s="2" t="s">
        <v>6484</v>
      </c>
      <c r="C197" s="13" t="str">
        <f t="shared" si="3"/>
        <v>查看目錄</v>
      </c>
      <c r="D197" s="1" t="s">
        <v>550</v>
      </c>
      <c r="E197" s="6" t="s">
        <v>4766</v>
      </c>
      <c r="F197" s="6">
        <v>38928</v>
      </c>
      <c r="G197" s="6" t="s">
        <v>4766</v>
      </c>
      <c r="H197" s="6" t="s">
        <v>4766</v>
      </c>
      <c r="I197" s="6" t="s">
        <v>4766</v>
      </c>
      <c r="J197" s="6" t="s">
        <v>4766</v>
      </c>
      <c r="K197" s="6" t="s">
        <v>4766</v>
      </c>
      <c r="L197" s="6" t="s">
        <v>306</v>
      </c>
      <c r="M197" s="6" t="s">
        <v>4766</v>
      </c>
      <c r="N197" s="6" t="s">
        <v>4766</v>
      </c>
      <c r="O197" s="6" t="s">
        <v>4766</v>
      </c>
    </row>
    <row r="198" spans="1:15" ht="16.5" customHeight="1" x14ac:dyDescent="0.25">
      <c r="A198" s="1" t="s">
        <v>2904</v>
      </c>
      <c r="B198" s="2" t="s">
        <v>6485</v>
      </c>
      <c r="C198" s="13" t="str">
        <f t="shared" si="3"/>
        <v>查看目錄</v>
      </c>
      <c r="D198" s="1" t="s">
        <v>2905</v>
      </c>
      <c r="E198" s="6">
        <v>38963</v>
      </c>
      <c r="F198" s="6">
        <v>38988</v>
      </c>
      <c r="G198" s="6">
        <v>39003</v>
      </c>
      <c r="H198" s="6">
        <v>39004</v>
      </c>
      <c r="I198" s="6" t="s">
        <v>4792</v>
      </c>
      <c r="J198" s="6">
        <v>39014</v>
      </c>
      <c r="K198" s="6" t="s">
        <v>4824</v>
      </c>
      <c r="L198" s="6" t="s">
        <v>642</v>
      </c>
      <c r="M198" s="6">
        <v>39016</v>
      </c>
      <c r="N198" s="6" t="s">
        <v>4766</v>
      </c>
      <c r="O198" s="6" t="s">
        <v>4766</v>
      </c>
    </row>
    <row r="199" spans="1:15" ht="16.5" customHeight="1" x14ac:dyDescent="0.25">
      <c r="A199" s="1" t="s">
        <v>2906</v>
      </c>
      <c r="B199" s="2" t="s">
        <v>6486</v>
      </c>
      <c r="C199" s="13" t="str">
        <f t="shared" si="3"/>
        <v>查看目錄</v>
      </c>
      <c r="D199" s="1" t="s">
        <v>2905</v>
      </c>
      <c r="E199" s="6">
        <v>38963</v>
      </c>
      <c r="F199" s="6">
        <v>38988</v>
      </c>
      <c r="G199" s="6">
        <v>39003</v>
      </c>
      <c r="H199" s="6">
        <v>39004</v>
      </c>
      <c r="I199" s="6" t="s">
        <v>4792</v>
      </c>
      <c r="J199" s="6">
        <v>39014</v>
      </c>
      <c r="K199" s="6" t="s">
        <v>4824</v>
      </c>
      <c r="L199" s="6" t="s">
        <v>642</v>
      </c>
      <c r="M199" s="6">
        <v>39016</v>
      </c>
      <c r="N199" s="6" t="s">
        <v>4766</v>
      </c>
      <c r="O199" s="6" t="s">
        <v>4766</v>
      </c>
    </row>
    <row r="200" spans="1:15" ht="16.5" customHeight="1" x14ac:dyDescent="0.25">
      <c r="A200" s="1" t="s">
        <v>2907</v>
      </c>
      <c r="B200" s="2" t="s">
        <v>6487</v>
      </c>
      <c r="C200" s="13" t="str">
        <f t="shared" si="3"/>
        <v>查看目錄</v>
      </c>
      <c r="D200" s="1" t="s">
        <v>2905</v>
      </c>
      <c r="E200" s="6">
        <v>38963</v>
      </c>
      <c r="F200" s="6">
        <v>38988</v>
      </c>
      <c r="G200" s="6">
        <v>39003</v>
      </c>
      <c r="H200" s="6">
        <v>39004</v>
      </c>
      <c r="I200" s="6" t="s">
        <v>4792</v>
      </c>
      <c r="J200" s="6">
        <v>39014</v>
      </c>
      <c r="K200" s="6" t="s">
        <v>4824</v>
      </c>
      <c r="L200" s="6" t="s">
        <v>642</v>
      </c>
      <c r="M200" s="6">
        <v>39016</v>
      </c>
      <c r="N200" s="6" t="s">
        <v>4766</v>
      </c>
      <c r="O200" s="6" t="s">
        <v>4766</v>
      </c>
    </row>
    <row r="201" spans="1:15" ht="16.5" customHeight="1" x14ac:dyDescent="0.25">
      <c r="A201" s="1" t="s">
        <v>2908</v>
      </c>
      <c r="B201" s="2" t="s">
        <v>6488</v>
      </c>
      <c r="C201" s="13" t="str">
        <f t="shared" si="3"/>
        <v>查看目錄</v>
      </c>
      <c r="D201" s="1" t="s">
        <v>454</v>
      </c>
      <c r="E201" s="6">
        <v>38967</v>
      </c>
      <c r="F201" s="6">
        <v>38996</v>
      </c>
      <c r="G201" s="6">
        <v>39018</v>
      </c>
      <c r="H201" s="6">
        <v>39020</v>
      </c>
      <c r="I201" s="6" t="s">
        <v>4792</v>
      </c>
      <c r="J201" s="6">
        <v>39022</v>
      </c>
      <c r="K201" s="6" t="s">
        <v>4824</v>
      </c>
      <c r="L201" s="6" t="s">
        <v>455</v>
      </c>
      <c r="M201" s="6">
        <v>39024</v>
      </c>
      <c r="N201" s="6" t="s">
        <v>4766</v>
      </c>
      <c r="O201" s="6" t="s">
        <v>4766</v>
      </c>
    </row>
    <row r="202" spans="1:15" ht="16.5" customHeight="1" x14ac:dyDescent="0.25">
      <c r="A202" s="1" t="s">
        <v>2909</v>
      </c>
      <c r="B202" s="2" t="s">
        <v>6489</v>
      </c>
      <c r="C202" s="13" t="str">
        <f t="shared" si="3"/>
        <v>查看目錄</v>
      </c>
      <c r="D202" s="1" t="s">
        <v>2910</v>
      </c>
      <c r="E202" s="6">
        <v>38950</v>
      </c>
      <c r="F202" s="6">
        <v>38961</v>
      </c>
      <c r="G202" s="6">
        <v>39013</v>
      </c>
      <c r="H202" s="6">
        <v>39014</v>
      </c>
      <c r="I202" s="6" t="s">
        <v>4792</v>
      </c>
      <c r="J202" s="6">
        <v>39016</v>
      </c>
      <c r="K202" s="6" t="s">
        <v>4824</v>
      </c>
      <c r="L202" s="6" t="s">
        <v>642</v>
      </c>
      <c r="M202" s="6">
        <v>39016</v>
      </c>
      <c r="N202" s="6" t="s">
        <v>4766</v>
      </c>
      <c r="O202" s="6" t="s">
        <v>4766</v>
      </c>
    </row>
    <row r="203" spans="1:15" ht="16.5" customHeight="1" x14ac:dyDescent="0.25">
      <c r="A203" s="1" t="s">
        <v>2911</v>
      </c>
      <c r="B203" s="2" t="s">
        <v>6490</v>
      </c>
      <c r="C203" s="13" t="str">
        <f t="shared" si="3"/>
        <v>查看目錄</v>
      </c>
      <c r="D203" s="1" t="s">
        <v>367</v>
      </c>
      <c r="E203" s="6">
        <v>38931</v>
      </c>
      <c r="F203" s="6">
        <v>38972</v>
      </c>
      <c r="G203" s="6">
        <v>39013</v>
      </c>
      <c r="H203" s="6">
        <v>39014</v>
      </c>
      <c r="I203" s="6" t="s">
        <v>4792</v>
      </c>
      <c r="J203" s="6">
        <v>39016</v>
      </c>
      <c r="K203" s="6" t="s">
        <v>4824</v>
      </c>
      <c r="L203" s="6" t="s">
        <v>642</v>
      </c>
      <c r="M203" s="6">
        <v>39016</v>
      </c>
      <c r="N203" s="6" t="s">
        <v>4766</v>
      </c>
      <c r="O203" s="6" t="s">
        <v>4766</v>
      </c>
    </row>
    <row r="204" spans="1:15" ht="16.5" customHeight="1" x14ac:dyDescent="0.25">
      <c r="A204" s="1" t="s">
        <v>2912</v>
      </c>
      <c r="B204" s="2" t="s">
        <v>6491</v>
      </c>
      <c r="C204" s="13" t="str">
        <f t="shared" si="3"/>
        <v>查看目錄</v>
      </c>
      <c r="D204" s="1" t="s">
        <v>1198</v>
      </c>
      <c r="E204" s="6">
        <v>38988</v>
      </c>
      <c r="F204" s="6">
        <v>39008</v>
      </c>
      <c r="G204" s="6">
        <v>39044</v>
      </c>
      <c r="H204" s="6">
        <v>39044</v>
      </c>
      <c r="I204" s="6" t="s">
        <v>4792</v>
      </c>
      <c r="J204" s="6">
        <v>39073</v>
      </c>
      <c r="K204" s="6" t="s">
        <v>4824</v>
      </c>
      <c r="L204" s="6" t="s">
        <v>642</v>
      </c>
      <c r="M204" s="6">
        <v>39091</v>
      </c>
      <c r="N204" s="6" t="s">
        <v>4766</v>
      </c>
      <c r="O204" s="6" t="s">
        <v>4766</v>
      </c>
    </row>
    <row r="205" spans="1:15" ht="16.5" customHeight="1" x14ac:dyDescent="0.25">
      <c r="A205" s="1" t="s">
        <v>2913</v>
      </c>
      <c r="B205" s="2" t="s">
        <v>6492</v>
      </c>
      <c r="C205" s="13" t="str">
        <f t="shared" si="3"/>
        <v>查看目錄</v>
      </c>
      <c r="D205" s="1" t="s">
        <v>454</v>
      </c>
      <c r="E205" s="6">
        <v>39010</v>
      </c>
      <c r="F205" s="6">
        <v>39051</v>
      </c>
      <c r="G205" s="6">
        <v>39201</v>
      </c>
      <c r="H205" s="6">
        <v>39204</v>
      </c>
      <c r="I205" s="6" t="s">
        <v>4995</v>
      </c>
      <c r="J205" s="6">
        <v>39210</v>
      </c>
      <c r="K205" s="6" t="s">
        <v>4824</v>
      </c>
      <c r="L205" s="6" t="s">
        <v>455</v>
      </c>
      <c r="M205" s="6">
        <v>39213</v>
      </c>
      <c r="N205" s="6" t="s">
        <v>4766</v>
      </c>
      <c r="O205" s="6" t="s">
        <v>4766</v>
      </c>
    </row>
    <row r="206" spans="1:15" ht="16.5" customHeight="1" x14ac:dyDescent="0.25">
      <c r="A206" s="1" t="s">
        <v>2914</v>
      </c>
      <c r="B206" s="2" t="s">
        <v>6493</v>
      </c>
      <c r="C206" s="13" t="str">
        <f t="shared" si="3"/>
        <v>查看目錄</v>
      </c>
      <c r="D206" s="1" t="s">
        <v>2915</v>
      </c>
      <c r="E206" s="6">
        <v>38973</v>
      </c>
      <c r="F206" s="6">
        <v>39021</v>
      </c>
      <c r="G206" s="6">
        <v>39044</v>
      </c>
      <c r="H206" s="6">
        <v>39044</v>
      </c>
      <c r="I206" s="6" t="s">
        <v>4792</v>
      </c>
      <c r="J206" s="6">
        <v>39073</v>
      </c>
      <c r="K206" s="6" t="s">
        <v>4824</v>
      </c>
      <c r="L206" s="6" t="s">
        <v>642</v>
      </c>
      <c r="M206" s="6">
        <v>39091</v>
      </c>
      <c r="N206" s="6">
        <v>39162</v>
      </c>
      <c r="O206" s="6" t="s">
        <v>4766</v>
      </c>
    </row>
    <row r="207" spans="1:15" ht="16.5" customHeight="1" x14ac:dyDescent="0.25">
      <c r="A207" s="1" t="s">
        <v>2916</v>
      </c>
      <c r="B207" s="2" t="s">
        <v>6494</v>
      </c>
      <c r="C207" s="13" t="str">
        <f t="shared" si="3"/>
        <v>查看目錄</v>
      </c>
      <c r="D207" s="1" t="s">
        <v>2915</v>
      </c>
      <c r="E207" s="6">
        <v>38973</v>
      </c>
      <c r="F207" s="6">
        <v>39021</v>
      </c>
      <c r="G207" s="6">
        <v>39044</v>
      </c>
      <c r="H207" s="6">
        <v>39044</v>
      </c>
      <c r="I207" s="6" t="s">
        <v>4792</v>
      </c>
      <c r="J207" s="6">
        <v>39073</v>
      </c>
      <c r="K207" s="6" t="s">
        <v>4824</v>
      </c>
      <c r="L207" s="6" t="s">
        <v>642</v>
      </c>
      <c r="M207" s="6">
        <v>39091</v>
      </c>
      <c r="N207" s="6">
        <v>39162</v>
      </c>
      <c r="O207" s="6" t="s">
        <v>4766</v>
      </c>
    </row>
    <row r="208" spans="1:15" ht="16.5" customHeight="1" x14ac:dyDescent="0.25">
      <c r="A208" s="1" t="s">
        <v>2917</v>
      </c>
      <c r="B208" s="2" t="s">
        <v>6495</v>
      </c>
      <c r="C208" s="13" t="str">
        <f t="shared" si="3"/>
        <v>查看目錄</v>
      </c>
      <c r="D208" s="1" t="s">
        <v>2915</v>
      </c>
      <c r="E208" s="6">
        <v>38973</v>
      </c>
      <c r="F208" s="6">
        <v>39021</v>
      </c>
      <c r="G208" s="6">
        <v>39044</v>
      </c>
      <c r="H208" s="6">
        <v>39044</v>
      </c>
      <c r="I208" s="6" t="s">
        <v>4792</v>
      </c>
      <c r="J208" s="6">
        <v>39073</v>
      </c>
      <c r="K208" s="6" t="s">
        <v>4824</v>
      </c>
      <c r="L208" s="6" t="s">
        <v>642</v>
      </c>
      <c r="M208" s="6">
        <v>39091</v>
      </c>
      <c r="N208" s="6">
        <v>39162</v>
      </c>
      <c r="O208" s="6" t="s">
        <v>4766</v>
      </c>
    </row>
    <row r="209" spans="1:15" ht="16.5" customHeight="1" x14ac:dyDescent="0.25">
      <c r="A209" s="1" t="s">
        <v>2918</v>
      </c>
      <c r="B209" s="2" t="s">
        <v>6496</v>
      </c>
      <c r="C209" s="13" t="str">
        <f t="shared" si="3"/>
        <v>查看目錄</v>
      </c>
      <c r="D209" s="1" t="s">
        <v>2915</v>
      </c>
      <c r="E209" s="6">
        <v>38973</v>
      </c>
      <c r="F209" s="6">
        <v>39021</v>
      </c>
      <c r="G209" s="6">
        <v>39044</v>
      </c>
      <c r="H209" s="6">
        <v>39044</v>
      </c>
      <c r="I209" s="6" t="s">
        <v>4792</v>
      </c>
      <c r="J209" s="6">
        <v>39073</v>
      </c>
      <c r="K209" s="6" t="s">
        <v>4824</v>
      </c>
      <c r="L209" s="6" t="s">
        <v>642</v>
      </c>
      <c r="M209" s="6">
        <v>39091</v>
      </c>
      <c r="N209" s="6">
        <v>39162</v>
      </c>
      <c r="O209" s="6" t="s">
        <v>4766</v>
      </c>
    </row>
    <row r="210" spans="1:15" ht="16.5" customHeight="1" x14ac:dyDescent="0.25">
      <c r="A210" s="1" t="s">
        <v>2919</v>
      </c>
      <c r="B210" s="2" t="s">
        <v>6497</v>
      </c>
      <c r="C210" s="13" t="str">
        <f t="shared" si="3"/>
        <v>查看目錄</v>
      </c>
      <c r="D210" s="1" t="s">
        <v>2915</v>
      </c>
      <c r="E210" s="6">
        <v>38973</v>
      </c>
      <c r="F210" s="6">
        <v>39021</v>
      </c>
      <c r="G210" s="6">
        <v>39044</v>
      </c>
      <c r="H210" s="6">
        <v>39044</v>
      </c>
      <c r="I210" s="6" t="s">
        <v>4792</v>
      </c>
      <c r="J210" s="6">
        <v>39073</v>
      </c>
      <c r="K210" s="6" t="s">
        <v>4824</v>
      </c>
      <c r="L210" s="6" t="s">
        <v>642</v>
      </c>
      <c r="M210" s="6">
        <v>39091</v>
      </c>
      <c r="N210" s="6">
        <v>39162</v>
      </c>
      <c r="O210" s="6" t="s">
        <v>4766</v>
      </c>
    </row>
    <row r="211" spans="1:15" ht="16.5" customHeight="1" x14ac:dyDescent="0.25">
      <c r="A211" s="1" t="s">
        <v>2920</v>
      </c>
      <c r="B211" s="2" t="s">
        <v>6498</v>
      </c>
      <c r="C211" s="13" t="str">
        <f t="shared" si="3"/>
        <v>查看目錄</v>
      </c>
      <c r="D211" s="1" t="s">
        <v>2915</v>
      </c>
      <c r="E211" s="6">
        <v>38973</v>
      </c>
      <c r="F211" s="6">
        <v>39021</v>
      </c>
      <c r="G211" s="6">
        <v>39044</v>
      </c>
      <c r="H211" s="6">
        <v>39044</v>
      </c>
      <c r="I211" s="6" t="s">
        <v>4792</v>
      </c>
      <c r="J211" s="6">
        <v>39073</v>
      </c>
      <c r="K211" s="6" t="s">
        <v>4824</v>
      </c>
      <c r="L211" s="6" t="s">
        <v>642</v>
      </c>
      <c r="M211" s="6">
        <v>39091</v>
      </c>
      <c r="N211" s="6">
        <v>39162</v>
      </c>
      <c r="O211" s="6" t="s">
        <v>4766</v>
      </c>
    </row>
    <row r="212" spans="1:15" ht="16.5" customHeight="1" x14ac:dyDescent="0.25">
      <c r="A212" s="1" t="s">
        <v>2921</v>
      </c>
      <c r="B212" s="2" t="s">
        <v>6499</v>
      </c>
      <c r="C212" s="13" t="str">
        <f t="shared" si="3"/>
        <v>查看目錄</v>
      </c>
      <c r="D212" s="1" t="s">
        <v>2922</v>
      </c>
      <c r="E212" s="6">
        <v>38934</v>
      </c>
      <c r="F212" s="6" t="s">
        <v>4766</v>
      </c>
      <c r="G212" s="6">
        <v>39044</v>
      </c>
      <c r="H212" s="6">
        <v>39044</v>
      </c>
      <c r="I212" s="6" t="s">
        <v>4805</v>
      </c>
      <c r="J212" s="6">
        <v>39073</v>
      </c>
      <c r="K212" s="6" t="s">
        <v>4824</v>
      </c>
      <c r="L212" s="6" t="s">
        <v>622</v>
      </c>
      <c r="M212" s="6">
        <v>39091</v>
      </c>
      <c r="N212" s="6" t="s">
        <v>4766</v>
      </c>
      <c r="O212" s="6" t="s">
        <v>4766</v>
      </c>
    </row>
    <row r="213" spans="1:15" ht="16.5" customHeight="1" x14ac:dyDescent="0.25">
      <c r="A213" s="1" t="s">
        <v>2923</v>
      </c>
      <c r="B213" s="2" t="s">
        <v>6500</v>
      </c>
      <c r="C213" s="13" t="str">
        <f t="shared" si="3"/>
        <v>查看目錄</v>
      </c>
      <c r="D213" s="1" t="s">
        <v>2922</v>
      </c>
      <c r="E213" s="6">
        <v>38934</v>
      </c>
      <c r="F213" s="6" t="s">
        <v>4766</v>
      </c>
      <c r="G213" s="6">
        <v>39044</v>
      </c>
      <c r="H213" s="6">
        <v>39044</v>
      </c>
      <c r="I213" s="6" t="s">
        <v>4805</v>
      </c>
      <c r="J213" s="6">
        <v>39073</v>
      </c>
      <c r="K213" s="6" t="s">
        <v>4824</v>
      </c>
      <c r="L213" s="6" t="s">
        <v>622</v>
      </c>
      <c r="M213" s="6">
        <v>39091</v>
      </c>
      <c r="N213" s="6" t="s">
        <v>4766</v>
      </c>
      <c r="O213" s="6" t="s">
        <v>4766</v>
      </c>
    </row>
    <row r="214" spans="1:15" ht="16.5" customHeight="1" x14ac:dyDescent="0.25">
      <c r="A214" s="1" t="s">
        <v>2924</v>
      </c>
      <c r="B214" s="2" t="s">
        <v>6501</v>
      </c>
      <c r="C214" s="13" t="str">
        <f t="shared" si="3"/>
        <v>查看目錄</v>
      </c>
      <c r="D214" s="1" t="s">
        <v>2922</v>
      </c>
      <c r="E214" s="6">
        <v>38934</v>
      </c>
      <c r="F214" s="6" t="s">
        <v>4766</v>
      </c>
      <c r="G214" s="6">
        <v>39044</v>
      </c>
      <c r="H214" s="6">
        <v>39044</v>
      </c>
      <c r="I214" s="6" t="s">
        <v>4805</v>
      </c>
      <c r="J214" s="6">
        <v>39073</v>
      </c>
      <c r="K214" s="6" t="s">
        <v>4824</v>
      </c>
      <c r="L214" s="6" t="s">
        <v>622</v>
      </c>
      <c r="M214" s="6">
        <v>39091</v>
      </c>
      <c r="N214" s="6" t="s">
        <v>4766</v>
      </c>
      <c r="O214" s="6" t="s">
        <v>4766</v>
      </c>
    </row>
    <row r="215" spans="1:15" ht="16.5" customHeight="1" x14ac:dyDescent="0.25">
      <c r="A215" s="1" t="s">
        <v>2925</v>
      </c>
      <c r="B215" s="2" t="s">
        <v>6502</v>
      </c>
      <c r="C215" s="13" t="str">
        <f t="shared" si="3"/>
        <v>查看目錄</v>
      </c>
      <c r="D215" s="1" t="s">
        <v>2922</v>
      </c>
      <c r="E215" s="6">
        <v>38934</v>
      </c>
      <c r="F215" s="6" t="s">
        <v>4766</v>
      </c>
      <c r="G215" s="6">
        <v>39044</v>
      </c>
      <c r="H215" s="6">
        <v>39044</v>
      </c>
      <c r="I215" s="6" t="s">
        <v>4805</v>
      </c>
      <c r="J215" s="6">
        <v>39073</v>
      </c>
      <c r="K215" s="6" t="s">
        <v>4824</v>
      </c>
      <c r="L215" s="6" t="s">
        <v>622</v>
      </c>
      <c r="M215" s="6">
        <v>39091</v>
      </c>
      <c r="N215" s="6" t="s">
        <v>4766</v>
      </c>
      <c r="O215" s="6" t="s">
        <v>4766</v>
      </c>
    </row>
    <row r="216" spans="1:15" ht="16.5" customHeight="1" x14ac:dyDescent="0.25">
      <c r="A216" s="1" t="s">
        <v>2926</v>
      </c>
      <c r="B216" s="2" t="s">
        <v>6503</v>
      </c>
      <c r="C216" s="13" t="str">
        <f t="shared" si="3"/>
        <v>查看目錄</v>
      </c>
      <c r="D216" s="1" t="s">
        <v>2922</v>
      </c>
      <c r="E216" s="6">
        <v>38934</v>
      </c>
      <c r="F216" s="6" t="s">
        <v>4766</v>
      </c>
      <c r="G216" s="6">
        <v>39044</v>
      </c>
      <c r="H216" s="6">
        <v>39044</v>
      </c>
      <c r="I216" s="6" t="s">
        <v>4805</v>
      </c>
      <c r="J216" s="6">
        <v>39073</v>
      </c>
      <c r="K216" s="6" t="s">
        <v>4824</v>
      </c>
      <c r="L216" s="6" t="s">
        <v>622</v>
      </c>
      <c r="M216" s="6">
        <v>39091</v>
      </c>
      <c r="N216" s="6" t="s">
        <v>4766</v>
      </c>
      <c r="O216" s="6" t="s">
        <v>4766</v>
      </c>
    </row>
    <row r="217" spans="1:15" ht="16.5" customHeight="1" x14ac:dyDescent="0.25">
      <c r="A217" s="1" t="s">
        <v>2927</v>
      </c>
      <c r="B217" s="2" t="s">
        <v>6504</v>
      </c>
      <c r="C217" s="13" t="str">
        <f t="shared" si="3"/>
        <v>查看目錄</v>
      </c>
      <c r="D217" s="1" t="s">
        <v>2922</v>
      </c>
      <c r="E217" s="6">
        <v>38934</v>
      </c>
      <c r="F217" s="6" t="s">
        <v>4766</v>
      </c>
      <c r="G217" s="6">
        <v>39044</v>
      </c>
      <c r="H217" s="6">
        <v>39044</v>
      </c>
      <c r="I217" s="6" t="s">
        <v>4805</v>
      </c>
      <c r="J217" s="6">
        <v>39073</v>
      </c>
      <c r="K217" s="6" t="s">
        <v>4824</v>
      </c>
      <c r="L217" s="6" t="s">
        <v>622</v>
      </c>
      <c r="M217" s="6">
        <v>39091</v>
      </c>
      <c r="N217" s="6" t="s">
        <v>4766</v>
      </c>
      <c r="O217" s="6" t="s">
        <v>4766</v>
      </c>
    </row>
    <row r="218" spans="1:15" ht="16.5" customHeight="1" x14ac:dyDescent="0.25">
      <c r="A218" s="1" t="s">
        <v>2928</v>
      </c>
      <c r="B218" s="2" t="s">
        <v>6505</v>
      </c>
      <c r="C218" s="13" t="str">
        <f t="shared" si="3"/>
        <v>查看目錄</v>
      </c>
      <c r="D218" s="1" t="s">
        <v>2922</v>
      </c>
      <c r="E218" s="6">
        <v>38934</v>
      </c>
      <c r="F218" s="6" t="s">
        <v>4766</v>
      </c>
      <c r="G218" s="6">
        <v>39044</v>
      </c>
      <c r="H218" s="6">
        <v>39044</v>
      </c>
      <c r="I218" s="6" t="s">
        <v>4805</v>
      </c>
      <c r="J218" s="6">
        <v>39073</v>
      </c>
      <c r="K218" s="6" t="s">
        <v>4824</v>
      </c>
      <c r="L218" s="6" t="s">
        <v>622</v>
      </c>
      <c r="M218" s="6">
        <v>39091</v>
      </c>
      <c r="N218" s="6" t="s">
        <v>4766</v>
      </c>
      <c r="O218" s="6" t="s">
        <v>4766</v>
      </c>
    </row>
    <row r="219" spans="1:15" ht="16.5" customHeight="1" x14ac:dyDescent="0.25">
      <c r="A219" s="1" t="s">
        <v>2929</v>
      </c>
      <c r="B219" s="2" t="s">
        <v>6506</v>
      </c>
      <c r="C219" s="13" t="str">
        <f t="shared" si="3"/>
        <v>查看目錄</v>
      </c>
      <c r="D219" s="1" t="s">
        <v>2922</v>
      </c>
      <c r="E219" s="6">
        <v>38934</v>
      </c>
      <c r="F219" s="6" t="s">
        <v>4766</v>
      </c>
      <c r="G219" s="6">
        <v>39044</v>
      </c>
      <c r="H219" s="6">
        <v>39044</v>
      </c>
      <c r="I219" s="6" t="s">
        <v>4805</v>
      </c>
      <c r="J219" s="6">
        <v>39073</v>
      </c>
      <c r="K219" s="6" t="s">
        <v>4824</v>
      </c>
      <c r="L219" s="6" t="s">
        <v>622</v>
      </c>
      <c r="M219" s="6">
        <v>39091</v>
      </c>
      <c r="N219" s="6" t="s">
        <v>4766</v>
      </c>
      <c r="O219" s="6" t="s">
        <v>4766</v>
      </c>
    </row>
    <row r="220" spans="1:15" ht="16.5" customHeight="1" x14ac:dyDescent="0.25">
      <c r="A220" s="1" t="s">
        <v>2930</v>
      </c>
      <c r="B220" s="2" t="s">
        <v>6507</v>
      </c>
      <c r="C220" s="13" t="str">
        <f t="shared" si="3"/>
        <v>查看目錄</v>
      </c>
      <c r="D220" s="1" t="s">
        <v>2922</v>
      </c>
      <c r="E220" s="6">
        <v>38934</v>
      </c>
      <c r="F220" s="6" t="s">
        <v>4766</v>
      </c>
      <c r="G220" s="6">
        <v>39044</v>
      </c>
      <c r="H220" s="6">
        <v>39044</v>
      </c>
      <c r="I220" s="6" t="s">
        <v>4805</v>
      </c>
      <c r="J220" s="6">
        <v>39073</v>
      </c>
      <c r="K220" s="6" t="s">
        <v>4824</v>
      </c>
      <c r="L220" s="6" t="s">
        <v>622</v>
      </c>
      <c r="M220" s="6">
        <v>39091</v>
      </c>
      <c r="N220" s="6" t="s">
        <v>4766</v>
      </c>
      <c r="O220" s="6" t="s">
        <v>4766</v>
      </c>
    </row>
    <row r="221" spans="1:15" ht="16.5" customHeight="1" x14ac:dyDescent="0.25">
      <c r="A221" s="1" t="s">
        <v>2931</v>
      </c>
      <c r="B221" s="2" t="s">
        <v>6508</v>
      </c>
      <c r="C221" s="13" t="str">
        <f t="shared" si="3"/>
        <v>查看目錄</v>
      </c>
      <c r="D221" s="1" t="s">
        <v>2922</v>
      </c>
      <c r="E221" s="6">
        <v>38934</v>
      </c>
      <c r="F221" s="6" t="s">
        <v>4766</v>
      </c>
      <c r="G221" s="6">
        <v>39044</v>
      </c>
      <c r="H221" s="6">
        <v>39044</v>
      </c>
      <c r="I221" s="6" t="s">
        <v>4805</v>
      </c>
      <c r="J221" s="6">
        <v>39073</v>
      </c>
      <c r="K221" s="6" t="s">
        <v>4824</v>
      </c>
      <c r="L221" s="6" t="s">
        <v>622</v>
      </c>
      <c r="M221" s="6">
        <v>39091</v>
      </c>
      <c r="N221" s="6" t="s">
        <v>4766</v>
      </c>
      <c r="O221" s="6" t="s">
        <v>4766</v>
      </c>
    </row>
    <row r="222" spans="1:15" ht="16.5" customHeight="1" x14ac:dyDescent="0.25">
      <c r="A222" s="1" t="s">
        <v>2932</v>
      </c>
      <c r="B222" s="2" t="s">
        <v>6509</v>
      </c>
      <c r="C222" s="13" t="str">
        <f t="shared" si="3"/>
        <v>查看目錄</v>
      </c>
      <c r="D222" s="1" t="s">
        <v>2933</v>
      </c>
      <c r="E222" s="6">
        <v>39034</v>
      </c>
      <c r="F222" s="6">
        <v>39074</v>
      </c>
      <c r="G222" s="6">
        <v>39088</v>
      </c>
      <c r="H222" s="6">
        <v>39089</v>
      </c>
      <c r="I222" s="6" t="s">
        <v>4792</v>
      </c>
      <c r="J222" s="6">
        <v>39093</v>
      </c>
      <c r="K222" s="6" t="s">
        <v>4824</v>
      </c>
      <c r="L222" s="6" t="s">
        <v>642</v>
      </c>
      <c r="M222" s="6">
        <v>39099</v>
      </c>
      <c r="N222" s="6" t="s">
        <v>4766</v>
      </c>
      <c r="O222" s="6" t="s">
        <v>4766</v>
      </c>
    </row>
    <row r="223" spans="1:15" ht="16.5" customHeight="1" x14ac:dyDescent="0.25">
      <c r="A223" s="1" t="s">
        <v>2934</v>
      </c>
      <c r="B223" s="2" t="s">
        <v>6510</v>
      </c>
      <c r="C223" s="13" t="str">
        <f t="shared" si="3"/>
        <v>查看目錄</v>
      </c>
      <c r="D223" s="1" t="s">
        <v>2935</v>
      </c>
      <c r="E223" s="6">
        <v>39031</v>
      </c>
      <c r="F223" s="6">
        <v>39071</v>
      </c>
      <c r="G223" s="6">
        <v>39088</v>
      </c>
      <c r="H223" s="6">
        <v>39089</v>
      </c>
      <c r="I223" s="6" t="s">
        <v>4792</v>
      </c>
      <c r="J223" s="6">
        <v>39093</v>
      </c>
      <c r="K223" s="6" t="s">
        <v>4824</v>
      </c>
      <c r="L223" s="6" t="s">
        <v>642</v>
      </c>
      <c r="M223" s="6">
        <v>39099</v>
      </c>
      <c r="N223" s="6" t="s">
        <v>4766</v>
      </c>
      <c r="O223" s="6" t="s">
        <v>4766</v>
      </c>
    </row>
    <row r="224" spans="1:15" ht="16.5" customHeight="1" x14ac:dyDescent="0.25">
      <c r="A224" s="1" t="s">
        <v>2936</v>
      </c>
      <c r="B224" s="2" t="s">
        <v>6511</v>
      </c>
      <c r="C224" s="13" t="str">
        <f t="shared" si="3"/>
        <v>查看目錄</v>
      </c>
      <c r="D224" s="1" t="s">
        <v>2937</v>
      </c>
      <c r="E224" s="6">
        <v>39037</v>
      </c>
      <c r="F224" s="6">
        <v>39077</v>
      </c>
      <c r="G224" s="6">
        <v>39088</v>
      </c>
      <c r="H224" s="6">
        <v>39089</v>
      </c>
      <c r="I224" s="6" t="s">
        <v>4792</v>
      </c>
      <c r="J224" s="6">
        <v>39093</v>
      </c>
      <c r="K224" s="6" t="s">
        <v>4824</v>
      </c>
      <c r="L224" s="6" t="s">
        <v>642</v>
      </c>
      <c r="M224" s="6">
        <v>39099</v>
      </c>
      <c r="N224" s="6" t="s">
        <v>4766</v>
      </c>
      <c r="O224" s="6" t="s">
        <v>4766</v>
      </c>
    </row>
    <row r="225" spans="1:15" ht="16.5" customHeight="1" x14ac:dyDescent="0.25">
      <c r="A225" s="1" t="s">
        <v>2938</v>
      </c>
      <c r="B225" s="2" t="s">
        <v>6512</v>
      </c>
      <c r="C225" s="13" t="str">
        <f t="shared" si="3"/>
        <v>查看目錄</v>
      </c>
      <c r="D225" s="1" t="s">
        <v>405</v>
      </c>
      <c r="E225" s="6">
        <v>39063</v>
      </c>
      <c r="F225" s="6" t="s">
        <v>225</v>
      </c>
      <c r="G225" s="6">
        <v>39091</v>
      </c>
      <c r="H225" s="6">
        <v>39091</v>
      </c>
      <c r="I225" s="6" t="s">
        <v>4805</v>
      </c>
      <c r="J225" s="6">
        <v>39093</v>
      </c>
      <c r="K225" s="6" t="s">
        <v>4824</v>
      </c>
      <c r="L225" s="6" t="s">
        <v>622</v>
      </c>
      <c r="M225" s="6">
        <v>39099</v>
      </c>
      <c r="N225" s="6" t="s">
        <v>4766</v>
      </c>
      <c r="O225" s="6" t="s">
        <v>4766</v>
      </c>
    </row>
    <row r="226" spans="1:15" ht="16.5" customHeight="1" x14ac:dyDescent="0.25">
      <c r="A226" s="1" t="s">
        <v>2939</v>
      </c>
      <c r="B226" s="2" t="s">
        <v>6513</v>
      </c>
      <c r="C226" s="13" t="str">
        <f t="shared" si="3"/>
        <v>查看目錄</v>
      </c>
      <c r="D226" s="1" t="s">
        <v>405</v>
      </c>
      <c r="E226" s="6">
        <v>39063</v>
      </c>
      <c r="F226" s="6" t="s">
        <v>225</v>
      </c>
      <c r="G226" s="6">
        <v>39091</v>
      </c>
      <c r="H226" s="6">
        <v>39091</v>
      </c>
      <c r="I226" s="6" t="s">
        <v>4805</v>
      </c>
      <c r="J226" s="6">
        <v>39093</v>
      </c>
      <c r="K226" s="6" t="s">
        <v>4824</v>
      </c>
      <c r="L226" s="6" t="s">
        <v>622</v>
      </c>
      <c r="M226" s="6">
        <v>39099</v>
      </c>
      <c r="N226" s="6" t="s">
        <v>4766</v>
      </c>
      <c r="O226" s="6" t="s">
        <v>4766</v>
      </c>
    </row>
    <row r="227" spans="1:15" ht="16.5" customHeight="1" x14ac:dyDescent="0.25">
      <c r="A227" s="1" t="s">
        <v>2940</v>
      </c>
      <c r="B227" s="2" t="s">
        <v>6514</v>
      </c>
      <c r="C227" s="13" t="str">
        <f t="shared" si="3"/>
        <v>查看目錄</v>
      </c>
      <c r="D227" s="1" t="s">
        <v>405</v>
      </c>
      <c r="E227" s="6">
        <v>39063</v>
      </c>
      <c r="F227" s="6" t="s">
        <v>225</v>
      </c>
      <c r="G227" s="6">
        <v>39091</v>
      </c>
      <c r="H227" s="6">
        <v>39091</v>
      </c>
      <c r="I227" s="6" t="s">
        <v>4805</v>
      </c>
      <c r="J227" s="6">
        <v>39093</v>
      </c>
      <c r="K227" s="6" t="s">
        <v>4824</v>
      </c>
      <c r="L227" s="6" t="s">
        <v>622</v>
      </c>
      <c r="M227" s="6">
        <v>39099</v>
      </c>
      <c r="N227" s="6" t="s">
        <v>4766</v>
      </c>
      <c r="O227" s="6" t="s">
        <v>4766</v>
      </c>
    </row>
    <row r="228" spans="1:15" ht="16.5" customHeight="1" x14ac:dyDescent="0.25">
      <c r="A228" s="1" t="s">
        <v>2941</v>
      </c>
      <c r="B228" s="2" t="s">
        <v>6515</v>
      </c>
      <c r="C228" s="13" t="str">
        <f t="shared" si="3"/>
        <v>查看目錄</v>
      </c>
      <c r="D228" s="1" t="s">
        <v>405</v>
      </c>
      <c r="E228" s="6">
        <v>39063</v>
      </c>
      <c r="F228" s="6" t="s">
        <v>225</v>
      </c>
      <c r="G228" s="6">
        <v>39091</v>
      </c>
      <c r="H228" s="6">
        <v>39091</v>
      </c>
      <c r="I228" s="6" t="s">
        <v>4805</v>
      </c>
      <c r="J228" s="6">
        <v>39093</v>
      </c>
      <c r="K228" s="6" t="s">
        <v>4824</v>
      </c>
      <c r="L228" s="6" t="s">
        <v>622</v>
      </c>
      <c r="M228" s="6">
        <v>39099</v>
      </c>
      <c r="N228" s="6" t="s">
        <v>4766</v>
      </c>
      <c r="O228" s="6" t="s">
        <v>4766</v>
      </c>
    </row>
    <row r="229" spans="1:15" ht="16.5" customHeight="1" x14ac:dyDescent="0.25">
      <c r="A229" s="1" t="s">
        <v>2942</v>
      </c>
      <c r="B229" s="2" t="s">
        <v>6453</v>
      </c>
      <c r="C229" s="13" t="str">
        <f t="shared" si="3"/>
        <v>查看目錄</v>
      </c>
      <c r="D229" s="1" t="s">
        <v>372</v>
      </c>
      <c r="E229" s="6">
        <v>39052</v>
      </c>
      <c r="F229" s="6">
        <v>39082</v>
      </c>
      <c r="G229" s="6">
        <v>39081</v>
      </c>
      <c r="H229" s="6">
        <v>39084</v>
      </c>
      <c r="I229" s="6" t="s">
        <v>4792</v>
      </c>
      <c r="J229" s="6">
        <v>39087</v>
      </c>
      <c r="K229" s="6" t="s">
        <v>4824</v>
      </c>
      <c r="L229" s="6" t="s">
        <v>2943</v>
      </c>
      <c r="M229" s="6">
        <v>39091</v>
      </c>
      <c r="N229" s="6" t="s">
        <v>4766</v>
      </c>
      <c r="O229" s="6" t="s">
        <v>4766</v>
      </c>
    </row>
    <row r="230" spans="1:15" ht="16.5" customHeight="1" x14ac:dyDescent="0.25">
      <c r="A230" s="1" t="s">
        <v>2944</v>
      </c>
      <c r="B230" s="2" t="s">
        <v>6454</v>
      </c>
      <c r="C230" s="13" t="str">
        <f t="shared" si="3"/>
        <v>查看目錄</v>
      </c>
      <c r="D230" s="1" t="s">
        <v>372</v>
      </c>
      <c r="E230" s="6">
        <v>39052</v>
      </c>
      <c r="F230" s="6">
        <v>39082</v>
      </c>
      <c r="G230" s="6">
        <v>39081</v>
      </c>
      <c r="H230" s="6">
        <v>39084</v>
      </c>
      <c r="I230" s="6" t="s">
        <v>4792</v>
      </c>
      <c r="J230" s="6">
        <v>39087</v>
      </c>
      <c r="K230" s="6" t="s">
        <v>4824</v>
      </c>
      <c r="L230" s="6" t="s">
        <v>2943</v>
      </c>
      <c r="M230" s="6">
        <v>39091</v>
      </c>
      <c r="N230" s="6" t="s">
        <v>4766</v>
      </c>
      <c r="O230" s="6" t="s">
        <v>4766</v>
      </c>
    </row>
    <row r="231" spans="1:15" ht="16.5" customHeight="1" x14ac:dyDescent="0.25">
      <c r="A231" s="1" t="s">
        <v>2945</v>
      </c>
      <c r="B231" s="2" t="s">
        <v>6455</v>
      </c>
      <c r="C231" s="13" t="str">
        <f t="shared" si="3"/>
        <v>查看目錄</v>
      </c>
      <c r="D231" s="1" t="s">
        <v>372</v>
      </c>
      <c r="E231" s="6">
        <v>39052</v>
      </c>
      <c r="F231" s="6">
        <v>39082</v>
      </c>
      <c r="G231" s="6">
        <v>39081</v>
      </c>
      <c r="H231" s="6">
        <v>39084</v>
      </c>
      <c r="I231" s="6" t="s">
        <v>4792</v>
      </c>
      <c r="J231" s="6">
        <v>39087</v>
      </c>
      <c r="K231" s="6" t="s">
        <v>4824</v>
      </c>
      <c r="L231" s="6" t="s">
        <v>2943</v>
      </c>
      <c r="M231" s="6">
        <v>39091</v>
      </c>
      <c r="N231" s="6" t="s">
        <v>4766</v>
      </c>
      <c r="O231" s="6" t="s">
        <v>4766</v>
      </c>
    </row>
    <row r="232" spans="1:15" ht="16.5" customHeight="1" x14ac:dyDescent="0.25">
      <c r="A232" s="1" t="s">
        <v>2946</v>
      </c>
      <c r="B232" s="2" t="s">
        <v>6456</v>
      </c>
      <c r="C232" s="13" t="str">
        <f t="shared" si="3"/>
        <v>查看目錄</v>
      </c>
      <c r="D232" s="1" t="s">
        <v>372</v>
      </c>
      <c r="E232" s="6">
        <v>39052</v>
      </c>
      <c r="F232" s="6">
        <v>39082</v>
      </c>
      <c r="G232" s="6">
        <v>39081</v>
      </c>
      <c r="H232" s="6">
        <v>39084</v>
      </c>
      <c r="I232" s="6" t="s">
        <v>4792</v>
      </c>
      <c r="J232" s="6">
        <v>39087</v>
      </c>
      <c r="K232" s="6" t="s">
        <v>4824</v>
      </c>
      <c r="L232" s="6" t="s">
        <v>2943</v>
      </c>
      <c r="M232" s="6">
        <v>39091</v>
      </c>
      <c r="N232" s="6" t="s">
        <v>4766</v>
      </c>
      <c r="O232" s="6" t="s">
        <v>4766</v>
      </c>
    </row>
    <row r="233" spans="1:15" ht="16.5" customHeight="1" x14ac:dyDescent="0.25">
      <c r="A233" s="1" t="s">
        <v>2947</v>
      </c>
      <c r="B233" s="2" t="s">
        <v>6457</v>
      </c>
      <c r="C233" s="13" t="str">
        <f t="shared" si="3"/>
        <v>查看目錄</v>
      </c>
      <c r="D233" s="1" t="s">
        <v>372</v>
      </c>
      <c r="E233" s="6">
        <v>39052</v>
      </c>
      <c r="F233" s="6">
        <v>39082</v>
      </c>
      <c r="G233" s="6">
        <v>39081</v>
      </c>
      <c r="H233" s="6">
        <v>39084</v>
      </c>
      <c r="I233" s="6" t="s">
        <v>4792</v>
      </c>
      <c r="J233" s="6">
        <v>39087</v>
      </c>
      <c r="K233" s="6" t="s">
        <v>4824</v>
      </c>
      <c r="L233" s="6" t="s">
        <v>2943</v>
      </c>
      <c r="M233" s="6">
        <v>39091</v>
      </c>
      <c r="N233" s="6" t="s">
        <v>4766</v>
      </c>
      <c r="O233" s="6" t="s">
        <v>4766</v>
      </c>
    </row>
    <row r="234" spans="1:15" ht="16.5" customHeight="1" x14ac:dyDescent="0.25">
      <c r="A234" s="1" t="s">
        <v>2948</v>
      </c>
      <c r="B234" s="2" t="s">
        <v>6458</v>
      </c>
      <c r="C234" s="13" t="str">
        <f t="shared" si="3"/>
        <v>查看目錄</v>
      </c>
      <c r="D234" s="1" t="s">
        <v>372</v>
      </c>
      <c r="E234" s="6">
        <v>39052</v>
      </c>
      <c r="F234" s="6">
        <v>39082</v>
      </c>
      <c r="G234" s="6">
        <v>39081</v>
      </c>
      <c r="H234" s="6">
        <v>39084</v>
      </c>
      <c r="I234" s="6" t="s">
        <v>4792</v>
      </c>
      <c r="J234" s="6">
        <v>39087</v>
      </c>
      <c r="K234" s="6" t="s">
        <v>4824</v>
      </c>
      <c r="L234" s="6" t="s">
        <v>2943</v>
      </c>
      <c r="M234" s="6">
        <v>39091</v>
      </c>
      <c r="N234" s="6" t="s">
        <v>4766</v>
      </c>
      <c r="O234" s="6" t="s">
        <v>4766</v>
      </c>
    </row>
    <row r="235" spans="1:15" ht="16.5" customHeight="1" x14ac:dyDescent="0.25">
      <c r="A235" s="1" t="s">
        <v>2949</v>
      </c>
      <c r="B235" s="2" t="s">
        <v>6516</v>
      </c>
      <c r="C235" s="13" t="str">
        <f t="shared" si="3"/>
        <v>查看目錄</v>
      </c>
      <c r="D235" s="1" t="s">
        <v>569</v>
      </c>
      <c r="E235" s="6">
        <v>39063</v>
      </c>
      <c r="F235" s="6">
        <v>39082</v>
      </c>
      <c r="G235" s="6">
        <v>39091</v>
      </c>
      <c r="H235" s="6">
        <v>39091</v>
      </c>
      <c r="I235" s="6" t="s">
        <v>4792</v>
      </c>
      <c r="J235" s="6">
        <v>39093</v>
      </c>
      <c r="K235" s="6" t="s">
        <v>4824</v>
      </c>
      <c r="L235" s="6" t="s">
        <v>306</v>
      </c>
      <c r="M235" s="6">
        <v>39099</v>
      </c>
      <c r="N235" s="6" t="s">
        <v>4766</v>
      </c>
      <c r="O235" s="6" t="s">
        <v>4766</v>
      </c>
    </row>
    <row r="236" spans="1:15" ht="16.5" customHeight="1" x14ac:dyDescent="0.25">
      <c r="A236" s="1" t="s">
        <v>2950</v>
      </c>
      <c r="B236" s="2" t="s">
        <v>6517</v>
      </c>
      <c r="C236" s="13" t="str">
        <f t="shared" si="3"/>
        <v>查看目錄</v>
      </c>
      <c r="D236" s="1" t="s">
        <v>569</v>
      </c>
      <c r="E236" s="6">
        <v>39063</v>
      </c>
      <c r="F236" s="6">
        <v>39082</v>
      </c>
      <c r="G236" s="6">
        <v>39091</v>
      </c>
      <c r="H236" s="6">
        <v>39091</v>
      </c>
      <c r="I236" s="6" t="s">
        <v>4792</v>
      </c>
      <c r="J236" s="6">
        <v>39093</v>
      </c>
      <c r="K236" s="6" t="s">
        <v>4824</v>
      </c>
      <c r="L236" s="6" t="s">
        <v>306</v>
      </c>
      <c r="M236" s="6">
        <v>39099</v>
      </c>
      <c r="N236" s="6" t="s">
        <v>4766</v>
      </c>
      <c r="O236" s="6" t="s">
        <v>4766</v>
      </c>
    </row>
    <row r="237" spans="1:15" ht="16.5" customHeight="1" x14ac:dyDescent="0.25">
      <c r="A237" s="1" t="s">
        <v>2951</v>
      </c>
      <c r="B237" s="2" t="s">
        <v>6518</v>
      </c>
      <c r="C237" s="13" t="str">
        <f t="shared" si="3"/>
        <v>查看目錄</v>
      </c>
      <c r="D237" s="1" t="s">
        <v>569</v>
      </c>
      <c r="E237" s="6">
        <v>39063</v>
      </c>
      <c r="F237" s="6">
        <v>39082</v>
      </c>
      <c r="G237" s="6">
        <v>39091</v>
      </c>
      <c r="H237" s="6">
        <v>39091</v>
      </c>
      <c r="I237" s="6" t="s">
        <v>4792</v>
      </c>
      <c r="J237" s="6">
        <v>39093</v>
      </c>
      <c r="K237" s="6" t="s">
        <v>4824</v>
      </c>
      <c r="L237" s="6" t="s">
        <v>306</v>
      </c>
      <c r="M237" s="6">
        <v>39099</v>
      </c>
      <c r="N237" s="6" t="s">
        <v>4766</v>
      </c>
      <c r="O237" s="6" t="s">
        <v>4766</v>
      </c>
    </row>
    <row r="238" spans="1:15" ht="16.5" customHeight="1" x14ac:dyDescent="0.25">
      <c r="A238" s="1" t="s">
        <v>2952</v>
      </c>
      <c r="B238" s="2" t="s">
        <v>6519</v>
      </c>
      <c r="C238" s="13" t="str">
        <f t="shared" si="3"/>
        <v>查看目錄</v>
      </c>
      <c r="D238" s="1" t="s">
        <v>569</v>
      </c>
      <c r="E238" s="6">
        <v>39063</v>
      </c>
      <c r="F238" s="6">
        <v>39082</v>
      </c>
      <c r="G238" s="6">
        <v>39091</v>
      </c>
      <c r="H238" s="6">
        <v>39091</v>
      </c>
      <c r="I238" s="6" t="s">
        <v>4792</v>
      </c>
      <c r="J238" s="6">
        <v>39093</v>
      </c>
      <c r="K238" s="6" t="s">
        <v>4824</v>
      </c>
      <c r="L238" s="6" t="s">
        <v>306</v>
      </c>
      <c r="M238" s="6">
        <v>39099</v>
      </c>
      <c r="N238" s="6" t="s">
        <v>4766</v>
      </c>
      <c r="O238" s="6" t="s">
        <v>4766</v>
      </c>
    </row>
    <row r="239" spans="1:15" ht="16.5" customHeight="1" x14ac:dyDescent="0.25">
      <c r="A239" s="1" t="s">
        <v>2953</v>
      </c>
      <c r="B239" s="2" t="s">
        <v>6520</v>
      </c>
      <c r="C239" s="13" t="str">
        <f t="shared" si="3"/>
        <v>查看目錄</v>
      </c>
      <c r="D239" s="1" t="s">
        <v>569</v>
      </c>
      <c r="E239" s="6">
        <v>39063</v>
      </c>
      <c r="F239" s="6">
        <v>39082</v>
      </c>
      <c r="G239" s="6">
        <v>39091</v>
      </c>
      <c r="H239" s="6">
        <v>39091</v>
      </c>
      <c r="I239" s="6" t="s">
        <v>4792</v>
      </c>
      <c r="J239" s="6">
        <v>39093</v>
      </c>
      <c r="K239" s="6" t="s">
        <v>4824</v>
      </c>
      <c r="L239" s="6" t="s">
        <v>306</v>
      </c>
      <c r="M239" s="6">
        <v>39099</v>
      </c>
      <c r="N239" s="6" t="s">
        <v>4766</v>
      </c>
      <c r="O239" s="6" t="s">
        <v>4766</v>
      </c>
    </row>
    <row r="240" spans="1:15" ht="16.5" customHeight="1" x14ac:dyDescent="0.25">
      <c r="A240" s="1" t="s">
        <v>2954</v>
      </c>
      <c r="B240" s="2" t="s">
        <v>6521</v>
      </c>
      <c r="C240" s="13" t="str">
        <f t="shared" si="3"/>
        <v>查看目錄</v>
      </c>
      <c r="D240" s="1" t="s">
        <v>569</v>
      </c>
      <c r="E240" s="6">
        <v>39063</v>
      </c>
      <c r="F240" s="6">
        <v>39082</v>
      </c>
      <c r="G240" s="6">
        <v>39091</v>
      </c>
      <c r="H240" s="6">
        <v>39091</v>
      </c>
      <c r="I240" s="6" t="s">
        <v>4792</v>
      </c>
      <c r="J240" s="6">
        <v>39093</v>
      </c>
      <c r="K240" s="6" t="s">
        <v>4824</v>
      </c>
      <c r="L240" s="6" t="s">
        <v>306</v>
      </c>
      <c r="M240" s="6">
        <v>39099</v>
      </c>
      <c r="N240" s="6" t="s">
        <v>4766</v>
      </c>
      <c r="O240" s="6" t="s">
        <v>4766</v>
      </c>
    </row>
    <row r="241" spans="1:15" ht="16.5" customHeight="1" x14ac:dyDescent="0.25">
      <c r="A241" s="1" t="s">
        <v>2955</v>
      </c>
      <c r="B241" s="2" t="s">
        <v>6522</v>
      </c>
      <c r="C241" s="13" t="str">
        <f t="shared" si="3"/>
        <v>查看目錄</v>
      </c>
      <c r="D241" s="1" t="s">
        <v>569</v>
      </c>
      <c r="E241" s="6">
        <v>39063</v>
      </c>
      <c r="F241" s="6">
        <v>39082</v>
      </c>
      <c r="G241" s="6">
        <v>39091</v>
      </c>
      <c r="H241" s="6">
        <v>39091</v>
      </c>
      <c r="I241" s="6" t="s">
        <v>4792</v>
      </c>
      <c r="J241" s="6">
        <v>39093</v>
      </c>
      <c r="K241" s="6" t="s">
        <v>4824</v>
      </c>
      <c r="L241" s="6" t="s">
        <v>306</v>
      </c>
      <c r="M241" s="6">
        <v>39099</v>
      </c>
      <c r="N241" s="6" t="s">
        <v>4766</v>
      </c>
      <c r="O241" s="6" t="s">
        <v>4766</v>
      </c>
    </row>
    <row r="242" spans="1:15" ht="16.5" customHeight="1" x14ac:dyDescent="0.25">
      <c r="A242" s="1" t="s">
        <v>2956</v>
      </c>
      <c r="B242" s="2" t="s">
        <v>6523</v>
      </c>
      <c r="C242" s="13" t="str">
        <f t="shared" si="3"/>
        <v>查看目錄</v>
      </c>
      <c r="D242" s="1" t="s">
        <v>569</v>
      </c>
      <c r="E242" s="6">
        <v>39063</v>
      </c>
      <c r="F242" s="6">
        <v>39082</v>
      </c>
      <c r="G242" s="6">
        <v>39091</v>
      </c>
      <c r="H242" s="6">
        <v>39091</v>
      </c>
      <c r="I242" s="6" t="s">
        <v>4792</v>
      </c>
      <c r="J242" s="6">
        <v>39093</v>
      </c>
      <c r="K242" s="6" t="s">
        <v>4824</v>
      </c>
      <c r="L242" s="6" t="s">
        <v>306</v>
      </c>
      <c r="M242" s="6">
        <v>39099</v>
      </c>
      <c r="N242" s="6" t="s">
        <v>4766</v>
      </c>
      <c r="O242" s="6" t="s">
        <v>4766</v>
      </c>
    </row>
    <row r="243" spans="1:15" ht="16.5" customHeight="1" x14ac:dyDescent="0.25">
      <c r="A243" s="1" t="s">
        <v>2957</v>
      </c>
      <c r="B243" s="2" t="s">
        <v>6524</v>
      </c>
      <c r="C243" s="13" t="str">
        <f t="shared" si="3"/>
        <v>查看目錄</v>
      </c>
      <c r="D243" s="1" t="s">
        <v>569</v>
      </c>
      <c r="E243" s="6">
        <v>39063</v>
      </c>
      <c r="F243" s="6">
        <v>39082</v>
      </c>
      <c r="G243" s="6">
        <v>39091</v>
      </c>
      <c r="H243" s="6">
        <v>39091</v>
      </c>
      <c r="I243" s="6" t="s">
        <v>4792</v>
      </c>
      <c r="J243" s="6">
        <v>39093</v>
      </c>
      <c r="K243" s="6" t="s">
        <v>4824</v>
      </c>
      <c r="L243" s="6" t="s">
        <v>306</v>
      </c>
      <c r="M243" s="6">
        <v>39099</v>
      </c>
      <c r="N243" s="6" t="s">
        <v>4766</v>
      </c>
      <c r="O243" s="6" t="s">
        <v>4766</v>
      </c>
    </row>
    <row r="244" spans="1:15" ht="16.5" customHeight="1" x14ac:dyDescent="0.25">
      <c r="A244" s="1" t="s">
        <v>2958</v>
      </c>
      <c r="B244" s="2" t="s">
        <v>6525</v>
      </c>
      <c r="C244" s="13" t="str">
        <f t="shared" si="3"/>
        <v>查看目錄</v>
      </c>
      <c r="D244" s="1" t="s">
        <v>569</v>
      </c>
      <c r="E244" s="6">
        <v>39063</v>
      </c>
      <c r="F244" s="6">
        <v>39082</v>
      </c>
      <c r="G244" s="6">
        <v>39091</v>
      </c>
      <c r="H244" s="6">
        <v>39091</v>
      </c>
      <c r="I244" s="6" t="s">
        <v>4792</v>
      </c>
      <c r="J244" s="6">
        <v>39093</v>
      </c>
      <c r="K244" s="6" t="s">
        <v>4824</v>
      </c>
      <c r="L244" s="6" t="s">
        <v>306</v>
      </c>
      <c r="M244" s="6">
        <v>39099</v>
      </c>
      <c r="N244" s="6" t="s">
        <v>4766</v>
      </c>
      <c r="O244" s="6" t="s">
        <v>4766</v>
      </c>
    </row>
    <row r="245" spans="1:15" ht="16.5" customHeight="1" x14ac:dyDescent="0.25">
      <c r="A245" s="1" t="s">
        <v>2959</v>
      </c>
      <c r="B245" s="2" t="s">
        <v>6526</v>
      </c>
      <c r="C245" s="13" t="str">
        <f t="shared" si="3"/>
        <v>查看目錄</v>
      </c>
      <c r="D245" s="1" t="s">
        <v>569</v>
      </c>
      <c r="E245" s="6">
        <v>39063</v>
      </c>
      <c r="F245" s="6">
        <v>39082</v>
      </c>
      <c r="G245" s="6">
        <v>39091</v>
      </c>
      <c r="H245" s="6">
        <v>39091</v>
      </c>
      <c r="I245" s="6" t="s">
        <v>4792</v>
      </c>
      <c r="J245" s="6">
        <v>39093</v>
      </c>
      <c r="K245" s="6" t="s">
        <v>4824</v>
      </c>
      <c r="L245" s="6" t="s">
        <v>306</v>
      </c>
      <c r="M245" s="6">
        <v>39099</v>
      </c>
      <c r="N245" s="6" t="s">
        <v>4766</v>
      </c>
      <c r="O245" s="6" t="s">
        <v>4766</v>
      </c>
    </row>
    <row r="246" spans="1:15" ht="16.5" customHeight="1" x14ac:dyDescent="0.25">
      <c r="A246" s="1" t="s">
        <v>2960</v>
      </c>
      <c r="B246" s="2" t="s">
        <v>6527</v>
      </c>
      <c r="C246" s="13" t="str">
        <f t="shared" si="3"/>
        <v>查看目錄</v>
      </c>
      <c r="D246" s="1" t="s">
        <v>1566</v>
      </c>
      <c r="E246" s="6">
        <v>39003</v>
      </c>
      <c r="F246" s="6">
        <v>39052</v>
      </c>
      <c r="G246" s="6">
        <v>39105</v>
      </c>
      <c r="H246" s="6">
        <v>39106</v>
      </c>
      <c r="I246" s="6" t="s">
        <v>4792</v>
      </c>
      <c r="J246" s="6">
        <v>39120</v>
      </c>
      <c r="K246" s="6" t="s">
        <v>4824</v>
      </c>
      <c r="L246" s="6" t="s">
        <v>642</v>
      </c>
      <c r="M246" s="6">
        <v>39126</v>
      </c>
      <c r="N246" s="6" t="s">
        <v>4766</v>
      </c>
      <c r="O246" s="6" t="s">
        <v>4766</v>
      </c>
    </row>
    <row r="247" spans="1:15" ht="16.5" customHeight="1" x14ac:dyDescent="0.25">
      <c r="A247" s="1" t="s">
        <v>2961</v>
      </c>
      <c r="B247" s="2" t="s">
        <v>6528</v>
      </c>
      <c r="C247" s="13" t="str">
        <f t="shared" si="3"/>
        <v>查看目錄</v>
      </c>
      <c r="D247" s="1" t="s">
        <v>2962</v>
      </c>
      <c r="E247" s="6">
        <v>40141</v>
      </c>
      <c r="F247" s="6">
        <v>39086</v>
      </c>
      <c r="G247" s="6">
        <v>39094</v>
      </c>
      <c r="H247" s="6">
        <v>39095</v>
      </c>
      <c r="I247" s="6" t="s">
        <v>4805</v>
      </c>
      <c r="J247" s="6">
        <v>39097</v>
      </c>
      <c r="K247" s="6" t="s">
        <v>4824</v>
      </c>
      <c r="L247" s="6" t="s">
        <v>642</v>
      </c>
      <c r="M247" s="6">
        <v>39099</v>
      </c>
      <c r="N247" s="6" t="s">
        <v>4766</v>
      </c>
      <c r="O247" s="6" t="s">
        <v>4766</v>
      </c>
    </row>
    <row r="248" spans="1:15" ht="16.5" customHeight="1" x14ac:dyDescent="0.25">
      <c r="A248" s="1" t="s">
        <v>2963</v>
      </c>
      <c r="B248" s="2" t="s">
        <v>6529</v>
      </c>
      <c r="C248" s="13" t="str">
        <f t="shared" si="3"/>
        <v>查看目錄</v>
      </c>
      <c r="D248" s="1" t="s">
        <v>50</v>
      </c>
      <c r="E248" s="6">
        <v>39003</v>
      </c>
      <c r="F248" s="6">
        <v>39022</v>
      </c>
      <c r="G248" s="6">
        <v>39106</v>
      </c>
      <c r="H248" s="6">
        <v>39107</v>
      </c>
      <c r="I248" s="6" t="s">
        <v>4792</v>
      </c>
      <c r="J248" s="6">
        <v>39120</v>
      </c>
      <c r="K248" s="6" t="s">
        <v>4824</v>
      </c>
      <c r="L248" s="6" t="s">
        <v>642</v>
      </c>
      <c r="M248" s="6">
        <v>39126</v>
      </c>
      <c r="N248" s="6" t="s">
        <v>4766</v>
      </c>
      <c r="O248" s="6" t="s">
        <v>4766</v>
      </c>
    </row>
    <row r="249" spans="1:15" ht="16.5" customHeight="1" x14ac:dyDescent="0.25">
      <c r="A249" s="1" t="s">
        <v>2964</v>
      </c>
      <c r="B249" s="2" t="s">
        <v>6530</v>
      </c>
      <c r="C249" s="13" t="str">
        <f t="shared" ref="C249:C312" si="4">HYPERLINK("X:\Private\NTD\Test Report\測試報告-電子版本(1999-2014)\I-SS","查看目錄")</f>
        <v>查看目錄</v>
      </c>
      <c r="D249" s="1" t="s">
        <v>50</v>
      </c>
      <c r="E249" s="6">
        <v>39003</v>
      </c>
      <c r="F249" s="6">
        <v>39022</v>
      </c>
      <c r="G249" s="6">
        <v>39106</v>
      </c>
      <c r="H249" s="6">
        <v>39107</v>
      </c>
      <c r="I249" s="6" t="s">
        <v>4792</v>
      </c>
      <c r="J249" s="6">
        <v>39120</v>
      </c>
      <c r="K249" s="6" t="s">
        <v>4824</v>
      </c>
      <c r="L249" s="6" t="s">
        <v>642</v>
      </c>
      <c r="M249" s="6">
        <v>39126</v>
      </c>
      <c r="N249" s="6" t="s">
        <v>4766</v>
      </c>
      <c r="O249" s="6" t="s">
        <v>4766</v>
      </c>
    </row>
    <row r="250" spans="1:15" ht="16.5" customHeight="1" x14ac:dyDescent="0.25">
      <c r="A250" s="1" t="s">
        <v>2965</v>
      </c>
      <c r="B250" s="2" t="s">
        <v>6531</v>
      </c>
      <c r="C250" s="13" t="str">
        <f t="shared" si="4"/>
        <v>查看目錄</v>
      </c>
      <c r="D250" s="1" t="s">
        <v>2314</v>
      </c>
      <c r="E250" s="6">
        <v>39091</v>
      </c>
      <c r="F250" s="6">
        <v>39132</v>
      </c>
      <c r="G250" s="6">
        <v>39148</v>
      </c>
      <c r="H250" s="6">
        <v>39152</v>
      </c>
      <c r="I250" s="6" t="s">
        <v>4792</v>
      </c>
      <c r="J250" s="6">
        <v>39160</v>
      </c>
      <c r="K250" s="6" t="s">
        <v>4824</v>
      </c>
      <c r="L250" s="6" t="s">
        <v>642</v>
      </c>
      <c r="M250" s="6">
        <v>39137</v>
      </c>
      <c r="N250" s="6" t="s">
        <v>4766</v>
      </c>
      <c r="O250" s="6" t="s">
        <v>4766</v>
      </c>
    </row>
    <row r="251" spans="1:15" ht="16.5" customHeight="1" x14ac:dyDescent="0.25">
      <c r="A251" s="1" t="s">
        <v>2966</v>
      </c>
      <c r="B251" s="2" t="s">
        <v>6532</v>
      </c>
      <c r="C251" s="13" t="str">
        <f t="shared" si="4"/>
        <v>查看目錄</v>
      </c>
      <c r="D251" s="1" t="s">
        <v>2967</v>
      </c>
      <c r="E251" s="6">
        <v>39063</v>
      </c>
      <c r="F251" s="6">
        <v>39104</v>
      </c>
      <c r="G251" s="6">
        <v>39148</v>
      </c>
      <c r="H251" s="6">
        <v>39152</v>
      </c>
      <c r="I251" s="6" t="s">
        <v>4805</v>
      </c>
      <c r="J251" s="6">
        <v>39160</v>
      </c>
      <c r="K251" s="6" t="s">
        <v>4824</v>
      </c>
      <c r="L251" s="6" t="s">
        <v>642</v>
      </c>
      <c r="M251" s="6">
        <v>39137</v>
      </c>
      <c r="N251" s="6" t="s">
        <v>4766</v>
      </c>
      <c r="O251" s="6" t="s">
        <v>4766</v>
      </c>
    </row>
    <row r="252" spans="1:15" ht="16.5" customHeight="1" x14ac:dyDescent="0.25">
      <c r="A252" s="1" t="s">
        <v>2968</v>
      </c>
      <c r="B252" s="2" t="s">
        <v>6533</v>
      </c>
      <c r="C252" s="13" t="str">
        <f t="shared" si="4"/>
        <v>查看目錄</v>
      </c>
      <c r="D252" s="1" t="s">
        <v>2967</v>
      </c>
      <c r="E252" s="6">
        <v>39063</v>
      </c>
      <c r="F252" s="6">
        <v>39104</v>
      </c>
      <c r="G252" s="6">
        <v>39148</v>
      </c>
      <c r="H252" s="6">
        <v>39152</v>
      </c>
      <c r="I252" s="6" t="s">
        <v>4805</v>
      </c>
      <c r="J252" s="6">
        <v>39160</v>
      </c>
      <c r="K252" s="6" t="s">
        <v>4824</v>
      </c>
      <c r="L252" s="6" t="s">
        <v>642</v>
      </c>
      <c r="M252" s="6">
        <v>39137</v>
      </c>
      <c r="N252" s="6" t="s">
        <v>4766</v>
      </c>
      <c r="O252" s="6" t="s">
        <v>4766</v>
      </c>
    </row>
    <row r="253" spans="1:15" ht="16.5" customHeight="1" x14ac:dyDescent="0.25">
      <c r="A253" s="1" t="s">
        <v>2969</v>
      </c>
      <c r="B253" s="2" t="s">
        <v>6534</v>
      </c>
      <c r="C253" s="13" t="str">
        <f t="shared" si="4"/>
        <v>查看目錄</v>
      </c>
      <c r="D253" s="1" t="s">
        <v>2967</v>
      </c>
      <c r="E253" s="6">
        <v>39063</v>
      </c>
      <c r="F253" s="6">
        <v>39104</v>
      </c>
      <c r="G253" s="6">
        <v>39148</v>
      </c>
      <c r="H253" s="6">
        <v>39152</v>
      </c>
      <c r="I253" s="6" t="s">
        <v>4805</v>
      </c>
      <c r="J253" s="6">
        <v>39160</v>
      </c>
      <c r="K253" s="6" t="s">
        <v>4824</v>
      </c>
      <c r="L253" s="6" t="s">
        <v>642</v>
      </c>
      <c r="M253" s="6">
        <v>39137</v>
      </c>
      <c r="N253" s="6" t="s">
        <v>4766</v>
      </c>
      <c r="O253" s="6" t="s">
        <v>4766</v>
      </c>
    </row>
    <row r="254" spans="1:15" ht="16.5" customHeight="1" x14ac:dyDescent="0.25">
      <c r="A254" s="1" t="s">
        <v>2970</v>
      </c>
      <c r="B254" s="2" t="s">
        <v>6535</v>
      </c>
      <c r="C254" s="13" t="str">
        <f t="shared" si="4"/>
        <v>查看目錄</v>
      </c>
      <c r="D254" s="1" t="s">
        <v>2967</v>
      </c>
      <c r="E254" s="6">
        <v>39063</v>
      </c>
      <c r="F254" s="6">
        <v>39104</v>
      </c>
      <c r="G254" s="6">
        <v>39148</v>
      </c>
      <c r="H254" s="6">
        <v>39152</v>
      </c>
      <c r="I254" s="6" t="s">
        <v>4805</v>
      </c>
      <c r="J254" s="6">
        <v>39160</v>
      </c>
      <c r="K254" s="6" t="s">
        <v>4824</v>
      </c>
      <c r="L254" s="6" t="s">
        <v>642</v>
      </c>
      <c r="M254" s="6">
        <v>39137</v>
      </c>
      <c r="N254" s="6" t="s">
        <v>4766</v>
      </c>
      <c r="O254" s="6" t="s">
        <v>4766</v>
      </c>
    </row>
    <row r="255" spans="1:15" ht="16.5" customHeight="1" x14ac:dyDescent="0.25">
      <c r="A255" s="1" t="s">
        <v>2971</v>
      </c>
      <c r="B255" s="2" t="s">
        <v>6536</v>
      </c>
      <c r="C255" s="13" t="str">
        <f t="shared" si="4"/>
        <v>查看目錄</v>
      </c>
      <c r="D255" s="1" t="s">
        <v>419</v>
      </c>
      <c r="E255" s="6">
        <v>39118</v>
      </c>
      <c r="F255" s="6">
        <v>39182</v>
      </c>
      <c r="G255" s="6">
        <v>39167</v>
      </c>
      <c r="H255" s="6">
        <v>39169</v>
      </c>
      <c r="I255" s="6" t="s">
        <v>4792</v>
      </c>
      <c r="J255" s="6">
        <v>39174</v>
      </c>
      <c r="K255" s="6" t="s">
        <v>4824</v>
      </c>
      <c r="L255" s="6" t="s">
        <v>642</v>
      </c>
      <c r="M255" s="6">
        <v>39192</v>
      </c>
      <c r="N255" s="6" t="s">
        <v>4766</v>
      </c>
      <c r="O255" s="6" t="s">
        <v>4766</v>
      </c>
    </row>
    <row r="256" spans="1:15" ht="16.5" customHeight="1" x14ac:dyDescent="0.25">
      <c r="A256" s="1" t="s">
        <v>2972</v>
      </c>
      <c r="B256" s="2" t="s">
        <v>6537</v>
      </c>
      <c r="C256" s="13" t="str">
        <f t="shared" si="4"/>
        <v>查看目錄</v>
      </c>
      <c r="D256" s="1" t="s">
        <v>458</v>
      </c>
      <c r="E256" s="6">
        <v>39156</v>
      </c>
      <c r="F256" s="6">
        <v>39196</v>
      </c>
      <c r="G256" s="6">
        <v>39167</v>
      </c>
      <c r="H256" s="6">
        <v>39169</v>
      </c>
      <c r="I256" s="6" t="s">
        <v>4792</v>
      </c>
      <c r="J256" s="6">
        <v>39174</v>
      </c>
      <c r="K256" s="6" t="s">
        <v>4824</v>
      </c>
      <c r="L256" s="6" t="s">
        <v>642</v>
      </c>
      <c r="M256" s="6">
        <v>39192</v>
      </c>
      <c r="N256" s="6">
        <v>39637</v>
      </c>
      <c r="O256" s="6" t="s">
        <v>4766</v>
      </c>
    </row>
    <row r="257" spans="1:15" ht="16.5" customHeight="1" x14ac:dyDescent="0.25">
      <c r="A257" s="1" t="s">
        <v>2973</v>
      </c>
      <c r="B257" s="2" t="s">
        <v>6538</v>
      </c>
      <c r="C257" s="13" t="str">
        <f t="shared" si="4"/>
        <v>查看目錄</v>
      </c>
      <c r="D257" s="1" t="s">
        <v>2974</v>
      </c>
      <c r="E257" s="6">
        <v>39138</v>
      </c>
      <c r="F257" s="6">
        <v>39177</v>
      </c>
      <c r="G257" s="6">
        <v>39167</v>
      </c>
      <c r="H257" s="6">
        <v>39169</v>
      </c>
      <c r="I257" s="6" t="s">
        <v>4792</v>
      </c>
      <c r="J257" s="6">
        <v>39174</v>
      </c>
      <c r="K257" s="6" t="s">
        <v>4824</v>
      </c>
      <c r="L257" s="6" t="s">
        <v>642</v>
      </c>
      <c r="M257" s="6">
        <v>39192</v>
      </c>
      <c r="N257" s="6" t="s">
        <v>4766</v>
      </c>
      <c r="O257" s="6" t="s">
        <v>4766</v>
      </c>
    </row>
    <row r="258" spans="1:15" ht="16.5" customHeight="1" x14ac:dyDescent="0.25">
      <c r="A258" s="1" t="s">
        <v>2975</v>
      </c>
      <c r="B258" s="2" t="s">
        <v>6539</v>
      </c>
      <c r="C258" s="13" t="str">
        <f t="shared" si="4"/>
        <v>查看目錄</v>
      </c>
      <c r="D258" s="1" t="s">
        <v>2935</v>
      </c>
      <c r="E258" s="6">
        <v>39147</v>
      </c>
      <c r="F258" s="6">
        <v>39198</v>
      </c>
      <c r="G258" s="6">
        <v>39178</v>
      </c>
      <c r="H258" s="6">
        <v>39180</v>
      </c>
      <c r="I258" s="6" t="s">
        <v>4792</v>
      </c>
      <c r="J258" s="6">
        <v>39205</v>
      </c>
      <c r="K258" s="6" t="s">
        <v>4824</v>
      </c>
      <c r="L258" s="6" t="s">
        <v>642</v>
      </c>
      <c r="M258" s="6">
        <v>39213</v>
      </c>
      <c r="N258" s="6" t="s">
        <v>4766</v>
      </c>
      <c r="O258" s="6" t="s">
        <v>4766</v>
      </c>
    </row>
    <row r="259" spans="1:15" ht="16.5" customHeight="1" x14ac:dyDescent="0.25">
      <c r="A259" s="1" t="s">
        <v>2976</v>
      </c>
      <c r="B259" s="2" t="s">
        <v>6540</v>
      </c>
      <c r="C259" s="13" t="str">
        <f t="shared" si="4"/>
        <v>查看目錄</v>
      </c>
      <c r="D259" s="1" t="s">
        <v>2977</v>
      </c>
      <c r="E259" s="6">
        <v>39151</v>
      </c>
      <c r="F259" s="6">
        <v>39192</v>
      </c>
      <c r="G259" s="6">
        <v>39196</v>
      </c>
      <c r="H259" s="6">
        <v>39197</v>
      </c>
      <c r="I259" s="6" t="s">
        <v>4792</v>
      </c>
      <c r="J259" s="6">
        <v>39210</v>
      </c>
      <c r="K259" s="6" t="s">
        <v>4824</v>
      </c>
      <c r="L259" s="6" t="s">
        <v>642</v>
      </c>
      <c r="M259" s="6">
        <v>39213</v>
      </c>
      <c r="N259" s="6" t="s">
        <v>4766</v>
      </c>
      <c r="O259" s="6" t="s">
        <v>4766</v>
      </c>
    </row>
    <row r="260" spans="1:15" ht="16.5" customHeight="1" x14ac:dyDescent="0.25">
      <c r="A260" s="1" t="s">
        <v>2978</v>
      </c>
      <c r="B260" s="2" t="s">
        <v>6541</v>
      </c>
      <c r="C260" s="13" t="str">
        <f t="shared" si="4"/>
        <v>查看目錄</v>
      </c>
      <c r="D260" s="1" t="s">
        <v>541</v>
      </c>
      <c r="E260" s="6">
        <v>39169</v>
      </c>
      <c r="F260" s="6">
        <v>39210</v>
      </c>
      <c r="G260" s="6">
        <v>39196</v>
      </c>
      <c r="H260" s="6">
        <v>39197</v>
      </c>
      <c r="I260" s="6" t="s">
        <v>4792</v>
      </c>
      <c r="J260" s="6">
        <v>39210</v>
      </c>
      <c r="K260" s="6" t="s">
        <v>4824</v>
      </c>
      <c r="L260" s="6" t="s">
        <v>642</v>
      </c>
      <c r="M260" s="6">
        <v>39213</v>
      </c>
      <c r="N260" s="6" t="s">
        <v>4766</v>
      </c>
      <c r="O260" s="6" t="s">
        <v>4766</v>
      </c>
    </row>
    <row r="261" spans="1:15" ht="16.5" customHeight="1" x14ac:dyDescent="0.25">
      <c r="A261" s="1" t="s">
        <v>2979</v>
      </c>
      <c r="B261" s="2" t="s">
        <v>6542</v>
      </c>
      <c r="C261" s="13" t="str">
        <f t="shared" si="4"/>
        <v>查看目錄</v>
      </c>
      <c r="D261" s="1" t="s">
        <v>2980</v>
      </c>
      <c r="E261" s="6">
        <v>39161</v>
      </c>
      <c r="F261" s="6">
        <v>39202</v>
      </c>
      <c r="G261" s="6">
        <v>39196</v>
      </c>
      <c r="H261" s="6">
        <v>39197</v>
      </c>
      <c r="I261" s="6" t="s">
        <v>4792</v>
      </c>
      <c r="J261" s="6">
        <v>39210</v>
      </c>
      <c r="K261" s="6" t="s">
        <v>4824</v>
      </c>
      <c r="L261" s="6" t="s">
        <v>642</v>
      </c>
      <c r="M261" s="6">
        <v>39213</v>
      </c>
      <c r="N261" s="6" t="s">
        <v>4766</v>
      </c>
      <c r="O261" s="6" t="s">
        <v>4766</v>
      </c>
    </row>
    <row r="262" spans="1:15" ht="16.5" customHeight="1" x14ac:dyDescent="0.25">
      <c r="A262" s="1" t="s">
        <v>2981</v>
      </c>
      <c r="B262" s="2" t="s">
        <v>6543</v>
      </c>
      <c r="C262" s="13" t="str">
        <f t="shared" si="4"/>
        <v>查看目錄</v>
      </c>
      <c r="D262" s="1" t="s">
        <v>2980</v>
      </c>
      <c r="E262" s="6">
        <v>39161</v>
      </c>
      <c r="F262" s="6">
        <v>39202</v>
      </c>
      <c r="G262" s="6">
        <v>39196</v>
      </c>
      <c r="H262" s="6">
        <v>39197</v>
      </c>
      <c r="I262" s="6" t="s">
        <v>4792</v>
      </c>
      <c r="J262" s="6">
        <v>39210</v>
      </c>
      <c r="K262" s="6" t="s">
        <v>4824</v>
      </c>
      <c r="L262" s="6" t="s">
        <v>642</v>
      </c>
      <c r="M262" s="6">
        <v>39213</v>
      </c>
      <c r="N262" s="6" t="s">
        <v>4766</v>
      </c>
      <c r="O262" s="6" t="s">
        <v>4766</v>
      </c>
    </row>
    <row r="263" spans="1:15" ht="16.5" customHeight="1" x14ac:dyDescent="0.25">
      <c r="A263" s="1" t="s">
        <v>2982</v>
      </c>
      <c r="B263" s="2" t="s">
        <v>6544</v>
      </c>
      <c r="C263" s="13" t="str">
        <f t="shared" si="4"/>
        <v>查看目錄</v>
      </c>
      <c r="D263" s="1" t="s">
        <v>2980</v>
      </c>
      <c r="E263" s="6">
        <v>39161</v>
      </c>
      <c r="F263" s="6">
        <v>39202</v>
      </c>
      <c r="G263" s="6">
        <v>39196</v>
      </c>
      <c r="H263" s="6">
        <v>39197</v>
      </c>
      <c r="I263" s="6" t="s">
        <v>4792</v>
      </c>
      <c r="J263" s="6">
        <v>39210</v>
      </c>
      <c r="K263" s="6" t="s">
        <v>4824</v>
      </c>
      <c r="L263" s="6" t="s">
        <v>642</v>
      </c>
      <c r="M263" s="6">
        <v>39213</v>
      </c>
      <c r="N263" s="6" t="s">
        <v>4766</v>
      </c>
      <c r="O263" s="6" t="s">
        <v>4766</v>
      </c>
    </row>
    <row r="264" spans="1:15" ht="16.5" customHeight="1" x14ac:dyDescent="0.25">
      <c r="A264" s="1" t="s">
        <v>2983</v>
      </c>
      <c r="B264" s="2" t="s">
        <v>6545</v>
      </c>
      <c r="C264" s="13" t="str">
        <f t="shared" si="4"/>
        <v>查看目錄</v>
      </c>
      <c r="D264" s="1" t="s">
        <v>2980</v>
      </c>
      <c r="E264" s="6">
        <v>39161</v>
      </c>
      <c r="F264" s="6">
        <v>39202</v>
      </c>
      <c r="G264" s="6">
        <v>39196</v>
      </c>
      <c r="H264" s="6">
        <v>39197</v>
      </c>
      <c r="I264" s="6" t="s">
        <v>4792</v>
      </c>
      <c r="J264" s="6">
        <v>39210</v>
      </c>
      <c r="K264" s="6" t="s">
        <v>4824</v>
      </c>
      <c r="L264" s="6" t="s">
        <v>642</v>
      </c>
      <c r="M264" s="6">
        <v>39213</v>
      </c>
      <c r="N264" s="6" t="s">
        <v>4766</v>
      </c>
      <c r="O264" s="6" t="s">
        <v>4766</v>
      </c>
    </row>
    <row r="265" spans="1:15" ht="16.5" customHeight="1" x14ac:dyDescent="0.25">
      <c r="A265" s="1" t="s">
        <v>2984</v>
      </c>
      <c r="B265" s="2" t="s">
        <v>6546</v>
      </c>
      <c r="C265" s="13" t="str">
        <f t="shared" si="4"/>
        <v>查看目錄</v>
      </c>
      <c r="D265" s="1" t="s">
        <v>2980</v>
      </c>
      <c r="E265" s="6">
        <v>39161</v>
      </c>
      <c r="F265" s="6">
        <v>39202</v>
      </c>
      <c r="G265" s="6">
        <v>39196</v>
      </c>
      <c r="H265" s="6">
        <v>39197</v>
      </c>
      <c r="I265" s="6" t="s">
        <v>4792</v>
      </c>
      <c r="J265" s="6">
        <v>39210</v>
      </c>
      <c r="K265" s="6" t="s">
        <v>4824</v>
      </c>
      <c r="L265" s="6" t="s">
        <v>642</v>
      </c>
      <c r="M265" s="6">
        <v>39213</v>
      </c>
      <c r="N265" s="6" t="s">
        <v>4766</v>
      </c>
      <c r="O265" s="6" t="s">
        <v>4766</v>
      </c>
    </row>
    <row r="266" spans="1:15" ht="16.5" customHeight="1" x14ac:dyDescent="0.25">
      <c r="A266" s="1" t="s">
        <v>2985</v>
      </c>
      <c r="B266" s="2" t="s">
        <v>6547</v>
      </c>
      <c r="C266" s="13" t="str">
        <f t="shared" si="4"/>
        <v>查看目錄</v>
      </c>
      <c r="D266" s="1" t="s">
        <v>2980</v>
      </c>
      <c r="E266" s="6">
        <v>39161</v>
      </c>
      <c r="F266" s="6">
        <v>39202</v>
      </c>
      <c r="G266" s="6">
        <v>39196</v>
      </c>
      <c r="H266" s="6">
        <v>39197</v>
      </c>
      <c r="I266" s="6" t="s">
        <v>4792</v>
      </c>
      <c r="J266" s="6">
        <v>39210</v>
      </c>
      <c r="K266" s="6" t="s">
        <v>4824</v>
      </c>
      <c r="L266" s="6" t="s">
        <v>642</v>
      </c>
      <c r="M266" s="6">
        <v>39213</v>
      </c>
      <c r="N266" s="6" t="s">
        <v>4766</v>
      </c>
      <c r="O266" s="6" t="s">
        <v>4766</v>
      </c>
    </row>
    <row r="267" spans="1:15" ht="16.5" customHeight="1" x14ac:dyDescent="0.25">
      <c r="A267" s="1" t="s">
        <v>2986</v>
      </c>
      <c r="B267" s="2" t="s">
        <v>6548</v>
      </c>
      <c r="C267" s="13" t="str">
        <f t="shared" si="4"/>
        <v>查看目錄</v>
      </c>
      <c r="D267" s="1" t="s">
        <v>116</v>
      </c>
      <c r="E267" s="6" t="s">
        <v>4766</v>
      </c>
      <c r="F267" s="6">
        <v>39202</v>
      </c>
      <c r="G267" s="6" t="s">
        <v>4766</v>
      </c>
      <c r="H267" s="6" t="s">
        <v>4766</v>
      </c>
      <c r="I267" s="6" t="s">
        <v>4766</v>
      </c>
      <c r="J267" s="6" t="s">
        <v>4766</v>
      </c>
      <c r="K267" s="6" t="s">
        <v>4766</v>
      </c>
      <c r="L267" s="6" t="s">
        <v>117</v>
      </c>
      <c r="M267" s="6" t="s">
        <v>4766</v>
      </c>
      <c r="N267" s="6" t="s">
        <v>4766</v>
      </c>
      <c r="O267" s="6" t="s">
        <v>4766</v>
      </c>
    </row>
    <row r="268" spans="1:15" ht="16.5" customHeight="1" x14ac:dyDescent="0.25">
      <c r="A268" s="1" t="s">
        <v>2987</v>
      </c>
      <c r="B268" s="2" t="s">
        <v>6549</v>
      </c>
      <c r="C268" s="13" t="str">
        <f t="shared" si="4"/>
        <v>查看目錄</v>
      </c>
      <c r="D268" s="1" t="s">
        <v>2988</v>
      </c>
      <c r="E268" s="6">
        <v>39172</v>
      </c>
      <c r="F268" s="6">
        <v>39174</v>
      </c>
      <c r="G268" s="6">
        <v>39198</v>
      </c>
      <c r="H268" s="6">
        <v>39201</v>
      </c>
      <c r="I268" s="6" t="s">
        <v>4792</v>
      </c>
      <c r="J268" s="6">
        <v>39210</v>
      </c>
      <c r="K268" s="6" t="s">
        <v>4824</v>
      </c>
      <c r="L268" s="6" t="s">
        <v>642</v>
      </c>
      <c r="M268" s="6">
        <v>39213</v>
      </c>
      <c r="N268" s="6" t="s">
        <v>4766</v>
      </c>
      <c r="O268" s="6" t="s">
        <v>4766</v>
      </c>
    </row>
    <row r="269" spans="1:15" ht="16.5" customHeight="1" x14ac:dyDescent="0.25">
      <c r="A269" s="1" t="s">
        <v>2989</v>
      </c>
      <c r="B269" s="2" t="s">
        <v>6550</v>
      </c>
      <c r="C269" s="13" t="str">
        <f t="shared" si="4"/>
        <v>查看目錄</v>
      </c>
      <c r="D269" s="1" t="s">
        <v>2988</v>
      </c>
      <c r="E269" s="6">
        <v>39172</v>
      </c>
      <c r="F269" s="6">
        <v>39174</v>
      </c>
      <c r="G269" s="6">
        <v>39198</v>
      </c>
      <c r="H269" s="6">
        <v>39201</v>
      </c>
      <c r="I269" s="6" t="s">
        <v>4792</v>
      </c>
      <c r="J269" s="6">
        <v>39210</v>
      </c>
      <c r="K269" s="6" t="s">
        <v>4824</v>
      </c>
      <c r="L269" s="6" t="s">
        <v>642</v>
      </c>
      <c r="M269" s="6">
        <v>39213</v>
      </c>
      <c r="N269" s="6" t="s">
        <v>4766</v>
      </c>
      <c r="O269" s="6" t="s">
        <v>4766</v>
      </c>
    </row>
    <row r="270" spans="1:15" ht="16.5" customHeight="1" x14ac:dyDescent="0.25">
      <c r="A270" s="1" t="s">
        <v>2990</v>
      </c>
      <c r="B270" s="2" t="s">
        <v>6551</v>
      </c>
      <c r="C270" s="13" t="str">
        <f t="shared" si="4"/>
        <v>查看目錄</v>
      </c>
      <c r="D270" s="1" t="s">
        <v>2988</v>
      </c>
      <c r="E270" s="6">
        <v>39172</v>
      </c>
      <c r="F270" s="6">
        <v>39174</v>
      </c>
      <c r="G270" s="6">
        <v>39198</v>
      </c>
      <c r="H270" s="6">
        <v>39201</v>
      </c>
      <c r="I270" s="6" t="s">
        <v>4792</v>
      </c>
      <c r="J270" s="6">
        <v>39210</v>
      </c>
      <c r="K270" s="6" t="s">
        <v>4824</v>
      </c>
      <c r="L270" s="6" t="s">
        <v>642</v>
      </c>
      <c r="M270" s="6">
        <v>39213</v>
      </c>
      <c r="N270" s="6" t="s">
        <v>4766</v>
      </c>
      <c r="O270" s="6" t="s">
        <v>4766</v>
      </c>
    </row>
    <row r="271" spans="1:15" ht="16.5" customHeight="1" x14ac:dyDescent="0.25">
      <c r="A271" s="1" t="s">
        <v>2991</v>
      </c>
      <c r="B271" s="2" t="s">
        <v>6552</v>
      </c>
      <c r="C271" s="13" t="str">
        <f t="shared" si="4"/>
        <v>查看目錄</v>
      </c>
      <c r="D271" s="1" t="s">
        <v>2992</v>
      </c>
      <c r="E271" s="6">
        <v>39146</v>
      </c>
      <c r="F271" s="6">
        <v>39187</v>
      </c>
      <c r="G271" s="6">
        <v>39231</v>
      </c>
      <c r="H271" s="6">
        <v>39232</v>
      </c>
      <c r="I271" s="6" t="s">
        <v>4792</v>
      </c>
      <c r="J271" s="6">
        <v>39245</v>
      </c>
      <c r="K271" s="6" t="s">
        <v>4824</v>
      </c>
      <c r="L271" s="6" t="s">
        <v>642</v>
      </c>
      <c r="M271" s="6">
        <v>39248</v>
      </c>
      <c r="N271" s="6">
        <v>39311</v>
      </c>
      <c r="O271" s="6" t="s">
        <v>4766</v>
      </c>
    </row>
    <row r="272" spans="1:15" ht="16.5" customHeight="1" x14ac:dyDescent="0.25">
      <c r="A272" s="1" t="s">
        <v>2993</v>
      </c>
      <c r="B272" s="2" t="s">
        <v>6553</v>
      </c>
      <c r="C272" s="13" t="str">
        <f t="shared" si="4"/>
        <v>查看目錄</v>
      </c>
      <c r="D272" s="1" t="s">
        <v>2977</v>
      </c>
      <c r="E272" s="6">
        <v>39192</v>
      </c>
      <c r="F272" s="6">
        <v>39234</v>
      </c>
      <c r="G272" s="6">
        <v>39243</v>
      </c>
      <c r="H272" s="6">
        <v>39244</v>
      </c>
      <c r="I272" s="6" t="s">
        <v>4792</v>
      </c>
      <c r="J272" s="6">
        <v>39245</v>
      </c>
      <c r="K272" s="6" t="s">
        <v>4824</v>
      </c>
      <c r="L272" s="6" t="s">
        <v>642</v>
      </c>
      <c r="M272" s="6">
        <v>39248</v>
      </c>
      <c r="N272" s="6" t="s">
        <v>4766</v>
      </c>
      <c r="O272" s="6" t="s">
        <v>4766</v>
      </c>
    </row>
    <row r="273" spans="1:15" ht="16.5" customHeight="1" x14ac:dyDescent="0.25">
      <c r="A273" s="1" t="s">
        <v>2994</v>
      </c>
      <c r="B273" s="2" t="s">
        <v>6554</v>
      </c>
      <c r="C273" s="13" t="str">
        <f t="shared" si="4"/>
        <v>查看目錄</v>
      </c>
      <c r="D273" s="1" t="s">
        <v>2995</v>
      </c>
      <c r="E273" s="6">
        <v>39192</v>
      </c>
      <c r="F273" s="6">
        <v>39234</v>
      </c>
      <c r="G273" s="6">
        <v>39243</v>
      </c>
      <c r="H273" s="6">
        <v>39244</v>
      </c>
      <c r="I273" s="6" t="s">
        <v>4792</v>
      </c>
      <c r="J273" s="6">
        <v>39245</v>
      </c>
      <c r="K273" s="6" t="s">
        <v>4824</v>
      </c>
      <c r="L273" s="6" t="s">
        <v>642</v>
      </c>
      <c r="M273" s="6">
        <v>39248</v>
      </c>
      <c r="N273" s="6" t="s">
        <v>4766</v>
      </c>
      <c r="O273" s="6" t="s">
        <v>4766</v>
      </c>
    </row>
    <row r="274" spans="1:15" ht="16.5" customHeight="1" x14ac:dyDescent="0.25">
      <c r="A274" s="1" t="s">
        <v>2996</v>
      </c>
      <c r="B274" s="2" t="s">
        <v>6555</v>
      </c>
      <c r="C274" s="13" t="str">
        <f t="shared" si="4"/>
        <v>查看目錄</v>
      </c>
      <c r="D274" s="1" t="s">
        <v>2997</v>
      </c>
      <c r="E274" s="6">
        <v>39216</v>
      </c>
      <c r="F274" s="6">
        <v>39257</v>
      </c>
      <c r="G274" s="6">
        <v>39243</v>
      </c>
      <c r="H274" s="6">
        <v>39244</v>
      </c>
      <c r="I274" s="6" t="s">
        <v>4792</v>
      </c>
      <c r="J274" s="6">
        <v>39245</v>
      </c>
      <c r="K274" s="6" t="s">
        <v>4824</v>
      </c>
      <c r="L274" s="6" t="s">
        <v>642</v>
      </c>
      <c r="M274" s="6">
        <v>39248</v>
      </c>
      <c r="N274" s="6" t="s">
        <v>4766</v>
      </c>
      <c r="O274" s="6" t="s">
        <v>4766</v>
      </c>
    </row>
    <row r="275" spans="1:15" ht="16.5" customHeight="1" x14ac:dyDescent="0.25">
      <c r="A275" s="1" t="s">
        <v>2998</v>
      </c>
      <c r="B275" s="2" t="s">
        <v>6556</v>
      </c>
      <c r="C275" s="13" t="str">
        <f t="shared" si="4"/>
        <v>查看目錄</v>
      </c>
      <c r="D275" s="1" t="s">
        <v>569</v>
      </c>
      <c r="E275" s="6">
        <v>39215</v>
      </c>
      <c r="F275" s="6">
        <v>39217</v>
      </c>
      <c r="G275" s="6">
        <v>39248</v>
      </c>
      <c r="H275" s="6">
        <v>39249</v>
      </c>
      <c r="I275" s="6" t="s">
        <v>4792</v>
      </c>
      <c r="J275" s="6">
        <v>39261</v>
      </c>
      <c r="K275" s="6" t="s">
        <v>4824</v>
      </c>
      <c r="L275" s="6" t="s">
        <v>306</v>
      </c>
      <c r="M275" s="6">
        <v>39265</v>
      </c>
      <c r="N275" s="6" t="s">
        <v>4766</v>
      </c>
      <c r="O275" s="6" t="s">
        <v>4766</v>
      </c>
    </row>
    <row r="276" spans="1:15" ht="16.5" customHeight="1" x14ac:dyDescent="0.25">
      <c r="A276" s="1" t="s">
        <v>2999</v>
      </c>
      <c r="B276" s="2" t="s">
        <v>6557</v>
      </c>
      <c r="C276" s="13" t="str">
        <f t="shared" si="4"/>
        <v>查看目錄</v>
      </c>
      <c r="D276" s="1" t="s">
        <v>3000</v>
      </c>
      <c r="E276" s="6">
        <v>39211</v>
      </c>
      <c r="F276" s="6">
        <v>39253</v>
      </c>
      <c r="G276" s="6">
        <v>39243</v>
      </c>
      <c r="H276" s="6">
        <v>39244</v>
      </c>
      <c r="I276" s="6" t="s">
        <v>4792</v>
      </c>
      <c r="J276" s="6">
        <v>39245</v>
      </c>
      <c r="K276" s="6" t="s">
        <v>4824</v>
      </c>
      <c r="L276" s="6" t="s">
        <v>642</v>
      </c>
      <c r="M276" s="6">
        <v>39248</v>
      </c>
      <c r="N276" s="6">
        <v>39311</v>
      </c>
      <c r="O276" s="6" t="s">
        <v>4766</v>
      </c>
    </row>
    <row r="277" spans="1:15" ht="16.5" customHeight="1" x14ac:dyDescent="0.25">
      <c r="A277" s="1" t="s">
        <v>3001</v>
      </c>
      <c r="B277" s="2" t="s">
        <v>6558</v>
      </c>
      <c r="C277" s="13" t="str">
        <f t="shared" si="4"/>
        <v>查看目錄</v>
      </c>
      <c r="D277" s="1" t="s">
        <v>3000</v>
      </c>
      <c r="E277" s="6">
        <v>39211</v>
      </c>
      <c r="F277" s="6">
        <v>39253</v>
      </c>
      <c r="G277" s="6">
        <v>39243</v>
      </c>
      <c r="H277" s="6">
        <v>39244</v>
      </c>
      <c r="I277" s="6" t="s">
        <v>4792</v>
      </c>
      <c r="J277" s="6">
        <v>39245</v>
      </c>
      <c r="K277" s="6" t="s">
        <v>4824</v>
      </c>
      <c r="L277" s="6" t="s">
        <v>642</v>
      </c>
      <c r="M277" s="6">
        <v>39248</v>
      </c>
      <c r="N277" s="6">
        <v>39311</v>
      </c>
      <c r="O277" s="6" t="s">
        <v>4766</v>
      </c>
    </row>
    <row r="278" spans="1:15" ht="16.5" customHeight="1" x14ac:dyDescent="0.25">
      <c r="A278" s="1" t="s">
        <v>3002</v>
      </c>
      <c r="B278" s="2" t="s">
        <v>6559</v>
      </c>
      <c r="C278" s="13" t="str">
        <f t="shared" si="4"/>
        <v>查看目錄</v>
      </c>
      <c r="D278" s="1" t="s">
        <v>3003</v>
      </c>
      <c r="E278" s="6">
        <v>39225</v>
      </c>
      <c r="F278" s="6">
        <v>39256</v>
      </c>
      <c r="G278" s="6">
        <v>39273</v>
      </c>
      <c r="H278" s="6">
        <v>39273</v>
      </c>
      <c r="I278" s="6" t="s">
        <v>4792</v>
      </c>
      <c r="J278" s="6">
        <v>39279</v>
      </c>
      <c r="K278" s="6" t="s">
        <v>4824</v>
      </c>
      <c r="L278" s="6" t="s">
        <v>622</v>
      </c>
      <c r="M278" s="6">
        <v>39281</v>
      </c>
      <c r="N278" s="6" t="s">
        <v>4766</v>
      </c>
      <c r="O278" s="6" t="s">
        <v>4766</v>
      </c>
    </row>
    <row r="279" spans="1:15" ht="16.5" customHeight="1" x14ac:dyDescent="0.25">
      <c r="A279" s="1" t="s">
        <v>3004</v>
      </c>
      <c r="B279" s="2" t="s">
        <v>6560</v>
      </c>
      <c r="C279" s="13" t="str">
        <f t="shared" si="4"/>
        <v>查看目錄</v>
      </c>
      <c r="D279" s="1" t="s">
        <v>116</v>
      </c>
      <c r="E279" s="6">
        <v>39238</v>
      </c>
      <c r="F279" s="6" t="s">
        <v>533</v>
      </c>
      <c r="G279" s="6">
        <v>39264</v>
      </c>
      <c r="H279" s="6">
        <v>39264</v>
      </c>
      <c r="I279" s="6" t="s">
        <v>4792</v>
      </c>
      <c r="J279" s="6">
        <v>39279</v>
      </c>
      <c r="K279" s="6" t="s">
        <v>4824</v>
      </c>
      <c r="L279" s="6" t="s">
        <v>117</v>
      </c>
      <c r="M279" s="6">
        <v>39281</v>
      </c>
      <c r="N279" s="6" t="s">
        <v>4766</v>
      </c>
      <c r="O279" s="6" t="s">
        <v>4766</v>
      </c>
    </row>
    <row r="280" spans="1:15" ht="16.5" customHeight="1" x14ac:dyDescent="0.25">
      <c r="A280" s="1" t="s">
        <v>3005</v>
      </c>
      <c r="B280" s="2" t="s">
        <v>6561</v>
      </c>
      <c r="C280" s="13" t="str">
        <f t="shared" si="4"/>
        <v>查看目錄</v>
      </c>
      <c r="D280" s="1" t="s">
        <v>116</v>
      </c>
      <c r="E280" s="6">
        <v>39238</v>
      </c>
      <c r="F280" s="6" t="s">
        <v>533</v>
      </c>
      <c r="G280" s="6">
        <v>39264</v>
      </c>
      <c r="H280" s="6">
        <v>39264</v>
      </c>
      <c r="I280" s="6" t="s">
        <v>4792</v>
      </c>
      <c r="J280" s="6">
        <v>39279</v>
      </c>
      <c r="K280" s="6" t="s">
        <v>4824</v>
      </c>
      <c r="L280" s="6" t="s">
        <v>117</v>
      </c>
      <c r="M280" s="6">
        <v>39281</v>
      </c>
      <c r="N280" s="6" t="s">
        <v>4766</v>
      </c>
      <c r="O280" s="6" t="s">
        <v>4766</v>
      </c>
    </row>
    <row r="281" spans="1:15" ht="16.5" customHeight="1" x14ac:dyDescent="0.25">
      <c r="A281" s="1" t="s">
        <v>3006</v>
      </c>
      <c r="B281" s="2" t="s">
        <v>6562</v>
      </c>
      <c r="C281" s="13" t="str">
        <f t="shared" si="4"/>
        <v>查看目錄</v>
      </c>
      <c r="D281" s="1" t="s">
        <v>116</v>
      </c>
      <c r="E281" s="6">
        <v>39238</v>
      </c>
      <c r="F281" s="6" t="s">
        <v>533</v>
      </c>
      <c r="G281" s="6">
        <v>39264</v>
      </c>
      <c r="H281" s="6">
        <v>39264</v>
      </c>
      <c r="I281" s="6" t="s">
        <v>4792</v>
      </c>
      <c r="J281" s="6">
        <v>39279</v>
      </c>
      <c r="K281" s="6" t="s">
        <v>4824</v>
      </c>
      <c r="L281" s="6" t="s">
        <v>117</v>
      </c>
      <c r="M281" s="6">
        <v>39281</v>
      </c>
      <c r="N281" s="6" t="s">
        <v>4766</v>
      </c>
      <c r="O281" s="6" t="s">
        <v>4766</v>
      </c>
    </row>
    <row r="282" spans="1:15" ht="16.5" customHeight="1" x14ac:dyDescent="0.25">
      <c r="A282" s="1" t="s">
        <v>3007</v>
      </c>
      <c r="B282" s="2" t="s">
        <v>6563</v>
      </c>
      <c r="C282" s="13" t="str">
        <f t="shared" si="4"/>
        <v>查看目錄</v>
      </c>
      <c r="D282" s="1" t="s">
        <v>116</v>
      </c>
      <c r="E282" s="6">
        <v>39238</v>
      </c>
      <c r="F282" s="6" t="s">
        <v>533</v>
      </c>
      <c r="G282" s="6">
        <v>39264</v>
      </c>
      <c r="H282" s="6">
        <v>39264</v>
      </c>
      <c r="I282" s="6" t="s">
        <v>4792</v>
      </c>
      <c r="J282" s="6">
        <v>39279</v>
      </c>
      <c r="K282" s="6" t="s">
        <v>4824</v>
      </c>
      <c r="L282" s="6" t="s">
        <v>117</v>
      </c>
      <c r="M282" s="6">
        <v>39281</v>
      </c>
      <c r="N282" s="6" t="s">
        <v>4766</v>
      </c>
      <c r="O282" s="6" t="s">
        <v>4766</v>
      </c>
    </row>
    <row r="283" spans="1:15" ht="16.5" customHeight="1" x14ac:dyDescent="0.25">
      <c r="A283" s="1" t="s">
        <v>3008</v>
      </c>
      <c r="B283" s="2" t="s">
        <v>6564</v>
      </c>
      <c r="C283" s="13" t="str">
        <f t="shared" si="4"/>
        <v>查看目錄</v>
      </c>
      <c r="D283" s="1" t="s">
        <v>116</v>
      </c>
      <c r="E283" s="6">
        <v>39238</v>
      </c>
      <c r="F283" s="6" t="s">
        <v>533</v>
      </c>
      <c r="G283" s="6">
        <v>39264</v>
      </c>
      <c r="H283" s="6">
        <v>39264</v>
      </c>
      <c r="I283" s="6" t="s">
        <v>4792</v>
      </c>
      <c r="J283" s="6">
        <v>39279</v>
      </c>
      <c r="K283" s="6" t="s">
        <v>4824</v>
      </c>
      <c r="L283" s="6" t="s">
        <v>117</v>
      </c>
      <c r="M283" s="6">
        <v>39281</v>
      </c>
      <c r="N283" s="6" t="s">
        <v>4766</v>
      </c>
      <c r="O283" s="6" t="s">
        <v>4766</v>
      </c>
    </row>
    <row r="284" spans="1:15" ht="16.5" customHeight="1" x14ac:dyDescent="0.25">
      <c r="A284" s="1" t="s">
        <v>3009</v>
      </c>
      <c r="B284" s="2" t="s">
        <v>6565</v>
      </c>
      <c r="C284" s="13" t="str">
        <f t="shared" si="4"/>
        <v>查看目錄</v>
      </c>
      <c r="D284" s="1" t="s">
        <v>116</v>
      </c>
      <c r="E284" s="6">
        <v>39238</v>
      </c>
      <c r="F284" s="6" t="s">
        <v>533</v>
      </c>
      <c r="G284" s="6">
        <v>39264</v>
      </c>
      <c r="H284" s="6">
        <v>39264</v>
      </c>
      <c r="I284" s="6" t="s">
        <v>4792</v>
      </c>
      <c r="J284" s="6">
        <v>39279</v>
      </c>
      <c r="K284" s="6" t="s">
        <v>4824</v>
      </c>
      <c r="L284" s="6" t="s">
        <v>117</v>
      </c>
      <c r="M284" s="6">
        <v>39281</v>
      </c>
      <c r="N284" s="6" t="s">
        <v>4766</v>
      </c>
      <c r="O284" s="6" t="s">
        <v>4766</v>
      </c>
    </row>
    <row r="285" spans="1:15" ht="16.5" customHeight="1" x14ac:dyDescent="0.25">
      <c r="A285" s="1" t="s">
        <v>3010</v>
      </c>
      <c r="B285" s="2" t="s">
        <v>6566</v>
      </c>
      <c r="C285" s="13" t="str">
        <f t="shared" si="4"/>
        <v>查看目錄</v>
      </c>
      <c r="D285" s="1" t="s">
        <v>3011</v>
      </c>
      <c r="E285" s="6">
        <v>39222</v>
      </c>
      <c r="F285" s="6">
        <v>39258</v>
      </c>
      <c r="G285" s="6">
        <v>39264</v>
      </c>
      <c r="H285" s="6">
        <v>39264</v>
      </c>
      <c r="I285" s="6" t="s">
        <v>4792</v>
      </c>
      <c r="J285" s="6">
        <v>39279</v>
      </c>
      <c r="K285" s="6" t="s">
        <v>4824</v>
      </c>
      <c r="L285" s="6" t="s">
        <v>642</v>
      </c>
      <c r="M285" s="6">
        <v>39281</v>
      </c>
      <c r="N285" s="6" t="s">
        <v>4766</v>
      </c>
      <c r="O285" s="6" t="s">
        <v>4766</v>
      </c>
    </row>
    <row r="286" spans="1:15" ht="16.5" customHeight="1" x14ac:dyDescent="0.25">
      <c r="A286" s="1" t="s">
        <v>3012</v>
      </c>
      <c r="B286" s="2" t="s">
        <v>6567</v>
      </c>
      <c r="C286" s="13" t="str">
        <f t="shared" si="4"/>
        <v>查看目錄</v>
      </c>
      <c r="D286" s="1" t="s">
        <v>3011</v>
      </c>
      <c r="E286" s="6">
        <v>39222</v>
      </c>
      <c r="F286" s="6">
        <v>39258</v>
      </c>
      <c r="G286" s="6">
        <v>39264</v>
      </c>
      <c r="H286" s="6">
        <v>39264</v>
      </c>
      <c r="I286" s="6" t="s">
        <v>4792</v>
      </c>
      <c r="J286" s="6">
        <v>39279</v>
      </c>
      <c r="K286" s="6" t="s">
        <v>4824</v>
      </c>
      <c r="L286" s="6" t="s">
        <v>642</v>
      </c>
      <c r="M286" s="6">
        <v>39281</v>
      </c>
      <c r="N286" s="6" t="s">
        <v>4766</v>
      </c>
      <c r="O286" s="6" t="s">
        <v>4766</v>
      </c>
    </row>
    <row r="287" spans="1:15" ht="16.5" customHeight="1" x14ac:dyDescent="0.25">
      <c r="A287" s="1" t="s">
        <v>3013</v>
      </c>
      <c r="B287" s="2" t="s">
        <v>6568</v>
      </c>
      <c r="C287" s="13" t="str">
        <f t="shared" si="4"/>
        <v>查看目錄</v>
      </c>
      <c r="D287" s="1" t="s">
        <v>3011</v>
      </c>
      <c r="E287" s="6">
        <v>39222</v>
      </c>
      <c r="F287" s="6">
        <v>39258</v>
      </c>
      <c r="G287" s="6">
        <v>39264</v>
      </c>
      <c r="H287" s="6">
        <v>39264</v>
      </c>
      <c r="I287" s="6" t="s">
        <v>4792</v>
      </c>
      <c r="J287" s="6">
        <v>39279</v>
      </c>
      <c r="K287" s="6" t="s">
        <v>4824</v>
      </c>
      <c r="L287" s="6" t="s">
        <v>642</v>
      </c>
      <c r="M287" s="6">
        <v>39281</v>
      </c>
      <c r="N287" s="6" t="s">
        <v>4766</v>
      </c>
      <c r="O287" s="6" t="s">
        <v>4766</v>
      </c>
    </row>
    <row r="288" spans="1:15" ht="16.5" customHeight="1" x14ac:dyDescent="0.25">
      <c r="A288" s="1" t="s">
        <v>3014</v>
      </c>
      <c r="B288" s="2" t="s">
        <v>6569</v>
      </c>
      <c r="C288" s="13" t="str">
        <f t="shared" si="4"/>
        <v>查看目錄</v>
      </c>
      <c r="D288" s="1" t="s">
        <v>3011</v>
      </c>
      <c r="E288" s="6">
        <v>39222</v>
      </c>
      <c r="F288" s="6">
        <v>39258</v>
      </c>
      <c r="G288" s="6">
        <v>39264</v>
      </c>
      <c r="H288" s="6">
        <v>39264</v>
      </c>
      <c r="I288" s="6" t="s">
        <v>4792</v>
      </c>
      <c r="J288" s="6">
        <v>39279</v>
      </c>
      <c r="K288" s="6" t="s">
        <v>4824</v>
      </c>
      <c r="L288" s="6" t="s">
        <v>642</v>
      </c>
      <c r="M288" s="6">
        <v>39281</v>
      </c>
      <c r="N288" s="6" t="s">
        <v>4766</v>
      </c>
      <c r="O288" s="6" t="s">
        <v>4766</v>
      </c>
    </row>
    <row r="289" spans="1:15" ht="16.5" customHeight="1" x14ac:dyDescent="0.25">
      <c r="A289" s="1" t="s">
        <v>3015</v>
      </c>
      <c r="B289" s="2" t="s">
        <v>6570</v>
      </c>
      <c r="C289" s="13" t="str">
        <f t="shared" si="4"/>
        <v>查看目錄</v>
      </c>
      <c r="D289" s="1" t="s">
        <v>2314</v>
      </c>
      <c r="E289" s="6">
        <v>39222</v>
      </c>
      <c r="F289" s="6">
        <v>39232</v>
      </c>
      <c r="G289" s="6">
        <v>39264</v>
      </c>
      <c r="H289" s="6">
        <v>39264</v>
      </c>
      <c r="I289" s="6" t="s">
        <v>4792</v>
      </c>
      <c r="J289" s="6">
        <v>39279</v>
      </c>
      <c r="K289" s="6" t="s">
        <v>4824</v>
      </c>
      <c r="L289" s="6" t="s">
        <v>642</v>
      </c>
      <c r="M289" s="6">
        <v>39281</v>
      </c>
      <c r="N289" s="6" t="s">
        <v>4766</v>
      </c>
      <c r="O289" s="6" t="s">
        <v>4766</v>
      </c>
    </row>
    <row r="290" spans="1:15" ht="16.5" customHeight="1" x14ac:dyDescent="0.25">
      <c r="A290" s="1" t="s">
        <v>3016</v>
      </c>
      <c r="B290" s="2" t="s">
        <v>6571</v>
      </c>
      <c r="C290" s="13" t="str">
        <f t="shared" si="4"/>
        <v>查看目錄</v>
      </c>
      <c r="D290" s="1" t="s">
        <v>2319</v>
      </c>
      <c r="E290" s="6">
        <v>39222</v>
      </c>
      <c r="F290" s="6">
        <v>39263</v>
      </c>
      <c r="G290" s="6">
        <v>39264</v>
      </c>
      <c r="H290" s="6">
        <v>39264</v>
      </c>
      <c r="I290" s="6" t="s">
        <v>4805</v>
      </c>
      <c r="J290" s="6">
        <v>39279</v>
      </c>
      <c r="K290" s="6" t="s">
        <v>4824</v>
      </c>
      <c r="L290" s="6" t="s">
        <v>642</v>
      </c>
      <c r="M290" s="6">
        <v>39281</v>
      </c>
      <c r="N290" s="6" t="s">
        <v>4766</v>
      </c>
      <c r="O290" s="6" t="s">
        <v>4766</v>
      </c>
    </row>
    <row r="291" spans="1:15" ht="16.5" customHeight="1" x14ac:dyDescent="0.25">
      <c r="A291" s="1" t="s">
        <v>3017</v>
      </c>
      <c r="B291" s="2" t="s">
        <v>6572</v>
      </c>
      <c r="C291" s="13" t="str">
        <f t="shared" si="4"/>
        <v>查看目錄</v>
      </c>
      <c r="D291" s="1" t="s">
        <v>116</v>
      </c>
      <c r="E291" s="6">
        <v>39261</v>
      </c>
      <c r="F291" s="6">
        <v>39278</v>
      </c>
      <c r="G291" s="6">
        <v>39283</v>
      </c>
      <c r="H291" s="6">
        <v>39289</v>
      </c>
      <c r="I291" s="6" t="s">
        <v>4792</v>
      </c>
      <c r="J291" s="6">
        <v>39294</v>
      </c>
      <c r="K291" s="6" t="s">
        <v>4824</v>
      </c>
      <c r="L291" s="6" t="s">
        <v>117</v>
      </c>
      <c r="M291" s="6">
        <v>39301</v>
      </c>
      <c r="N291" s="6">
        <v>40658</v>
      </c>
      <c r="O291" s="6" t="s">
        <v>4766</v>
      </c>
    </row>
    <row r="292" spans="1:15" ht="16.5" customHeight="1" x14ac:dyDescent="0.25">
      <c r="A292" s="1" t="s">
        <v>3018</v>
      </c>
      <c r="B292" s="2" t="s">
        <v>6573</v>
      </c>
      <c r="C292" s="13" t="str">
        <f t="shared" si="4"/>
        <v>查看目錄</v>
      </c>
      <c r="D292" s="1" t="s">
        <v>2995</v>
      </c>
      <c r="E292" s="6">
        <v>39246</v>
      </c>
      <c r="F292" s="6">
        <v>39286</v>
      </c>
      <c r="G292" s="6">
        <v>39281</v>
      </c>
      <c r="H292" s="6">
        <v>39281</v>
      </c>
      <c r="I292" s="6" t="s">
        <v>4792</v>
      </c>
      <c r="J292" s="6">
        <v>39294</v>
      </c>
      <c r="K292" s="6" t="s">
        <v>4824</v>
      </c>
      <c r="L292" s="6" t="s">
        <v>642</v>
      </c>
      <c r="M292" s="6">
        <v>39301</v>
      </c>
      <c r="N292" s="6" t="s">
        <v>4766</v>
      </c>
      <c r="O292" s="6" t="s">
        <v>4766</v>
      </c>
    </row>
    <row r="293" spans="1:15" ht="16.5" customHeight="1" x14ac:dyDescent="0.25">
      <c r="A293" s="1" t="s">
        <v>3019</v>
      </c>
      <c r="B293" s="2" t="s">
        <v>6574</v>
      </c>
      <c r="C293" s="13" t="str">
        <f t="shared" si="4"/>
        <v>查看目錄</v>
      </c>
      <c r="D293" s="1" t="s">
        <v>2995</v>
      </c>
      <c r="E293" s="6">
        <v>39246</v>
      </c>
      <c r="F293" s="6">
        <v>39286</v>
      </c>
      <c r="G293" s="6">
        <v>39281</v>
      </c>
      <c r="H293" s="6">
        <v>39281</v>
      </c>
      <c r="I293" s="6" t="s">
        <v>4792</v>
      </c>
      <c r="J293" s="6">
        <v>39294</v>
      </c>
      <c r="K293" s="6" t="s">
        <v>4824</v>
      </c>
      <c r="L293" s="6" t="s">
        <v>642</v>
      </c>
      <c r="M293" s="6">
        <v>39301</v>
      </c>
      <c r="N293" s="6" t="s">
        <v>4766</v>
      </c>
      <c r="O293" s="6" t="s">
        <v>4766</v>
      </c>
    </row>
    <row r="294" spans="1:15" ht="16.5" customHeight="1" x14ac:dyDescent="0.25">
      <c r="A294" s="1" t="s">
        <v>3020</v>
      </c>
      <c r="B294" s="2" t="s">
        <v>6575</v>
      </c>
      <c r="C294" s="13" t="str">
        <f t="shared" si="4"/>
        <v>查看目錄</v>
      </c>
      <c r="D294" s="1" t="s">
        <v>2307</v>
      </c>
      <c r="E294" s="6">
        <v>39261</v>
      </c>
      <c r="F294" s="6">
        <v>39300</v>
      </c>
      <c r="G294" s="6">
        <v>39306</v>
      </c>
      <c r="H294" s="6">
        <v>39308</v>
      </c>
      <c r="I294" s="6" t="s">
        <v>4805</v>
      </c>
      <c r="J294" s="6">
        <v>39309</v>
      </c>
      <c r="K294" s="6" t="s">
        <v>4824</v>
      </c>
      <c r="L294" s="6" t="s">
        <v>642</v>
      </c>
      <c r="M294" s="6">
        <v>39311</v>
      </c>
      <c r="N294" s="6" t="s">
        <v>4766</v>
      </c>
      <c r="O294" s="6" t="s">
        <v>4766</v>
      </c>
    </row>
    <row r="295" spans="1:15" ht="16.5" customHeight="1" x14ac:dyDescent="0.25">
      <c r="A295" s="1" t="s">
        <v>3021</v>
      </c>
      <c r="B295" s="2" t="s">
        <v>6576</v>
      </c>
      <c r="C295" s="13" t="str">
        <f t="shared" si="4"/>
        <v>查看目錄</v>
      </c>
      <c r="D295" s="1" t="s">
        <v>3022</v>
      </c>
      <c r="E295" s="6">
        <v>39310</v>
      </c>
      <c r="F295" s="6">
        <v>39330</v>
      </c>
      <c r="G295" s="6">
        <v>39332</v>
      </c>
      <c r="H295" s="6">
        <v>39338</v>
      </c>
      <c r="I295" s="6" t="s">
        <v>4805</v>
      </c>
      <c r="J295" s="6">
        <v>39353</v>
      </c>
      <c r="K295" s="6" t="s">
        <v>4824</v>
      </c>
      <c r="L295" s="6" t="s">
        <v>117</v>
      </c>
      <c r="M295" s="6">
        <v>39385</v>
      </c>
      <c r="N295" s="6" t="s">
        <v>4766</v>
      </c>
      <c r="O295" s="6" t="s">
        <v>4766</v>
      </c>
    </row>
    <row r="296" spans="1:15" ht="16.5" customHeight="1" x14ac:dyDescent="0.25">
      <c r="A296" s="1" t="s">
        <v>3023</v>
      </c>
      <c r="B296" s="2" t="s">
        <v>6577</v>
      </c>
      <c r="C296" s="13" t="str">
        <f t="shared" si="4"/>
        <v>查看目錄</v>
      </c>
      <c r="D296" s="1" t="s">
        <v>3022</v>
      </c>
      <c r="E296" s="6">
        <v>39310</v>
      </c>
      <c r="F296" s="6">
        <v>39330</v>
      </c>
      <c r="G296" s="6">
        <v>39332</v>
      </c>
      <c r="H296" s="6">
        <v>39338</v>
      </c>
      <c r="I296" s="6" t="s">
        <v>4805</v>
      </c>
      <c r="J296" s="6">
        <v>39353</v>
      </c>
      <c r="K296" s="6" t="s">
        <v>4824</v>
      </c>
      <c r="L296" s="6" t="s">
        <v>117</v>
      </c>
      <c r="M296" s="6">
        <v>39385</v>
      </c>
      <c r="N296" s="6" t="s">
        <v>4766</v>
      </c>
      <c r="O296" s="6" t="s">
        <v>4766</v>
      </c>
    </row>
    <row r="297" spans="1:15" ht="16.5" customHeight="1" x14ac:dyDescent="0.25">
      <c r="A297" s="1" t="s">
        <v>3024</v>
      </c>
      <c r="B297" s="2" t="s">
        <v>6578</v>
      </c>
      <c r="C297" s="13" t="str">
        <f t="shared" si="4"/>
        <v>查看目錄</v>
      </c>
      <c r="D297" s="1" t="s">
        <v>3022</v>
      </c>
      <c r="E297" s="6">
        <v>39310</v>
      </c>
      <c r="F297" s="6">
        <v>39330</v>
      </c>
      <c r="G297" s="6">
        <v>39332</v>
      </c>
      <c r="H297" s="6">
        <v>39338</v>
      </c>
      <c r="I297" s="6" t="s">
        <v>4805</v>
      </c>
      <c r="J297" s="6">
        <v>39353</v>
      </c>
      <c r="K297" s="6" t="s">
        <v>4824</v>
      </c>
      <c r="L297" s="6" t="s">
        <v>117</v>
      </c>
      <c r="M297" s="6">
        <v>39385</v>
      </c>
      <c r="N297" s="6" t="s">
        <v>4766</v>
      </c>
      <c r="O297" s="6" t="s">
        <v>4766</v>
      </c>
    </row>
    <row r="298" spans="1:15" ht="16.5" customHeight="1" x14ac:dyDescent="0.25">
      <c r="A298" s="1" t="s">
        <v>3025</v>
      </c>
      <c r="B298" s="2" t="s">
        <v>6579</v>
      </c>
      <c r="C298" s="13" t="str">
        <f t="shared" si="4"/>
        <v>查看目錄</v>
      </c>
      <c r="D298" s="1" t="s">
        <v>3026</v>
      </c>
      <c r="E298" s="6">
        <v>39306</v>
      </c>
      <c r="F298" s="6">
        <v>39347</v>
      </c>
      <c r="G298" s="6">
        <v>39338</v>
      </c>
      <c r="H298" s="6">
        <v>39340</v>
      </c>
      <c r="I298" s="6" t="s">
        <v>4792</v>
      </c>
      <c r="J298" s="6">
        <v>39353</v>
      </c>
      <c r="K298" s="6" t="s">
        <v>4824</v>
      </c>
      <c r="L298" s="6" t="s">
        <v>642</v>
      </c>
      <c r="M298" s="6">
        <v>39385</v>
      </c>
      <c r="N298" s="6" t="s">
        <v>4766</v>
      </c>
      <c r="O298" s="6" t="s">
        <v>4766</v>
      </c>
    </row>
    <row r="299" spans="1:15" ht="16.5" customHeight="1" x14ac:dyDescent="0.25">
      <c r="A299" s="1" t="s">
        <v>3027</v>
      </c>
      <c r="B299" s="2" t="s">
        <v>6580</v>
      </c>
      <c r="C299" s="13" t="str">
        <f t="shared" si="4"/>
        <v>查看目錄</v>
      </c>
      <c r="D299" s="1" t="s">
        <v>3028</v>
      </c>
      <c r="E299" s="6" t="s">
        <v>4766</v>
      </c>
      <c r="F299" s="6">
        <v>39365</v>
      </c>
      <c r="G299" s="6" t="s">
        <v>4766</v>
      </c>
      <c r="H299" s="6" t="s">
        <v>4766</v>
      </c>
      <c r="I299" s="6" t="s">
        <v>4766</v>
      </c>
      <c r="J299" s="6" t="s">
        <v>4766</v>
      </c>
      <c r="K299" s="6" t="s">
        <v>4766</v>
      </c>
      <c r="L299" s="6" t="s">
        <v>642</v>
      </c>
      <c r="M299" s="6" t="s">
        <v>4766</v>
      </c>
      <c r="N299" s="6" t="s">
        <v>4766</v>
      </c>
      <c r="O299" s="6" t="s">
        <v>4766</v>
      </c>
    </row>
    <row r="300" spans="1:15" ht="16.5" customHeight="1" x14ac:dyDescent="0.25">
      <c r="A300" s="1" t="s">
        <v>3029</v>
      </c>
      <c r="B300" s="2" t="s">
        <v>6581</v>
      </c>
      <c r="C300" s="13" t="str">
        <f t="shared" si="4"/>
        <v>查看目錄</v>
      </c>
      <c r="D300" s="1" t="s">
        <v>3028</v>
      </c>
      <c r="E300" s="6">
        <v>39330</v>
      </c>
      <c r="F300" s="6">
        <v>39365</v>
      </c>
      <c r="G300" s="6">
        <v>39437</v>
      </c>
      <c r="H300" s="6">
        <v>39442</v>
      </c>
      <c r="I300" s="6" t="s">
        <v>4792</v>
      </c>
      <c r="J300" s="6">
        <v>39444</v>
      </c>
      <c r="K300" s="6" t="s">
        <v>4824</v>
      </c>
      <c r="L300" s="6" t="s">
        <v>642</v>
      </c>
      <c r="M300" s="6">
        <v>39462</v>
      </c>
      <c r="N300" s="6" t="s">
        <v>4766</v>
      </c>
      <c r="O300" s="6" t="s">
        <v>4766</v>
      </c>
    </row>
    <row r="301" spans="1:15" ht="16.5" customHeight="1" x14ac:dyDescent="0.25">
      <c r="A301" s="1" t="s">
        <v>3030</v>
      </c>
      <c r="B301" s="2" t="s">
        <v>6582</v>
      </c>
      <c r="C301" s="13" t="str">
        <f t="shared" si="4"/>
        <v>查看目錄</v>
      </c>
      <c r="D301" s="1" t="s">
        <v>578</v>
      </c>
      <c r="E301" s="6">
        <v>39367</v>
      </c>
      <c r="F301" s="6">
        <v>39417</v>
      </c>
      <c r="G301" s="6">
        <v>39408</v>
      </c>
      <c r="H301" s="6">
        <v>39408</v>
      </c>
      <c r="I301" s="6" t="s">
        <v>4792</v>
      </c>
      <c r="J301" s="6">
        <v>39416</v>
      </c>
      <c r="K301" s="6" t="s">
        <v>4824</v>
      </c>
      <c r="L301" s="6" t="s">
        <v>554</v>
      </c>
      <c r="M301" s="6">
        <v>39420</v>
      </c>
      <c r="N301" s="6">
        <v>39727</v>
      </c>
      <c r="O301" s="6" t="s">
        <v>4766</v>
      </c>
    </row>
    <row r="302" spans="1:15" ht="16.5" customHeight="1" x14ac:dyDescent="0.25">
      <c r="A302" s="1" t="s">
        <v>3031</v>
      </c>
      <c r="B302" s="2" t="s">
        <v>6583</v>
      </c>
      <c r="C302" s="13" t="str">
        <f t="shared" si="4"/>
        <v>查看目錄</v>
      </c>
      <c r="D302" s="1" t="s">
        <v>578</v>
      </c>
      <c r="E302" s="6">
        <v>39361</v>
      </c>
      <c r="F302" s="6">
        <v>39417</v>
      </c>
      <c r="G302" s="6">
        <v>39406</v>
      </c>
      <c r="H302" s="6">
        <v>39407</v>
      </c>
      <c r="I302" s="6" t="s">
        <v>4792</v>
      </c>
      <c r="J302" s="6">
        <v>39416</v>
      </c>
      <c r="K302" s="6" t="s">
        <v>4824</v>
      </c>
      <c r="L302" s="6" t="s">
        <v>554</v>
      </c>
      <c r="M302" s="6">
        <v>39420</v>
      </c>
      <c r="N302" s="6" t="s">
        <v>4766</v>
      </c>
      <c r="O302" s="6" t="s">
        <v>4766</v>
      </c>
    </row>
    <row r="303" spans="1:15" ht="16.5" customHeight="1" x14ac:dyDescent="0.25">
      <c r="A303" s="1" t="s">
        <v>3032</v>
      </c>
      <c r="B303" s="2" t="s">
        <v>6584</v>
      </c>
      <c r="C303" s="13" t="str">
        <f t="shared" si="4"/>
        <v>查看目錄</v>
      </c>
      <c r="D303" s="1" t="s">
        <v>578</v>
      </c>
      <c r="E303" s="6">
        <v>39361</v>
      </c>
      <c r="F303" s="6">
        <v>39417</v>
      </c>
      <c r="G303" s="6">
        <v>39406</v>
      </c>
      <c r="H303" s="6">
        <v>39407</v>
      </c>
      <c r="I303" s="6" t="s">
        <v>4792</v>
      </c>
      <c r="J303" s="6">
        <v>39416</v>
      </c>
      <c r="K303" s="6" t="s">
        <v>4824</v>
      </c>
      <c r="L303" s="6" t="s">
        <v>554</v>
      </c>
      <c r="M303" s="6">
        <v>39420</v>
      </c>
      <c r="N303" s="6" t="s">
        <v>4766</v>
      </c>
      <c r="O303" s="6" t="s">
        <v>4766</v>
      </c>
    </row>
    <row r="304" spans="1:15" ht="16.5" customHeight="1" x14ac:dyDescent="0.25">
      <c r="A304" s="1" t="s">
        <v>3033</v>
      </c>
      <c r="B304" s="2" t="s">
        <v>6585</v>
      </c>
      <c r="C304" s="13" t="str">
        <f t="shared" si="4"/>
        <v>查看目錄</v>
      </c>
      <c r="D304" s="1" t="s">
        <v>578</v>
      </c>
      <c r="E304" s="6">
        <v>39361</v>
      </c>
      <c r="F304" s="6">
        <v>39417</v>
      </c>
      <c r="G304" s="6">
        <v>39406</v>
      </c>
      <c r="H304" s="6">
        <v>39407</v>
      </c>
      <c r="I304" s="6" t="s">
        <v>4792</v>
      </c>
      <c r="J304" s="6">
        <v>39416</v>
      </c>
      <c r="K304" s="6" t="s">
        <v>4824</v>
      </c>
      <c r="L304" s="6" t="s">
        <v>554</v>
      </c>
      <c r="M304" s="6">
        <v>39420</v>
      </c>
      <c r="N304" s="6" t="s">
        <v>4766</v>
      </c>
      <c r="O304" s="6" t="s">
        <v>4766</v>
      </c>
    </row>
    <row r="305" spans="1:15" ht="16.5" customHeight="1" x14ac:dyDescent="0.25">
      <c r="A305" s="1" t="s">
        <v>3034</v>
      </c>
      <c r="B305" s="2" t="s">
        <v>6586</v>
      </c>
      <c r="C305" s="13" t="str">
        <f t="shared" si="4"/>
        <v>查看目錄</v>
      </c>
      <c r="D305" s="1" t="s">
        <v>578</v>
      </c>
      <c r="E305" s="6">
        <v>39361</v>
      </c>
      <c r="F305" s="6">
        <v>39417</v>
      </c>
      <c r="G305" s="6">
        <v>39406</v>
      </c>
      <c r="H305" s="6">
        <v>39407</v>
      </c>
      <c r="I305" s="6" t="s">
        <v>4792</v>
      </c>
      <c r="J305" s="6">
        <v>39416</v>
      </c>
      <c r="K305" s="6" t="s">
        <v>4824</v>
      </c>
      <c r="L305" s="6" t="s">
        <v>554</v>
      </c>
      <c r="M305" s="6">
        <v>39420</v>
      </c>
      <c r="N305" s="6" t="s">
        <v>4766</v>
      </c>
      <c r="O305" s="6" t="s">
        <v>4766</v>
      </c>
    </row>
    <row r="306" spans="1:15" ht="16.5" customHeight="1" x14ac:dyDescent="0.25">
      <c r="A306" s="1" t="s">
        <v>3035</v>
      </c>
      <c r="B306" s="2" t="s">
        <v>6587</v>
      </c>
      <c r="C306" s="13" t="str">
        <f t="shared" si="4"/>
        <v>查看目錄</v>
      </c>
      <c r="D306" s="1" t="s">
        <v>3036</v>
      </c>
      <c r="E306" s="6">
        <v>39359</v>
      </c>
      <c r="F306" s="6">
        <v>39418</v>
      </c>
      <c r="G306" s="6">
        <v>39406</v>
      </c>
      <c r="H306" s="6">
        <v>39407</v>
      </c>
      <c r="I306" s="6" t="s">
        <v>4792</v>
      </c>
      <c r="J306" s="6">
        <v>39416</v>
      </c>
      <c r="K306" s="6" t="s">
        <v>4824</v>
      </c>
      <c r="L306" s="6" t="s">
        <v>642</v>
      </c>
      <c r="M306" s="6">
        <v>39420</v>
      </c>
      <c r="N306" s="6" t="s">
        <v>4766</v>
      </c>
      <c r="O306" s="6" t="s">
        <v>4766</v>
      </c>
    </row>
    <row r="307" spans="1:15" ht="16.5" customHeight="1" x14ac:dyDescent="0.25">
      <c r="A307" s="1" t="s">
        <v>3037</v>
      </c>
      <c r="B307" s="2" t="s">
        <v>6588</v>
      </c>
      <c r="C307" s="13" t="str">
        <f t="shared" si="4"/>
        <v>查看目錄</v>
      </c>
      <c r="D307" s="1" t="s">
        <v>3038</v>
      </c>
      <c r="E307" s="6">
        <v>39380</v>
      </c>
      <c r="F307" s="6">
        <v>39421</v>
      </c>
      <c r="G307" s="6">
        <v>39406</v>
      </c>
      <c r="H307" s="6">
        <v>39407</v>
      </c>
      <c r="I307" s="6" t="s">
        <v>4805</v>
      </c>
      <c r="J307" s="6">
        <v>39416</v>
      </c>
      <c r="K307" s="6" t="s">
        <v>4824</v>
      </c>
      <c r="L307" s="6" t="s">
        <v>642</v>
      </c>
      <c r="M307" s="6">
        <v>39420</v>
      </c>
      <c r="N307" s="6">
        <v>39437</v>
      </c>
      <c r="O307" s="6" t="s">
        <v>4766</v>
      </c>
    </row>
    <row r="308" spans="1:15" ht="16.5" customHeight="1" x14ac:dyDescent="0.25">
      <c r="A308" s="1" t="s">
        <v>3039</v>
      </c>
      <c r="B308" s="2" t="s">
        <v>6589</v>
      </c>
      <c r="C308" s="13" t="str">
        <f t="shared" si="4"/>
        <v>查看目錄</v>
      </c>
      <c r="D308" s="1" t="s">
        <v>569</v>
      </c>
      <c r="E308" s="6">
        <v>39405</v>
      </c>
      <c r="F308" s="6">
        <v>39426</v>
      </c>
      <c r="G308" s="6">
        <v>39437</v>
      </c>
      <c r="H308" s="6">
        <v>39442</v>
      </c>
      <c r="I308" s="6" t="s">
        <v>4805</v>
      </c>
      <c r="J308" s="6">
        <v>39444</v>
      </c>
      <c r="K308" s="6" t="s">
        <v>4824</v>
      </c>
      <c r="L308" s="6" t="s">
        <v>306</v>
      </c>
      <c r="M308" s="6">
        <v>39462</v>
      </c>
      <c r="N308" s="6" t="s">
        <v>4766</v>
      </c>
      <c r="O308" s="6" t="s">
        <v>4766</v>
      </c>
    </row>
    <row r="309" spans="1:15" ht="16.5" customHeight="1" x14ac:dyDescent="0.25">
      <c r="A309" s="1" t="s">
        <v>3040</v>
      </c>
      <c r="B309" s="2" t="s">
        <v>6590</v>
      </c>
      <c r="C309" s="13" t="str">
        <f t="shared" si="4"/>
        <v>查看目錄</v>
      </c>
      <c r="D309" s="1" t="s">
        <v>50</v>
      </c>
      <c r="E309" s="6">
        <v>39366</v>
      </c>
      <c r="F309" s="6">
        <v>39406</v>
      </c>
      <c r="G309" s="6">
        <v>39437</v>
      </c>
      <c r="H309" s="6">
        <v>39442</v>
      </c>
      <c r="I309" s="6" t="s">
        <v>4792</v>
      </c>
      <c r="J309" s="6">
        <v>39444</v>
      </c>
      <c r="K309" s="6" t="s">
        <v>4824</v>
      </c>
      <c r="L309" s="6" t="s">
        <v>117</v>
      </c>
      <c r="M309" s="6">
        <v>39462</v>
      </c>
      <c r="N309" s="6" t="s">
        <v>4766</v>
      </c>
      <c r="O309" s="6" t="s">
        <v>4766</v>
      </c>
    </row>
    <row r="310" spans="1:15" ht="16.5" customHeight="1" x14ac:dyDescent="0.25">
      <c r="A310" s="1" t="s">
        <v>3041</v>
      </c>
      <c r="B310" s="2" t="s">
        <v>6591</v>
      </c>
      <c r="C310" s="13" t="str">
        <f t="shared" si="4"/>
        <v>查看目錄</v>
      </c>
      <c r="D310" s="1" t="s">
        <v>50</v>
      </c>
      <c r="E310" s="6">
        <v>39366</v>
      </c>
      <c r="F310" s="6">
        <v>39406</v>
      </c>
      <c r="G310" s="6">
        <v>39437</v>
      </c>
      <c r="H310" s="6">
        <v>39442</v>
      </c>
      <c r="I310" s="6" t="s">
        <v>4792</v>
      </c>
      <c r="J310" s="6">
        <v>39444</v>
      </c>
      <c r="K310" s="6" t="s">
        <v>4824</v>
      </c>
      <c r="L310" s="6" t="s">
        <v>117</v>
      </c>
      <c r="M310" s="6">
        <v>39462</v>
      </c>
      <c r="N310" s="6" t="s">
        <v>4766</v>
      </c>
      <c r="O310" s="6" t="s">
        <v>4766</v>
      </c>
    </row>
    <row r="311" spans="1:15" ht="16.5" customHeight="1" x14ac:dyDescent="0.25">
      <c r="A311" s="1" t="s">
        <v>3042</v>
      </c>
      <c r="B311" s="2" t="s">
        <v>6592</v>
      </c>
      <c r="C311" s="13" t="str">
        <f t="shared" si="4"/>
        <v>查看目錄</v>
      </c>
      <c r="D311" s="1" t="s">
        <v>50</v>
      </c>
      <c r="E311" s="6">
        <v>39366</v>
      </c>
      <c r="F311" s="6">
        <v>39406</v>
      </c>
      <c r="G311" s="6">
        <v>39437</v>
      </c>
      <c r="H311" s="6">
        <v>39442</v>
      </c>
      <c r="I311" s="6" t="s">
        <v>4792</v>
      </c>
      <c r="J311" s="6">
        <v>39444</v>
      </c>
      <c r="K311" s="6" t="s">
        <v>4824</v>
      </c>
      <c r="L311" s="6" t="s">
        <v>117</v>
      </c>
      <c r="M311" s="6">
        <v>39462</v>
      </c>
      <c r="N311" s="6" t="s">
        <v>4766</v>
      </c>
      <c r="O311" s="6" t="s">
        <v>4766</v>
      </c>
    </row>
    <row r="312" spans="1:15" ht="16.5" customHeight="1" x14ac:dyDescent="0.25">
      <c r="A312" s="1" t="s">
        <v>3043</v>
      </c>
      <c r="B312" s="2" t="s">
        <v>6593</v>
      </c>
      <c r="C312" s="13" t="str">
        <f t="shared" si="4"/>
        <v>查看目錄</v>
      </c>
      <c r="D312" s="1" t="s">
        <v>50</v>
      </c>
      <c r="E312" s="6">
        <v>39366</v>
      </c>
      <c r="F312" s="6">
        <v>39406</v>
      </c>
      <c r="G312" s="6">
        <v>39437</v>
      </c>
      <c r="H312" s="6">
        <v>39442</v>
      </c>
      <c r="I312" s="6" t="s">
        <v>4792</v>
      </c>
      <c r="J312" s="6">
        <v>39444</v>
      </c>
      <c r="K312" s="6" t="s">
        <v>4824</v>
      </c>
      <c r="L312" s="6" t="s">
        <v>117</v>
      </c>
      <c r="M312" s="6">
        <v>39462</v>
      </c>
      <c r="N312" s="6" t="s">
        <v>4766</v>
      </c>
      <c r="O312" s="6" t="s">
        <v>4766</v>
      </c>
    </row>
    <row r="313" spans="1:15" ht="16.5" customHeight="1" x14ac:dyDescent="0.25">
      <c r="A313" s="1" t="s">
        <v>3044</v>
      </c>
      <c r="B313" s="2" t="s">
        <v>6594</v>
      </c>
      <c r="C313" s="13" t="str">
        <f t="shared" ref="C313:C376" si="5">HYPERLINK("X:\Private\NTD\Test Report\測試報告-電子版本(1999-2014)\I-SS","查看目錄")</f>
        <v>查看目錄</v>
      </c>
      <c r="D313" s="1" t="s">
        <v>50</v>
      </c>
      <c r="E313" s="6">
        <v>39366</v>
      </c>
      <c r="F313" s="6">
        <v>39406</v>
      </c>
      <c r="G313" s="6">
        <v>39437</v>
      </c>
      <c r="H313" s="6">
        <v>39442</v>
      </c>
      <c r="I313" s="6" t="s">
        <v>4792</v>
      </c>
      <c r="J313" s="6">
        <v>39444</v>
      </c>
      <c r="K313" s="6" t="s">
        <v>4824</v>
      </c>
      <c r="L313" s="6" t="s">
        <v>117</v>
      </c>
      <c r="M313" s="6">
        <v>39462</v>
      </c>
      <c r="N313" s="6" t="s">
        <v>4766</v>
      </c>
      <c r="O313" s="6" t="s">
        <v>4766</v>
      </c>
    </row>
    <row r="314" spans="1:15" ht="16.5" customHeight="1" x14ac:dyDescent="0.25">
      <c r="A314" s="1" t="s">
        <v>3045</v>
      </c>
      <c r="B314" s="2" t="s">
        <v>6595</v>
      </c>
      <c r="C314" s="13" t="str">
        <f t="shared" si="5"/>
        <v>查看目錄</v>
      </c>
      <c r="D314" s="1" t="s">
        <v>50</v>
      </c>
      <c r="E314" s="6">
        <v>39366</v>
      </c>
      <c r="F314" s="6">
        <v>39406</v>
      </c>
      <c r="G314" s="6">
        <v>39437</v>
      </c>
      <c r="H314" s="6">
        <v>39442</v>
      </c>
      <c r="I314" s="6" t="s">
        <v>4792</v>
      </c>
      <c r="J314" s="6">
        <v>39444</v>
      </c>
      <c r="K314" s="6" t="s">
        <v>4824</v>
      </c>
      <c r="L314" s="6" t="s">
        <v>117</v>
      </c>
      <c r="M314" s="6">
        <v>39462</v>
      </c>
      <c r="N314" s="6" t="s">
        <v>4766</v>
      </c>
      <c r="O314" s="6" t="s">
        <v>4766</v>
      </c>
    </row>
    <row r="315" spans="1:15" ht="16.5" customHeight="1" x14ac:dyDescent="0.25">
      <c r="A315" s="1" t="s">
        <v>3046</v>
      </c>
      <c r="B315" s="2" t="s">
        <v>6596</v>
      </c>
      <c r="C315" s="13" t="str">
        <f t="shared" si="5"/>
        <v>查看目錄</v>
      </c>
      <c r="D315" s="1" t="s">
        <v>50</v>
      </c>
      <c r="E315" s="6">
        <v>39366</v>
      </c>
      <c r="F315" s="6">
        <v>39406</v>
      </c>
      <c r="G315" s="6">
        <v>39437</v>
      </c>
      <c r="H315" s="6">
        <v>39442</v>
      </c>
      <c r="I315" s="6" t="s">
        <v>4792</v>
      </c>
      <c r="J315" s="6">
        <v>39444</v>
      </c>
      <c r="K315" s="6" t="s">
        <v>4824</v>
      </c>
      <c r="L315" s="6" t="s">
        <v>117</v>
      </c>
      <c r="M315" s="6">
        <v>39462</v>
      </c>
      <c r="N315" s="6" t="s">
        <v>4766</v>
      </c>
      <c r="O315" s="6" t="s">
        <v>4766</v>
      </c>
    </row>
    <row r="316" spans="1:15" ht="16.5" customHeight="1" x14ac:dyDescent="0.25">
      <c r="A316" s="1" t="s">
        <v>3047</v>
      </c>
      <c r="B316" s="2" t="s">
        <v>6597</v>
      </c>
      <c r="C316" s="13" t="str">
        <f t="shared" si="5"/>
        <v>查看目錄</v>
      </c>
      <c r="D316" s="1" t="s">
        <v>50</v>
      </c>
      <c r="E316" s="6">
        <v>39366</v>
      </c>
      <c r="F316" s="6">
        <v>39406</v>
      </c>
      <c r="G316" s="6">
        <v>39437</v>
      </c>
      <c r="H316" s="6">
        <v>39442</v>
      </c>
      <c r="I316" s="6" t="s">
        <v>4792</v>
      </c>
      <c r="J316" s="6">
        <v>39444</v>
      </c>
      <c r="K316" s="6" t="s">
        <v>4824</v>
      </c>
      <c r="L316" s="6" t="s">
        <v>117</v>
      </c>
      <c r="M316" s="6">
        <v>39462</v>
      </c>
      <c r="N316" s="6" t="s">
        <v>4766</v>
      </c>
      <c r="O316" s="6" t="s">
        <v>4766</v>
      </c>
    </row>
    <row r="317" spans="1:15" ht="16.5" customHeight="1" x14ac:dyDescent="0.25">
      <c r="A317" s="1" t="s">
        <v>3048</v>
      </c>
      <c r="B317" s="2" t="s">
        <v>6598</v>
      </c>
      <c r="C317" s="13" t="str">
        <f t="shared" si="5"/>
        <v>查看目錄</v>
      </c>
      <c r="D317" s="1" t="s">
        <v>50</v>
      </c>
      <c r="E317" s="6">
        <v>39366</v>
      </c>
      <c r="F317" s="6">
        <v>39406</v>
      </c>
      <c r="G317" s="6">
        <v>39437</v>
      </c>
      <c r="H317" s="6">
        <v>39442</v>
      </c>
      <c r="I317" s="6" t="s">
        <v>4792</v>
      </c>
      <c r="J317" s="6">
        <v>39444</v>
      </c>
      <c r="K317" s="6" t="s">
        <v>4824</v>
      </c>
      <c r="L317" s="6" t="s">
        <v>117</v>
      </c>
      <c r="M317" s="6">
        <v>39462</v>
      </c>
      <c r="N317" s="6" t="s">
        <v>4766</v>
      </c>
      <c r="O317" s="6" t="s">
        <v>4766</v>
      </c>
    </row>
    <row r="318" spans="1:15" ht="16.5" customHeight="1" x14ac:dyDescent="0.25">
      <c r="A318" s="1" t="s">
        <v>3049</v>
      </c>
      <c r="B318" s="2" t="s">
        <v>6599</v>
      </c>
      <c r="C318" s="13" t="str">
        <f t="shared" si="5"/>
        <v>查看目錄</v>
      </c>
      <c r="D318" s="1" t="s">
        <v>50</v>
      </c>
      <c r="E318" s="6">
        <v>39366</v>
      </c>
      <c r="F318" s="6">
        <v>39406</v>
      </c>
      <c r="G318" s="6">
        <v>39437</v>
      </c>
      <c r="H318" s="6">
        <v>39442</v>
      </c>
      <c r="I318" s="6" t="s">
        <v>4792</v>
      </c>
      <c r="J318" s="6">
        <v>39444</v>
      </c>
      <c r="K318" s="6" t="s">
        <v>4824</v>
      </c>
      <c r="L318" s="6" t="s">
        <v>117</v>
      </c>
      <c r="M318" s="6">
        <v>39462</v>
      </c>
      <c r="N318" s="6" t="s">
        <v>4766</v>
      </c>
      <c r="O318" s="6" t="s">
        <v>4766</v>
      </c>
    </row>
    <row r="319" spans="1:15" ht="16.5" customHeight="1" x14ac:dyDescent="0.25">
      <c r="A319" s="1" t="s">
        <v>3050</v>
      </c>
      <c r="B319" s="2" t="s">
        <v>6600</v>
      </c>
      <c r="C319" s="13" t="str">
        <f t="shared" si="5"/>
        <v>查看目錄</v>
      </c>
      <c r="D319" s="1" t="s">
        <v>50</v>
      </c>
      <c r="E319" s="6">
        <v>39366</v>
      </c>
      <c r="F319" s="6">
        <v>39406</v>
      </c>
      <c r="G319" s="6">
        <v>39437</v>
      </c>
      <c r="H319" s="6">
        <v>39442</v>
      </c>
      <c r="I319" s="6" t="s">
        <v>4792</v>
      </c>
      <c r="J319" s="6">
        <v>39444</v>
      </c>
      <c r="K319" s="6" t="s">
        <v>4824</v>
      </c>
      <c r="L319" s="6" t="s">
        <v>117</v>
      </c>
      <c r="M319" s="6">
        <v>39462</v>
      </c>
      <c r="N319" s="6" t="s">
        <v>4766</v>
      </c>
      <c r="O319" s="6" t="s">
        <v>4766</v>
      </c>
    </row>
    <row r="320" spans="1:15" ht="16.5" customHeight="1" x14ac:dyDescent="0.25">
      <c r="A320" s="1" t="s">
        <v>3051</v>
      </c>
      <c r="B320" s="2" t="s">
        <v>6601</v>
      </c>
      <c r="C320" s="13" t="str">
        <f t="shared" si="5"/>
        <v>查看目錄</v>
      </c>
      <c r="D320" s="1" t="s">
        <v>50</v>
      </c>
      <c r="E320" s="6">
        <v>39366</v>
      </c>
      <c r="F320" s="6">
        <v>39406</v>
      </c>
      <c r="G320" s="6">
        <v>39437</v>
      </c>
      <c r="H320" s="6">
        <v>39442</v>
      </c>
      <c r="I320" s="6" t="s">
        <v>4792</v>
      </c>
      <c r="J320" s="6">
        <v>39444</v>
      </c>
      <c r="K320" s="6" t="s">
        <v>4824</v>
      </c>
      <c r="L320" s="6" t="s">
        <v>117</v>
      </c>
      <c r="M320" s="6">
        <v>39462</v>
      </c>
      <c r="N320" s="6" t="s">
        <v>4766</v>
      </c>
      <c r="O320" s="6" t="s">
        <v>4766</v>
      </c>
    </row>
    <row r="321" spans="1:15" ht="16.5" customHeight="1" x14ac:dyDescent="0.25">
      <c r="A321" s="1" t="s">
        <v>3052</v>
      </c>
      <c r="B321" s="2" t="s">
        <v>6602</v>
      </c>
      <c r="C321" s="13" t="str">
        <f t="shared" si="5"/>
        <v>查看目錄</v>
      </c>
      <c r="D321" s="1" t="s">
        <v>50</v>
      </c>
      <c r="E321" s="6">
        <v>39366</v>
      </c>
      <c r="F321" s="6">
        <v>39406</v>
      </c>
      <c r="G321" s="6">
        <v>39437</v>
      </c>
      <c r="H321" s="6">
        <v>39442</v>
      </c>
      <c r="I321" s="6" t="s">
        <v>4792</v>
      </c>
      <c r="J321" s="6">
        <v>39444</v>
      </c>
      <c r="K321" s="6" t="s">
        <v>4824</v>
      </c>
      <c r="L321" s="6" t="s">
        <v>117</v>
      </c>
      <c r="M321" s="6">
        <v>39462</v>
      </c>
      <c r="N321" s="6" t="s">
        <v>4766</v>
      </c>
      <c r="O321" s="6" t="s">
        <v>4766</v>
      </c>
    </row>
    <row r="322" spans="1:15" ht="16.5" customHeight="1" x14ac:dyDescent="0.25">
      <c r="A322" s="1" t="s">
        <v>3053</v>
      </c>
      <c r="B322" s="2" t="s">
        <v>6603</v>
      </c>
      <c r="C322" s="13" t="str">
        <f t="shared" si="5"/>
        <v>查看目錄</v>
      </c>
      <c r="D322" s="1" t="s">
        <v>50</v>
      </c>
      <c r="E322" s="6">
        <v>39366</v>
      </c>
      <c r="F322" s="6">
        <v>39406</v>
      </c>
      <c r="G322" s="6">
        <v>39437</v>
      </c>
      <c r="H322" s="6">
        <v>39442</v>
      </c>
      <c r="I322" s="6" t="s">
        <v>4792</v>
      </c>
      <c r="J322" s="6">
        <v>39444</v>
      </c>
      <c r="K322" s="6" t="s">
        <v>4824</v>
      </c>
      <c r="L322" s="6" t="s">
        <v>117</v>
      </c>
      <c r="M322" s="6">
        <v>39462</v>
      </c>
      <c r="N322" s="6" t="s">
        <v>4766</v>
      </c>
      <c r="O322" s="6" t="s">
        <v>4766</v>
      </c>
    </row>
    <row r="323" spans="1:15" ht="16.5" customHeight="1" x14ac:dyDescent="0.25">
      <c r="A323" s="1" t="s">
        <v>3054</v>
      </c>
      <c r="B323" s="2" t="s">
        <v>6604</v>
      </c>
      <c r="C323" s="13" t="str">
        <f t="shared" si="5"/>
        <v>查看目錄</v>
      </c>
      <c r="D323" s="1" t="s">
        <v>50</v>
      </c>
      <c r="E323" s="6">
        <v>39366</v>
      </c>
      <c r="F323" s="6">
        <v>39406</v>
      </c>
      <c r="G323" s="6">
        <v>39437</v>
      </c>
      <c r="H323" s="6">
        <v>39442</v>
      </c>
      <c r="I323" s="6" t="s">
        <v>4792</v>
      </c>
      <c r="J323" s="6">
        <v>39444</v>
      </c>
      <c r="K323" s="6" t="s">
        <v>4824</v>
      </c>
      <c r="L323" s="6" t="s">
        <v>117</v>
      </c>
      <c r="M323" s="6">
        <v>39462</v>
      </c>
      <c r="N323" s="6" t="s">
        <v>4766</v>
      </c>
      <c r="O323" s="6" t="s">
        <v>4766</v>
      </c>
    </row>
    <row r="324" spans="1:15" ht="16.5" customHeight="1" x14ac:dyDescent="0.25">
      <c r="A324" s="1" t="s">
        <v>3055</v>
      </c>
      <c r="B324" s="2" t="s">
        <v>6605</v>
      </c>
      <c r="C324" s="13" t="str">
        <f t="shared" si="5"/>
        <v>查看目錄</v>
      </c>
      <c r="D324" s="1" t="s">
        <v>50</v>
      </c>
      <c r="E324" s="6">
        <v>39366</v>
      </c>
      <c r="F324" s="6">
        <v>39406</v>
      </c>
      <c r="G324" s="6">
        <v>39437</v>
      </c>
      <c r="H324" s="6">
        <v>39442</v>
      </c>
      <c r="I324" s="6" t="s">
        <v>4792</v>
      </c>
      <c r="J324" s="6">
        <v>39444</v>
      </c>
      <c r="K324" s="6" t="s">
        <v>4824</v>
      </c>
      <c r="L324" s="6" t="s">
        <v>117</v>
      </c>
      <c r="M324" s="6">
        <v>39462</v>
      </c>
      <c r="N324" s="6" t="s">
        <v>4766</v>
      </c>
      <c r="O324" s="6" t="s">
        <v>4766</v>
      </c>
    </row>
    <row r="325" spans="1:15" ht="16.5" customHeight="1" x14ac:dyDescent="0.25">
      <c r="A325" s="1" t="s">
        <v>3056</v>
      </c>
      <c r="B325" s="2" t="s">
        <v>6606</v>
      </c>
      <c r="C325" s="13" t="str">
        <f t="shared" si="5"/>
        <v>查看目錄</v>
      </c>
      <c r="D325" s="1" t="s">
        <v>50</v>
      </c>
      <c r="E325" s="6">
        <v>39366</v>
      </c>
      <c r="F325" s="6">
        <v>39406</v>
      </c>
      <c r="G325" s="6">
        <v>39437</v>
      </c>
      <c r="H325" s="6">
        <v>39442</v>
      </c>
      <c r="I325" s="6" t="s">
        <v>4792</v>
      </c>
      <c r="J325" s="6">
        <v>39444</v>
      </c>
      <c r="K325" s="6" t="s">
        <v>4824</v>
      </c>
      <c r="L325" s="6" t="s">
        <v>117</v>
      </c>
      <c r="M325" s="6">
        <v>39462</v>
      </c>
      <c r="N325" s="6" t="s">
        <v>4766</v>
      </c>
      <c r="O325" s="6" t="s">
        <v>4766</v>
      </c>
    </row>
    <row r="326" spans="1:15" ht="16.5" customHeight="1" x14ac:dyDescent="0.25">
      <c r="A326" s="1" t="s">
        <v>3057</v>
      </c>
      <c r="B326" s="2" t="s">
        <v>6607</v>
      </c>
      <c r="C326" s="13" t="str">
        <f t="shared" si="5"/>
        <v>查看目錄</v>
      </c>
      <c r="D326" s="1" t="s">
        <v>2910</v>
      </c>
      <c r="E326" s="6">
        <v>39408</v>
      </c>
      <c r="F326" s="6">
        <v>39449</v>
      </c>
      <c r="G326" s="6">
        <v>39433</v>
      </c>
      <c r="H326" s="6">
        <v>39442</v>
      </c>
      <c r="I326" s="6" t="s">
        <v>4805</v>
      </c>
      <c r="J326" s="6">
        <v>39444</v>
      </c>
      <c r="K326" s="6" t="s">
        <v>4824</v>
      </c>
      <c r="L326" s="6" t="s">
        <v>642</v>
      </c>
      <c r="M326" s="6">
        <v>39462</v>
      </c>
      <c r="N326" s="6" t="s">
        <v>4766</v>
      </c>
      <c r="O326" s="6" t="s">
        <v>4766</v>
      </c>
    </row>
    <row r="327" spans="1:15" ht="16.5" customHeight="1" x14ac:dyDescent="0.25">
      <c r="A327" s="1" t="s">
        <v>3058</v>
      </c>
      <c r="B327" s="2" t="s">
        <v>6608</v>
      </c>
      <c r="C327" s="13" t="str">
        <f t="shared" si="5"/>
        <v>查看目錄</v>
      </c>
      <c r="D327" s="1" t="s">
        <v>2314</v>
      </c>
      <c r="E327" s="6">
        <v>39403</v>
      </c>
      <c r="F327" s="6">
        <v>39443</v>
      </c>
      <c r="G327" s="6">
        <v>39437</v>
      </c>
      <c r="H327" s="6">
        <v>39442</v>
      </c>
      <c r="I327" s="6" t="s">
        <v>4792</v>
      </c>
      <c r="J327" s="6">
        <v>39444</v>
      </c>
      <c r="K327" s="6" t="s">
        <v>4824</v>
      </c>
      <c r="L327" s="6" t="s">
        <v>642</v>
      </c>
      <c r="M327" s="6">
        <v>39462</v>
      </c>
      <c r="N327" s="6" t="s">
        <v>4766</v>
      </c>
      <c r="O327" s="6" t="s">
        <v>4766</v>
      </c>
    </row>
    <row r="328" spans="1:15" ht="16.5" customHeight="1" x14ac:dyDescent="0.25">
      <c r="A328" s="1" t="s">
        <v>3059</v>
      </c>
      <c r="B328" s="2" t="s">
        <v>6609</v>
      </c>
      <c r="C328" s="13" t="str">
        <f t="shared" si="5"/>
        <v>查看目錄</v>
      </c>
      <c r="D328" s="1" t="s">
        <v>3060</v>
      </c>
      <c r="E328" s="6">
        <v>39408</v>
      </c>
      <c r="F328" s="6">
        <v>39449</v>
      </c>
      <c r="G328" s="6">
        <v>39443</v>
      </c>
      <c r="H328" s="6">
        <v>39444</v>
      </c>
      <c r="I328" s="6" t="s">
        <v>4805</v>
      </c>
      <c r="J328" s="6">
        <v>39475</v>
      </c>
      <c r="K328" s="6" t="s">
        <v>4824</v>
      </c>
      <c r="L328" s="6" t="s">
        <v>642</v>
      </c>
      <c r="M328" s="6">
        <v>39461</v>
      </c>
      <c r="N328" s="6" t="s">
        <v>4766</v>
      </c>
      <c r="O328" s="6" t="s">
        <v>4766</v>
      </c>
    </row>
    <row r="329" spans="1:15" ht="16.5" customHeight="1" x14ac:dyDescent="0.25">
      <c r="A329" s="1" t="s">
        <v>3061</v>
      </c>
      <c r="B329" s="2" t="s">
        <v>6610</v>
      </c>
      <c r="C329" s="13" t="str">
        <f t="shared" si="5"/>
        <v>查看目錄</v>
      </c>
      <c r="D329" s="1" t="s">
        <v>3060</v>
      </c>
      <c r="E329" s="6">
        <v>39422</v>
      </c>
      <c r="F329" s="6">
        <v>39435</v>
      </c>
      <c r="G329" s="6">
        <v>39438</v>
      </c>
      <c r="H329" s="6">
        <v>39442</v>
      </c>
      <c r="I329" s="6" t="s">
        <v>4792</v>
      </c>
      <c r="J329" s="6">
        <v>39444</v>
      </c>
      <c r="K329" s="6" t="s">
        <v>4824</v>
      </c>
      <c r="L329" s="6" t="s">
        <v>622</v>
      </c>
      <c r="M329" s="6">
        <v>39462</v>
      </c>
      <c r="N329" s="6" t="s">
        <v>4766</v>
      </c>
      <c r="O329" s="6" t="s">
        <v>4766</v>
      </c>
    </row>
    <row r="330" spans="1:15" ht="16.5" customHeight="1" x14ac:dyDescent="0.25">
      <c r="A330" s="1" t="s">
        <v>3062</v>
      </c>
      <c r="B330" s="2" t="s">
        <v>6611</v>
      </c>
      <c r="C330" s="13" t="str">
        <f t="shared" si="5"/>
        <v>查看目錄</v>
      </c>
      <c r="D330" s="1" t="s">
        <v>3063</v>
      </c>
      <c r="E330" s="6">
        <v>39401</v>
      </c>
      <c r="F330" s="6">
        <v>39435</v>
      </c>
      <c r="G330" s="6">
        <v>39450</v>
      </c>
      <c r="H330" s="6">
        <v>39462</v>
      </c>
      <c r="I330" s="6" t="s">
        <v>4792</v>
      </c>
      <c r="J330" s="6">
        <v>39475</v>
      </c>
      <c r="K330" s="6" t="s">
        <v>4824</v>
      </c>
      <c r="L330" s="6" t="s">
        <v>622</v>
      </c>
      <c r="M330" s="6">
        <v>39461</v>
      </c>
      <c r="N330" s="6" t="s">
        <v>4766</v>
      </c>
      <c r="O330" s="6" t="s">
        <v>4766</v>
      </c>
    </row>
    <row r="331" spans="1:15" ht="16.5" customHeight="1" x14ac:dyDescent="0.25">
      <c r="A331" s="1" t="s">
        <v>3064</v>
      </c>
      <c r="B331" s="2" t="s">
        <v>6612</v>
      </c>
      <c r="C331" s="13" t="str">
        <f t="shared" si="5"/>
        <v>查看目錄</v>
      </c>
      <c r="D331" s="1" t="s">
        <v>3065</v>
      </c>
      <c r="E331" s="6">
        <v>39306</v>
      </c>
      <c r="F331" s="6" t="s">
        <v>225</v>
      </c>
      <c r="G331" s="6">
        <v>39450</v>
      </c>
      <c r="H331" s="6">
        <v>39462</v>
      </c>
      <c r="I331" s="6" t="s">
        <v>4805</v>
      </c>
      <c r="J331" s="6">
        <v>39475</v>
      </c>
      <c r="K331" s="6" t="s">
        <v>4824</v>
      </c>
      <c r="L331" s="6" t="s">
        <v>622</v>
      </c>
      <c r="M331" s="6" t="s">
        <v>225</v>
      </c>
      <c r="N331" s="6" t="s">
        <v>4766</v>
      </c>
      <c r="O331" s="6" t="s">
        <v>4766</v>
      </c>
    </row>
    <row r="332" spans="1:15" ht="16.5" customHeight="1" x14ac:dyDescent="0.25">
      <c r="A332" s="1" t="s">
        <v>3066</v>
      </c>
      <c r="B332" s="2" t="s">
        <v>6613</v>
      </c>
      <c r="C332" s="13" t="str">
        <f t="shared" si="5"/>
        <v>查看目錄</v>
      </c>
      <c r="D332" s="1" t="s">
        <v>3067</v>
      </c>
      <c r="E332" s="6">
        <v>39421</v>
      </c>
      <c r="F332" s="6">
        <v>39462</v>
      </c>
      <c r="G332" s="6">
        <v>39455</v>
      </c>
      <c r="H332" s="6">
        <v>39462</v>
      </c>
      <c r="I332" s="6" t="s">
        <v>4805</v>
      </c>
      <c r="J332" s="6">
        <v>39475</v>
      </c>
      <c r="K332" s="6" t="s">
        <v>4824</v>
      </c>
      <c r="L332" s="6" t="s">
        <v>642</v>
      </c>
      <c r="M332" s="6">
        <v>39461</v>
      </c>
      <c r="N332" s="6" t="s">
        <v>4766</v>
      </c>
      <c r="O332" s="6" t="s">
        <v>4766</v>
      </c>
    </row>
    <row r="333" spans="1:15" ht="16.5" customHeight="1" x14ac:dyDescent="0.25">
      <c r="A333" s="1" t="s">
        <v>3068</v>
      </c>
      <c r="B333" s="2" t="s">
        <v>6614</v>
      </c>
      <c r="C333" s="13" t="str">
        <f t="shared" si="5"/>
        <v>查看目錄</v>
      </c>
      <c r="D333" s="1" t="s">
        <v>3069</v>
      </c>
      <c r="E333" s="6" t="s">
        <v>4766</v>
      </c>
      <c r="F333" s="6">
        <v>39540</v>
      </c>
      <c r="G333" s="6" t="s">
        <v>4766</v>
      </c>
      <c r="H333" s="6" t="s">
        <v>4766</v>
      </c>
      <c r="I333" s="6" t="s">
        <v>4766</v>
      </c>
      <c r="J333" s="6" t="s">
        <v>4766</v>
      </c>
      <c r="K333" s="6" t="s">
        <v>4766</v>
      </c>
      <c r="L333" s="6" t="s">
        <v>1570</v>
      </c>
      <c r="M333" s="6" t="s">
        <v>4766</v>
      </c>
      <c r="N333" s="6" t="s">
        <v>4766</v>
      </c>
      <c r="O333" s="6" t="s">
        <v>4766</v>
      </c>
    </row>
    <row r="334" spans="1:15" ht="16.5" customHeight="1" x14ac:dyDescent="0.25">
      <c r="A334" s="1" t="s">
        <v>3070</v>
      </c>
      <c r="B334" s="2" t="s">
        <v>6615</v>
      </c>
      <c r="C334" s="13" t="str">
        <f t="shared" si="5"/>
        <v>查看目錄</v>
      </c>
      <c r="D334" s="1" t="s">
        <v>3069</v>
      </c>
      <c r="E334" s="6" t="s">
        <v>4766</v>
      </c>
      <c r="F334" s="6">
        <v>39540</v>
      </c>
      <c r="G334" s="6" t="s">
        <v>4766</v>
      </c>
      <c r="H334" s="6" t="s">
        <v>4766</v>
      </c>
      <c r="I334" s="6" t="s">
        <v>4766</v>
      </c>
      <c r="J334" s="6" t="s">
        <v>4766</v>
      </c>
      <c r="K334" s="6" t="s">
        <v>4766</v>
      </c>
      <c r="L334" s="6" t="s">
        <v>1570</v>
      </c>
      <c r="M334" s="6" t="s">
        <v>4766</v>
      </c>
      <c r="N334" s="6" t="s">
        <v>4766</v>
      </c>
      <c r="O334" s="6" t="s">
        <v>4766</v>
      </c>
    </row>
    <row r="335" spans="1:15" ht="16.5" customHeight="1" x14ac:dyDescent="0.25">
      <c r="A335" s="1" t="s">
        <v>3071</v>
      </c>
      <c r="B335" s="2" t="s">
        <v>6616</v>
      </c>
      <c r="C335" s="13" t="str">
        <f t="shared" si="5"/>
        <v>查看目錄</v>
      </c>
      <c r="D335" s="1" t="s">
        <v>3072</v>
      </c>
      <c r="E335" s="6">
        <v>39436</v>
      </c>
      <c r="F335" s="6">
        <v>39508</v>
      </c>
      <c r="G335" s="6">
        <v>39513</v>
      </c>
      <c r="H335" s="6">
        <v>39513</v>
      </c>
      <c r="I335" s="6" t="s">
        <v>4805</v>
      </c>
      <c r="J335" s="6">
        <v>39525</v>
      </c>
      <c r="K335" s="6" t="s">
        <v>4824</v>
      </c>
      <c r="L335" s="6" t="s">
        <v>642</v>
      </c>
      <c r="M335" s="6">
        <v>39547</v>
      </c>
      <c r="N335" s="6" t="s">
        <v>4766</v>
      </c>
      <c r="O335" s="6" t="s">
        <v>4766</v>
      </c>
    </row>
    <row r="336" spans="1:15" ht="16.5" customHeight="1" x14ac:dyDescent="0.25">
      <c r="A336" s="1" t="s">
        <v>3073</v>
      </c>
      <c r="B336" s="2" t="s">
        <v>6617</v>
      </c>
      <c r="C336" s="13" t="str">
        <f t="shared" si="5"/>
        <v>查看目錄</v>
      </c>
      <c r="D336" s="1" t="s">
        <v>3074</v>
      </c>
      <c r="E336" s="6">
        <v>39517</v>
      </c>
      <c r="F336" s="6">
        <v>39519</v>
      </c>
      <c r="G336" s="6">
        <v>39525</v>
      </c>
      <c r="H336" s="6">
        <v>39527</v>
      </c>
      <c r="I336" s="6" t="s">
        <v>4792</v>
      </c>
      <c r="J336" s="6">
        <v>39540</v>
      </c>
      <c r="K336" s="6" t="s">
        <v>4824</v>
      </c>
      <c r="L336" s="6" t="s">
        <v>622</v>
      </c>
      <c r="M336" s="6">
        <v>39547</v>
      </c>
      <c r="N336" s="6" t="s">
        <v>4766</v>
      </c>
      <c r="O336" s="6" t="s">
        <v>4766</v>
      </c>
    </row>
    <row r="337" spans="1:15" ht="16.5" customHeight="1" x14ac:dyDescent="0.25">
      <c r="A337" s="1" t="s">
        <v>3075</v>
      </c>
      <c r="B337" s="2" t="s">
        <v>6618</v>
      </c>
      <c r="C337" s="13" t="str">
        <f t="shared" si="5"/>
        <v>查看目錄</v>
      </c>
      <c r="D337" s="1" t="s">
        <v>3074</v>
      </c>
      <c r="E337" s="6">
        <v>39517</v>
      </c>
      <c r="F337" s="6">
        <v>39519</v>
      </c>
      <c r="G337" s="6">
        <v>39525</v>
      </c>
      <c r="H337" s="6">
        <v>39527</v>
      </c>
      <c r="I337" s="6" t="s">
        <v>4792</v>
      </c>
      <c r="J337" s="6">
        <v>39540</v>
      </c>
      <c r="K337" s="6" t="s">
        <v>4824</v>
      </c>
      <c r="L337" s="6" t="s">
        <v>622</v>
      </c>
      <c r="M337" s="6">
        <v>39547</v>
      </c>
      <c r="N337" s="6" t="s">
        <v>4766</v>
      </c>
      <c r="O337" s="6" t="s">
        <v>4766</v>
      </c>
    </row>
    <row r="338" spans="1:15" ht="16.5" customHeight="1" x14ac:dyDescent="0.25">
      <c r="A338" s="1" t="s">
        <v>3076</v>
      </c>
      <c r="B338" s="2" t="s">
        <v>6619</v>
      </c>
      <c r="C338" s="13" t="str">
        <f t="shared" si="5"/>
        <v>查看目錄</v>
      </c>
      <c r="D338" s="1" t="s">
        <v>3074</v>
      </c>
      <c r="E338" s="6">
        <v>39517</v>
      </c>
      <c r="F338" s="6">
        <v>39519</v>
      </c>
      <c r="G338" s="6">
        <v>39525</v>
      </c>
      <c r="H338" s="6">
        <v>39527</v>
      </c>
      <c r="I338" s="6" t="s">
        <v>4792</v>
      </c>
      <c r="J338" s="6">
        <v>39540</v>
      </c>
      <c r="K338" s="6" t="s">
        <v>4824</v>
      </c>
      <c r="L338" s="6" t="s">
        <v>622</v>
      </c>
      <c r="M338" s="6">
        <v>39547</v>
      </c>
      <c r="N338" s="6" t="s">
        <v>4766</v>
      </c>
      <c r="O338" s="6" t="s">
        <v>4766</v>
      </c>
    </row>
    <row r="339" spans="1:15" ht="16.5" customHeight="1" x14ac:dyDescent="0.25">
      <c r="A339" s="1" t="s">
        <v>3077</v>
      </c>
      <c r="B339" s="2" t="s">
        <v>6620</v>
      </c>
      <c r="C339" s="13" t="str">
        <f t="shared" si="5"/>
        <v>查看目錄</v>
      </c>
      <c r="D339" s="1" t="s">
        <v>3074</v>
      </c>
      <c r="E339" s="6">
        <v>39517</v>
      </c>
      <c r="F339" s="6">
        <v>39519</v>
      </c>
      <c r="G339" s="6">
        <v>39525</v>
      </c>
      <c r="H339" s="6">
        <v>39527</v>
      </c>
      <c r="I339" s="6" t="s">
        <v>4792</v>
      </c>
      <c r="J339" s="6">
        <v>39540</v>
      </c>
      <c r="K339" s="6" t="s">
        <v>4824</v>
      </c>
      <c r="L339" s="6" t="s">
        <v>622</v>
      </c>
      <c r="M339" s="6">
        <v>39547</v>
      </c>
      <c r="N339" s="6" t="s">
        <v>4766</v>
      </c>
      <c r="O339" s="6" t="s">
        <v>4766</v>
      </c>
    </row>
    <row r="340" spans="1:15" ht="16.5" customHeight="1" x14ac:dyDescent="0.25">
      <c r="A340" s="1" t="s">
        <v>3078</v>
      </c>
      <c r="B340" s="2" t="s">
        <v>6621</v>
      </c>
      <c r="C340" s="13" t="str">
        <f t="shared" si="5"/>
        <v>查看目錄</v>
      </c>
      <c r="D340" s="1" t="s">
        <v>3074</v>
      </c>
      <c r="E340" s="6">
        <v>39517</v>
      </c>
      <c r="F340" s="6">
        <v>39519</v>
      </c>
      <c r="G340" s="6">
        <v>39525</v>
      </c>
      <c r="H340" s="6">
        <v>39527</v>
      </c>
      <c r="I340" s="6" t="s">
        <v>4792</v>
      </c>
      <c r="J340" s="6">
        <v>39540</v>
      </c>
      <c r="K340" s="6" t="s">
        <v>4824</v>
      </c>
      <c r="L340" s="6" t="s">
        <v>622</v>
      </c>
      <c r="M340" s="6">
        <v>39547</v>
      </c>
      <c r="N340" s="6" t="s">
        <v>4766</v>
      </c>
      <c r="O340" s="6" t="s">
        <v>4766</v>
      </c>
    </row>
    <row r="341" spans="1:15" ht="16.5" customHeight="1" x14ac:dyDescent="0.25">
      <c r="A341" s="1" t="s">
        <v>3079</v>
      </c>
      <c r="B341" s="2" t="s">
        <v>6622</v>
      </c>
      <c r="C341" s="13" t="str">
        <f t="shared" si="5"/>
        <v>查看目錄</v>
      </c>
      <c r="D341" s="1" t="s">
        <v>3080</v>
      </c>
      <c r="E341" s="6">
        <v>39507</v>
      </c>
      <c r="F341" s="6">
        <v>39547</v>
      </c>
      <c r="G341" s="6">
        <v>39524</v>
      </c>
      <c r="H341" s="6">
        <v>39525</v>
      </c>
      <c r="I341" s="6" t="s">
        <v>4792</v>
      </c>
      <c r="J341" s="6">
        <v>39540</v>
      </c>
      <c r="K341" s="6" t="s">
        <v>4824</v>
      </c>
      <c r="L341" s="6" t="s">
        <v>642</v>
      </c>
      <c r="M341" s="6">
        <v>39547</v>
      </c>
      <c r="N341" s="6" t="s">
        <v>4766</v>
      </c>
      <c r="O341" s="6" t="s">
        <v>4766</v>
      </c>
    </row>
    <row r="342" spans="1:15" ht="16.5" customHeight="1" x14ac:dyDescent="0.25">
      <c r="A342" s="1" t="s">
        <v>3081</v>
      </c>
      <c r="B342" s="2" t="s">
        <v>6623</v>
      </c>
      <c r="C342" s="13" t="str">
        <f t="shared" si="5"/>
        <v>查看目錄</v>
      </c>
      <c r="D342" s="1" t="s">
        <v>3080</v>
      </c>
      <c r="E342" s="6">
        <v>39507</v>
      </c>
      <c r="F342" s="6">
        <v>39547</v>
      </c>
      <c r="G342" s="6">
        <v>39524</v>
      </c>
      <c r="H342" s="6">
        <v>39525</v>
      </c>
      <c r="I342" s="6" t="s">
        <v>4792</v>
      </c>
      <c r="J342" s="6">
        <v>39540</v>
      </c>
      <c r="K342" s="6" t="s">
        <v>4824</v>
      </c>
      <c r="L342" s="6" t="s">
        <v>642</v>
      </c>
      <c r="M342" s="6">
        <v>39547</v>
      </c>
      <c r="N342" s="6" t="s">
        <v>4766</v>
      </c>
      <c r="O342" s="6" t="s">
        <v>4766</v>
      </c>
    </row>
    <row r="343" spans="1:15" ht="16.5" customHeight="1" x14ac:dyDescent="0.25">
      <c r="A343" s="1" t="s">
        <v>3082</v>
      </c>
      <c r="B343" s="2" t="s">
        <v>6624</v>
      </c>
      <c r="C343" s="13" t="str">
        <f t="shared" si="5"/>
        <v>查看目錄</v>
      </c>
      <c r="D343" s="1" t="s">
        <v>3080</v>
      </c>
      <c r="E343" s="6">
        <v>39507</v>
      </c>
      <c r="F343" s="6">
        <v>39547</v>
      </c>
      <c r="G343" s="6">
        <v>39524</v>
      </c>
      <c r="H343" s="6">
        <v>39525</v>
      </c>
      <c r="I343" s="6" t="s">
        <v>4792</v>
      </c>
      <c r="J343" s="6">
        <v>39540</v>
      </c>
      <c r="K343" s="6" t="s">
        <v>4824</v>
      </c>
      <c r="L343" s="6" t="s">
        <v>642</v>
      </c>
      <c r="M343" s="6">
        <v>39547</v>
      </c>
      <c r="N343" s="6" t="s">
        <v>4766</v>
      </c>
      <c r="O343" s="6" t="s">
        <v>4766</v>
      </c>
    </row>
    <row r="344" spans="1:15" ht="16.5" customHeight="1" x14ac:dyDescent="0.25">
      <c r="A344" s="1" t="s">
        <v>3083</v>
      </c>
      <c r="B344" s="2" t="s">
        <v>6625</v>
      </c>
      <c r="C344" s="13" t="str">
        <f t="shared" si="5"/>
        <v>查看目錄</v>
      </c>
      <c r="D344" s="1" t="s">
        <v>3080</v>
      </c>
      <c r="E344" s="6">
        <v>39507</v>
      </c>
      <c r="F344" s="6">
        <v>39547</v>
      </c>
      <c r="G344" s="6">
        <v>39524</v>
      </c>
      <c r="H344" s="6">
        <v>39525</v>
      </c>
      <c r="I344" s="6" t="s">
        <v>4792</v>
      </c>
      <c r="J344" s="6">
        <v>39540</v>
      </c>
      <c r="K344" s="6" t="s">
        <v>4824</v>
      </c>
      <c r="L344" s="6" t="s">
        <v>642</v>
      </c>
      <c r="M344" s="6">
        <v>39547</v>
      </c>
      <c r="N344" s="6" t="s">
        <v>4766</v>
      </c>
      <c r="O344" s="6" t="s">
        <v>4766</v>
      </c>
    </row>
    <row r="345" spans="1:15" ht="16.5" customHeight="1" x14ac:dyDescent="0.25">
      <c r="A345" s="1" t="s">
        <v>3084</v>
      </c>
      <c r="B345" s="2" t="s">
        <v>6626</v>
      </c>
      <c r="C345" s="13" t="str">
        <f t="shared" si="5"/>
        <v>查看目錄</v>
      </c>
      <c r="D345" s="1" t="s">
        <v>2319</v>
      </c>
      <c r="E345" s="6">
        <v>39472</v>
      </c>
      <c r="F345" s="6">
        <v>39527</v>
      </c>
      <c r="G345" s="6">
        <v>39524</v>
      </c>
      <c r="H345" s="6">
        <v>39525</v>
      </c>
      <c r="I345" s="6" t="s">
        <v>4792</v>
      </c>
      <c r="J345" s="6">
        <v>39540</v>
      </c>
      <c r="K345" s="6" t="s">
        <v>4824</v>
      </c>
      <c r="L345" s="6" t="s">
        <v>642</v>
      </c>
      <c r="M345" s="6">
        <v>39547</v>
      </c>
      <c r="N345" s="6" t="s">
        <v>4766</v>
      </c>
      <c r="O345" s="6" t="s">
        <v>4766</v>
      </c>
    </row>
    <row r="346" spans="1:15" ht="16.5" customHeight="1" x14ac:dyDescent="0.25">
      <c r="A346" s="1" t="s">
        <v>3085</v>
      </c>
      <c r="B346" s="2" t="s">
        <v>6627</v>
      </c>
      <c r="C346" s="13" t="str">
        <f t="shared" si="5"/>
        <v>查看目錄</v>
      </c>
      <c r="D346" s="1" t="s">
        <v>3036</v>
      </c>
      <c r="E346" s="6">
        <v>39511</v>
      </c>
      <c r="F346" s="6">
        <v>39552</v>
      </c>
      <c r="G346" s="6">
        <v>39526</v>
      </c>
      <c r="H346" s="6">
        <v>39527</v>
      </c>
      <c r="I346" s="6" t="s">
        <v>4792</v>
      </c>
      <c r="J346" s="6">
        <v>39540</v>
      </c>
      <c r="K346" s="6" t="s">
        <v>4824</v>
      </c>
      <c r="L346" s="6" t="s">
        <v>642</v>
      </c>
      <c r="M346" s="6">
        <v>39547</v>
      </c>
      <c r="N346" s="6" t="s">
        <v>4766</v>
      </c>
      <c r="O346" s="6" t="s">
        <v>4766</v>
      </c>
    </row>
    <row r="347" spans="1:15" ht="16.5" customHeight="1" x14ac:dyDescent="0.25">
      <c r="A347" s="1" t="s">
        <v>3086</v>
      </c>
      <c r="B347" s="2" t="s">
        <v>6628</v>
      </c>
      <c r="C347" s="13" t="str">
        <f t="shared" si="5"/>
        <v>查看目錄</v>
      </c>
      <c r="D347" s="1" t="s">
        <v>3087</v>
      </c>
      <c r="E347" s="6">
        <v>39497</v>
      </c>
      <c r="F347" s="6">
        <v>39536</v>
      </c>
      <c r="G347" s="6">
        <v>39526</v>
      </c>
      <c r="H347" s="6">
        <v>39527</v>
      </c>
      <c r="I347" s="6" t="s">
        <v>4792</v>
      </c>
      <c r="J347" s="6">
        <v>39540</v>
      </c>
      <c r="K347" s="6" t="s">
        <v>4824</v>
      </c>
      <c r="L347" s="6" t="s">
        <v>642</v>
      </c>
      <c r="M347" s="6">
        <v>39547</v>
      </c>
      <c r="N347" s="6" t="s">
        <v>4766</v>
      </c>
      <c r="O347" s="6" t="s">
        <v>4766</v>
      </c>
    </row>
    <row r="348" spans="1:15" ht="16.5" customHeight="1" x14ac:dyDescent="0.25">
      <c r="A348" s="1" t="s">
        <v>3088</v>
      </c>
      <c r="B348" s="2" t="s">
        <v>6629</v>
      </c>
      <c r="C348" s="13" t="str">
        <f t="shared" si="5"/>
        <v>查看目錄</v>
      </c>
      <c r="D348" s="1" t="s">
        <v>1198</v>
      </c>
      <c r="E348" s="6">
        <v>39479</v>
      </c>
      <c r="F348" s="6">
        <v>39527</v>
      </c>
      <c r="G348" s="6">
        <v>39526</v>
      </c>
      <c r="H348" s="6">
        <v>39527</v>
      </c>
      <c r="I348" s="6" t="s">
        <v>4792</v>
      </c>
      <c r="J348" s="6">
        <v>39540</v>
      </c>
      <c r="K348" s="6" t="s">
        <v>4824</v>
      </c>
      <c r="L348" s="6" t="s">
        <v>642</v>
      </c>
      <c r="M348" s="6">
        <v>39547</v>
      </c>
      <c r="N348" s="6" t="s">
        <v>4766</v>
      </c>
      <c r="O348" s="6" t="s">
        <v>4766</v>
      </c>
    </row>
    <row r="349" spans="1:15" ht="16.5" customHeight="1" x14ac:dyDescent="0.25">
      <c r="A349" s="1" t="s">
        <v>3089</v>
      </c>
      <c r="B349" s="2" t="s">
        <v>6630</v>
      </c>
      <c r="C349" s="13" t="str">
        <f t="shared" si="5"/>
        <v>查看目錄</v>
      </c>
      <c r="D349" s="1" t="s">
        <v>3090</v>
      </c>
      <c r="E349" s="6">
        <v>39519</v>
      </c>
      <c r="F349" s="6">
        <v>39560</v>
      </c>
      <c r="G349" s="6">
        <v>39535</v>
      </c>
      <c r="H349" s="6">
        <v>39535</v>
      </c>
      <c r="I349" s="6" t="s">
        <v>4792</v>
      </c>
      <c r="J349" s="6">
        <v>39540</v>
      </c>
      <c r="K349" s="6" t="s">
        <v>4824</v>
      </c>
      <c r="L349" s="6" t="s">
        <v>642</v>
      </c>
      <c r="M349" s="6">
        <v>39547</v>
      </c>
      <c r="N349" s="6" t="s">
        <v>4766</v>
      </c>
      <c r="O349" s="6" t="s">
        <v>4766</v>
      </c>
    </row>
    <row r="350" spans="1:15" ht="16.5" customHeight="1" x14ac:dyDescent="0.25">
      <c r="A350" s="1" t="s">
        <v>3091</v>
      </c>
      <c r="B350" s="2" t="s">
        <v>6631</v>
      </c>
      <c r="C350" s="13" t="str">
        <f t="shared" si="5"/>
        <v>查看目錄</v>
      </c>
      <c r="D350" s="1" t="s">
        <v>3092</v>
      </c>
      <c r="E350" s="6">
        <v>39525</v>
      </c>
      <c r="F350" s="6">
        <v>39566</v>
      </c>
      <c r="G350" s="6">
        <v>39570</v>
      </c>
      <c r="H350" s="6">
        <v>39576</v>
      </c>
      <c r="I350" s="6" t="s">
        <v>4792</v>
      </c>
      <c r="J350" s="6">
        <v>39591</v>
      </c>
      <c r="K350" s="6" t="s">
        <v>4824</v>
      </c>
      <c r="L350" s="6" t="s">
        <v>642</v>
      </c>
      <c r="M350" s="6">
        <v>39638</v>
      </c>
      <c r="N350" s="6" t="s">
        <v>4766</v>
      </c>
      <c r="O350" s="6" t="s">
        <v>4766</v>
      </c>
    </row>
    <row r="351" spans="1:15" ht="16.5" customHeight="1" x14ac:dyDescent="0.25">
      <c r="A351" s="1" t="s">
        <v>3093</v>
      </c>
      <c r="B351" s="2" t="s">
        <v>6632</v>
      </c>
      <c r="C351" s="13" t="str">
        <f t="shared" si="5"/>
        <v>查看目錄</v>
      </c>
      <c r="D351" s="1" t="s">
        <v>3092</v>
      </c>
      <c r="E351" s="6">
        <v>39525</v>
      </c>
      <c r="F351" s="6">
        <v>39566</v>
      </c>
      <c r="G351" s="6">
        <v>39570</v>
      </c>
      <c r="H351" s="6">
        <v>39576</v>
      </c>
      <c r="I351" s="6" t="s">
        <v>4792</v>
      </c>
      <c r="J351" s="6">
        <v>39591</v>
      </c>
      <c r="K351" s="6" t="s">
        <v>4824</v>
      </c>
      <c r="L351" s="6" t="s">
        <v>642</v>
      </c>
      <c r="M351" s="6">
        <v>39638</v>
      </c>
      <c r="N351" s="6" t="s">
        <v>4766</v>
      </c>
      <c r="O351" s="6" t="s">
        <v>4766</v>
      </c>
    </row>
    <row r="352" spans="1:15" ht="16.5" customHeight="1" x14ac:dyDescent="0.25">
      <c r="A352" s="1" t="s">
        <v>3094</v>
      </c>
      <c r="B352" s="2" t="s">
        <v>6633</v>
      </c>
      <c r="C352" s="13" t="str">
        <f t="shared" si="5"/>
        <v>查看目錄</v>
      </c>
      <c r="D352" s="1" t="s">
        <v>3092</v>
      </c>
      <c r="E352" s="6">
        <v>39525</v>
      </c>
      <c r="F352" s="6">
        <v>39566</v>
      </c>
      <c r="G352" s="6">
        <v>39570</v>
      </c>
      <c r="H352" s="6">
        <v>39576</v>
      </c>
      <c r="I352" s="6" t="s">
        <v>4792</v>
      </c>
      <c r="J352" s="6">
        <v>39591</v>
      </c>
      <c r="K352" s="6" t="s">
        <v>4824</v>
      </c>
      <c r="L352" s="6" t="s">
        <v>642</v>
      </c>
      <c r="M352" s="6">
        <v>39638</v>
      </c>
      <c r="N352" s="6" t="s">
        <v>4766</v>
      </c>
      <c r="O352" s="6" t="s">
        <v>4766</v>
      </c>
    </row>
    <row r="353" spans="1:15" ht="16.5" customHeight="1" x14ac:dyDescent="0.25">
      <c r="A353" s="1" t="s">
        <v>3095</v>
      </c>
      <c r="B353" s="2" t="s">
        <v>6634</v>
      </c>
      <c r="C353" s="13" t="str">
        <f t="shared" si="5"/>
        <v>查看目錄</v>
      </c>
      <c r="D353" s="1" t="s">
        <v>3092</v>
      </c>
      <c r="E353" s="6">
        <v>39525</v>
      </c>
      <c r="F353" s="6">
        <v>39566</v>
      </c>
      <c r="G353" s="6">
        <v>39570</v>
      </c>
      <c r="H353" s="6">
        <v>39576</v>
      </c>
      <c r="I353" s="6" t="s">
        <v>4792</v>
      </c>
      <c r="J353" s="6">
        <v>39591</v>
      </c>
      <c r="K353" s="6" t="s">
        <v>4824</v>
      </c>
      <c r="L353" s="6" t="s">
        <v>642</v>
      </c>
      <c r="M353" s="6">
        <v>39638</v>
      </c>
      <c r="N353" s="6" t="s">
        <v>4766</v>
      </c>
      <c r="O353" s="6" t="s">
        <v>4766</v>
      </c>
    </row>
    <row r="354" spans="1:15" ht="16.5" customHeight="1" x14ac:dyDescent="0.25">
      <c r="A354" s="1" t="s">
        <v>3096</v>
      </c>
      <c r="B354" s="2" t="s">
        <v>6635</v>
      </c>
      <c r="C354" s="13" t="str">
        <f t="shared" si="5"/>
        <v>查看目錄</v>
      </c>
      <c r="D354" s="1" t="s">
        <v>3092</v>
      </c>
      <c r="E354" s="6">
        <v>39525</v>
      </c>
      <c r="F354" s="6">
        <v>39566</v>
      </c>
      <c r="G354" s="6">
        <v>39570</v>
      </c>
      <c r="H354" s="6">
        <v>39576</v>
      </c>
      <c r="I354" s="6" t="s">
        <v>4792</v>
      </c>
      <c r="J354" s="6">
        <v>39591</v>
      </c>
      <c r="K354" s="6" t="s">
        <v>4824</v>
      </c>
      <c r="L354" s="6" t="s">
        <v>642</v>
      </c>
      <c r="M354" s="6">
        <v>39638</v>
      </c>
      <c r="N354" s="6" t="s">
        <v>4766</v>
      </c>
      <c r="O354" s="6" t="s">
        <v>4766</v>
      </c>
    </row>
    <row r="355" spans="1:15" ht="16.5" customHeight="1" x14ac:dyDescent="0.25">
      <c r="A355" s="1" t="s">
        <v>3097</v>
      </c>
      <c r="B355" s="2" t="s">
        <v>6636</v>
      </c>
      <c r="C355" s="13" t="str">
        <f t="shared" si="5"/>
        <v>查看目錄</v>
      </c>
      <c r="D355" s="1" t="s">
        <v>3092</v>
      </c>
      <c r="E355" s="6">
        <v>39525</v>
      </c>
      <c r="F355" s="6">
        <v>39566</v>
      </c>
      <c r="G355" s="6">
        <v>39570</v>
      </c>
      <c r="H355" s="6">
        <v>39576</v>
      </c>
      <c r="I355" s="6" t="s">
        <v>4792</v>
      </c>
      <c r="J355" s="6">
        <v>39591</v>
      </c>
      <c r="K355" s="6" t="s">
        <v>4824</v>
      </c>
      <c r="L355" s="6" t="s">
        <v>642</v>
      </c>
      <c r="M355" s="6">
        <v>39638</v>
      </c>
      <c r="N355" s="6" t="s">
        <v>4766</v>
      </c>
      <c r="O355" s="6" t="s">
        <v>4766</v>
      </c>
    </row>
    <row r="356" spans="1:15" ht="16.5" customHeight="1" x14ac:dyDescent="0.25">
      <c r="A356" s="1" t="s">
        <v>3098</v>
      </c>
      <c r="B356" s="2" t="s">
        <v>6637</v>
      </c>
      <c r="C356" s="13" t="str">
        <f t="shared" si="5"/>
        <v>查看目錄</v>
      </c>
      <c r="D356" s="1" t="s">
        <v>3092</v>
      </c>
      <c r="E356" s="6">
        <v>39525</v>
      </c>
      <c r="F356" s="6">
        <v>39566</v>
      </c>
      <c r="G356" s="6">
        <v>39570</v>
      </c>
      <c r="H356" s="6">
        <v>39576</v>
      </c>
      <c r="I356" s="6" t="s">
        <v>4792</v>
      </c>
      <c r="J356" s="6">
        <v>39591</v>
      </c>
      <c r="K356" s="6" t="s">
        <v>4824</v>
      </c>
      <c r="L356" s="6" t="s">
        <v>642</v>
      </c>
      <c r="M356" s="6">
        <v>39638</v>
      </c>
      <c r="N356" s="6" t="s">
        <v>4766</v>
      </c>
      <c r="O356" s="6" t="s">
        <v>4766</v>
      </c>
    </row>
    <row r="357" spans="1:15" ht="16.5" customHeight="1" x14ac:dyDescent="0.25">
      <c r="A357" s="1" t="s">
        <v>3099</v>
      </c>
      <c r="B357" s="2" t="s">
        <v>6638</v>
      </c>
      <c r="C357" s="13" t="str">
        <f t="shared" si="5"/>
        <v>查看目錄</v>
      </c>
      <c r="D357" s="1" t="s">
        <v>3092</v>
      </c>
      <c r="E357" s="6">
        <v>39525</v>
      </c>
      <c r="F357" s="6">
        <v>39566</v>
      </c>
      <c r="G357" s="6">
        <v>39570</v>
      </c>
      <c r="H357" s="6">
        <v>39576</v>
      </c>
      <c r="I357" s="6" t="s">
        <v>4792</v>
      </c>
      <c r="J357" s="6">
        <v>39591</v>
      </c>
      <c r="K357" s="6" t="s">
        <v>4824</v>
      </c>
      <c r="L357" s="6" t="s">
        <v>642</v>
      </c>
      <c r="M357" s="6">
        <v>39638</v>
      </c>
      <c r="N357" s="6" t="s">
        <v>4766</v>
      </c>
      <c r="O357" s="6" t="s">
        <v>4766</v>
      </c>
    </row>
    <row r="358" spans="1:15" ht="16.5" customHeight="1" x14ac:dyDescent="0.25">
      <c r="A358" s="1" t="s">
        <v>3100</v>
      </c>
      <c r="B358" s="2" t="s">
        <v>6639</v>
      </c>
      <c r="C358" s="13" t="str">
        <f t="shared" si="5"/>
        <v>查看目錄</v>
      </c>
      <c r="D358" s="1" t="s">
        <v>3092</v>
      </c>
      <c r="E358" s="6">
        <v>39525</v>
      </c>
      <c r="F358" s="6">
        <v>39566</v>
      </c>
      <c r="G358" s="6">
        <v>39570</v>
      </c>
      <c r="H358" s="6">
        <v>39576</v>
      </c>
      <c r="I358" s="6" t="s">
        <v>4792</v>
      </c>
      <c r="J358" s="6">
        <v>39591</v>
      </c>
      <c r="K358" s="6" t="s">
        <v>4824</v>
      </c>
      <c r="L358" s="6" t="s">
        <v>642</v>
      </c>
      <c r="M358" s="6">
        <v>39638</v>
      </c>
      <c r="N358" s="6" t="s">
        <v>4766</v>
      </c>
      <c r="O358" s="6" t="s">
        <v>4766</v>
      </c>
    </row>
    <row r="359" spans="1:15" ht="16.5" customHeight="1" x14ac:dyDescent="0.25">
      <c r="A359" s="1" t="s">
        <v>3101</v>
      </c>
      <c r="B359" s="2" t="s">
        <v>6640</v>
      </c>
      <c r="C359" s="13" t="str">
        <f t="shared" si="5"/>
        <v>查看目錄</v>
      </c>
      <c r="D359" s="1" t="s">
        <v>3092</v>
      </c>
      <c r="E359" s="6">
        <v>39525</v>
      </c>
      <c r="F359" s="6">
        <v>39566</v>
      </c>
      <c r="G359" s="6">
        <v>39570</v>
      </c>
      <c r="H359" s="6">
        <v>39576</v>
      </c>
      <c r="I359" s="6" t="s">
        <v>4792</v>
      </c>
      <c r="J359" s="6">
        <v>39591</v>
      </c>
      <c r="K359" s="6" t="s">
        <v>4824</v>
      </c>
      <c r="L359" s="6" t="s">
        <v>642</v>
      </c>
      <c r="M359" s="6">
        <v>39638</v>
      </c>
      <c r="N359" s="6" t="s">
        <v>4766</v>
      </c>
      <c r="O359" s="6" t="s">
        <v>4766</v>
      </c>
    </row>
    <row r="360" spans="1:15" ht="16.5" customHeight="1" x14ac:dyDescent="0.25">
      <c r="A360" s="1" t="s">
        <v>3102</v>
      </c>
      <c r="B360" s="2" t="s">
        <v>6641</v>
      </c>
      <c r="C360" s="13" t="str">
        <f t="shared" si="5"/>
        <v>查看目錄</v>
      </c>
      <c r="D360" s="1" t="s">
        <v>569</v>
      </c>
      <c r="E360" s="6">
        <v>39542</v>
      </c>
      <c r="F360" s="6">
        <v>39588</v>
      </c>
      <c r="G360" s="6">
        <v>39555</v>
      </c>
      <c r="H360" s="6">
        <v>39555</v>
      </c>
      <c r="I360" s="6" t="s">
        <v>4792</v>
      </c>
      <c r="J360" s="6">
        <v>39575</v>
      </c>
      <c r="K360" s="6" t="s">
        <v>4824</v>
      </c>
      <c r="L360" s="6" t="s">
        <v>642</v>
      </c>
      <c r="M360" s="6">
        <v>39576</v>
      </c>
      <c r="N360" s="6" t="s">
        <v>4766</v>
      </c>
      <c r="O360" s="6" t="s">
        <v>4766</v>
      </c>
    </row>
    <row r="361" spans="1:15" ht="16.5" customHeight="1" x14ac:dyDescent="0.25">
      <c r="A361" s="1" t="s">
        <v>3103</v>
      </c>
      <c r="B361" s="2" t="s">
        <v>6642</v>
      </c>
      <c r="C361" s="13" t="str">
        <f t="shared" si="5"/>
        <v>查看目錄</v>
      </c>
      <c r="D361" s="1" t="s">
        <v>569</v>
      </c>
      <c r="E361" s="6">
        <v>39542</v>
      </c>
      <c r="F361" s="6">
        <v>39588</v>
      </c>
      <c r="G361" s="6">
        <v>39555</v>
      </c>
      <c r="H361" s="6">
        <v>39555</v>
      </c>
      <c r="I361" s="6" t="s">
        <v>4792</v>
      </c>
      <c r="J361" s="6">
        <v>39575</v>
      </c>
      <c r="K361" s="6" t="s">
        <v>4824</v>
      </c>
      <c r="L361" s="6" t="s">
        <v>642</v>
      </c>
      <c r="M361" s="6">
        <v>39576</v>
      </c>
      <c r="N361" s="6" t="s">
        <v>4766</v>
      </c>
      <c r="O361" s="6" t="s">
        <v>4766</v>
      </c>
    </row>
    <row r="362" spans="1:15" ht="16.5" customHeight="1" x14ac:dyDescent="0.25">
      <c r="A362" s="1" t="s">
        <v>3104</v>
      </c>
      <c r="B362" s="2" t="s">
        <v>6643</v>
      </c>
      <c r="C362" s="13" t="str">
        <f t="shared" si="5"/>
        <v>查看目錄</v>
      </c>
      <c r="D362" s="1" t="s">
        <v>569</v>
      </c>
      <c r="E362" s="6">
        <v>39542</v>
      </c>
      <c r="F362" s="6">
        <v>39588</v>
      </c>
      <c r="G362" s="6">
        <v>39555</v>
      </c>
      <c r="H362" s="6">
        <v>39555</v>
      </c>
      <c r="I362" s="6" t="s">
        <v>4792</v>
      </c>
      <c r="J362" s="6">
        <v>39575</v>
      </c>
      <c r="K362" s="6" t="s">
        <v>4824</v>
      </c>
      <c r="L362" s="6" t="s">
        <v>642</v>
      </c>
      <c r="M362" s="6">
        <v>39576</v>
      </c>
      <c r="N362" s="6" t="s">
        <v>4766</v>
      </c>
      <c r="O362" s="6" t="s">
        <v>4766</v>
      </c>
    </row>
    <row r="363" spans="1:15" ht="16.5" customHeight="1" x14ac:dyDescent="0.25">
      <c r="A363" s="1" t="s">
        <v>3105</v>
      </c>
      <c r="B363" s="2" t="s">
        <v>6644</v>
      </c>
      <c r="C363" s="13" t="str">
        <f t="shared" si="5"/>
        <v>查看目錄</v>
      </c>
      <c r="D363" s="1" t="s">
        <v>569</v>
      </c>
      <c r="E363" s="6">
        <v>39542</v>
      </c>
      <c r="F363" s="6">
        <v>39588</v>
      </c>
      <c r="G363" s="6">
        <v>39555</v>
      </c>
      <c r="H363" s="6">
        <v>39555</v>
      </c>
      <c r="I363" s="6" t="s">
        <v>4792</v>
      </c>
      <c r="J363" s="6">
        <v>39575</v>
      </c>
      <c r="K363" s="6" t="s">
        <v>4824</v>
      </c>
      <c r="L363" s="6" t="s">
        <v>642</v>
      </c>
      <c r="M363" s="6">
        <v>39576</v>
      </c>
      <c r="N363" s="6" t="s">
        <v>4766</v>
      </c>
      <c r="O363" s="6" t="s">
        <v>4766</v>
      </c>
    </row>
    <row r="364" spans="1:15" ht="16.5" customHeight="1" x14ac:dyDescent="0.25">
      <c r="A364" s="1" t="s">
        <v>3106</v>
      </c>
      <c r="B364" s="2" t="s">
        <v>6645</v>
      </c>
      <c r="C364" s="13" t="str">
        <f t="shared" si="5"/>
        <v>查看目錄</v>
      </c>
      <c r="D364" s="1" t="s">
        <v>569</v>
      </c>
      <c r="E364" s="6">
        <v>39542</v>
      </c>
      <c r="F364" s="6">
        <v>39588</v>
      </c>
      <c r="G364" s="6">
        <v>39555</v>
      </c>
      <c r="H364" s="6">
        <v>39555</v>
      </c>
      <c r="I364" s="6" t="s">
        <v>4792</v>
      </c>
      <c r="J364" s="6">
        <v>39575</v>
      </c>
      <c r="K364" s="6" t="s">
        <v>4824</v>
      </c>
      <c r="L364" s="6" t="s">
        <v>642</v>
      </c>
      <c r="M364" s="6">
        <v>39576</v>
      </c>
      <c r="N364" s="6" t="s">
        <v>4766</v>
      </c>
      <c r="O364" s="6" t="s">
        <v>4766</v>
      </c>
    </row>
    <row r="365" spans="1:15" ht="16.5" customHeight="1" x14ac:dyDescent="0.25">
      <c r="A365" s="1" t="s">
        <v>3107</v>
      </c>
      <c r="B365" s="2" t="s">
        <v>6646</v>
      </c>
      <c r="C365" s="13" t="str">
        <f t="shared" si="5"/>
        <v>查看目錄</v>
      </c>
      <c r="D365" s="1" t="s">
        <v>569</v>
      </c>
      <c r="E365" s="6">
        <v>39542</v>
      </c>
      <c r="F365" s="6">
        <v>39588</v>
      </c>
      <c r="G365" s="6">
        <v>39555</v>
      </c>
      <c r="H365" s="6">
        <v>39555</v>
      </c>
      <c r="I365" s="6" t="s">
        <v>4792</v>
      </c>
      <c r="J365" s="6">
        <v>39575</v>
      </c>
      <c r="K365" s="6" t="s">
        <v>4824</v>
      </c>
      <c r="L365" s="6" t="s">
        <v>642</v>
      </c>
      <c r="M365" s="6">
        <v>39576</v>
      </c>
      <c r="N365" s="6" t="s">
        <v>4766</v>
      </c>
      <c r="O365" s="6" t="s">
        <v>4766</v>
      </c>
    </row>
    <row r="366" spans="1:15" ht="16.5" customHeight="1" x14ac:dyDescent="0.25">
      <c r="A366" s="1" t="s">
        <v>3108</v>
      </c>
      <c r="B366" s="2" t="s">
        <v>6647</v>
      </c>
      <c r="C366" s="13" t="str">
        <f t="shared" si="5"/>
        <v>查看目錄</v>
      </c>
      <c r="D366" s="1" t="s">
        <v>3022</v>
      </c>
      <c r="E366" s="6">
        <v>39548</v>
      </c>
      <c r="F366" s="6">
        <v>39588</v>
      </c>
      <c r="G366" s="6">
        <v>39562</v>
      </c>
      <c r="H366" s="6">
        <v>39563</v>
      </c>
      <c r="I366" s="6" t="s">
        <v>4792</v>
      </c>
      <c r="J366" s="6">
        <v>39591</v>
      </c>
      <c r="K366" s="6" t="s">
        <v>4824</v>
      </c>
      <c r="L366" s="6" t="s">
        <v>642</v>
      </c>
      <c r="M366" s="6">
        <v>39638</v>
      </c>
      <c r="N366" s="6" t="s">
        <v>4766</v>
      </c>
      <c r="O366" s="6" t="s">
        <v>4766</v>
      </c>
    </row>
    <row r="367" spans="1:15" ht="16.5" customHeight="1" x14ac:dyDescent="0.25">
      <c r="A367" s="1" t="s">
        <v>3109</v>
      </c>
      <c r="B367" s="2" t="s">
        <v>6648</v>
      </c>
      <c r="C367" s="13" t="str">
        <f t="shared" si="5"/>
        <v>查看目錄</v>
      </c>
      <c r="D367" s="1" t="s">
        <v>3022</v>
      </c>
      <c r="E367" s="6">
        <v>39548</v>
      </c>
      <c r="F367" s="6">
        <v>39588</v>
      </c>
      <c r="G367" s="6">
        <v>39562</v>
      </c>
      <c r="H367" s="6">
        <v>39563</v>
      </c>
      <c r="I367" s="6" t="s">
        <v>4792</v>
      </c>
      <c r="J367" s="6">
        <v>39591</v>
      </c>
      <c r="K367" s="6" t="s">
        <v>4824</v>
      </c>
      <c r="L367" s="6" t="s">
        <v>642</v>
      </c>
      <c r="M367" s="6">
        <v>39638</v>
      </c>
      <c r="N367" s="6" t="s">
        <v>4766</v>
      </c>
      <c r="O367" s="6" t="s">
        <v>4766</v>
      </c>
    </row>
    <row r="368" spans="1:15" ht="16.5" customHeight="1" x14ac:dyDescent="0.25">
      <c r="A368" s="1" t="s">
        <v>3110</v>
      </c>
      <c r="B368" s="2" t="s">
        <v>6649</v>
      </c>
      <c r="C368" s="13" t="str">
        <f t="shared" si="5"/>
        <v>查看目錄</v>
      </c>
      <c r="D368" s="1" t="s">
        <v>3022</v>
      </c>
      <c r="E368" s="6">
        <v>39548</v>
      </c>
      <c r="F368" s="6">
        <v>39588</v>
      </c>
      <c r="G368" s="6">
        <v>39562</v>
      </c>
      <c r="H368" s="6">
        <v>39563</v>
      </c>
      <c r="I368" s="6" t="s">
        <v>4792</v>
      </c>
      <c r="J368" s="6">
        <v>39591</v>
      </c>
      <c r="K368" s="6" t="s">
        <v>4824</v>
      </c>
      <c r="L368" s="6" t="s">
        <v>642</v>
      </c>
      <c r="M368" s="6">
        <v>39638</v>
      </c>
      <c r="N368" s="6" t="s">
        <v>4766</v>
      </c>
      <c r="O368" s="6" t="s">
        <v>4766</v>
      </c>
    </row>
    <row r="369" spans="1:15" ht="16.5" customHeight="1" x14ac:dyDescent="0.25">
      <c r="A369" s="1" t="s">
        <v>3111</v>
      </c>
      <c r="B369" s="2" t="s">
        <v>6650</v>
      </c>
      <c r="C369" s="13" t="str">
        <f t="shared" si="5"/>
        <v>查看目錄</v>
      </c>
      <c r="D369" s="1" t="s">
        <v>2314</v>
      </c>
      <c r="E369" s="6">
        <v>39542</v>
      </c>
      <c r="F369" s="6">
        <v>39582</v>
      </c>
      <c r="G369" s="6">
        <v>39562</v>
      </c>
      <c r="H369" s="6">
        <v>39563</v>
      </c>
      <c r="I369" s="6" t="s">
        <v>4792</v>
      </c>
      <c r="J369" s="6">
        <v>39591</v>
      </c>
      <c r="K369" s="6" t="s">
        <v>4824</v>
      </c>
      <c r="L369" s="6" t="s">
        <v>642</v>
      </c>
      <c r="M369" s="6">
        <v>39638</v>
      </c>
      <c r="N369" s="6" t="s">
        <v>4766</v>
      </c>
      <c r="O369" s="6" t="s">
        <v>4766</v>
      </c>
    </row>
    <row r="370" spans="1:15" ht="16.5" customHeight="1" x14ac:dyDescent="0.25">
      <c r="A370" s="1" t="s">
        <v>3112</v>
      </c>
      <c r="B370" s="2" t="s">
        <v>6651</v>
      </c>
      <c r="C370" s="13" t="str">
        <f t="shared" si="5"/>
        <v>查看目錄</v>
      </c>
      <c r="D370" s="1" t="s">
        <v>3113</v>
      </c>
      <c r="E370" s="6">
        <v>39548</v>
      </c>
      <c r="F370" s="6">
        <v>39588</v>
      </c>
      <c r="G370" s="6">
        <v>39562</v>
      </c>
      <c r="H370" s="6">
        <v>39563</v>
      </c>
      <c r="I370" s="6" t="s">
        <v>4792</v>
      </c>
      <c r="J370" s="6">
        <v>39591</v>
      </c>
      <c r="K370" s="6" t="s">
        <v>4824</v>
      </c>
      <c r="L370" s="6" t="s">
        <v>642</v>
      </c>
      <c r="M370" s="6">
        <v>39638</v>
      </c>
      <c r="N370" s="6" t="s">
        <v>4766</v>
      </c>
      <c r="O370" s="6" t="s">
        <v>4766</v>
      </c>
    </row>
    <row r="371" spans="1:15" ht="16.5" customHeight="1" x14ac:dyDescent="0.25">
      <c r="A371" s="1" t="s">
        <v>3114</v>
      </c>
      <c r="B371" s="2" t="s">
        <v>6652</v>
      </c>
      <c r="C371" s="13" t="str">
        <f t="shared" si="5"/>
        <v>查看目錄</v>
      </c>
      <c r="D371" s="1" t="s">
        <v>3092</v>
      </c>
      <c r="E371" s="6">
        <v>39525</v>
      </c>
      <c r="F371" s="6">
        <v>39592</v>
      </c>
      <c r="G371" s="6">
        <v>39570</v>
      </c>
      <c r="H371" s="6">
        <v>39576</v>
      </c>
      <c r="I371" s="6" t="s">
        <v>4792</v>
      </c>
      <c r="J371" s="6">
        <v>39591</v>
      </c>
      <c r="K371" s="6" t="s">
        <v>4824</v>
      </c>
      <c r="L371" s="6" t="s">
        <v>642</v>
      </c>
      <c r="M371" s="6">
        <v>39638</v>
      </c>
      <c r="N371" s="6" t="s">
        <v>4766</v>
      </c>
      <c r="O371" s="6" t="s">
        <v>4766</v>
      </c>
    </row>
    <row r="372" spans="1:15" ht="16.5" customHeight="1" x14ac:dyDescent="0.25">
      <c r="A372" s="1" t="s">
        <v>3115</v>
      </c>
      <c r="B372" s="2" t="s">
        <v>6653</v>
      </c>
      <c r="C372" s="13" t="str">
        <f t="shared" si="5"/>
        <v>查看目錄</v>
      </c>
      <c r="D372" s="1" t="s">
        <v>3060</v>
      </c>
      <c r="E372" s="6">
        <v>39580</v>
      </c>
      <c r="F372" s="6">
        <v>39605</v>
      </c>
      <c r="G372" s="6">
        <v>39617</v>
      </c>
      <c r="H372" s="6">
        <v>39618</v>
      </c>
      <c r="I372" s="6" t="s">
        <v>4792</v>
      </c>
      <c r="J372" s="6">
        <v>39623</v>
      </c>
      <c r="K372" s="6" t="s">
        <v>4824</v>
      </c>
      <c r="L372" s="6" t="s">
        <v>642</v>
      </c>
      <c r="M372" s="6">
        <v>39638</v>
      </c>
      <c r="N372" s="6" t="s">
        <v>4766</v>
      </c>
      <c r="O372" s="6" t="s">
        <v>4766</v>
      </c>
    </row>
    <row r="373" spans="1:15" ht="16.5" customHeight="1" x14ac:dyDescent="0.25">
      <c r="A373" s="1" t="s">
        <v>3116</v>
      </c>
      <c r="B373" s="2" t="s">
        <v>6654</v>
      </c>
      <c r="C373" s="13" t="str">
        <f t="shared" si="5"/>
        <v>查看目錄</v>
      </c>
      <c r="D373" s="1" t="s">
        <v>2314</v>
      </c>
      <c r="E373" s="6">
        <v>39581</v>
      </c>
      <c r="F373" s="6">
        <v>39609</v>
      </c>
      <c r="G373" s="6">
        <v>39617</v>
      </c>
      <c r="H373" s="6">
        <v>39618</v>
      </c>
      <c r="I373" s="6" t="s">
        <v>4792</v>
      </c>
      <c r="J373" s="6">
        <v>39623</v>
      </c>
      <c r="K373" s="6" t="s">
        <v>4824</v>
      </c>
      <c r="L373" s="6" t="s">
        <v>642</v>
      </c>
      <c r="M373" s="6">
        <v>39638</v>
      </c>
      <c r="N373" s="6" t="s">
        <v>4766</v>
      </c>
      <c r="O373" s="6" t="s">
        <v>4766</v>
      </c>
    </row>
    <row r="374" spans="1:15" ht="16.5" customHeight="1" x14ac:dyDescent="0.25">
      <c r="A374" s="1" t="s">
        <v>3117</v>
      </c>
      <c r="B374" s="2" t="s">
        <v>6655</v>
      </c>
      <c r="C374" s="13" t="str">
        <f t="shared" si="5"/>
        <v>查看目錄</v>
      </c>
      <c r="D374" s="1" t="s">
        <v>3118</v>
      </c>
      <c r="E374" s="6">
        <v>39687</v>
      </c>
      <c r="F374" s="6">
        <v>39708</v>
      </c>
      <c r="G374" s="6">
        <v>39714</v>
      </c>
      <c r="H374" s="6">
        <v>39715</v>
      </c>
      <c r="I374" s="6" t="s">
        <v>4792</v>
      </c>
      <c r="J374" s="6">
        <v>39624</v>
      </c>
      <c r="K374" s="6" t="s">
        <v>4824</v>
      </c>
      <c r="L374" s="6" t="s">
        <v>117</v>
      </c>
      <c r="M374" s="6">
        <v>39720</v>
      </c>
      <c r="N374" s="6" t="s">
        <v>4766</v>
      </c>
      <c r="O374" s="6" t="s">
        <v>4766</v>
      </c>
    </row>
    <row r="375" spans="1:15" ht="16.5" customHeight="1" x14ac:dyDescent="0.25">
      <c r="A375" s="1" t="s">
        <v>3119</v>
      </c>
      <c r="B375" s="2" t="s">
        <v>6656</v>
      </c>
      <c r="C375" s="13" t="str">
        <f t="shared" si="5"/>
        <v>查看目錄</v>
      </c>
      <c r="D375" s="1" t="s">
        <v>3118</v>
      </c>
      <c r="E375" s="6">
        <v>39687</v>
      </c>
      <c r="F375" s="6">
        <v>39708</v>
      </c>
      <c r="G375" s="6">
        <v>39714</v>
      </c>
      <c r="H375" s="6">
        <v>39715</v>
      </c>
      <c r="I375" s="6" t="s">
        <v>4792</v>
      </c>
      <c r="J375" s="6">
        <v>39624</v>
      </c>
      <c r="K375" s="6" t="s">
        <v>4824</v>
      </c>
      <c r="L375" s="6" t="s">
        <v>117</v>
      </c>
      <c r="M375" s="6">
        <v>39720</v>
      </c>
      <c r="N375" s="6" t="s">
        <v>4766</v>
      </c>
      <c r="O375" s="6" t="s">
        <v>4766</v>
      </c>
    </row>
    <row r="376" spans="1:15" ht="16.5" customHeight="1" x14ac:dyDescent="0.25">
      <c r="A376" s="1" t="s">
        <v>3120</v>
      </c>
      <c r="B376" s="2" t="s">
        <v>6657</v>
      </c>
      <c r="C376" s="13" t="str">
        <f t="shared" si="5"/>
        <v>查看目錄</v>
      </c>
      <c r="D376" s="1" t="s">
        <v>670</v>
      </c>
      <c r="E376" s="6">
        <v>39720</v>
      </c>
      <c r="F376" s="6" t="s">
        <v>225</v>
      </c>
      <c r="G376" s="6">
        <v>39870</v>
      </c>
      <c r="H376" s="6">
        <v>39881</v>
      </c>
      <c r="I376" s="6" t="s">
        <v>4792</v>
      </c>
      <c r="J376" s="6" t="s">
        <v>4766</v>
      </c>
      <c r="K376" s="6" t="s">
        <v>4766</v>
      </c>
      <c r="L376" s="6" t="s">
        <v>671</v>
      </c>
      <c r="M376" s="6" t="s">
        <v>4766</v>
      </c>
      <c r="N376" s="6" t="s">
        <v>4766</v>
      </c>
      <c r="O376" s="6" t="s">
        <v>4766</v>
      </c>
    </row>
    <row r="377" spans="1:15" ht="16.5" customHeight="1" x14ac:dyDescent="0.25">
      <c r="A377" s="1" t="s">
        <v>3121</v>
      </c>
      <c r="B377" s="2" t="s">
        <v>6658</v>
      </c>
      <c r="C377" s="13" t="str">
        <f t="shared" ref="C377:C440" si="6">HYPERLINK("X:\Private\NTD\Test Report\測試報告-電子版本(1999-2014)\I-SS","查看目錄")</f>
        <v>查看目錄</v>
      </c>
      <c r="D377" s="1" t="s">
        <v>3122</v>
      </c>
      <c r="E377" s="6">
        <v>39714</v>
      </c>
      <c r="F377" s="6">
        <v>39736</v>
      </c>
      <c r="G377" s="6">
        <v>39735</v>
      </c>
      <c r="H377" s="6">
        <v>39738</v>
      </c>
      <c r="I377" s="6" t="s">
        <v>4792</v>
      </c>
      <c r="J377" s="6">
        <v>39777</v>
      </c>
      <c r="K377" s="6" t="s">
        <v>4824</v>
      </c>
      <c r="L377" s="6" t="s">
        <v>117</v>
      </c>
      <c r="M377" s="6">
        <v>39777</v>
      </c>
      <c r="N377" s="6" t="s">
        <v>4766</v>
      </c>
      <c r="O377" s="6" t="s">
        <v>4766</v>
      </c>
    </row>
    <row r="378" spans="1:15" ht="16.5" customHeight="1" x14ac:dyDescent="0.25">
      <c r="A378" s="1" t="s">
        <v>3123</v>
      </c>
      <c r="B378" s="2" t="s">
        <v>6659</v>
      </c>
      <c r="C378" s="13" t="str">
        <f t="shared" si="6"/>
        <v>查看目錄</v>
      </c>
      <c r="D378" s="1" t="s">
        <v>3124</v>
      </c>
      <c r="E378" s="6">
        <v>39727</v>
      </c>
      <c r="F378" s="6" t="s">
        <v>225</v>
      </c>
      <c r="G378" s="6">
        <v>39763</v>
      </c>
      <c r="H378" s="6">
        <v>39766</v>
      </c>
      <c r="I378" s="6" t="s">
        <v>4805</v>
      </c>
      <c r="J378" s="6">
        <v>39777</v>
      </c>
      <c r="K378" s="6" t="s">
        <v>4824</v>
      </c>
      <c r="L378" s="6" t="s">
        <v>117</v>
      </c>
      <c r="M378" s="6">
        <v>39777</v>
      </c>
      <c r="N378" s="6" t="s">
        <v>4766</v>
      </c>
      <c r="O378" s="6" t="s">
        <v>4766</v>
      </c>
    </row>
    <row r="379" spans="1:15" ht="16.5" customHeight="1" x14ac:dyDescent="0.25">
      <c r="A379" s="1" t="s">
        <v>3125</v>
      </c>
      <c r="B379" s="2" t="s">
        <v>6660</v>
      </c>
      <c r="C379" s="13" t="str">
        <f t="shared" si="6"/>
        <v>查看目錄</v>
      </c>
      <c r="D379" s="1" t="s">
        <v>3124</v>
      </c>
      <c r="E379" s="6">
        <v>39727</v>
      </c>
      <c r="F379" s="6" t="s">
        <v>225</v>
      </c>
      <c r="G379" s="6">
        <v>39763</v>
      </c>
      <c r="H379" s="6">
        <v>39766</v>
      </c>
      <c r="I379" s="6" t="s">
        <v>4805</v>
      </c>
      <c r="J379" s="6">
        <v>39777</v>
      </c>
      <c r="K379" s="6" t="s">
        <v>4824</v>
      </c>
      <c r="L379" s="6" t="s">
        <v>117</v>
      </c>
      <c r="M379" s="6">
        <v>39777</v>
      </c>
      <c r="N379" s="6" t="s">
        <v>4766</v>
      </c>
      <c r="O379" s="6" t="s">
        <v>4766</v>
      </c>
    </row>
    <row r="380" spans="1:15" ht="16.5" customHeight="1" x14ac:dyDescent="0.25">
      <c r="A380" s="1" t="s">
        <v>3126</v>
      </c>
      <c r="B380" s="2" t="s">
        <v>6661</v>
      </c>
      <c r="C380" s="13" t="str">
        <f t="shared" si="6"/>
        <v>查看目錄</v>
      </c>
      <c r="D380" s="1" t="s">
        <v>3124</v>
      </c>
      <c r="E380" s="6">
        <v>39727</v>
      </c>
      <c r="F380" s="6" t="s">
        <v>225</v>
      </c>
      <c r="G380" s="6">
        <v>39763</v>
      </c>
      <c r="H380" s="6">
        <v>39766</v>
      </c>
      <c r="I380" s="6" t="s">
        <v>4805</v>
      </c>
      <c r="J380" s="6">
        <v>39777</v>
      </c>
      <c r="K380" s="6" t="s">
        <v>4824</v>
      </c>
      <c r="L380" s="6" t="s">
        <v>117</v>
      </c>
      <c r="M380" s="6">
        <v>39777</v>
      </c>
      <c r="N380" s="6" t="s">
        <v>4766</v>
      </c>
      <c r="O380" s="6" t="s">
        <v>4766</v>
      </c>
    </row>
    <row r="381" spans="1:15" ht="16.5" customHeight="1" x14ac:dyDescent="0.25">
      <c r="A381" s="1" t="s">
        <v>3127</v>
      </c>
      <c r="B381" s="2" t="s">
        <v>6662</v>
      </c>
      <c r="C381" s="13" t="str">
        <f t="shared" si="6"/>
        <v>查看目錄</v>
      </c>
      <c r="D381" s="1" t="s">
        <v>3128</v>
      </c>
      <c r="E381" s="6">
        <v>39779</v>
      </c>
      <c r="F381" s="6">
        <v>39785</v>
      </c>
      <c r="G381" s="6">
        <v>39806</v>
      </c>
      <c r="H381" s="6">
        <v>39834</v>
      </c>
      <c r="I381" s="6" t="s">
        <v>4792</v>
      </c>
      <c r="J381" s="6">
        <v>39835</v>
      </c>
      <c r="K381" s="6" t="s">
        <v>4824</v>
      </c>
      <c r="L381" s="6" t="s">
        <v>622</v>
      </c>
      <c r="M381" s="6">
        <v>39836</v>
      </c>
      <c r="N381" s="6" t="s">
        <v>4766</v>
      </c>
      <c r="O381" s="6" t="s">
        <v>4766</v>
      </c>
    </row>
    <row r="382" spans="1:15" ht="16.5" customHeight="1" x14ac:dyDescent="0.25">
      <c r="A382" s="1" t="s">
        <v>3129</v>
      </c>
      <c r="B382" s="2" t="s">
        <v>6663</v>
      </c>
      <c r="C382" s="13" t="str">
        <f t="shared" si="6"/>
        <v>查看目錄</v>
      </c>
      <c r="D382" s="1" t="s">
        <v>3130</v>
      </c>
      <c r="E382" s="6">
        <v>39846</v>
      </c>
      <c r="F382" s="6">
        <v>39871</v>
      </c>
      <c r="G382" s="6">
        <v>39870</v>
      </c>
      <c r="H382" s="6">
        <v>39881</v>
      </c>
      <c r="I382" s="6" t="s">
        <v>4792</v>
      </c>
      <c r="J382" s="6" t="s">
        <v>4766</v>
      </c>
      <c r="K382" s="6" t="s">
        <v>4766</v>
      </c>
      <c r="L382" s="6" t="s">
        <v>306</v>
      </c>
      <c r="M382" s="6" t="s">
        <v>4766</v>
      </c>
      <c r="N382" s="6" t="s">
        <v>4766</v>
      </c>
      <c r="O382" s="6" t="s">
        <v>4766</v>
      </c>
    </row>
    <row r="383" spans="1:15" ht="16.5" customHeight="1" x14ac:dyDescent="0.25">
      <c r="A383" s="1" t="s">
        <v>3131</v>
      </c>
      <c r="B383" s="2" t="s">
        <v>6664</v>
      </c>
      <c r="C383" s="13" t="str">
        <f t="shared" si="6"/>
        <v>查看目錄</v>
      </c>
      <c r="D383" s="1" t="s">
        <v>2922</v>
      </c>
      <c r="E383" s="6">
        <v>39849</v>
      </c>
      <c r="F383" s="6">
        <v>39871</v>
      </c>
      <c r="G383" s="6">
        <v>39876</v>
      </c>
      <c r="H383" s="6">
        <v>39881</v>
      </c>
      <c r="I383" s="6" t="s">
        <v>4792</v>
      </c>
      <c r="J383" s="6" t="s">
        <v>4766</v>
      </c>
      <c r="K383" s="6" t="s">
        <v>4766</v>
      </c>
      <c r="L383" s="6" t="s">
        <v>117</v>
      </c>
      <c r="M383" s="6" t="s">
        <v>4766</v>
      </c>
      <c r="N383" s="6" t="s">
        <v>4766</v>
      </c>
      <c r="O383" s="6" t="s">
        <v>4766</v>
      </c>
    </row>
    <row r="384" spans="1:15" ht="16.5" customHeight="1" x14ac:dyDescent="0.25">
      <c r="A384" s="1" t="s">
        <v>3132</v>
      </c>
      <c r="B384" s="2" t="s">
        <v>6665</v>
      </c>
      <c r="C384" s="13" t="str">
        <f t="shared" si="6"/>
        <v>查看目錄</v>
      </c>
      <c r="D384" s="1" t="s">
        <v>2922</v>
      </c>
      <c r="E384" s="6">
        <v>39849</v>
      </c>
      <c r="F384" s="6">
        <v>39871</v>
      </c>
      <c r="G384" s="6">
        <v>39876</v>
      </c>
      <c r="H384" s="6">
        <v>39881</v>
      </c>
      <c r="I384" s="6" t="s">
        <v>4792</v>
      </c>
      <c r="J384" s="6" t="s">
        <v>4766</v>
      </c>
      <c r="K384" s="6" t="s">
        <v>4766</v>
      </c>
      <c r="L384" s="6" t="s">
        <v>117</v>
      </c>
      <c r="M384" s="6" t="s">
        <v>4766</v>
      </c>
      <c r="N384" s="6" t="s">
        <v>4766</v>
      </c>
      <c r="O384" s="6" t="s">
        <v>4766</v>
      </c>
    </row>
    <row r="385" spans="1:15" ht="16.5" customHeight="1" x14ac:dyDescent="0.25">
      <c r="A385" s="1" t="s">
        <v>3133</v>
      </c>
      <c r="B385" s="2" t="s">
        <v>6666</v>
      </c>
      <c r="C385" s="13" t="str">
        <f t="shared" si="6"/>
        <v>查看目錄</v>
      </c>
      <c r="D385" s="1" t="s">
        <v>2922</v>
      </c>
      <c r="E385" s="6">
        <v>39849</v>
      </c>
      <c r="F385" s="6">
        <v>39871</v>
      </c>
      <c r="G385" s="6">
        <v>39876</v>
      </c>
      <c r="H385" s="6">
        <v>39881</v>
      </c>
      <c r="I385" s="6" t="s">
        <v>4792</v>
      </c>
      <c r="J385" s="6" t="s">
        <v>4766</v>
      </c>
      <c r="K385" s="6" t="s">
        <v>4766</v>
      </c>
      <c r="L385" s="6" t="s">
        <v>117</v>
      </c>
      <c r="M385" s="6" t="s">
        <v>4766</v>
      </c>
      <c r="N385" s="6" t="s">
        <v>4766</v>
      </c>
      <c r="O385" s="6" t="s">
        <v>4766</v>
      </c>
    </row>
    <row r="386" spans="1:15" ht="16.5" customHeight="1" x14ac:dyDescent="0.25">
      <c r="A386" s="1" t="s">
        <v>3134</v>
      </c>
      <c r="B386" s="2" t="s">
        <v>6667</v>
      </c>
      <c r="C386" s="13" t="str">
        <f t="shared" si="6"/>
        <v>查看目錄</v>
      </c>
      <c r="D386" s="1" t="s">
        <v>2922</v>
      </c>
      <c r="E386" s="6">
        <v>39849</v>
      </c>
      <c r="F386" s="6">
        <v>39871</v>
      </c>
      <c r="G386" s="6">
        <v>39876</v>
      </c>
      <c r="H386" s="6">
        <v>39881</v>
      </c>
      <c r="I386" s="6" t="s">
        <v>4792</v>
      </c>
      <c r="J386" s="6" t="s">
        <v>4766</v>
      </c>
      <c r="K386" s="6" t="s">
        <v>4766</v>
      </c>
      <c r="L386" s="6" t="s">
        <v>117</v>
      </c>
      <c r="M386" s="6" t="s">
        <v>4766</v>
      </c>
      <c r="N386" s="6" t="s">
        <v>4766</v>
      </c>
      <c r="O386" s="6" t="s">
        <v>4766</v>
      </c>
    </row>
    <row r="387" spans="1:15" ht="16.5" customHeight="1" x14ac:dyDescent="0.25">
      <c r="A387" s="1" t="s">
        <v>3135</v>
      </c>
      <c r="B387" s="2" t="s">
        <v>6668</v>
      </c>
      <c r="C387" s="13" t="str">
        <f t="shared" si="6"/>
        <v>查看目錄</v>
      </c>
      <c r="D387" s="1" t="s">
        <v>2922</v>
      </c>
      <c r="E387" s="6">
        <v>39849</v>
      </c>
      <c r="F387" s="6">
        <v>39871</v>
      </c>
      <c r="G387" s="6">
        <v>39876</v>
      </c>
      <c r="H387" s="6">
        <v>39881</v>
      </c>
      <c r="I387" s="6" t="s">
        <v>4792</v>
      </c>
      <c r="J387" s="6" t="s">
        <v>4766</v>
      </c>
      <c r="K387" s="6" t="s">
        <v>4766</v>
      </c>
      <c r="L387" s="6" t="s">
        <v>117</v>
      </c>
      <c r="M387" s="6" t="s">
        <v>4766</v>
      </c>
      <c r="N387" s="6" t="s">
        <v>4766</v>
      </c>
      <c r="O387" s="6" t="s">
        <v>4766</v>
      </c>
    </row>
    <row r="388" spans="1:15" ht="16.5" customHeight="1" x14ac:dyDescent="0.25">
      <c r="A388" s="1" t="s">
        <v>3136</v>
      </c>
      <c r="B388" s="2" t="s">
        <v>6669</v>
      </c>
      <c r="C388" s="13" t="str">
        <f t="shared" si="6"/>
        <v>查看目錄</v>
      </c>
      <c r="D388" s="1" t="s">
        <v>2314</v>
      </c>
      <c r="E388" s="6">
        <v>39852</v>
      </c>
      <c r="F388" s="6">
        <v>39874</v>
      </c>
      <c r="G388" s="6">
        <v>39876</v>
      </c>
      <c r="H388" s="6">
        <v>39881</v>
      </c>
      <c r="I388" s="6" t="s">
        <v>4792</v>
      </c>
      <c r="J388" s="6" t="s">
        <v>4766</v>
      </c>
      <c r="K388" s="6" t="s">
        <v>4766</v>
      </c>
      <c r="L388" s="6" t="s">
        <v>117</v>
      </c>
      <c r="M388" s="6" t="s">
        <v>4766</v>
      </c>
      <c r="N388" s="6" t="s">
        <v>4766</v>
      </c>
      <c r="O388" s="6" t="s">
        <v>4766</v>
      </c>
    </row>
    <row r="389" spans="1:15" ht="16.5" customHeight="1" x14ac:dyDescent="0.25">
      <c r="A389" s="1" t="s">
        <v>3137</v>
      </c>
      <c r="B389" s="2" t="s">
        <v>6670</v>
      </c>
      <c r="C389" s="13" t="str">
        <f t="shared" si="6"/>
        <v>查看目錄</v>
      </c>
      <c r="D389" s="1" t="s">
        <v>621</v>
      </c>
      <c r="E389" s="6">
        <v>39889</v>
      </c>
      <c r="F389" s="6">
        <v>39903</v>
      </c>
      <c r="G389" s="6">
        <v>39913</v>
      </c>
      <c r="H389" s="6" t="s">
        <v>4766</v>
      </c>
      <c r="I389" s="6" t="s">
        <v>4766</v>
      </c>
      <c r="J389" s="6" t="s">
        <v>4766</v>
      </c>
      <c r="K389" s="6" t="s">
        <v>4766</v>
      </c>
      <c r="L389" s="6" t="s">
        <v>622</v>
      </c>
      <c r="M389" s="6" t="s">
        <v>4766</v>
      </c>
      <c r="N389" s="6" t="s">
        <v>4766</v>
      </c>
      <c r="O389" s="6" t="s">
        <v>4766</v>
      </c>
    </row>
    <row r="390" spans="1:15" ht="16.5" customHeight="1" x14ac:dyDescent="0.25">
      <c r="A390" s="1" t="s">
        <v>3138</v>
      </c>
      <c r="B390" s="2" t="s">
        <v>6671</v>
      </c>
      <c r="C390" s="13" t="str">
        <f t="shared" si="6"/>
        <v>查看目錄</v>
      </c>
      <c r="D390" s="1" t="s">
        <v>3139</v>
      </c>
      <c r="E390" s="6">
        <v>39909</v>
      </c>
      <c r="F390" s="6">
        <v>39931</v>
      </c>
      <c r="G390" s="6">
        <v>39932</v>
      </c>
      <c r="H390" s="6" t="s">
        <v>4766</v>
      </c>
      <c r="I390" s="6" t="s">
        <v>4766</v>
      </c>
      <c r="J390" s="6" t="s">
        <v>4766</v>
      </c>
      <c r="K390" s="6" t="s">
        <v>4766</v>
      </c>
      <c r="L390" s="6" t="s">
        <v>117</v>
      </c>
      <c r="M390" s="6" t="s">
        <v>4766</v>
      </c>
      <c r="N390" s="6" t="s">
        <v>4766</v>
      </c>
      <c r="O390" s="6" t="s">
        <v>4766</v>
      </c>
    </row>
    <row r="391" spans="1:15" ht="16.5" customHeight="1" x14ac:dyDescent="0.25">
      <c r="A391" s="1" t="s">
        <v>3140</v>
      </c>
      <c r="B391" s="2" t="s">
        <v>6672</v>
      </c>
      <c r="C391" s="13" t="str">
        <f t="shared" si="6"/>
        <v>查看目錄</v>
      </c>
      <c r="D391" s="1" t="s">
        <v>621</v>
      </c>
      <c r="E391" s="6">
        <v>39932</v>
      </c>
      <c r="F391" s="6">
        <v>39964</v>
      </c>
      <c r="G391" s="6">
        <v>39972</v>
      </c>
      <c r="H391" s="6" t="s">
        <v>4766</v>
      </c>
      <c r="I391" s="6" t="s">
        <v>4766</v>
      </c>
      <c r="J391" s="6" t="s">
        <v>4766</v>
      </c>
      <c r="K391" s="6" t="s">
        <v>4766</v>
      </c>
      <c r="L391" s="6" t="s">
        <v>622</v>
      </c>
      <c r="M391" s="6" t="s">
        <v>4766</v>
      </c>
      <c r="N391" s="6" t="s">
        <v>4766</v>
      </c>
      <c r="O391" s="6" t="s">
        <v>4766</v>
      </c>
    </row>
    <row r="392" spans="1:15" ht="16.5" customHeight="1" x14ac:dyDescent="0.25">
      <c r="A392" s="1" t="s">
        <v>3141</v>
      </c>
      <c r="B392" s="2" t="s">
        <v>6673</v>
      </c>
      <c r="C392" s="13" t="str">
        <f t="shared" si="6"/>
        <v>查看目錄</v>
      </c>
      <c r="D392" s="1" t="s">
        <v>3142</v>
      </c>
      <c r="E392" s="6">
        <v>39967</v>
      </c>
      <c r="F392" s="6">
        <v>39990</v>
      </c>
      <c r="G392" s="6">
        <v>39994</v>
      </c>
      <c r="H392" s="6" t="s">
        <v>4766</v>
      </c>
      <c r="I392" s="6" t="s">
        <v>4766</v>
      </c>
      <c r="J392" s="6" t="s">
        <v>4766</v>
      </c>
      <c r="K392" s="6" t="s">
        <v>4766</v>
      </c>
      <c r="L392" s="6" t="s">
        <v>117</v>
      </c>
      <c r="M392" s="6" t="s">
        <v>4766</v>
      </c>
      <c r="N392" s="6" t="s">
        <v>4766</v>
      </c>
      <c r="O392" s="6" t="s">
        <v>4766</v>
      </c>
    </row>
    <row r="393" spans="1:15" ht="16.5" customHeight="1" x14ac:dyDescent="0.25">
      <c r="A393" s="1" t="s">
        <v>3143</v>
      </c>
      <c r="B393" s="2" t="s">
        <v>6674</v>
      </c>
      <c r="C393" s="13" t="str">
        <f t="shared" si="6"/>
        <v>查看目錄</v>
      </c>
      <c r="D393" s="1" t="s">
        <v>3144</v>
      </c>
      <c r="E393" s="6">
        <v>39967</v>
      </c>
      <c r="F393" s="6">
        <v>39990</v>
      </c>
      <c r="G393" s="6">
        <v>39994</v>
      </c>
      <c r="H393" s="6" t="s">
        <v>4766</v>
      </c>
      <c r="I393" s="6" t="s">
        <v>4766</v>
      </c>
      <c r="J393" s="6" t="s">
        <v>4766</v>
      </c>
      <c r="K393" s="6" t="s">
        <v>4766</v>
      </c>
      <c r="L393" s="6" t="s">
        <v>117</v>
      </c>
      <c r="M393" s="6" t="s">
        <v>4766</v>
      </c>
      <c r="N393" s="6" t="s">
        <v>4766</v>
      </c>
      <c r="O393" s="6" t="s">
        <v>4766</v>
      </c>
    </row>
    <row r="394" spans="1:15" ht="16.5" customHeight="1" x14ac:dyDescent="0.25">
      <c r="A394" s="1" t="s">
        <v>3145</v>
      </c>
      <c r="B394" s="2" t="s">
        <v>6675</v>
      </c>
      <c r="C394" s="13" t="str">
        <f t="shared" si="6"/>
        <v>查看目錄</v>
      </c>
      <c r="D394" s="1" t="s">
        <v>621</v>
      </c>
      <c r="E394" s="6">
        <v>39987</v>
      </c>
      <c r="F394" s="6">
        <v>40007</v>
      </c>
      <c r="G394" s="6">
        <v>40008</v>
      </c>
      <c r="H394" s="6" t="s">
        <v>4766</v>
      </c>
      <c r="I394" s="6" t="s">
        <v>4766</v>
      </c>
      <c r="J394" s="6" t="s">
        <v>4766</v>
      </c>
      <c r="K394" s="6" t="s">
        <v>4766</v>
      </c>
      <c r="L394" s="6" t="s">
        <v>622</v>
      </c>
      <c r="M394" s="6" t="s">
        <v>4766</v>
      </c>
      <c r="N394" s="6" t="s">
        <v>4766</v>
      </c>
      <c r="O394" s="6" t="s">
        <v>4766</v>
      </c>
    </row>
    <row r="395" spans="1:15" ht="16.5" customHeight="1" x14ac:dyDescent="0.25">
      <c r="A395" s="1" t="s">
        <v>3146</v>
      </c>
      <c r="B395" s="2" t="s">
        <v>6676</v>
      </c>
      <c r="C395" s="13" t="str">
        <f t="shared" si="6"/>
        <v>查看目錄</v>
      </c>
      <c r="D395" s="1" t="s">
        <v>3147</v>
      </c>
      <c r="E395" s="6">
        <v>39990</v>
      </c>
      <c r="F395" s="6">
        <v>40017</v>
      </c>
      <c r="G395" s="6">
        <v>40021</v>
      </c>
      <c r="H395" s="6" t="s">
        <v>4766</v>
      </c>
      <c r="I395" s="6" t="s">
        <v>4766</v>
      </c>
      <c r="J395" s="6" t="s">
        <v>4766</v>
      </c>
      <c r="K395" s="6" t="s">
        <v>4766</v>
      </c>
      <c r="L395" s="6" t="s">
        <v>117</v>
      </c>
      <c r="M395" s="6" t="s">
        <v>4766</v>
      </c>
      <c r="N395" s="6" t="s">
        <v>4766</v>
      </c>
      <c r="O395" s="6" t="s">
        <v>4766</v>
      </c>
    </row>
    <row r="396" spans="1:15" ht="16.5" customHeight="1" x14ac:dyDescent="0.25">
      <c r="A396" s="1" t="s">
        <v>3148</v>
      </c>
      <c r="B396" s="2" t="s">
        <v>6677</v>
      </c>
      <c r="C396" s="13" t="str">
        <f t="shared" si="6"/>
        <v>查看目錄</v>
      </c>
      <c r="D396" s="1" t="s">
        <v>831</v>
      </c>
      <c r="E396" s="6">
        <v>40007</v>
      </c>
      <c r="F396" s="6">
        <v>40011</v>
      </c>
      <c r="G396" s="6">
        <v>40021</v>
      </c>
      <c r="H396" s="6" t="s">
        <v>4766</v>
      </c>
      <c r="I396" s="6" t="s">
        <v>4766</v>
      </c>
      <c r="J396" s="6" t="s">
        <v>4766</v>
      </c>
      <c r="K396" s="6" t="s">
        <v>4766</v>
      </c>
      <c r="L396" s="6" t="s">
        <v>622</v>
      </c>
      <c r="M396" s="6" t="s">
        <v>4766</v>
      </c>
      <c r="N396" s="6" t="s">
        <v>4766</v>
      </c>
      <c r="O396" s="6" t="s">
        <v>4766</v>
      </c>
    </row>
    <row r="397" spans="1:15" ht="16.5" customHeight="1" x14ac:dyDescent="0.25">
      <c r="A397" s="1" t="s">
        <v>3149</v>
      </c>
      <c r="B397" s="2" t="s">
        <v>6678</v>
      </c>
      <c r="C397" s="13" t="str">
        <f t="shared" si="6"/>
        <v>查看目錄</v>
      </c>
      <c r="D397" s="1" t="s">
        <v>670</v>
      </c>
      <c r="E397" s="6">
        <v>40014</v>
      </c>
      <c r="F397" s="6">
        <v>40056</v>
      </c>
      <c r="G397" s="6">
        <v>40065</v>
      </c>
      <c r="H397" s="6" t="s">
        <v>4766</v>
      </c>
      <c r="I397" s="6" t="s">
        <v>4766</v>
      </c>
      <c r="J397" s="6" t="s">
        <v>4766</v>
      </c>
      <c r="K397" s="6" t="s">
        <v>4766</v>
      </c>
      <c r="L397" s="6" t="s">
        <v>3150</v>
      </c>
      <c r="M397" s="6" t="s">
        <v>4766</v>
      </c>
      <c r="N397" s="6" t="s">
        <v>4766</v>
      </c>
      <c r="O397" s="6" t="s">
        <v>4766</v>
      </c>
    </row>
    <row r="398" spans="1:15" ht="16.5" customHeight="1" x14ac:dyDescent="0.25">
      <c r="A398" s="1" t="s">
        <v>3151</v>
      </c>
      <c r="B398" s="2" t="s">
        <v>6679</v>
      </c>
      <c r="C398" s="13" t="str">
        <f t="shared" si="6"/>
        <v>查看目錄</v>
      </c>
      <c r="D398" s="1" t="s">
        <v>3152</v>
      </c>
      <c r="E398" s="6">
        <v>40029</v>
      </c>
      <c r="F398" s="6">
        <v>40049</v>
      </c>
      <c r="G398" s="6" t="s">
        <v>4766</v>
      </c>
      <c r="H398" s="6" t="s">
        <v>4766</v>
      </c>
      <c r="I398" s="6" t="s">
        <v>4766</v>
      </c>
      <c r="J398" s="6" t="s">
        <v>4766</v>
      </c>
      <c r="K398" s="6" t="s">
        <v>4766</v>
      </c>
      <c r="L398" s="6" t="s">
        <v>2943</v>
      </c>
      <c r="M398" s="6" t="s">
        <v>4766</v>
      </c>
      <c r="N398" s="6" t="s">
        <v>4766</v>
      </c>
      <c r="O398" s="6" t="s">
        <v>4766</v>
      </c>
    </row>
    <row r="399" spans="1:15" ht="16.5" customHeight="1" x14ac:dyDescent="0.25">
      <c r="A399" s="1" t="s">
        <v>3153</v>
      </c>
      <c r="B399" s="2" t="s">
        <v>6680</v>
      </c>
      <c r="C399" s="13" t="str">
        <f t="shared" si="6"/>
        <v>查看目錄</v>
      </c>
      <c r="D399" s="1" t="s">
        <v>3154</v>
      </c>
      <c r="E399" s="6">
        <v>40030</v>
      </c>
      <c r="F399" s="6">
        <v>40056</v>
      </c>
      <c r="G399" s="6">
        <v>40053</v>
      </c>
      <c r="H399" s="6" t="s">
        <v>4766</v>
      </c>
      <c r="I399" s="6" t="s">
        <v>4766</v>
      </c>
      <c r="J399" s="6" t="s">
        <v>4766</v>
      </c>
      <c r="K399" s="6" t="s">
        <v>4766</v>
      </c>
      <c r="L399" s="6" t="s">
        <v>117</v>
      </c>
      <c r="M399" s="6" t="s">
        <v>4766</v>
      </c>
      <c r="N399" s="6" t="s">
        <v>4766</v>
      </c>
      <c r="O399" s="6" t="s">
        <v>4766</v>
      </c>
    </row>
    <row r="400" spans="1:15" ht="16.5" customHeight="1" x14ac:dyDescent="0.25">
      <c r="A400" s="1" t="s">
        <v>3155</v>
      </c>
      <c r="B400" s="2" t="s">
        <v>6681</v>
      </c>
      <c r="C400" s="13" t="str">
        <f t="shared" si="6"/>
        <v>查看目錄</v>
      </c>
      <c r="D400" s="1" t="s">
        <v>3147</v>
      </c>
      <c r="E400" s="6">
        <v>40043</v>
      </c>
      <c r="F400" s="6">
        <v>40064</v>
      </c>
      <c r="G400" s="6">
        <v>40065</v>
      </c>
      <c r="H400" s="6" t="s">
        <v>4766</v>
      </c>
      <c r="I400" s="6" t="s">
        <v>4766</v>
      </c>
      <c r="J400" s="6" t="s">
        <v>4766</v>
      </c>
      <c r="K400" s="6" t="s">
        <v>4766</v>
      </c>
      <c r="L400" s="6" t="s">
        <v>117</v>
      </c>
      <c r="M400" s="6" t="s">
        <v>4766</v>
      </c>
      <c r="N400" s="6" t="s">
        <v>4766</v>
      </c>
      <c r="O400" s="6" t="s">
        <v>4766</v>
      </c>
    </row>
    <row r="401" spans="1:15" ht="16.5" customHeight="1" x14ac:dyDescent="0.25">
      <c r="A401" s="1" t="s">
        <v>3156</v>
      </c>
      <c r="B401" s="2" t="s">
        <v>6682</v>
      </c>
      <c r="C401" s="13" t="str">
        <f t="shared" si="6"/>
        <v>查看目錄</v>
      </c>
      <c r="D401" s="1" t="s">
        <v>621</v>
      </c>
      <c r="E401" s="6">
        <v>40031</v>
      </c>
      <c r="F401" s="6">
        <v>40086</v>
      </c>
      <c r="G401" s="6">
        <v>40074</v>
      </c>
      <c r="H401" s="6" t="s">
        <v>4766</v>
      </c>
      <c r="I401" s="6" t="s">
        <v>4766</v>
      </c>
      <c r="J401" s="6" t="s">
        <v>4766</v>
      </c>
      <c r="K401" s="6" t="s">
        <v>4766</v>
      </c>
      <c r="L401" s="6" t="s">
        <v>622</v>
      </c>
      <c r="M401" s="6" t="s">
        <v>4766</v>
      </c>
      <c r="N401" s="6" t="s">
        <v>4766</v>
      </c>
      <c r="O401" s="6" t="s">
        <v>4766</v>
      </c>
    </row>
    <row r="402" spans="1:15" ht="16.5" customHeight="1" x14ac:dyDescent="0.25">
      <c r="A402" s="1" t="s">
        <v>3157</v>
      </c>
      <c r="B402" s="2" t="s">
        <v>6682</v>
      </c>
      <c r="C402" s="13" t="str">
        <f t="shared" si="6"/>
        <v>查看目錄</v>
      </c>
      <c r="D402" s="1" t="s">
        <v>621</v>
      </c>
      <c r="E402" s="6">
        <v>40031</v>
      </c>
      <c r="F402" s="6">
        <v>40086</v>
      </c>
      <c r="G402" s="6">
        <v>40074</v>
      </c>
      <c r="H402" s="6" t="s">
        <v>4766</v>
      </c>
      <c r="I402" s="6" t="s">
        <v>4766</v>
      </c>
      <c r="J402" s="6" t="s">
        <v>4766</v>
      </c>
      <c r="K402" s="6" t="s">
        <v>4766</v>
      </c>
      <c r="L402" s="6" t="s">
        <v>622</v>
      </c>
      <c r="M402" s="6" t="s">
        <v>4766</v>
      </c>
      <c r="N402" s="6" t="s">
        <v>4766</v>
      </c>
      <c r="O402" s="6" t="s">
        <v>4766</v>
      </c>
    </row>
    <row r="403" spans="1:15" ht="16.5" customHeight="1" x14ac:dyDescent="0.25">
      <c r="A403" s="1" t="s">
        <v>3158</v>
      </c>
      <c r="B403" s="2" t="s">
        <v>5739</v>
      </c>
      <c r="C403" s="13" t="str">
        <f t="shared" si="6"/>
        <v>查看目錄</v>
      </c>
      <c r="D403" s="1" t="s">
        <v>621</v>
      </c>
      <c r="E403" s="6">
        <v>40060</v>
      </c>
      <c r="F403" s="6">
        <v>40086</v>
      </c>
      <c r="G403" s="6">
        <v>40098</v>
      </c>
      <c r="H403" s="6" t="s">
        <v>4766</v>
      </c>
      <c r="I403" s="6" t="s">
        <v>4766</v>
      </c>
      <c r="J403" s="6" t="s">
        <v>4766</v>
      </c>
      <c r="K403" s="6" t="s">
        <v>4766</v>
      </c>
      <c r="L403" s="6" t="s">
        <v>622</v>
      </c>
      <c r="M403" s="6" t="s">
        <v>4766</v>
      </c>
      <c r="N403" s="6" t="s">
        <v>4766</v>
      </c>
      <c r="O403" s="6" t="s">
        <v>4766</v>
      </c>
    </row>
    <row r="404" spans="1:15" ht="16.5" customHeight="1" x14ac:dyDescent="0.25">
      <c r="A404" s="1" t="s">
        <v>3159</v>
      </c>
      <c r="B404" s="2" t="s">
        <v>6683</v>
      </c>
      <c r="C404" s="13" t="str">
        <f t="shared" si="6"/>
        <v>查看目錄</v>
      </c>
      <c r="D404" s="1" t="s">
        <v>3160</v>
      </c>
      <c r="E404" s="6">
        <v>40059</v>
      </c>
      <c r="F404" s="6">
        <v>40081</v>
      </c>
      <c r="G404" s="6">
        <v>40079</v>
      </c>
      <c r="H404" s="6" t="s">
        <v>4766</v>
      </c>
      <c r="I404" s="6" t="s">
        <v>4766</v>
      </c>
      <c r="J404" s="6" t="s">
        <v>4766</v>
      </c>
      <c r="K404" s="6" t="s">
        <v>4766</v>
      </c>
      <c r="L404" s="6" t="s">
        <v>117</v>
      </c>
      <c r="M404" s="6" t="s">
        <v>4766</v>
      </c>
      <c r="N404" s="6" t="s">
        <v>4766</v>
      </c>
      <c r="O404" s="6" t="s">
        <v>4766</v>
      </c>
    </row>
    <row r="405" spans="1:15" ht="16.5" customHeight="1" x14ac:dyDescent="0.25">
      <c r="A405" s="1" t="s">
        <v>3161</v>
      </c>
      <c r="B405" s="2" t="s">
        <v>6684</v>
      </c>
      <c r="C405" s="13" t="str">
        <f t="shared" si="6"/>
        <v>查看目錄</v>
      </c>
      <c r="D405" s="1" t="s">
        <v>621</v>
      </c>
      <c r="E405" s="6">
        <v>40079</v>
      </c>
      <c r="F405" s="6">
        <v>40101</v>
      </c>
      <c r="G405" s="6">
        <v>40101</v>
      </c>
      <c r="H405" s="6" t="s">
        <v>4766</v>
      </c>
      <c r="I405" s="6" t="s">
        <v>4766</v>
      </c>
      <c r="J405" s="6" t="s">
        <v>4766</v>
      </c>
      <c r="K405" s="6" t="s">
        <v>4766</v>
      </c>
      <c r="L405" s="6" t="s">
        <v>622</v>
      </c>
      <c r="M405" s="6" t="s">
        <v>4766</v>
      </c>
      <c r="N405" s="6" t="s">
        <v>4766</v>
      </c>
      <c r="O405" s="6" t="s">
        <v>4766</v>
      </c>
    </row>
    <row r="406" spans="1:15" ht="16.5" customHeight="1" x14ac:dyDescent="0.25">
      <c r="A406" s="1" t="s">
        <v>3162</v>
      </c>
      <c r="B406" s="2" t="s">
        <v>6685</v>
      </c>
      <c r="C406" s="13" t="str">
        <f t="shared" si="6"/>
        <v>查看目錄</v>
      </c>
      <c r="D406" s="1" t="s">
        <v>621</v>
      </c>
      <c r="E406" s="6">
        <v>40081</v>
      </c>
      <c r="F406" s="6">
        <v>40111</v>
      </c>
      <c r="G406" s="6">
        <v>40101</v>
      </c>
      <c r="H406" s="6" t="s">
        <v>4766</v>
      </c>
      <c r="I406" s="6" t="s">
        <v>4766</v>
      </c>
      <c r="J406" s="6" t="s">
        <v>4766</v>
      </c>
      <c r="K406" s="6" t="s">
        <v>4766</v>
      </c>
      <c r="L406" s="6" t="s">
        <v>622</v>
      </c>
      <c r="M406" s="6" t="s">
        <v>4766</v>
      </c>
      <c r="N406" s="6" t="s">
        <v>4766</v>
      </c>
      <c r="O406" s="6" t="s">
        <v>4766</v>
      </c>
    </row>
    <row r="407" spans="1:15" ht="16.5" customHeight="1" x14ac:dyDescent="0.25">
      <c r="A407" s="1" t="s">
        <v>3163</v>
      </c>
      <c r="B407" s="2" t="s">
        <v>6686</v>
      </c>
      <c r="C407" s="13" t="str">
        <f t="shared" si="6"/>
        <v>查看目錄</v>
      </c>
      <c r="D407" s="1" t="s">
        <v>621</v>
      </c>
      <c r="E407" s="6">
        <v>40074</v>
      </c>
      <c r="F407" s="6">
        <v>40117</v>
      </c>
      <c r="G407" s="6">
        <v>40113</v>
      </c>
      <c r="H407" s="6" t="s">
        <v>4766</v>
      </c>
      <c r="I407" s="6" t="s">
        <v>4766</v>
      </c>
      <c r="J407" s="6" t="s">
        <v>4766</v>
      </c>
      <c r="K407" s="6" t="s">
        <v>4766</v>
      </c>
      <c r="L407" s="6" t="s">
        <v>622</v>
      </c>
      <c r="M407" s="6" t="s">
        <v>4766</v>
      </c>
      <c r="N407" s="6" t="s">
        <v>4766</v>
      </c>
      <c r="O407" s="6" t="s">
        <v>4766</v>
      </c>
    </row>
    <row r="408" spans="1:15" ht="16.5" customHeight="1" x14ac:dyDescent="0.25">
      <c r="A408" s="1" t="s">
        <v>3164</v>
      </c>
      <c r="B408" s="2" t="s">
        <v>6687</v>
      </c>
      <c r="C408" s="13" t="str">
        <f t="shared" si="6"/>
        <v>查看目錄</v>
      </c>
      <c r="D408" s="1" t="s">
        <v>3165</v>
      </c>
      <c r="E408" s="6">
        <v>40100</v>
      </c>
      <c r="F408" s="6">
        <v>40117</v>
      </c>
      <c r="G408" s="6">
        <v>40116</v>
      </c>
      <c r="H408" s="6" t="s">
        <v>4766</v>
      </c>
      <c r="I408" s="6" t="s">
        <v>4766</v>
      </c>
      <c r="J408" s="6" t="s">
        <v>4766</v>
      </c>
      <c r="K408" s="6" t="s">
        <v>4766</v>
      </c>
      <c r="L408" s="6" t="s">
        <v>622</v>
      </c>
      <c r="M408" s="6" t="s">
        <v>4766</v>
      </c>
      <c r="N408" s="6" t="s">
        <v>4766</v>
      </c>
      <c r="O408" s="6" t="s">
        <v>4766</v>
      </c>
    </row>
    <row r="409" spans="1:15" ht="16.5" customHeight="1" x14ac:dyDescent="0.25">
      <c r="A409" s="1" t="s">
        <v>3166</v>
      </c>
      <c r="B409" s="2" t="s">
        <v>6688</v>
      </c>
      <c r="C409" s="13" t="str">
        <f t="shared" si="6"/>
        <v>查看目錄</v>
      </c>
      <c r="D409" s="1" t="s">
        <v>3167</v>
      </c>
      <c r="E409" s="6">
        <v>40119</v>
      </c>
      <c r="F409" s="6">
        <v>40137</v>
      </c>
      <c r="G409" s="6">
        <v>40137</v>
      </c>
      <c r="H409" s="6" t="s">
        <v>4766</v>
      </c>
      <c r="I409" s="6" t="s">
        <v>4766</v>
      </c>
      <c r="J409" s="6" t="s">
        <v>4766</v>
      </c>
      <c r="K409" s="6" t="s">
        <v>4766</v>
      </c>
      <c r="L409" s="6" t="s">
        <v>306</v>
      </c>
      <c r="M409" s="6" t="s">
        <v>4766</v>
      </c>
      <c r="N409" s="6" t="s">
        <v>4766</v>
      </c>
      <c r="O409" s="6" t="s">
        <v>4766</v>
      </c>
    </row>
    <row r="410" spans="1:15" ht="16.5" customHeight="1" x14ac:dyDescent="0.25">
      <c r="A410" s="1" t="s">
        <v>3168</v>
      </c>
      <c r="B410" s="2" t="s">
        <v>6689</v>
      </c>
      <c r="C410" s="13" t="str">
        <f t="shared" si="6"/>
        <v>查看目錄</v>
      </c>
      <c r="D410" s="1" t="s">
        <v>3169</v>
      </c>
      <c r="E410" s="6">
        <v>40127</v>
      </c>
      <c r="F410" s="6">
        <v>40147</v>
      </c>
      <c r="G410" s="6">
        <v>40147</v>
      </c>
      <c r="H410" s="6" t="s">
        <v>4766</v>
      </c>
      <c r="I410" s="6" t="s">
        <v>4766</v>
      </c>
      <c r="J410" s="6" t="s">
        <v>4766</v>
      </c>
      <c r="K410" s="6" t="s">
        <v>4766</v>
      </c>
      <c r="L410" s="6" t="s">
        <v>306</v>
      </c>
      <c r="M410" s="6" t="s">
        <v>4766</v>
      </c>
      <c r="N410" s="6" t="s">
        <v>4766</v>
      </c>
      <c r="O410" s="6" t="s">
        <v>4766</v>
      </c>
    </row>
    <row r="411" spans="1:15" ht="16.5" customHeight="1" x14ac:dyDescent="0.25">
      <c r="A411" s="1" t="s">
        <v>3170</v>
      </c>
      <c r="B411" s="2" t="s">
        <v>6690</v>
      </c>
      <c r="C411" s="13" t="str">
        <f t="shared" si="6"/>
        <v>查看目錄</v>
      </c>
      <c r="D411" s="1" t="s">
        <v>3171</v>
      </c>
      <c r="E411" s="6">
        <v>40140</v>
      </c>
      <c r="F411" s="6">
        <v>40170</v>
      </c>
      <c r="G411" s="6">
        <v>40147</v>
      </c>
      <c r="H411" s="6" t="s">
        <v>4766</v>
      </c>
      <c r="I411" s="6" t="s">
        <v>4766</v>
      </c>
      <c r="J411" s="6" t="s">
        <v>4766</v>
      </c>
      <c r="K411" s="6" t="s">
        <v>4766</v>
      </c>
      <c r="L411" s="6" t="s">
        <v>622</v>
      </c>
      <c r="M411" s="6" t="s">
        <v>4766</v>
      </c>
      <c r="N411" s="6" t="s">
        <v>4766</v>
      </c>
      <c r="O411" s="6" t="s">
        <v>4766</v>
      </c>
    </row>
    <row r="412" spans="1:15" ht="16.5" customHeight="1" x14ac:dyDescent="0.25">
      <c r="A412" s="1" t="s">
        <v>3172</v>
      </c>
      <c r="B412" s="2" t="s">
        <v>6691</v>
      </c>
      <c r="C412" s="13" t="str">
        <f t="shared" si="6"/>
        <v>查看目錄</v>
      </c>
      <c r="D412" s="1" t="s">
        <v>3171</v>
      </c>
      <c r="E412" s="6">
        <v>40155</v>
      </c>
      <c r="F412" s="6">
        <v>40175</v>
      </c>
      <c r="G412" s="6">
        <v>40175</v>
      </c>
      <c r="H412" s="6" t="s">
        <v>4766</v>
      </c>
      <c r="I412" s="6" t="s">
        <v>4766</v>
      </c>
      <c r="J412" s="6" t="s">
        <v>4766</v>
      </c>
      <c r="K412" s="6" t="s">
        <v>4766</v>
      </c>
      <c r="L412" s="6" t="s">
        <v>622</v>
      </c>
      <c r="M412" s="6" t="s">
        <v>4766</v>
      </c>
      <c r="N412" s="6" t="s">
        <v>4766</v>
      </c>
      <c r="O412" s="6" t="s">
        <v>4766</v>
      </c>
    </row>
    <row r="413" spans="1:15" ht="16.5" customHeight="1" x14ac:dyDescent="0.25">
      <c r="A413" s="1" t="s">
        <v>3173</v>
      </c>
      <c r="B413" s="2" t="s">
        <v>6692</v>
      </c>
      <c r="C413" s="13" t="str">
        <f t="shared" si="6"/>
        <v>查看目錄</v>
      </c>
      <c r="D413" s="1" t="s">
        <v>3174</v>
      </c>
      <c r="E413" s="6">
        <v>40162</v>
      </c>
      <c r="F413" s="6">
        <v>40183</v>
      </c>
      <c r="G413" s="6">
        <v>40176</v>
      </c>
      <c r="H413" s="6" t="s">
        <v>4766</v>
      </c>
      <c r="I413" s="6" t="s">
        <v>4766</v>
      </c>
      <c r="J413" s="6" t="s">
        <v>4766</v>
      </c>
      <c r="K413" s="6" t="s">
        <v>4766</v>
      </c>
      <c r="L413" s="6" t="s">
        <v>715</v>
      </c>
      <c r="M413" s="6" t="s">
        <v>4766</v>
      </c>
      <c r="N413" s="6" t="s">
        <v>4766</v>
      </c>
      <c r="O413" s="6" t="s">
        <v>4766</v>
      </c>
    </row>
    <row r="414" spans="1:15" ht="16.5" customHeight="1" x14ac:dyDescent="0.25">
      <c r="A414" s="1" t="s">
        <v>3175</v>
      </c>
      <c r="B414" s="2" t="s">
        <v>6693</v>
      </c>
      <c r="C414" s="13" t="str">
        <f t="shared" si="6"/>
        <v>查看目錄</v>
      </c>
      <c r="D414" s="1" t="s">
        <v>3176</v>
      </c>
      <c r="E414" s="6">
        <v>40182</v>
      </c>
      <c r="F414" s="6">
        <v>40193</v>
      </c>
      <c r="G414" s="6">
        <v>40206</v>
      </c>
      <c r="H414" s="6" t="s">
        <v>4766</v>
      </c>
      <c r="I414" s="6" t="s">
        <v>4766</v>
      </c>
      <c r="J414" s="6" t="s">
        <v>4766</v>
      </c>
      <c r="K414" s="6" t="s">
        <v>4766</v>
      </c>
      <c r="L414" s="6" t="s">
        <v>622</v>
      </c>
      <c r="M414" s="6" t="s">
        <v>4766</v>
      </c>
      <c r="N414" s="6" t="s">
        <v>4766</v>
      </c>
      <c r="O414" s="6" t="s">
        <v>4766</v>
      </c>
    </row>
    <row r="415" spans="1:15" ht="16.5" customHeight="1" x14ac:dyDescent="0.25">
      <c r="A415" s="1" t="s">
        <v>3177</v>
      </c>
      <c r="B415" s="2" t="s">
        <v>6694</v>
      </c>
      <c r="C415" s="13" t="str">
        <f t="shared" si="6"/>
        <v>查看目錄</v>
      </c>
      <c r="D415" s="1" t="s">
        <v>3147</v>
      </c>
      <c r="E415" s="6">
        <v>40184</v>
      </c>
      <c r="F415" s="6">
        <v>40205</v>
      </c>
      <c r="G415" s="6">
        <v>40206</v>
      </c>
      <c r="H415" s="6" t="s">
        <v>4766</v>
      </c>
      <c r="I415" s="6" t="s">
        <v>4766</v>
      </c>
      <c r="J415" s="6" t="s">
        <v>4766</v>
      </c>
      <c r="K415" s="6" t="s">
        <v>4766</v>
      </c>
      <c r="L415" s="6" t="s">
        <v>715</v>
      </c>
      <c r="M415" s="6" t="s">
        <v>4766</v>
      </c>
      <c r="N415" s="6" t="s">
        <v>4766</v>
      </c>
      <c r="O415" s="6" t="s">
        <v>4766</v>
      </c>
    </row>
    <row r="416" spans="1:15" ht="16.5" customHeight="1" x14ac:dyDescent="0.25">
      <c r="A416" s="1" t="s">
        <v>3178</v>
      </c>
      <c r="B416" s="2" t="s">
        <v>6695</v>
      </c>
      <c r="C416" s="13" t="str">
        <f t="shared" si="6"/>
        <v>查看目錄</v>
      </c>
      <c r="D416" s="1" t="s">
        <v>3176</v>
      </c>
      <c r="E416" s="6">
        <v>40190</v>
      </c>
      <c r="F416" s="6">
        <v>40212</v>
      </c>
      <c r="G416" s="6">
        <v>40206</v>
      </c>
      <c r="H416" s="6" t="s">
        <v>4766</v>
      </c>
      <c r="I416" s="6" t="s">
        <v>4766</v>
      </c>
      <c r="J416" s="6" t="s">
        <v>4766</v>
      </c>
      <c r="K416" s="6" t="s">
        <v>4766</v>
      </c>
      <c r="L416" s="6" t="s">
        <v>715</v>
      </c>
      <c r="M416" s="6" t="s">
        <v>4766</v>
      </c>
      <c r="N416" s="6" t="s">
        <v>4766</v>
      </c>
      <c r="O416" s="6" t="s">
        <v>4766</v>
      </c>
    </row>
    <row r="417" spans="1:15" ht="16.5" customHeight="1" x14ac:dyDescent="0.25">
      <c r="A417" s="1" t="s">
        <v>3179</v>
      </c>
      <c r="B417" s="2" t="s">
        <v>6696</v>
      </c>
      <c r="C417" s="13" t="str">
        <f t="shared" si="6"/>
        <v>查看目錄</v>
      </c>
      <c r="D417" s="1" t="s">
        <v>3180</v>
      </c>
      <c r="E417" s="6">
        <v>40193</v>
      </c>
      <c r="F417" s="6">
        <v>40213</v>
      </c>
      <c r="G417" s="6">
        <v>40207</v>
      </c>
      <c r="H417" s="6" t="s">
        <v>4766</v>
      </c>
      <c r="I417" s="6" t="s">
        <v>4766</v>
      </c>
      <c r="J417" s="6" t="s">
        <v>4766</v>
      </c>
      <c r="K417" s="6" t="s">
        <v>4766</v>
      </c>
      <c r="L417" s="6" t="s">
        <v>715</v>
      </c>
      <c r="M417" s="6" t="s">
        <v>3181</v>
      </c>
      <c r="N417" s="6" t="s">
        <v>4766</v>
      </c>
      <c r="O417" s="6" t="s">
        <v>4766</v>
      </c>
    </row>
    <row r="418" spans="1:15" ht="16.5" customHeight="1" x14ac:dyDescent="0.25">
      <c r="A418" s="1" t="s">
        <v>3182</v>
      </c>
      <c r="B418" s="2" t="s">
        <v>6697</v>
      </c>
      <c r="C418" s="13" t="str">
        <f t="shared" si="6"/>
        <v>查看目錄</v>
      </c>
      <c r="D418" s="1" t="s">
        <v>2922</v>
      </c>
      <c r="E418" s="6">
        <v>40190</v>
      </c>
      <c r="F418" s="6">
        <v>40213</v>
      </c>
      <c r="G418" s="6">
        <v>40206</v>
      </c>
      <c r="H418" s="6" t="s">
        <v>4766</v>
      </c>
      <c r="I418" s="6" t="s">
        <v>4766</v>
      </c>
      <c r="J418" s="6" t="s">
        <v>4766</v>
      </c>
      <c r="K418" s="6" t="s">
        <v>4766</v>
      </c>
      <c r="L418" s="6" t="s">
        <v>715</v>
      </c>
      <c r="M418" s="6" t="s">
        <v>4766</v>
      </c>
      <c r="N418" s="6" t="s">
        <v>4766</v>
      </c>
      <c r="O418" s="6" t="s">
        <v>4766</v>
      </c>
    </row>
    <row r="419" spans="1:15" ht="16.5" customHeight="1" x14ac:dyDescent="0.25">
      <c r="A419" s="1" t="s">
        <v>3183</v>
      </c>
      <c r="B419" s="2" t="s">
        <v>6698</v>
      </c>
      <c r="C419" s="13" t="str">
        <f t="shared" si="6"/>
        <v>查看目錄</v>
      </c>
      <c r="D419" s="1" t="s">
        <v>3142</v>
      </c>
      <c r="E419" s="6">
        <v>40191</v>
      </c>
      <c r="F419" s="6">
        <v>40209</v>
      </c>
      <c r="G419" s="6">
        <v>40206</v>
      </c>
      <c r="H419" s="6" t="s">
        <v>4766</v>
      </c>
      <c r="I419" s="6" t="s">
        <v>4766</v>
      </c>
      <c r="J419" s="6" t="s">
        <v>4766</v>
      </c>
      <c r="K419" s="6" t="s">
        <v>4766</v>
      </c>
      <c r="L419" s="6" t="s">
        <v>622</v>
      </c>
      <c r="M419" s="6" t="s">
        <v>4766</v>
      </c>
      <c r="N419" s="6" t="s">
        <v>4766</v>
      </c>
      <c r="O419" s="6" t="s">
        <v>4766</v>
      </c>
    </row>
    <row r="420" spans="1:15" ht="16.5" customHeight="1" x14ac:dyDescent="0.25">
      <c r="A420" s="1" t="s">
        <v>3184</v>
      </c>
      <c r="B420" s="2" t="s">
        <v>6699</v>
      </c>
      <c r="C420" s="13" t="str">
        <f t="shared" si="6"/>
        <v>查看目錄</v>
      </c>
      <c r="D420" s="1" t="s">
        <v>3142</v>
      </c>
      <c r="E420" s="6">
        <v>40191</v>
      </c>
      <c r="F420" s="6">
        <v>40209</v>
      </c>
      <c r="G420" s="6">
        <v>40206</v>
      </c>
      <c r="H420" s="6" t="s">
        <v>4766</v>
      </c>
      <c r="I420" s="6" t="s">
        <v>4766</v>
      </c>
      <c r="J420" s="6" t="s">
        <v>4766</v>
      </c>
      <c r="K420" s="6" t="s">
        <v>4766</v>
      </c>
      <c r="L420" s="6" t="s">
        <v>622</v>
      </c>
      <c r="M420" s="6" t="s">
        <v>4766</v>
      </c>
      <c r="N420" s="6" t="s">
        <v>4766</v>
      </c>
      <c r="O420" s="6" t="s">
        <v>4766</v>
      </c>
    </row>
    <row r="421" spans="1:15" ht="16.5" customHeight="1" x14ac:dyDescent="0.25">
      <c r="A421" s="1" t="s">
        <v>3185</v>
      </c>
      <c r="B421" s="2" t="s">
        <v>6700</v>
      </c>
      <c r="C421" s="13" t="str">
        <f t="shared" si="6"/>
        <v>查看目錄</v>
      </c>
      <c r="D421" s="1" t="s">
        <v>3176</v>
      </c>
      <c r="E421" s="6">
        <v>40196</v>
      </c>
      <c r="F421" s="6">
        <v>40214</v>
      </c>
      <c r="G421" s="6">
        <v>40211</v>
      </c>
      <c r="H421" s="6" t="s">
        <v>4766</v>
      </c>
      <c r="I421" s="6" t="s">
        <v>4766</v>
      </c>
      <c r="J421" s="6" t="s">
        <v>4766</v>
      </c>
      <c r="K421" s="6" t="s">
        <v>4766</v>
      </c>
      <c r="L421" s="6" t="s">
        <v>715</v>
      </c>
      <c r="M421" s="6" t="s">
        <v>4766</v>
      </c>
      <c r="N421" s="6" t="s">
        <v>4766</v>
      </c>
      <c r="O421" s="6" t="s">
        <v>4766</v>
      </c>
    </row>
    <row r="422" spans="1:15" ht="16.5" customHeight="1" x14ac:dyDescent="0.25">
      <c r="A422" s="1" t="s">
        <v>3186</v>
      </c>
      <c r="B422" s="2" t="s">
        <v>6701</v>
      </c>
      <c r="C422" s="13" t="str">
        <f t="shared" si="6"/>
        <v>查看目錄</v>
      </c>
      <c r="D422" s="1" t="s">
        <v>2319</v>
      </c>
      <c r="E422" s="6">
        <v>40196</v>
      </c>
      <c r="F422" s="6">
        <v>40214</v>
      </c>
      <c r="G422" s="6">
        <v>40211</v>
      </c>
      <c r="H422" s="6" t="s">
        <v>4766</v>
      </c>
      <c r="I422" s="6" t="s">
        <v>4766</v>
      </c>
      <c r="J422" s="6" t="s">
        <v>4766</v>
      </c>
      <c r="K422" s="6" t="s">
        <v>4766</v>
      </c>
      <c r="L422" s="6" t="s">
        <v>715</v>
      </c>
      <c r="M422" s="6" t="s">
        <v>4766</v>
      </c>
      <c r="N422" s="6" t="s">
        <v>4766</v>
      </c>
      <c r="O422" s="6" t="s">
        <v>4766</v>
      </c>
    </row>
    <row r="423" spans="1:15" ht="16.5" customHeight="1" x14ac:dyDescent="0.25">
      <c r="A423" s="1" t="s">
        <v>3187</v>
      </c>
      <c r="B423" s="2" t="s">
        <v>6702</v>
      </c>
      <c r="C423" s="13" t="str">
        <f t="shared" si="6"/>
        <v>查看目錄</v>
      </c>
      <c r="D423" s="1" t="s">
        <v>3169</v>
      </c>
      <c r="E423" s="6">
        <v>40196</v>
      </c>
      <c r="F423" s="6">
        <v>40217</v>
      </c>
      <c r="G423" s="6">
        <v>40213</v>
      </c>
      <c r="H423" s="6" t="s">
        <v>4766</v>
      </c>
      <c r="I423" s="6" t="s">
        <v>4766</v>
      </c>
      <c r="J423" s="6" t="s">
        <v>4766</v>
      </c>
      <c r="K423" s="6" t="s">
        <v>4766</v>
      </c>
      <c r="L423" s="6" t="s">
        <v>715</v>
      </c>
      <c r="M423" s="6" t="s">
        <v>4766</v>
      </c>
      <c r="N423" s="6" t="s">
        <v>4766</v>
      </c>
      <c r="O423" s="6" t="s">
        <v>4766</v>
      </c>
    </row>
    <row r="424" spans="1:15" ht="16.5" customHeight="1" x14ac:dyDescent="0.25">
      <c r="A424" s="1" t="s">
        <v>3188</v>
      </c>
      <c r="B424" s="2" t="s">
        <v>6703</v>
      </c>
      <c r="C424" s="13" t="str">
        <f t="shared" si="6"/>
        <v>查看目錄</v>
      </c>
      <c r="D424" s="1" t="s">
        <v>2319</v>
      </c>
      <c r="E424" s="6">
        <v>40198</v>
      </c>
      <c r="F424" s="6">
        <v>40209</v>
      </c>
      <c r="G424" s="6">
        <v>40217</v>
      </c>
      <c r="H424" s="6" t="s">
        <v>4766</v>
      </c>
      <c r="I424" s="6" t="s">
        <v>4766</v>
      </c>
      <c r="J424" s="6" t="s">
        <v>4766</v>
      </c>
      <c r="K424" s="6" t="s">
        <v>4766</v>
      </c>
      <c r="L424" s="6" t="s">
        <v>622</v>
      </c>
      <c r="M424" s="6" t="s">
        <v>4766</v>
      </c>
      <c r="N424" s="6" t="s">
        <v>4766</v>
      </c>
      <c r="O424" s="6" t="s">
        <v>4766</v>
      </c>
    </row>
    <row r="425" spans="1:15" ht="16.5" customHeight="1" x14ac:dyDescent="0.25">
      <c r="A425" s="1" t="s">
        <v>3189</v>
      </c>
      <c r="B425" s="2" t="s">
        <v>6704</v>
      </c>
      <c r="C425" s="13" t="str">
        <f t="shared" si="6"/>
        <v>查看目錄</v>
      </c>
      <c r="D425" s="1" t="s">
        <v>1363</v>
      </c>
      <c r="E425" s="6">
        <v>40200</v>
      </c>
      <c r="F425" s="6">
        <v>40231</v>
      </c>
      <c r="G425" s="6">
        <v>40214</v>
      </c>
      <c r="H425" s="6" t="s">
        <v>4766</v>
      </c>
      <c r="I425" s="6" t="s">
        <v>4766</v>
      </c>
      <c r="J425" s="6" t="s">
        <v>4766</v>
      </c>
      <c r="K425" s="6" t="s">
        <v>4766</v>
      </c>
      <c r="L425" s="6" t="s">
        <v>715</v>
      </c>
      <c r="M425" s="6" t="s">
        <v>4766</v>
      </c>
      <c r="N425" s="6" t="s">
        <v>4766</v>
      </c>
      <c r="O425" s="6" t="s">
        <v>4766</v>
      </c>
    </row>
    <row r="426" spans="1:15" ht="16.5" customHeight="1" x14ac:dyDescent="0.25">
      <c r="A426" s="1" t="s">
        <v>3190</v>
      </c>
      <c r="B426" s="2" t="s">
        <v>6705</v>
      </c>
      <c r="C426" s="13" t="str">
        <f t="shared" si="6"/>
        <v>查看目錄</v>
      </c>
      <c r="D426" s="1" t="s">
        <v>3191</v>
      </c>
      <c r="E426" s="6">
        <v>40211</v>
      </c>
      <c r="F426" s="6">
        <v>40225</v>
      </c>
      <c r="G426" s="6">
        <v>40233</v>
      </c>
      <c r="H426" s="6" t="s">
        <v>4766</v>
      </c>
      <c r="I426" s="6" t="s">
        <v>4766</v>
      </c>
      <c r="J426" s="6" t="s">
        <v>4766</v>
      </c>
      <c r="K426" s="6" t="s">
        <v>4766</v>
      </c>
      <c r="L426" s="6" t="s">
        <v>715</v>
      </c>
      <c r="M426" s="6" t="s">
        <v>4766</v>
      </c>
      <c r="N426" s="6" t="s">
        <v>4766</v>
      </c>
      <c r="O426" s="6" t="s">
        <v>4766</v>
      </c>
    </row>
    <row r="427" spans="1:15" ht="16.5" customHeight="1" x14ac:dyDescent="0.25">
      <c r="A427" s="1" t="s">
        <v>3192</v>
      </c>
      <c r="B427" s="2" t="s">
        <v>6706</v>
      </c>
      <c r="C427" s="13" t="str">
        <f t="shared" si="6"/>
        <v>查看目錄</v>
      </c>
      <c r="D427" s="1" t="s">
        <v>3191</v>
      </c>
      <c r="E427" s="6">
        <v>40211</v>
      </c>
      <c r="F427" s="6">
        <v>40225</v>
      </c>
      <c r="G427" s="6">
        <v>40233</v>
      </c>
      <c r="H427" s="6" t="s">
        <v>4766</v>
      </c>
      <c r="I427" s="6" t="s">
        <v>4766</v>
      </c>
      <c r="J427" s="6" t="s">
        <v>4766</v>
      </c>
      <c r="K427" s="6" t="s">
        <v>4766</v>
      </c>
      <c r="L427" s="6" t="s">
        <v>715</v>
      </c>
      <c r="M427" s="6" t="s">
        <v>4766</v>
      </c>
      <c r="N427" s="6" t="s">
        <v>4766</v>
      </c>
      <c r="O427" s="6" t="s">
        <v>4766</v>
      </c>
    </row>
    <row r="428" spans="1:15" ht="16.5" customHeight="1" x14ac:dyDescent="0.25">
      <c r="A428" s="1" t="s">
        <v>3193</v>
      </c>
      <c r="B428" s="2" t="s">
        <v>6707</v>
      </c>
      <c r="C428" s="13" t="str">
        <f t="shared" si="6"/>
        <v>查看目錄</v>
      </c>
      <c r="D428" s="1" t="s">
        <v>2922</v>
      </c>
      <c r="E428" s="6">
        <v>40205</v>
      </c>
      <c r="F428" s="6">
        <v>40220</v>
      </c>
      <c r="G428" s="6">
        <v>40231</v>
      </c>
      <c r="H428" s="6" t="s">
        <v>4766</v>
      </c>
      <c r="I428" s="6" t="s">
        <v>4766</v>
      </c>
      <c r="J428" s="6" t="s">
        <v>4766</v>
      </c>
      <c r="K428" s="6" t="s">
        <v>4766</v>
      </c>
      <c r="L428" s="6" t="s">
        <v>715</v>
      </c>
      <c r="M428" s="6" t="s">
        <v>4766</v>
      </c>
      <c r="N428" s="6" t="s">
        <v>4766</v>
      </c>
      <c r="O428" s="6" t="s">
        <v>4766</v>
      </c>
    </row>
    <row r="429" spans="1:15" ht="16.5" customHeight="1" x14ac:dyDescent="0.25">
      <c r="A429" s="1" t="s">
        <v>3194</v>
      </c>
      <c r="B429" s="2" t="s">
        <v>6708</v>
      </c>
      <c r="C429" s="13" t="str">
        <f t="shared" si="6"/>
        <v>查看目錄</v>
      </c>
      <c r="D429" s="1" t="s">
        <v>3195</v>
      </c>
      <c r="E429" s="6">
        <v>40219</v>
      </c>
      <c r="F429" s="6">
        <v>40233</v>
      </c>
      <c r="G429" s="6">
        <v>40247</v>
      </c>
      <c r="H429" s="6" t="s">
        <v>4766</v>
      </c>
      <c r="I429" s="6" t="s">
        <v>4766</v>
      </c>
      <c r="J429" s="6" t="s">
        <v>4766</v>
      </c>
      <c r="K429" s="6" t="s">
        <v>4766</v>
      </c>
      <c r="L429" s="6" t="s">
        <v>715</v>
      </c>
      <c r="M429" s="6" t="s">
        <v>4766</v>
      </c>
      <c r="N429" s="6" t="s">
        <v>4766</v>
      </c>
      <c r="O429" s="6" t="s">
        <v>4766</v>
      </c>
    </row>
    <row r="430" spans="1:15" ht="16.5" customHeight="1" x14ac:dyDescent="0.25">
      <c r="A430" s="1" t="s">
        <v>3196</v>
      </c>
      <c r="B430" s="2" t="s">
        <v>6709</v>
      </c>
      <c r="C430" s="13" t="str">
        <f t="shared" si="6"/>
        <v>查看目錄</v>
      </c>
      <c r="D430" s="1" t="s">
        <v>621</v>
      </c>
      <c r="E430" s="6">
        <v>40218</v>
      </c>
      <c r="F430" s="6">
        <v>40252</v>
      </c>
      <c r="G430" s="6">
        <v>40248</v>
      </c>
      <c r="H430" s="6" t="s">
        <v>4766</v>
      </c>
      <c r="I430" s="6" t="s">
        <v>4766</v>
      </c>
      <c r="J430" s="6" t="s">
        <v>4766</v>
      </c>
      <c r="K430" s="6" t="s">
        <v>4766</v>
      </c>
      <c r="L430" s="6" t="s">
        <v>622</v>
      </c>
      <c r="M430" s="6" t="s">
        <v>4766</v>
      </c>
      <c r="N430" s="6" t="s">
        <v>4766</v>
      </c>
      <c r="O430" s="6" t="s">
        <v>4766</v>
      </c>
    </row>
    <row r="431" spans="1:15" ht="16.5" customHeight="1" x14ac:dyDescent="0.25">
      <c r="A431" s="1" t="s">
        <v>3197</v>
      </c>
      <c r="B431" s="2" t="s">
        <v>6710</v>
      </c>
      <c r="C431" s="13" t="str">
        <f t="shared" si="6"/>
        <v>查看目錄</v>
      </c>
      <c r="D431" s="1" t="s">
        <v>3195</v>
      </c>
      <c r="E431" s="6">
        <v>40219</v>
      </c>
      <c r="F431" s="6">
        <v>40238</v>
      </c>
      <c r="G431" s="6">
        <v>40247</v>
      </c>
      <c r="H431" s="6" t="s">
        <v>4766</v>
      </c>
      <c r="I431" s="6" t="s">
        <v>4766</v>
      </c>
      <c r="J431" s="6" t="s">
        <v>4766</v>
      </c>
      <c r="K431" s="6" t="s">
        <v>4766</v>
      </c>
      <c r="L431" s="6" t="s">
        <v>715</v>
      </c>
      <c r="M431" s="6" t="s">
        <v>4766</v>
      </c>
      <c r="N431" s="6" t="s">
        <v>4766</v>
      </c>
      <c r="O431" s="6" t="s">
        <v>4766</v>
      </c>
    </row>
    <row r="432" spans="1:15" ht="16.5" customHeight="1" x14ac:dyDescent="0.25">
      <c r="A432" s="1" t="s">
        <v>3198</v>
      </c>
      <c r="B432" s="2" t="s">
        <v>6711</v>
      </c>
      <c r="C432" s="13" t="str">
        <f t="shared" si="6"/>
        <v>查看目錄</v>
      </c>
      <c r="D432" s="1" t="s">
        <v>621</v>
      </c>
      <c r="E432" s="6">
        <v>40219</v>
      </c>
      <c r="F432" s="6">
        <v>40257</v>
      </c>
      <c r="G432" s="6">
        <v>40248</v>
      </c>
      <c r="H432" s="6" t="s">
        <v>4766</v>
      </c>
      <c r="I432" s="6" t="s">
        <v>4766</v>
      </c>
      <c r="J432" s="6" t="s">
        <v>4766</v>
      </c>
      <c r="K432" s="6" t="s">
        <v>4766</v>
      </c>
      <c r="L432" s="6" t="s">
        <v>622</v>
      </c>
      <c r="M432" s="6" t="s">
        <v>4766</v>
      </c>
      <c r="N432" s="6" t="s">
        <v>4766</v>
      </c>
      <c r="O432" s="6" t="s">
        <v>4766</v>
      </c>
    </row>
    <row r="433" spans="1:15" ht="16.5" customHeight="1" x14ac:dyDescent="0.25">
      <c r="A433" s="1" t="s">
        <v>3199</v>
      </c>
      <c r="B433" s="2" t="s">
        <v>6712</v>
      </c>
      <c r="C433" s="13" t="str">
        <f t="shared" si="6"/>
        <v>查看目錄</v>
      </c>
      <c r="D433" s="1" t="s">
        <v>621</v>
      </c>
      <c r="E433" s="6">
        <v>40219</v>
      </c>
      <c r="F433" s="6">
        <v>40257</v>
      </c>
      <c r="G433" s="6">
        <v>40248</v>
      </c>
      <c r="H433" s="6" t="s">
        <v>4766</v>
      </c>
      <c r="I433" s="6" t="s">
        <v>4766</v>
      </c>
      <c r="J433" s="6" t="s">
        <v>4766</v>
      </c>
      <c r="K433" s="6" t="s">
        <v>4766</v>
      </c>
      <c r="L433" s="6" t="s">
        <v>622</v>
      </c>
      <c r="M433" s="6" t="s">
        <v>4766</v>
      </c>
      <c r="N433" s="6" t="s">
        <v>4766</v>
      </c>
      <c r="O433" s="6" t="s">
        <v>4766</v>
      </c>
    </row>
    <row r="434" spans="1:15" ht="16.5" customHeight="1" x14ac:dyDescent="0.25">
      <c r="A434" s="1" t="s">
        <v>3200</v>
      </c>
      <c r="B434" s="2" t="s">
        <v>6713</v>
      </c>
      <c r="C434" s="13" t="str">
        <f t="shared" si="6"/>
        <v>查看目錄</v>
      </c>
      <c r="D434" s="1" t="s">
        <v>3201</v>
      </c>
      <c r="E434" s="6">
        <v>40259</v>
      </c>
      <c r="F434" s="6">
        <v>40277</v>
      </c>
      <c r="G434" s="6">
        <v>40284</v>
      </c>
      <c r="H434" s="6" t="s">
        <v>4766</v>
      </c>
      <c r="I434" s="6" t="s">
        <v>4766</v>
      </c>
      <c r="J434" s="6" t="s">
        <v>4766</v>
      </c>
      <c r="K434" s="6" t="s">
        <v>4766</v>
      </c>
      <c r="L434" s="6" t="s">
        <v>3201</v>
      </c>
      <c r="M434" s="6" t="s">
        <v>4766</v>
      </c>
      <c r="N434" s="6" t="s">
        <v>4766</v>
      </c>
      <c r="O434" s="6" t="s">
        <v>4766</v>
      </c>
    </row>
    <row r="435" spans="1:15" ht="16.5" customHeight="1" x14ac:dyDescent="0.25">
      <c r="A435" s="1" t="s">
        <v>3202</v>
      </c>
      <c r="B435" s="2" t="s">
        <v>6714</v>
      </c>
      <c r="C435" s="13" t="str">
        <f t="shared" si="6"/>
        <v>查看目錄</v>
      </c>
      <c r="D435" s="1" t="s">
        <v>3201</v>
      </c>
      <c r="E435" s="6">
        <v>40259</v>
      </c>
      <c r="F435" s="6">
        <v>40277</v>
      </c>
      <c r="G435" s="6">
        <v>40284</v>
      </c>
      <c r="H435" s="6" t="s">
        <v>4766</v>
      </c>
      <c r="I435" s="6" t="s">
        <v>4766</v>
      </c>
      <c r="J435" s="6" t="s">
        <v>4766</v>
      </c>
      <c r="K435" s="6" t="s">
        <v>4766</v>
      </c>
      <c r="L435" s="6" t="s">
        <v>3201</v>
      </c>
      <c r="M435" s="6" t="s">
        <v>4766</v>
      </c>
      <c r="N435" s="6" t="s">
        <v>4766</v>
      </c>
      <c r="O435" s="6" t="s">
        <v>4766</v>
      </c>
    </row>
    <row r="436" spans="1:15" ht="16.5" customHeight="1" x14ac:dyDescent="0.25">
      <c r="A436" s="1" t="s">
        <v>3203</v>
      </c>
      <c r="B436" s="2" t="s">
        <v>6715</v>
      </c>
      <c r="C436" s="13" t="str">
        <f t="shared" si="6"/>
        <v>查看目錄</v>
      </c>
      <c r="D436" s="1" t="s">
        <v>3201</v>
      </c>
      <c r="E436" s="6">
        <v>40259</v>
      </c>
      <c r="F436" s="6">
        <v>40277</v>
      </c>
      <c r="G436" s="6">
        <v>40284</v>
      </c>
      <c r="H436" s="6" t="s">
        <v>4766</v>
      </c>
      <c r="I436" s="6" t="s">
        <v>4766</v>
      </c>
      <c r="J436" s="6" t="s">
        <v>4766</v>
      </c>
      <c r="K436" s="6" t="s">
        <v>4766</v>
      </c>
      <c r="L436" s="6" t="s">
        <v>3201</v>
      </c>
      <c r="M436" s="6" t="s">
        <v>4766</v>
      </c>
      <c r="N436" s="6" t="s">
        <v>4766</v>
      </c>
      <c r="O436" s="6" t="s">
        <v>4766</v>
      </c>
    </row>
    <row r="437" spans="1:15" ht="16.5" customHeight="1" x14ac:dyDescent="0.25">
      <c r="A437" s="1" t="s">
        <v>3204</v>
      </c>
      <c r="B437" s="2" t="s">
        <v>6716</v>
      </c>
      <c r="C437" s="13" t="str">
        <f t="shared" si="6"/>
        <v>查看目錄</v>
      </c>
      <c r="D437" s="1" t="s">
        <v>899</v>
      </c>
      <c r="E437" s="6">
        <v>40283</v>
      </c>
      <c r="F437" s="6">
        <v>40303</v>
      </c>
      <c r="G437" s="6">
        <v>40291</v>
      </c>
      <c r="H437" s="6" t="s">
        <v>4766</v>
      </c>
      <c r="I437" s="6" t="s">
        <v>4766</v>
      </c>
      <c r="J437" s="6" t="s">
        <v>4766</v>
      </c>
      <c r="K437" s="6" t="s">
        <v>4766</v>
      </c>
      <c r="L437" s="6" t="s">
        <v>715</v>
      </c>
      <c r="M437" s="6">
        <v>40314</v>
      </c>
      <c r="N437" s="6" t="s">
        <v>4766</v>
      </c>
      <c r="O437" s="6" t="s">
        <v>4766</v>
      </c>
    </row>
    <row r="438" spans="1:15" ht="16.5" customHeight="1" x14ac:dyDescent="0.25">
      <c r="A438" s="1" t="s">
        <v>3205</v>
      </c>
      <c r="B438" s="2" t="s">
        <v>6717</v>
      </c>
      <c r="C438" s="13" t="str">
        <f t="shared" si="6"/>
        <v>查看目錄</v>
      </c>
      <c r="D438" s="1" t="s">
        <v>676</v>
      </c>
      <c r="E438" s="6">
        <v>40280</v>
      </c>
      <c r="F438" s="6">
        <v>40310</v>
      </c>
      <c r="G438" s="6" t="s">
        <v>4766</v>
      </c>
      <c r="H438" s="6" t="s">
        <v>4766</v>
      </c>
      <c r="I438" s="6" t="s">
        <v>4766</v>
      </c>
      <c r="J438" s="6" t="s">
        <v>4766</v>
      </c>
      <c r="K438" s="6" t="s">
        <v>4766</v>
      </c>
      <c r="L438" s="6" t="s">
        <v>677</v>
      </c>
      <c r="M438" s="6" t="s">
        <v>4766</v>
      </c>
      <c r="N438" s="6" t="s">
        <v>4766</v>
      </c>
      <c r="O438" s="6" t="s">
        <v>4766</v>
      </c>
    </row>
    <row r="439" spans="1:15" ht="16.5" customHeight="1" x14ac:dyDescent="0.25">
      <c r="A439" s="1" t="s">
        <v>3206</v>
      </c>
      <c r="B439" s="2" t="s">
        <v>6718</v>
      </c>
      <c r="C439" s="13" t="str">
        <f t="shared" si="6"/>
        <v>查看目錄</v>
      </c>
      <c r="D439" s="1" t="s">
        <v>227</v>
      </c>
      <c r="E439" s="6">
        <v>40303</v>
      </c>
      <c r="F439" s="6">
        <v>40328</v>
      </c>
      <c r="G439" s="6">
        <v>40319</v>
      </c>
      <c r="H439" s="6" t="s">
        <v>4766</v>
      </c>
      <c r="I439" s="6" t="s">
        <v>4766</v>
      </c>
      <c r="J439" s="6" t="s">
        <v>4766</v>
      </c>
      <c r="K439" s="6" t="s">
        <v>4766</v>
      </c>
      <c r="L439" s="6" t="s">
        <v>622</v>
      </c>
      <c r="M439" s="6" t="s">
        <v>4766</v>
      </c>
      <c r="N439" s="6" t="s">
        <v>4766</v>
      </c>
      <c r="O439" s="6" t="s">
        <v>4766</v>
      </c>
    </row>
    <row r="440" spans="1:15" ht="16.5" customHeight="1" x14ac:dyDescent="0.25">
      <c r="A440" s="1" t="s">
        <v>3207</v>
      </c>
      <c r="B440" s="2" t="s">
        <v>6719</v>
      </c>
      <c r="C440" s="13" t="str">
        <f t="shared" si="6"/>
        <v>查看目錄</v>
      </c>
      <c r="D440" s="1" t="s">
        <v>899</v>
      </c>
      <c r="E440" s="6">
        <v>40324</v>
      </c>
      <c r="F440" s="6">
        <v>40344</v>
      </c>
      <c r="G440" s="6">
        <v>40344</v>
      </c>
      <c r="H440" s="6" t="s">
        <v>4766</v>
      </c>
      <c r="I440" s="6" t="s">
        <v>4766</v>
      </c>
      <c r="J440" s="6" t="s">
        <v>4766</v>
      </c>
      <c r="K440" s="6" t="s">
        <v>4766</v>
      </c>
      <c r="L440" s="6" t="s">
        <v>3201</v>
      </c>
      <c r="M440" s="6" t="s">
        <v>4766</v>
      </c>
      <c r="N440" s="6" t="s">
        <v>4766</v>
      </c>
      <c r="O440" s="6" t="s">
        <v>4766</v>
      </c>
    </row>
    <row r="441" spans="1:15" ht="16.5" customHeight="1" x14ac:dyDescent="0.25">
      <c r="A441" s="1" t="s">
        <v>3208</v>
      </c>
      <c r="B441" s="2" t="s">
        <v>6720</v>
      </c>
      <c r="C441" s="13" t="str">
        <f t="shared" ref="C441:C496" si="7">HYPERLINK("X:\Private\NTD\Test Report\測試報告-電子版本(1999-2014)\I-SS","查看目錄")</f>
        <v>查看目錄</v>
      </c>
      <c r="D441" s="1" t="s">
        <v>3209</v>
      </c>
      <c r="E441" s="6">
        <v>40332</v>
      </c>
      <c r="F441" s="6">
        <v>40352</v>
      </c>
      <c r="G441" s="6">
        <v>40344</v>
      </c>
      <c r="H441" s="6" t="s">
        <v>4766</v>
      </c>
      <c r="I441" s="6" t="s">
        <v>4766</v>
      </c>
      <c r="J441" s="6" t="s">
        <v>4766</v>
      </c>
      <c r="K441" s="6" t="s">
        <v>4766</v>
      </c>
      <c r="L441" s="6" t="s">
        <v>715</v>
      </c>
      <c r="M441" s="6" t="s">
        <v>4766</v>
      </c>
      <c r="N441" s="6" t="s">
        <v>4766</v>
      </c>
      <c r="O441" s="6" t="s">
        <v>4766</v>
      </c>
    </row>
    <row r="442" spans="1:15" ht="16.5" customHeight="1" x14ac:dyDescent="0.25">
      <c r="A442" s="1" t="s">
        <v>3210</v>
      </c>
      <c r="B442" s="2" t="s">
        <v>6721</v>
      </c>
      <c r="C442" s="13" t="str">
        <f t="shared" si="7"/>
        <v>查看目錄</v>
      </c>
      <c r="D442" s="1" t="s">
        <v>899</v>
      </c>
      <c r="E442" s="6">
        <v>40332</v>
      </c>
      <c r="F442" s="6">
        <v>40352</v>
      </c>
      <c r="G442" s="6">
        <v>40344</v>
      </c>
      <c r="H442" s="6" t="s">
        <v>4766</v>
      </c>
      <c r="I442" s="6" t="s">
        <v>4766</v>
      </c>
      <c r="J442" s="6" t="s">
        <v>4766</v>
      </c>
      <c r="K442" s="6" t="s">
        <v>4766</v>
      </c>
      <c r="L442" s="6" t="s">
        <v>3201</v>
      </c>
      <c r="M442" s="6" t="s">
        <v>4766</v>
      </c>
      <c r="N442" s="6" t="s">
        <v>4766</v>
      </c>
      <c r="O442" s="6" t="s">
        <v>4766</v>
      </c>
    </row>
    <row r="443" spans="1:15" ht="16.5" customHeight="1" x14ac:dyDescent="0.25">
      <c r="A443" s="1" t="s">
        <v>3211</v>
      </c>
      <c r="B443" s="2" t="s">
        <v>6722</v>
      </c>
      <c r="C443" s="13" t="str">
        <f t="shared" si="7"/>
        <v>查看目錄</v>
      </c>
      <c r="D443" s="1" t="s">
        <v>621</v>
      </c>
      <c r="E443" s="6">
        <v>40338</v>
      </c>
      <c r="F443" s="6">
        <v>40359</v>
      </c>
      <c r="G443" s="6" t="s">
        <v>4766</v>
      </c>
      <c r="H443" s="6" t="s">
        <v>4766</v>
      </c>
      <c r="I443" s="6" t="s">
        <v>4766</v>
      </c>
      <c r="J443" s="6" t="s">
        <v>4766</v>
      </c>
      <c r="K443" s="6" t="s">
        <v>4766</v>
      </c>
      <c r="L443" s="6" t="s">
        <v>622</v>
      </c>
      <c r="M443" s="6" t="s">
        <v>4766</v>
      </c>
      <c r="N443" s="6" t="s">
        <v>4766</v>
      </c>
      <c r="O443" s="6" t="s">
        <v>4766</v>
      </c>
    </row>
    <row r="444" spans="1:15" ht="16.5" customHeight="1" x14ac:dyDescent="0.25">
      <c r="A444" s="1" t="s">
        <v>3212</v>
      </c>
      <c r="B444" s="2" t="s">
        <v>6723</v>
      </c>
      <c r="C444" s="13" t="str">
        <f t="shared" si="7"/>
        <v>查看目錄</v>
      </c>
      <c r="D444" s="1" t="s">
        <v>3213</v>
      </c>
      <c r="E444" s="6">
        <v>40351</v>
      </c>
      <c r="F444" s="6">
        <v>40368</v>
      </c>
      <c r="G444" s="6">
        <v>40366</v>
      </c>
      <c r="H444" s="6" t="s">
        <v>4766</v>
      </c>
      <c r="I444" s="6" t="s">
        <v>4766</v>
      </c>
      <c r="J444" s="6" t="s">
        <v>4766</v>
      </c>
      <c r="K444" s="6" t="s">
        <v>4766</v>
      </c>
      <c r="L444" s="6" t="s">
        <v>715</v>
      </c>
      <c r="M444" s="6" t="s">
        <v>4766</v>
      </c>
      <c r="N444" s="6" t="s">
        <v>4766</v>
      </c>
      <c r="O444" s="6" t="s">
        <v>4766</v>
      </c>
    </row>
    <row r="445" spans="1:15" ht="16.5" customHeight="1" x14ac:dyDescent="0.25">
      <c r="A445" s="1" t="s">
        <v>3214</v>
      </c>
      <c r="B445" s="2" t="s">
        <v>6724</v>
      </c>
      <c r="C445" s="13" t="str">
        <f t="shared" si="7"/>
        <v>查看目錄</v>
      </c>
      <c r="D445" s="1" t="s">
        <v>3215</v>
      </c>
      <c r="E445" s="6">
        <v>40340</v>
      </c>
      <c r="F445" s="6">
        <v>40371</v>
      </c>
      <c r="G445" s="6">
        <v>40360</v>
      </c>
      <c r="H445" s="6" t="s">
        <v>4766</v>
      </c>
      <c r="I445" s="6" t="s">
        <v>4766</v>
      </c>
      <c r="J445" s="6" t="s">
        <v>4766</v>
      </c>
      <c r="K445" s="6" t="s">
        <v>4766</v>
      </c>
      <c r="L445" s="6" t="s">
        <v>715</v>
      </c>
      <c r="M445" s="6" t="s">
        <v>4766</v>
      </c>
      <c r="N445" s="6" t="s">
        <v>4766</v>
      </c>
      <c r="O445" s="6" t="s">
        <v>4766</v>
      </c>
    </row>
    <row r="446" spans="1:15" ht="16.5" customHeight="1" x14ac:dyDescent="0.25">
      <c r="A446" s="1" t="s">
        <v>3216</v>
      </c>
      <c r="B446" s="2" t="s">
        <v>6725</v>
      </c>
      <c r="C446" s="13" t="str">
        <f t="shared" si="7"/>
        <v>查看目錄</v>
      </c>
      <c r="D446" s="1" t="s">
        <v>3195</v>
      </c>
      <c r="E446" s="6">
        <v>40331</v>
      </c>
      <c r="F446" s="6">
        <v>40375</v>
      </c>
      <c r="G446" s="6">
        <v>40360</v>
      </c>
      <c r="H446" s="6" t="s">
        <v>4766</v>
      </c>
      <c r="I446" s="6" t="s">
        <v>4766</v>
      </c>
      <c r="J446" s="6" t="s">
        <v>4766</v>
      </c>
      <c r="K446" s="6" t="s">
        <v>4766</v>
      </c>
      <c r="L446" s="6" t="s">
        <v>715</v>
      </c>
      <c r="M446" s="6" t="s">
        <v>4766</v>
      </c>
      <c r="N446" s="6" t="s">
        <v>4766</v>
      </c>
      <c r="O446" s="6" t="s">
        <v>4766</v>
      </c>
    </row>
    <row r="447" spans="1:15" ht="16.5" customHeight="1" x14ac:dyDescent="0.25">
      <c r="A447" s="1" t="s">
        <v>3217</v>
      </c>
      <c r="B447" s="2" t="s">
        <v>6726</v>
      </c>
      <c r="C447" s="13" t="str">
        <f t="shared" si="7"/>
        <v>查看目錄</v>
      </c>
      <c r="D447" s="1" t="s">
        <v>899</v>
      </c>
      <c r="E447" s="6">
        <v>40358</v>
      </c>
      <c r="F447" s="6">
        <v>40379</v>
      </c>
      <c r="G447" s="6">
        <v>40375</v>
      </c>
      <c r="H447" s="6" t="s">
        <v>4766</v>
      </c>
      <c r="I447" s="6" t="s">
        <v>4766</v>
      </c>
      <c r="J447" s="6" t="s">
        <v>4766</v>
      </c>
      <c r="K447" s="6" t="s">
        <v>4766</v>
      </c>
      <c r="L447" s="6" t="s">
        <v>715</v>
      </c>
      <c r="M447" s="6" t="s">
        <v>4766</v>
      </c>
      <c r="N447" s="6" t="s">
        <v>4766</v>
      </c>
      <c r="O447" s="6" t="s">
        <v>4766</v>
      </c>
    </row>
    <row r="448" spans="1:15" ht="16.5" customHeight="1" x14ac:dyDescent="0.25">
      <c r="A448" s="1" t="s">
        <v>3218</v>
      </c>
      <c r="B448" s="2" t="s">
        <v>6727</v>
      </c>
      <c r="C448" s="13" t="str">
        <f t="shared" si="7"/>
        <v>查看目錄</v>
      </c>
      <c r="D448" s="1" t="s">
        <v>3219</v>
      </c>
      <c r="E448" s="6">
        <v>40379</v>
      </c>
      <c r="F448" s="6">
        <v>40396</v>
      </c>
      <c r="G448" s="6">
        <v>40394</v>
      </c>
      <c r="H448" s="6" t="s">
        <v>4766</v>
      </c>
      <c r="I448" s="6" t="s">
        <v>4766</v>
      </c>
      <c r="J448" s="6" t="s">
        <v>4766</v>
      </c>
      <c r="K448" s="6" t="s">
        <v>4766</v>
      </c>
      <c r="L448" s="6" t="s">
        <v>715</v>
      </c>
      <c r="M448" s="6" t="s">
        <v>4766</v>
      </c>
      <c r="N448" s="6" t="s">
        <v>4766</v>
      </c>
      <c r="O448" s="6" t="s">
        <v>4766</v>
      </c>
    </row>
    <row r="449" spans="1:15" ht="16.5" customHeight="1" x14ac:dyDescent="0.25">
      <c r="A449" s="1" t="s">
        <v>3220</v>
      </c>
      <c r="B449" s="2" t="s">
        <v>6728</v>
      </c>
      <c r="C449" s="13" t="str">
        <f t="shared" si="7"/>
        <v>查看目錄</v>
      </c>
      <c r="D449" s="1" t="s">
        <v>3221</v>
      </c>
      <c r="E449" s="6">
        <v>40407</v>
      </c>
      <c r="F449" s="6">
        <v>40424</v>
      </c>
      <c r="G449" s="6" t="s">
        <v>4766</v>
      </c>
      <c r="H449" s="6" t="s">
        <v>4766</v>
      </c>
      <c r="I449" s="6" t="s">
        <v>4766</v>
      </c>
      <c r="J449" s="6" t="s">
        <v>4766</v>
      </c>
      <c r="K449" s="6" t="s">
        <v>4766</v>
      </c>
      <c r="L449" s="6" t="s">
        <v>3222</v>
      </c>
      <c r="M449" s="6" t="s">
        <v>4766</v>
      </c>
      <c r="N449" s="6" t="s">
        <v>4766</v>
      </c>
      <c r="O449" s="6" t="s">
        <v>4766</v>
      </c>
    </row>
    <row r="450" spans="1:15" ht="16.5" customHeight="1" x14ac:dyDescent="0.25">
      <c r="A450" s="1" t="s">
        <v>3223</v>
      </c>
      <c r="B450" s="2" t="s">
        <v>6729</v>
      </c>
      <c r="C450" s="13" t="str">
        <f t="shared" si="7"/>
        <v>查看目錄</v>
      </c>
      <c r="D450" s="1" t="s">
        <v>3195</v>
      </c>
      <c r="E450" s="6">
        <v>40407</v>
      </c>
      <c r="F450" s="6">
        <v>40424</v>
      </c>
      <c r="G450" s="6">
        <v>40424</v>
      </c>
      <c r="H450" s="6" t="s">
        <v>4766</v>
      </c>
      <c r="I450" s="6" t="s">
        <v>4766</v>
      </c>
      <c r="J450" s="6" t="s">
        <v>4766</v>
      </c>
      <c r="K450" s="6" t="s">
        <v>4766</v>
      </c>
      <c r="L450" s="6" t="s">
        <v>715</v>
      </c>
      <c r="M450" s="6" t="s">
        <v>4766</v>
      </c>
      <c r="N450" s="6" t="s">
        <v>4766</v>
      </c>
      <c r="O450" s="6" t="s">
        <v>4766</v>
      </c>
    </row>
    <row r="451" spans="1:15" ht="16.5" customHeight="1" x14ac:dyDescent="0.25">
      <c r="A451" s="1" t="s">
        <v>3224</v>
      </c>
      <c r="B451" s="2" t="s">
        <v>6730</v>
      </c>
      <c r="C451" s="13" t="str">
        <f t="shared" si="7"/>
        <v>查看目錄</v>
      </c>
      <c r="D451" s="1" t="s">
        <v>3225</v>
      </c>
      <c r="E451" s="6">
        <v>40437</v>
      </c>
      <c r="F451" s="6">
        <v>40459</v>
      </c>
      <c r="G451" s="6">
        <v>40465</v>
      </c>
      <c r="H451" s="6" t="s">
        <v>4766</v>
      </c>
      <c r="I451" s="6" t="s">
        <v>4766</v>
      </c>
      <c r="J451" s="6" t="s">
        <v>4766</v>
      </c>
      <c r="K451" s="6" t="s">
        <v>4766</v>
      </c>
      <c r="L451" s="6" t="s">
        <v>715</v>
      </c>
      <c r="M451" s="6" t="s">
        <v>4766</v>
      </c>
      <c r="N451" s="6" t="s">
        <v>4766</v>
      </c>
      <c r="O451" s="6" t="s">
        <v>4766</v>
      </c>
    </row>
    <row r="452" spans="1:15" ht="16.5" customHeight="1" x14ac:dyDescent="0.25">
      <c r="A452" s="1" t="s">
        <v>3226</v>
      </c>
      <c r="B452" s="2" t="s">
        <v>6731</v>
      </c>
      <c r="C452" s="13" t="str">
        <f t="shared" si="7"/>
        <v>查看目錄</v>
      </c>
      <c r="D452" s="1" t="s">
        <v>3195</v>
      </c>
      <c r="E452" s="6">
        <v>40442</v>
      </c>
      <c r="F452" s="6">
        <v>40463</v>
      </c>
      <c r="G452" s="6">
        <v>40465</v>
      </c>
      <c r="H452" s="6" t="s">
        <v>4766</v>
      </c>
      <c r="I452" s="6" t="s">
        <v>4766</v>
      </c>
      <c r="J452" s="6" t="s">
        <v>4766</v>
      </c>
      <c r="K452" s="6" t="s">
        <v>4766</v>
      </c>
      <c r="L452" s="6" t="s">
        <v>3222</v>
      </c>
      <c r="M452" s="6" t="s">
        <v>4766</v>
      </c>
      <c r="N452" s="6" t="s">
        <v>4766</v>
      </c>
      <c r="O452" s="6" t="s">
        <v>4766</v>
      </c>
    </row>
    <row r="453" spans="1:15" ht="16.5" customHeight="1" x14ac:dyDescent="0.25">
      <c r="A453" s="1" t="s">
        <v>3227</v>
      </c>
      <c r="B453" s="2" t="s">
        <v>6732</v>
      </c>
      <c r="C453" s="13" t="str">
        <f t="shared" si="7"/>
        <v>查看目錄</v>
      </c>
      <c r="D453" s="1" t="s">
        <v>3195</v>
      </c>
      <c r="E453" s="6">
        <v>40442</v>
      </c>
      <c r="F453" s="6">
        <v>40463</v>
      </c>
      <c r="G453" s="6">
        <v>40465</v>
      </c>
      <c r="H453" s="6" t="s">
        <v>4766</v>
      </c>
      <c r="I453" s="6" t="s">
        <v>4766</v>
      </c>
      <c r="J453" s="6" t="s">
        <v>4766</v>
      </c>
      <c r="K453" s="6" t="s">
        <v>4766</v>
      </c>
      <c r="L453" s="6" t="s">
        <v>3222</v>
      </c>
      <c r="M453" s="6" t="s">
        <v>4766</v>
      </c>
      <c r="N453" s="6" t="s">
        <v>4766</v>
      </c>
      <c r="O453" s="6" t="s">
        <v>4766</v>
      </c>
    </row>
    <row r="454" spans="1:15" ht="16.5" customHeight="1" x14ac:dyDescent="0.25">
      <c r="A454" s="1" t="s">
        <v>3228</v>
      </c>
      <c r="B454" s="2" t="s">
        <v>6733</v>
      </c>
      <c r="C454" s="13" t="str">
        <f t="shared" si="7"/>
        <v>查看目錄</v>
      </c>
      <c r="D454" s="1" t="s">
        <v>3225</v>
      </c>
      <c r="E454" s="6">
        <v>40448</v>
      </c>
      <c r="F454" s="6">
        <v>40466</v>
      </c>
      <c r="G454" s="6">
        <v>40465</v>
      </c>
      <c r="H454" s="6" t="s">
        <v>4766</v>
      </c>
      <c r="I454" s="6" t="s">
        <v>4766</v>
      </c>
      <c r="J454" s="6" t="s">
        <v>4766</v>
      </c>
      <c r="K454" s="6" t="s">
        <v>4766</v>
      </c>
      <c r="L454" s="6" t="s">
        <v>3222</v>
      </c>
      <c r="M454" s="6" t="s">
        <v>4766</v>
      </c>
      <c r="N454" s="6" t="s">
        <v>4766</v>
      </c>
      <c r="O454" s="6" t="s">
        <v>4766</v>
      </c>
    </row>
    <row r="455" spans="1:15" ht="16.5" customHeight="1" x14ac:dyDescent="0.25">
      <c r="A455" s="1" t="s">
        <v>3229</v>
      </c>
      <c r="B455" s="2" t="s">
        <v>6734</v>
      </c>
      <c r="C455" s="13" t="str">
        <f t="shared" si="7"/>
        <v>查看目錄</v>
      </c>
      <c r="D455" s="1" t="s">
        <v>3195</v>
      </c>
      <c r="E455" s="6">
        <v>40448</v>
      </c>
      <c r="F455" s="6">
        <v>40466</v>
      </c>
      <c r="G455" s="6">
        <v>40465</v>
      </c>
      <c r="H455" s="6" t="s">
        <v>4766</v>
      </c>
      <c r="I455" s="6" t="s">
        <v>4766</v>
      </c>
      <c r="J455" s="6" t="s">
        <v>4766</v>
      </c>
      <c r="K455" s="6" t="s">
        <v>4766</v>
      </c>
      <c r="L455" s="6" t="s">
        <v>3222</v>
      </c>
      <c r="M455" s="6" t="s">
        <v>4766</v>
      </c>
      <c r="N455" s="6" t="s">
        <v>4766</v>
      </c>
      <c r="O455" s="6" t="s">
        <v>4766</v>
      </c>
    </row>
    <row r="456" spans="1:15" ht="16.5" customHeight="1" x14ac:dyDescent="0.25">
      <c r="A456" s="1" t="s">
        <v>3230</v>
      </c>
      <c r="B456" s="2" t="s">
        <v>6735</v>
      </c>
      <c r="C456" s="13" t="str">
        <f t="shared" si="7"/>
        <v>查看目錄</v>
      </c>
      <c r="D456" s="1" t="s">
        <v>3195</v>
      </c>
      <c r="E456" s="6">
        <v>40464</v>
      </c>
      <c r="F456" s="6">
        <v>40483</v>
      </c>
      <c r="G456" s="6">
        <v>40483</v>
      </c>
      <c r="H456" s="6" t="s">
        <v>4766</v>
      </c>
      <c r="I456" s="6" t="s">
        <v>4766</v>
      </c>
      <c r="J456" s="6" t="s">
        <v>4766</v>
      </c>
      <c r="K456" s="6" t="s">
        <v>4766</v>
      </c>
      <c r="L456" s="6" t="s">
        <v>715</v>
      </c>
      <c r="M456" s="6" t="s">
        <v>4766</v>
      </c>
      <c r="N456" s="6" t="s">
        <v>4766</v>
      </c>
      <c r="O456" s="6" t="s">
        <v>4766</v>
      </c>
    </row>
    <row r="457" spans="1:15" ht="16.5" customHeight="1" x14ac:dyDescent="0.25">
      <c r="A457" s="1" t="s">
        <v>3231</v>
      </c>
      <c r="B457" s="2" t="s">
        <v>6736</v>
      </c>
      <c r="C457" s="13" t="str">
        <f t="shared" si="7"/>
        <v>查看目錄</v>
      </c>
      <c r="D457" s="1" t="s">
        <v>714</v>
      </c>
      <c r="E457" s="6">
        <v>40487</v>
      </c>
      <c r="F457" s="6">
        <v>40507</v>
      </c>
      <c r="G457" s="6" t="s">
        <v>4766</v>
      </c>
      <c r="H457" s="6" t="s">
        <v>4766</v>
      </c>
      <c r="I457" s="6" t="s">
        <v>4766</v>
      </c>
      <c r="J457" s="6" t="s">
        <v>4766</v>
      </c>
      <c r="K457" s="6" t="s">
        <v>4766</v>
      </c>
      <c r="L457" s="6" t="s">
        <v>715</v>
      </c>
      <c r="M457" s="6" t="s">
        <v>4766</v>
      </c>
      <c r="N457" s="6" t="s">
        <v>4766</v>
      </c>
      <c r="O457" s="6" t="s">
        <v>4766</v>
      </c>
    </row>
    <row r="458" spans="1:15" ht="16.5" customHeight="1" x14ac:dyDescent="0.25">
      <c r="A458" s="1" t="s">
        <v>3232</v>
      </c>
      <c r="B458" s="2" t="s">
        <v>6737</v>
      </c>
      <c r="C458" s="13" t="str">
        <f t="shared" si="7"/>
        <v>查看目錄</v>
      </c>
      <c r="D458" s="1" t="s">
        <v>728</v>
      </c>
      <c r="E458" s="6">
        <v>40461</v>
      </c>
      <c r="F458" s="6">
        <v>40491</v>
      </c>
      <c r="G458" s="6">
        <v>40491</v>
      </c>
      <c r="H458" s="6" t="s">
        <v>4766</v>
      </c>
      <c r="I458" s="6" t="s">
        <v>4766</v>
      </c>
      <c r="J458" s="6" t="s">
        <v>4766</v>
      </c>
      <c r="K458" s="6" t="s">
        <v>4766</v>
      </c>
      <c r="L458" s="6" t="s">
        <v>729</v>
      </c>
      <c r="M458" s="6" t="s">
        <v>4766</v>
      </c>
      <c r="N458" s="6" t="s">
        <v>4766</v>
      </c>
      <c r="O458" s="6" t="s">
        <v>4766</v>
      </c>
    </row>
    <row r="459" spans="1:15" ht="16.5" customHeight="1" x14ac:dyDescent="0.25">
      <c r="A459" s="1" t="s">
        <v>3233</v>
      </c>
      <c r="B459" s="2" t="s">
        <v>6738</v>
      </c>
      <c r="C459" s="13" t="str">
        <f t="shared" si="7"/>
        <v>查看目錄</v>
      </c>
      <c r="D459" s="1" t="s">
        <v>3234</v>
      </c>
      <c r="E459" s="6">
        <v>40468</v>
      </c>
      <c r="F459" s="6">
        <v>40504</v>
      </c>
      <c r="G459" s="6">
        <v>40499</v>
      </c>
      <c r="H459" s="6" t="s">
        <v>4766</v>
      </c>
      <c r="I459" s="6" t="s">
        <v>4766</v>
      </c>
      <c r="J459" s="6" t="s">
        <v>4766</v>
      </c>
      <c r="K459" s="6" t="s">
        <v>4766</v>
      </c>
      <c r="L459" s="6" t="s">
        <v>622</v>
      </c>
      <c r="M459" s="6" t="s">
        <v>4766</v>
      </c>
      <c r="N459" s="6" t="s">
        <v>4766</v>
      </c>
      <c r="O459" s="6" t="s">
        <v>4766</v>
      </c>
    </row>
    <row r="460" spans="1:15" ht="16.5" customHeight="1" x14ac:dyDescent="0.25">
      <c r="A460" s="1" t="s">
        <v>3235</v>
      </c>
      <c r="B460" s="2" t="s">
        <v>6739</v>
      </c>
      <c r="C460" s="13" t="str">
        <f t="shared" si="7"/>
        <v>查看目錄</v>
      </c>
      <c r="D460" s="1" t="s">
        <v>1111</v>
      </c>
      <c r="E460" s="6">
        <v>40494</v>
      </c>
      <c r="F460" s="6">
        <v>40512</v>
      </c>
      <c r="G460" s="6">
        <v>40507</v>
      </c>
      <c r="H460" s="6" t="s">
        <v>4766</v>
      </c>
      <c r="I460" s="6" t="s">
        <v>4766</v>
      </c>
      <c r="J460" s="6" t="s">
        <v>4766</v>
      </c>
      <c r="K460" s="6" t="s">
        <v>4766</v>
      </c>
      <c r="L460" s="6" t="s">
        <v>3222</v>
      </c>
      <c r="M460" s="6" t="s">
        <v>4766</v>
      </c>
      <c r="N460" s="6" t="s">
        <v>4766</v>
      </c>
      <c r="O460" s="6" t="s">
        <v>4766</v>
      </c>
    </row>
    <row r="461" spans="1:15" ht="16.5" customHeight="1" x14ac:dyDescent="0.25">
      <c r="A461" s="1" t="s">
        <v>3236</v>
      </c>
      <c r="B461" s="2" t="s">
        <v>6740</v>
      </c>
      <c r="C461" s="13" t="str">
        <f t="shared" si="7"/>
        <v>查看目錄</v>
      </c>
      <c r="D461" s="1" t="s">
        <v>3195</v>
      </c>
      <c r="E461" s="6">
        <v>40505</v>
      </c>
      <c r="F461" s="6">
        <v>40522</v>
      </c>
      <c r="G461" s="6">
        <v>40520</v>
      </c>
      <c r="H461" s="6" t="s">
        <v>4766</v>
      </c>
      <c r="I461" s="6" t="s">
        <v>4766</v>
      </c>
      <c r="J461" s="6" t="s">
        <v>4766</v>
      </c>
      <c r="K461" s="6" t="s">
        <v>4766</v>
      </c>
      <c r="L461" s="6" t="s">
        <v>715</v>
      </c>
      <c r="M461" s="6" t="s">
        <v>4766</v>
      </c>
      <c r="N461" s="6" t="s">
        <v>4766</v>
      </c>
      <c r="O461" s="6" t="s">
        <v>4766</v>
      </c>
    </row>
    <row r="462" spans="1:15" ht="16.5" customHeight="1" x14ac:dyDescent="0.25">
      <c r="A462" s="1" t="s">
        <v>3237</v>
      </c>
      <c r="B462" s="2" t="s">
        <v>6741</v>
      </c>
      <c r="C462" s="13" t="str">
        <f t="shared" si="7"/>
        <v>查看目錄</v>
      </c>
      <c r="D462" s="1" t="s">
        <v>3238</v>
      </c>
      <c r="E462" s="6">
        <v>40520</v>
      </c>
      <c r="F462" s="6">
        <v>40540</v>
      </c>
      <c r="G462" s="6">
        <v>40535</v>
      </c>
      <c r="H462" s="6" t="s">
        <v>4766</v>
      </c>
      <c r="I462" s="6" t="s">
        <v>4766</v>
      </c>
      <c r="J462" s="6" t="s">
        <v>4766</v>
      </c>
      <c r="K462" s="6" t="s">
        <v>4766</v>
      </c>
      <c r="L462" s="6" t="s">
        <v>3222</v>
      </c>
      <c r="M462" s="6" t="s">
        <v>4766</v>
      </c>
      <c r="N462" s="6" t="s">
        <v>4766</v>
      </c>
      <c r="O462" s="6" t="s">
        <v>4766</v>
      </c>
    </row>
    <row r="463" spans="1:15" ht="16.5" customHeight="1" x14ac:dyDescent="0.25">
      <c r="A463" s="1" t="s">
        <v>3239</v>
      </c>
      <c r="B463" s="2" t="s">
        <v>6742</v>
      </c>
      <c r="C463" s="13" t="str">
        <f t="shared" si="7"/>
        <v>查看目錄</v>
      </c>
      <c r="D463" s="1" t="s">
        <v>3240</v>
      </c>
      <c r="E463" s="6">
        <v>40526</v>
      </c>
      <c r="F463" s="6">
        <v>40536</v>
      </c>
      <c r="G463" s="6">
        <v>40543</v>
      </c>
      <c r="H463" s="6" t="s">
        <v>4766</v>
      </c>
      <c r="I463" s="6" t="s">
        <v>4766</v>
      </c>
      <c r="J463" s="6" t="s">
        <v>4766</v>
      </c>
      <c r="K463" s="6" t="s">
        <v>4766</v>
      </c>
      <c r="L463" s="6" t="s">
        <v>3222</v>
      </c>
      <c r="M463" s="6" t="s">
        <v>4766</v>
      </c>
      <c r="N463" s="6" t="s">
        <v>4766</v>
      </c>
      <c r="O463" s="6" t="s">
        <v>4766</v>
      </c>
    </row>
    <row r="464" spans="1:15" ht="16.5" customHeight="1" x14ac:dyDescent="0.25">
      <c r="A464" s="1" t="s">
        <v>3241</v>
      </c>
      <c r="B464" s="2" t="s">
        <v>6743</v>
      </c>
      <c r="C464" s="13" t="str">
        <f t="shared" si="7"/>
        <v>查看目錄</v>
      </c>
      <c r="D464" s="1" t="s">
        <v>3240</v>
      </c>
      <c r="E464" s="6">
        <v>40528</v>
      </c>
      <c r="F464" s="6">
        <v>40536</v>
      </c>
      <c r="G464" s="6">
        <v>40543</v>
      </c>
      <c r="H464" s="6" t="s">
        <v>4766</v>
      </c>
      <c r="I464" s="6" t="s">
        <v>4766</v>
      </c>
      <c r="J464" s="6" t="s">
        <v>4766</v>
      </c>
      <c r="K464" s="6" t="s">
        <v>4766</v>
      </c>
      <c r="L464" s="6" t="s">
        <v>3222</v>
      </c>
      <c r="M464" s="6" t="s">
        <v>4766</v>
      </c>
      <c r="N464" s="6" t="s">
        <v>4766</v>
      </c>
      <c r="O464" s="6" t="s">
        <v>4766</v>
      </c>
    </row>
    <row r="465" spans="1:15" ht="16.5" customHeight="1" x14ac:dyDescent="0.25">
      <c r="A465" s="1" t="s">
        <v>3242</v>
      </c>
      <c r="B465" s="2" t="s">
        <v>6744</v>
      </c>
      <c r="C465" s="13" t="str">
        <f t="shared" si="7"/>
        <v>查看目錄</v>
      </c>
      <c r="D465" s="1" t="s">
        <v>621</v>
      </c>
      <c r="E465" s="6">
        <v>40459</v>
      </c>
      <c r="F465" s="6">
        <v>40543</v>
      </c>
      <c r="G465" s="6">
        <v>40539</v>
      </c>
      <c r="H465" s="6" t="s">
        <v>4766</v>
      </c>
      <c r="I465" s="6" t="s">
        <v>4766</v>
      </c>
      <c r="J465" s="6" t="s">
        <v>4766</v>
      </c>
      <c r="K465" s="6" t="s">
        <v>4766</v>
      </c>
      <c r="L465" s="6" t="s">
        <v>622</v>
      </c>
      <c r="M465" s="6" t="s">
        <v>4766</v>
      </c>
      <c r="N465" s="6" t="s">
        <v>4766</v>
      </c>
      <c r="O465" s="6" t="s">
        <v>4766</v>
      </c>
    </row>
    <row r="466" spans="1:15" ht="16.5" customHeight="1" x14ac:dyDescent="0.25">
      <c r="A466" s="1" t="s">
        <v>3243</v>
      </c>
      <c r="B466" s="2" t="s">
        <v>6745</v>
      </c>
      <c r="C466" s="13" t="str">
        <f t="shared" si="7"/>
        <v>查看目錄</v>
      </c>
      <c r="D466" s="1" t="s">
        <v>2314</v>
      </c>
      <c r="E466" s="6">
        <v>40554</v>
      </c>
      <c r="F466" s="6">
        <v>40567</v>
      </c>
      <c r="G466" s="6">
        <v>40583</v>
      </c>
      <c r="H466" s="6" t="s">
        <v>4766</v>
      </c>
      <c r="I466" s="6" t="s">
        <v>4766</v>
      </c>
      <c r="J466" s="6" t="s">
        <v>4766</v>
      </c>
      <c r="K466" s="6" t="s">
        <v>4766</v>
      </c>
      <c r="L466" s="6" t="s">
        <v>3222</v>
      </c>
      <c r="M466" s="6" t="s">
        <v>4766</v>
      </c>
      <c r="N466" s="6" t="s">
        <v>4766</v>
      </c>
      <c r="O466" s="6" t="s">
        <v>4766</v>
      </c>
    </row>
    <row r="467" spans="1:15" ht="16.5" customHeight="1" x14ac:dyDescent="0.25">
      <c r="A467" s="1" t="s">
        <v>3244</v>
      </c>
      <c r="B467" s="2" t="s">
        <v>6746</v>
      </c>
      <c r="C467" s="13" t="str">
        <f t="shared" si="7"/>
        <v>查看目錄</v>
      </c>
      <c r="D467" s="1" t="s">
        <v>3245</v>
      </c>
      <c r="E467" s="6">
        <v>40602</v>
      </c>
      <c r="F467" s="6">
        <v>40619</v>
      </c>
      <c r="G467" s="6">
        <v>40618</v>
      </c>
      <c r="H467" s="6" t="s">
        <v>4766</v>
      </c>
      <c r="I467" s="6" t="s">
        <v>4766</v>
      </c>
      <c r="J467" s="6" t="s">
        <v>4766</v>
      </c>
      <c r="K467" s="6" t="s">
        <v>4766</v>
      </c>
      <c r="L467" s="6" t="s">
        <v>3222</v>
      </c>
      <c r="M467" s="6" t="s">
        <v>4766</v>
      </c>
      <c r="N467" s="6" t="s">
        <v>4766</v>
      </c>
      <c r="O467" s="6" t="s">
        <v>4766</v>
      </c>
    </row>
    <row r="468" spans="1:15" ht="16.5" customHeight="1" x14ac:dyDescent="0.25">
      <c r="A468" s="1" t="s">
        <v>3246</v>
      </c>
      <c r="B468" s="2" t="s">
        <v>5918</v>
      </c>
      <c r="C468" s="13" t="str">
        <f t="shared" si="7"/>
        <v>查看目錄</v>
      </c>
      <c r="D468" s="1" t="s">
        <v>831</v>
      </c>
      <c r="E468" s="6">
        <v>40610</v>
      </c>
      <c r="F468" s="6">
        <v>40641</v>
      </c>
      <c r="G468" s="6">
        <v>40629</v>
      </c>
      <c r="H468" s="6" t="s">
        <v>4766</v>
      </c>
      <c r="I468" s="6" t="s">
        <v>4766</v>
      </c>
      <c r="J468" s="6" t="s">
        <v>4766</v>
      </c>
      <c r="K468" s="6" t="s">
        <v>4766</v>
      </c>
      <c r="L468" s="6" t="s">
        <v>622</v>
      </c>
      <c r="M468" s="6" t="s">
        <v>4766</v>
      </c>
      <c r="N468" s="6" t="s">
        <v>4766</v>
      </c>
      <c r="O468" s="6" t="s">
        <v>4766</v>
      </c>
    </row>
    <row r="469" spans="1:15" ht="16.5" customHeight="1" x14ac:dyDescent="0.25">
      <c r="A469" s="1" t="s">
        <v>3247</v>
      </c>
      <c r="B469" s="2" t="s">
        <v>5918</v>
      </c>
      <c r="C469" s="13" t="str">
        <f t="shared" si="7"/>
        <v>查看目錄</v>
      </c>
      <c r="D469" s="1" t="s">
        <v>831</v>
      </c>
      <c r="E469" s="6">
        <v>40610</v>
      </c>
      <c r="F469" s="6">
        <v>40641</v>
      </c>
      <c r="G469" s="6">
        <v>40629</v>
      </c>
      <c r="H469" s="6" t="s">
        <v>4766</v>
      </c>
      <c r="I469" s="6" t="s">
        <v>4766</v>
      </c>
      <c r="J469" s="6" t="s">
        <v>4766</v>
      </c>
      <c r="K469" s="6" t="s">
        <v>4766</v>
      </c>
      <c r="L469" s="6" t="s">
        <v>622</v>
      </c>
      <c r="M469" s="6" t="s">
        <v>4766</v>
      </c>
      <c r="N469" s="6" t="s">
        <v>4766</v>
      </c>
      <c r="O469" s="6" t="s">
        <v>4766</v>
      </c>
    </row>
    <row r="470" spans="1:15" ht="16.5" customHeight="1" x14ac:dyDescent="0.25">
      <c r="A470" s="1" t="s">
        <v>3248</v>
      </c>
      <c r="B470" s="2" t="s">
        <v>6747</v>
      </c>
      <c r="C470" s="13" t="str">
        <f t="shared" si="7"/>
        <v>查看目錄</v>
      </c>
      <c r="D470" s="1" t="s">
        <v>3249</v>
      </c>
      <c r="E470" s="6">
        <v>40612</v>
      </c>
      <c r="F470" s="6">
        <v>40631</v>
      </c>
      <c r="G470" s="6">
        <v>40629</v>
      </c>
      <c r="H470" s="6" t="s">
        <v>4766</v>
      </c>
      <c r="I470" s="6" t="s">
        <v>4766</v>
      </c>
      <c r="J470" s="6" t="s">
        <v>4766</v>
      </c>
      <c r="K470" s="6" t="s">
        <v>4766</v>
      </c>
      <c r="L470" s="6" t="s">
        <v>3222</v>
      </c>
      <c r="M470" s="6" t="s">
        <v>4766</v>
      </c>
      <c r="N470" s="6" t="s">
        <v>4766</v>
      </c>
      <c r="O470" s="6" t="s">
        <v>4766</v>
      </c>
    </row>
    <row r="471" spans="1:15" ht="16.5" customHeight="1" x14ac:dyDescent="0.25">
      <c r="A471" s="1" t="s">
        <v>3250</v>
      </c>
      <c r="B471" s="2" t="s">
        <v>6748</v>
      </c>
      <c r="C471" s="13" t="str">
        <f t="shared" si="7"/>
        <v>查看目錄</v>
      </c>
      <c r="D471" s="1" t="s">
        <v>714</v>
      </c>
      <c r="E471" s="6">
        <v>40641</v>
      </c>
      <c r="F471" s="6">
        <v>40661</v>
      </c>
      <c r="G471" s="6">
        <v>40659</v>
      </c>
      <c r="H471" s="6" t="s">
        <v>4766</v>
      </c>
      <c r="I471" s="6" t="s">
        <v>4766</v>
      </c>
      <c r="J471" s="6" t="s">
        <v>4766</v>
      </c>
      <c r="K471" s="6" t="s">
        <v>4766</v>
      </c>
      <c r="L471" s="6" t="s">
        <v>715</v>
      </c>
      <c r="M471" s="6" t="s">
        <v>4766</v>
      </c>
      <c r="N471" s="6" t="s">
        <v>4766</v>
      </c>
      <c r="O471" s="6" t="s">
        <v>4766</v>
      </c>
    </row>
    <row r="472" spans="1:15" ht="16.5" customHeight="1" x14ac:dyDescent="0.25">
      <c r="A472" s="1" t="s">
        <v>3251</v>
      </c>
      <c r="B472" s="2" t="s">
        <v>6749</v>
      </c>
      <c r="C472" s="13" t="str">
        <f t="shared" si="7"/>
        <v>查看目錄</v>
      </c>
      <c r="D472" s="1" t="s">
        <v>714</v>
      </c>
      <c r="E472" s="6">
        <v>40652</v>
      </c>
      <c r="F472" s="6">
        <v>40661</v>
      </c>
      <c r="G472" s="6">
        <v>40659</v>
      </c>
      <c r="H472" s="6" t="s">
        <v>4766</v>
      </c>
      <c r="I472" s="6" t="s">
        <v>4766</v>
      </c>
      <c r="J472" s="6" t="s">
        <v>4766</v>
      </c>
      <c r="K472" s="6" t="s">
        <v>4766</v>
      </c>
      <c r="L472" s="6" t="s">
        <v>715</v>
      </c>
      <c r="M472" s="6" t="s">
        <v>4766</v>
      </c>
      <c r="N472" s="6" t="s">
        <v>4766</v>
      </c>
      <c r="O472" s="6" t="s">
        <v>4766</v>
      </c>
    </row>
    <row r="473" spans="1:15" ht="16.5" customHeight="1" x14ac:dyDescent="0.25">
      <c r="A473" s="1" t="s">
        <v>3252</v>
      </c>
      <c r="B473" s="2" t="s">
        <v>6750</v>
      </c>
      <c r="C473" s="13" t="str">
        <f t="shared" si="7"/>
        <v>查看目錄</v>
      </c>
      <c r="D473" s="1" t="s">
        <v>714</v>
      </c>
      <c r="E473" s="6">
        <v>40652</v>
      </c>
      <c r="F473" s="6">
        <v>40661</v>
      </c>
      <c r="G473" s="6">
        <v>40659</v>
      </c>
      <c r="H473" s="6" t="s">
        <v>4766</v>
      </c>
      <c r="I473" s="6" t="s">
        <v>4766</v>
      </c>
      <c r="J473" s="6" t="s">
        <v>4766</v>
      </c>
      <c r="K473" s="6" t="s">
        <v>4766</v>
      </c>
      <c r="L473" s="6" t="s">
        <v>715</v>
      </c>
      <c r="M473" s="6" t="s">
        <v>4766</v>
      </c>
      <c r="N473" s="6" t="s">
        <v>4766</v>
      </c>
      <c r="O473" s="6" t="s">
        <v>4766</v>
      </c>
    </row>
    <row r="474" spans="1:15" ht="16.5" customHeight="1" x14ac:dyDescent="0.25">
      <c r="A474" s="1" t="s">
        <v>3253</v>
      </c>
      <c r="B474" s="2" t="s">
        <v>6751</v>
      </c>
      <c r="C474" s="13" t="str">
        <f t="shared" si="7"/>
        <v>查看目錄</v>
      </c>
      <c r="D474" s="1" t="s">
        <v>714</v>
      </c>
      <c r="E474" s="6">
        <v>40652</v>
      </c>
      <c r="F474" s="6">
        <v>40661</v>
      </c>
      <c r="G474" s="6">
        <v>40659</v>
      </c>
      <c r="H474" s="6" t="s">
        <v>4766</v>
      </c>
      <c r="I474" s="6" t="s">
        <v>4766</v>
      </c>
      <c r="J474" s="6" t="s">
        <v>4766</v>
      </c>
      <c r="K474" s="6" t="s">
        <v>4766</v>
      </c>
      <c r="L474" s="6" t="s">
        <v>715</v>
      </c>
      <c r="M474" s="6" t="s">
        <v>4766</v>
      </c>
      <c r="N474" s="6" t="s">
        <v>4766</v>
      </c>
      <c r="O474" s="6" t="s">
        <v>4766</v>
      </c>
    </row>
    <row r="475" spans="1:15" ht="16.5" customHeight="1" x14ac:dyDescent="0.25">
      <c r="A475" s="1" t="s">
        <v>3254</v>
      </c>
      <c r="B475" s="2" t="s">
        <v>6752</v>
      </c>
      <c r="C475" s="13" t="str">
        <f t="shared" si="7"/>
        <v>查看目錄</v>
      </c>
      <c r="D475" s="1" t="s">
        <v>3195</v>
      </c>
      <c r="E475" s="6">
        <v>40669</v>
      </c>
      <c r="F475" s="6">
        <v>40688</v>
      </c>
      <c r="G475" s="6">
        <v>40690</v>
      </c>
      <c r="H475" s="6" t="s">
        <v>4766</v>
      </c>
      <c r="I475" s="6" t="s">
        <v>4766</v>
      </c>
      <c r="J475" s="6" t="s">
        <v>4766</v>
      </c>
      <c r="K475" s="6" t="s">
        <v>4766</v>
      </c>
      <c r="L475" s="6" t="s">
        <v>715</v>
      </c>
      <c r="M475" s="6" t="s">
        <v>4766</v>
      </c>
      <c r="N475" s="6" t="s">
        <v>4766</v>
      </c>
      <c r="O475" s="6" t="s">
        <v>4766</v>
      </c>
    </row>
    <row r="476" spans="1:15" ht="16.5" customHeight="1" x14ac:dyDescent="0.25">
      <c r="A476" s="1" t="s">
        <v>3255</v>
      </c>
      <c r="B476" s="2" t="s">
        <v>6753</v>
      </c>
      <c r="C476" s="13" t="str">
        <f t="shared" si="7"/>
        <v>查看目錄</v>
      </c>
      <c r="D476" s="1" t="s">
        <v>3060</v>
      </c>
      <c r="E476" s="6">
        <v>40675</v>
      </c>
      <c r="F476" s="6">
        <v>40695</v>
      </c>
      <c r="G476" s="6">
        <v>40695</v>
      </c>
      <c r="H476" s="6" t="s">
        <v>4766</v>
      </c>
      <c r="I476" s="6" t="s">
        <v>4766</v>
      </c>
      <c r="J476" s="6" t="s">
        <v>4766</v>
      </c>
      <c r="K476" s="6" t="s">
        <v>4766</v>
      </c>
      <c r="L476" s="6" t="s">
        <v>715</v>
      </c>
      <c r="M476" s="6" t="s">
        <v>4766</v>
      </c>
      <c r="N476" s="6" t="s">
        <v>4766</v>
      </c>
      <c r="O476" s="6" t="s">
        <v>4766</v>
      </c>
    </row>
    <row r="477" spans="1:15" ht="16.5" customHeight="1" x14ac:dyDescent="0.25">
      <c r="A477" s="1" t="s">
        <v>3256</v>
      </c>
      <c r="B477" s="2" t="s">
        <v>6754</v>
      </c>
      <c r="C477" s="13" t="str">
        <f t="shared" si="7"/>
        <v>查看目錄</v>
      </c>
      <c r="D477" s="1" t="s">
        <v>3195</v>
      </c>
      <c r="E477" s="6">
        <v>40686</v>
      </c>
      <c r="F477" s="6">
        <v>40704</v>
      </c>
      <c r="G477" s="6">
        <v>40704</v>
      </c>
      <c r="H477" s="6" t="s">
        <v>4766</v>
      </c>
      <c r="I477" s="6" t="s">
        <v>4766</v>
      </c>
      <c r="J477" s="6" t="s">
        <v>4766</v>
      </c>
      <c r="K477" s="6" t="s">
        <v>4766</v>
      </c>
      <c r="L477" s="6" t="s">
        <v>3222</v>
      </c>
      <c r="M477" s="6" t="s">
        <v>4766</v>
      </c>
      <c r="N477" s="6" t="s">
        <v>4766</v>
      </c>
      <c r="O477" s="6" t="s">
        <v>4766</v>
      </c>
    </row>
    <row r="478" spans="1:15" ht="16.5" customHeight="1" x14ac:dyDescent="0.25">
      <c r="A478" s="1" t="s">
        <v>3257</v>
      </c>
      <c r="B478" s="2" t="s">
        <v>6755</v>
      </c>
      <c r="C478" s="13" t="str">
        <f t="shared" si="7"/>
        <v>查看目錄</v>
      </c>
      <c r="D478" s="1" t="s">
        <v>3195</v>
      </c>
      <c r="E478" s="6">
        <v>40696</v>
      </c>
      <c r="F478" s="6">
        <v>40716</v>
      </c>
      <c r="G478" s="6">
        <v>40717</v>
      </c>
      <c r="H478" s="6" t="s">
        <v>4766</v>
      </c>
      <c r="I478" s="6" t="s">
        <v>4766</v>
      </c>
      <c r="J478" s="6" t="s">
        <v>4766</v>
      </c>
      <c r="K478" s="6" t="s">
        <v>4766</v>
      </c>
      <c r="L478" s="6" t="s">
        <v>3222</v>
      </c>
      <c r="M478" s="6" t="s">
        <v>4766</v>
      </c>
      <c r="N478" s="6" t="s">
        <v>4766</v>
      </c>
      <c r="O478" s="6" t="s">
        <v>4766</v>
      </c>
    </row>
    <row r="479" spans="1:15" ht="16.5" customHeight="1" x14ac:dyDescent="0.25">
      <c r="A479" s="1" t="s">
        <v>3258</v>
      </c>
      <c r="B479" s="2" t="s">
        <v>6756</v>
      </c>
      <c r="C479" s="13" t="str">
        <f t="shared" si="7"/>
        <v>查看目錄</v>
      </c>
      <c r="D479" s="1" t="s">
        <v>3259</v>
      </c>
      <c r="E479" s="6">
        <v>40689</v>
      </c>
      <c r="F479" s="6">
        <v>40708</v>
      </c>
      <c r="G479" s="6">
        <v>40708</v>
      </c>
      <c r="H479" s="6" t="s">
        <v>4766</v>
      </c>
      <c r="I479" s="6" t="s">
        <v>4766</v>
      </c>
      <c r="J479" s="6" t="s">
        <v>4766</v>
      </c>
      <c r="K479" s="6" t="s">
        <v>4766</v>
      </c>
      <c r="L479" s="6" t="s">
        <v>3222</v>
      </c>
      <c r="M479" s="6" t="s">
        <v>4766</v>
      </c>
      <c r="N479" s="6" t="s">
        <v>4766</v>
      </c>
      <c r="O479" s="6" t="s">
        <v>4766</v>
      </c>
    </row>
    <row r="480" spans="1:15" ht="16.5" customHeight="1" x14ac:dyDescent="0.25">
      <c r="A480" s="1" t="s">
        <v>3260</v>
      </c>
      <c r="B480" s="2" t="s">
        <v>6757</v>
      </c>
      <c r="C480" s="13" t="str">
        <f t="shared" si="7"/>
        <v>查看目錄</v>
      </c>
      <c r="D480" s="1" t="s">
        <v>3195</v>
      </c>
      <c r="E480" s="6">
        <v>40709</v>
      </c>
      <c r="F480" s="6">
        <v>40728</v>
      </c>
      <c r="G480" s="6" t="s">
        <v>4766</v>
      </c>
      <c r="H480" s="6" t="s">
        <v>4766</v>
      </c>
      <c r="I480" s="6" t="s">
        <v>4766</v>
      </c>
      <c r="J480" s="6" t="s">
        <v>4766</v>
      </c>
      <c r="K480" s="6" t="s">
        <v>4766</v>
      </c>
      <c r="L480" s="6" t="s">
        <v>715</v>
      </c>
      <c r="M480" s="6" t="s">
        <v>4766</v>
      </c>
      <c r="N480" s="6" t="s">
        <v>4766</v>
      </c>
      <c r="O480" s="6" t="s">
        <v>4766</v>
      </c>
    </row>
    <row r="481" spans="1:15" ht="16.5" customHeight="1" x14ac:dyDescent="0.25">
      <c r="A481" s="1" t="s">
        <v>3261</v>
      </c>
      <c r="B481" s="2" t="s">
        <v>6758</v>
      </c>
      <c r="C481" s="13" t="str">
        <f t="shared" si="7"/>
        <v>查看目錄</v>
      </c>
      <c r="D481" s="1" t="s">
        <v>3195</v>
      </c>
      <c r="E481" s="6">
        <v>40728</v>
      </c>
      <c r="F481" s="6">
        <v>40745</v>
      </c>
      <c r="G481" s="6" t="s">
        <v>4766</v>
      </c>
      <c r="H481" s="6" t="s">
        <v>4766</v>
      </c>
      <c r="I481" s="6" t="s">
        <v>4766</v>
      </c>
      <c r="J481" s="6" t="s">
        <v>4766</v>
      </c>
      <c r="K481" s="6" t="s">
        <v>4766</v>
      </c>
      <c r="L481" s="6" t="s">
        <v>3222</v>
      </c>
      <c r="M481" s="6" t="s">
        <v>4766</v>
      </c>
      <c r="N481" s="6" t="s">
        <v>4766</v>
      </c>
      <c r="O481" s="6" t="s">
        <v>4766</v>
      </c>
    </row>
    <row r="482" spans="1:15" ht="16.5" customHeight="1" x14ac:dyDescent="0.25">
      <c r="A482" s="1" t="s">
        <v>3262</v>
      </c>
      <c r="B482" s="2" t="s">
        <v>6759</v>
      </c>
      <c r="C482" s="13" t="str">
        <f t="shared" si="7"/>
        <v>查看目錄</v>
      </c>
      <c r="D482" s="1" t="s">
        <v>3080</v>
      </c>
      <c r="E482" s="6">
        <v>40728</v>
      </c>
      <c r="F482" s="6">
        <v>40745</v>
      </c>
      <c r="G482" s="6">
        <v>40753</v>
      </c>
      <c r="H482" s="6" t="s">
        <v>4766</v>
      </c>
      <c r="I482" s="6" t="s">
        <v>4766</v>
      </c>
      <c r="J482" s="6" t="s">
        <v>4766</v>
      </c>
      <c r="K482" s="6" t="s">
        <v>4766</v>
      </c>
      <c r="L482" s="6" t="s">
        <v>3222</v>
      </c>
      <c r="M482" s="6" t="s">
        <v>4766</v>
      </c>
      <c r="N482" s="6" t="s">
        <v>4766</v>
      </c>
      <c r="O482" s="6" t="s">
        <v>4766</v>
      </c>
    </row>
    <row r="483" spans="1:15" ht="16.5" customHeight="1" x14ac:dyDescent="0.25">
      <c r="A483" s="1" t="s">
        <v>3263</v>
      </c>
      <c r="B483" s="2" t="s">
        <v>6760</v>
      </c>
      <c r="C483" s="13" t="str">
        <f t="shared" si="7"/>
        <v>查看目錄</v>
      </c>
      <c r="D483" s="1" t="s">
        <v>3264</v>
      </c>
      <c r="E483" s="6">
        <v>40730</v>
      </c>
      <c r="F483" s="6">
        <v>40750</v>
      </c>
      <c r="G483" s="6">
        <v>40753</v>
      </c>
      <c r="H483" s="6" t="s">
        <v>4766</v>
      </c>
      <c r="I483" s="6" t="s">
        <v>4766</v>
      </c>
      <c r="J483" s="6" t="s">
        <v>4766</v>
      </c>
      <c r="K483" s="6" t="s">
        <v>4766</v>
      </c>
      <c r="L483" s="6" t="s">
        <v>3222</v>
      </c>
      <c r="M483" s="6" t="s">
        <v>4766</v>
      </c>
      <c r="N483" s="6" t="s">
        <v>4766</v>
      </c>
      <c r="O483" s="6" t="s">
        <v>4766</v>
      </c>
    </row>
    <row r="484" spans="1:15" ht="16.5" customHeight="1" x14ac:dyDescent="0.25">
      <c r="A484" s="1" t="s">
        <v>3265</v>
      </c>
      <c r="B484" s="2" t="s">
        <v>6761</v>
      </c>
      <c r="C484" s="13" t="str">
        <f t="shared" si="7"/>
        <v>查看目錄</v>
      </c>
      <c r="D484" s="1" t="s">
        <v>3264</v>
      </c>
      <c r="E484" s="6">
        <v>40730</v>
      </c>
      <c r="F484" s="6">
        <v>40750</v>
      </c>
      <c r="G484" s="6">
        <v>40753</v>
      </c>
      <c r="H484" s="6" t="s">
        <v>4766</v>
      </c>
      <c r="I484" s="6" t="s">
        <v>4766</v>
      </c>
      <c r="J484" s="6" t="s">
        <v>4766</v>
      </c>
      <c r="K484" s="6" t="s">
        <v>4766</v>
      </c>
      <c r="L484" s="6" t="s">
        <v>3222</v>
      </c>
      <c r="M484" s="6" t="s">
        <v>4766</v>
      </c>
      <c r="N484" s="6" t="s">
        <v>4766</v>
      </c>
      <c r="O484" s="6" t="s">
        <v>4766</v>
      </c>
    </row>
    <row r="485" spans="1:15" ht="16.5" customHeight="1" x14ac:dyDescent="0.25">
      <c r="A485" s="1" t="s">
        <v>3266</v>
      </c>
      <c r="B485" s="2" t="s">
        <v>6762</v>
      </c>
      <c r="C485" s="13" t="str">
        <f t="shared" si="7"/>
        <v>查看目錄</v>
      </c>
      <c r="D485" s="1" t="s">
        <v>578</v>
      </c>
      <c r="E485" s="6">
        <v>40721</v>
      </c>
      <c r="F485" s="6">
        <v>40746</v>
      </c>
      <c r="G485" s="6" t="s">
        <v>4766</v>
      </c>
      <c r="H485" s="6" t="s">
        <v>4766</v>
      </c>
      <c r="I485" s="6" t="s">
        <v>4766</v>
      </c>
      <c r="J485" s="6" t="s">
        <v>4766</v>
      </c>
      <c r="K485" s="6" t="s">
        <v>4766</v>
      </c>
      <c r="L485" s="6" t="s">
        <v>554</v>
      </c>
      <c r="M485" s="6" t="s">
        <v>4766</v>
      </c>
      <c r="N485" s="6" t="s">
        <v>4766</v>
      </c>
      <c r="O485" s="6" t="s">
        <v>4766</v>
      </c>
    </row>
    <row r="486" spans="1:15" ht="16.5" customHeight="1" x14ac:dyDescent="0.25">
      <c r="A486" s="1" t="s">
        <v>3267</v>
      </c>
      <c r="B486" s="2" t="s">
        <v>6763</v>
      </c>
      <c r="C486" s="13" t="str">
        <f t="shared" si="7"/>
        <v>查看目錄</v>
      </c>
      <c r="D486" s="1" t="s">
        <v>3268</v>
      </c>
      <c r="E486" s="6">
        <v>40742</v>
      </c>
      <c r="F486" s="6">
        <v>40759</v>
      </c>
      <c r="G486" s="6">
        <v>40785</v>
      </c>
      <c r="H486" s="6" t="s">
        <v>4766</v>
      </c>
      <c r="I486" s="6" t="s">
        <v>4766</v>
      </c>
      <c r="J486" s="6" t="s">
        <v>4766</v>
      </c>
      <c r="K486" s="6" t="s">
        <v>4766</v>
      </c>
      <c r="L486" s="6" t="s">
        <v>3222</v>
      </c>
      <c r="M486" s="6" t="s">
        <v>4766</v>
      </c>
      <c r="N486" s="6" t="s">
        <v>4766</v>
      </c>
      <c r="O486" s="6" t="s">
        <v>4766</v>
      </c>
    </row>
    <row r="487" spans="1:15" ht="16.5" customHeight="1" x14ac:dyDescent="0.25">
      <c r="A487" s="1" t="s">
        <v>3269</v>
      </c>
      <c r="B487" s="2" t="s">
        <v>6764</v>
      </c>
      <c r="C487" s="13" t="str">
        <f t="shared" si="7"/>
        <v>查看目錄</v>
      </c>
      <c r="D487" s="1" t="s">
        <v>3195</v>
      </c>
      <c r="E487" s="6">
        <v>40752</v>
      </c>
      <c r="F487" s="6">
        <v>40771</v>
      </c>
      <c r="G487" s="6">
        <v>40785</v>
      </c>
      <c r="H487" s="6" t="s">
        <v>4766</v>
      </c>
      <c r="I487" s="6" t="s">
        <v>4766</v>
      </c>
      <c r="J487" s="6" t="s">
        <v>4766</v>
      </c>
      <c r="K487" s="6" t="s">
        <v>4766</v>
      </c>
      <c r="L487" s="6" t="s">
        <v>3222</v>
      </c>
      <c r="M487" s="6" t="s">
        <v>4766</v>
      </c>
      <c r="N487" s="6" t="s">
        <v>4766</v>
      </c>
      <c r="O487" s="6" t="s">
        <v>4766</v>
      </c>
    </row>
    <row r="488" spans="1:15" ht="16.5" customHeight="1" x14ac:dyDescent="0.25">
      <c r="A488" s="1" t="s">
        <v>3270</v>
      </c>
      <c r="B488" s="2" t="s">
        <v>6765</v>
      </c>
      <c r="C488" s="13" t="str">
        <f t="shared" si="7"/>
        <v>查看目錄</v>
      </c>
      <c r="D488" s="1" t="s">
        <v>3195</v>
      </c>
      <c r="E488" s="6">
        <v>40752</v>
      </c>
      <c r="F488" s="6">
        <v>40771</v>
      </c>
      <c r="G488" s="6">
        <v>40785</v>
      </c>
      <c r="H488" s="6" t="s">
        <v>4766</v>
      </c>
      <c r="I488" s="6" t="s">
        <v>4766</v>
      </c>
      <c r="J488" s="6" t="s">
        <v>4766</v>
      </c>
      <c r="K488" s="6" t="s">
        <v>4766</v>
      </c>
      <c r="L488" s="6" t="s">
        <v>3222</v>
      </c>
      <c r="M488" s="6" t="s">
        <v>4766</v>
      </c>
      <c r="N488" s="6" t="s">
        <v>4766</v>
      </c>
      <c r="O488" s="6" t="s">
        <v>4766</v>
      </c>
    </row>
    <row r="489" spans="1:15" ht="16.5" customHeight="1" x14ac:dyDescent="0.25">
      <c r="A489" s="1" t="s">
        <v>3271</v>
      </c>
      <c r="B489" s="2" t="s">
        <v>6766</v>
      </c>
      <c r="C489" s="13" t="str">
        <f t="shared" si="7"/>
        <v>查看目錄</v>
      </c>
      <c r="D489" s="1" t="s">
        <v>3195</v>
      </c>
      <c r="E489" s="6">
        <v>40752</v>
      </c>
      <c r="F489" s="6">
        <v>40771</v>
      </c>
      <c r="G489" s="6">
        <v>40785</v>
      </c>
      <c r="H489" s="6" t="s">
        <v>4766</v>
      </c>
      <c r="I489" s="6" t="s">
        <v>4766</v>
      </c>
      <c r="J489" s="6" t="s">
        <v>4766</v>
      </c>
      <c r="K489" s="6" t="s">
        <v>4766</v>
      </c>
      <c r="L489" s="6" t="s">
        <v>3222</v>
      </c>
      <c r="M489" s="6" t="s">
        <v>4766</v>
      </c>
      <c r="N489" s="6" t="s">
        <v>4766</v>
      </c>
      <c r="O489" s="6" t="s">
        <v>4766</v>
      </c>
    </row>
    <row r="490" spans="1:15" ht="16.5" customHeight="1" x14ac:dyDescent="0.25">
      <c r="A490" s="1" t="s">
        <v>3272</v>
      </c>
      <c r="B490" s="2" t="s">
        <v>6767</v>
      </c>
      <c r="C490" s="13" t="str">
        <f t="shared" si="7"/>
        <v>查看目錄</v>
      </c>
      <c r="D490" s="1" t="s">
        <v>3195</v>
      </c>
      <c r="E490" s="6">
        <v>40752</v>
      </c>
      <c r="F490" s="6">
        <v>40771</v>
      </c>
      <c r="G490" s="6">
        <v>40785</v>
      </c>
      <c r="H490" s="6" t="s">
        <v>4766</v>
      </c>
      <c r="I490" s="6" t="s">
        <v>4766</v>
      </c>
      <c r="J490" s="6" t="s">
        <v>4766</v>
      </c>
      <c r="K490" s="6" t="s">
        <v>4766</v>
      </c>
      <c r="L490" s="6" t="s">
        <v>3222</v>
      </c>
      <c r="M490" s="6" t="s">
        <v>4766</v>
      </c>
      <c r="N490" s="6" t="s">
        <v>4766</v>
      </c>
      <c r="O490" s="6" t="s">
        <v>4766</v>
      </c>
    </row>
    <row r="491" spans="1:15" ht="16.5" customHeight="1" x14ac:dyDescent="0.25">
      <c r="A491" s="1" t="s">
        <v>3273</v>
      </c>
      <c r="B491" s="2" t="s">
        <v>6768</v>
      </c>
      <c r="C491" s="13" t="str">
        <f t="shared" si="7"/>
        <v>查看目錄</v>
      </c>
      <c r="D491" s="1" t="s">
        <v>899</v>
      </c>
      <c r="E491" s="6">
        <v>40773</v>
      </c>
      <c r="F491" s="6">
        <v>40792</v>
      </c>
      <c r="G491" s="6">
        <v>40801</v>
      </c>
      <c r="H491" s="6" t="s">
        <v>4766</v>
      </c>
      <c r="I491" s="6" t="s">
        <v>4766</v>
      </c>
      <c r="J491" s="6" t="s">
        <v>4766</v>
      </c>
      <c r="K491" s="6" t="s">
        <v>4766</v>
      </c>
      <c r="L491" s="6" t="s">
        <v>715</v>
      </c>
      <c r="M491" s="6" t="s">
        <v>4766</v>
      </c>
      <c r="N491" s="6" t="s">
        <v>4766</v>
      </c>
      <c r="O491" s="6" t="s">
        <v>4766</v>
      </c>
    </row>
    <row r="492" spans="1:15" ht="16.5" customHeight="1" x14ac:dyDescent="0.25">
      <c r="A492" s="1" t="s">
        <v>3274</v>
      </c>
      <c r="B492" s="2" t="s">
        <v>6769</v>
      </c>
      <c r="C492" s="13" t="str">
        <f t="shared" si="7"/>
        <v>查看目錄</v>
      </c>
      <c r="D492" s="1" t="s">
        <v>3234</v>
      </c>
      <c r="E492" s="6">
        <v>40771</v>
      </c>
      <c r="F492" s="6">
        <v>40788</v>
      </c>
      <c r="G492" s="6">
        <v>40801</v>
      </c>
      <c r="H492" s="6" t="s">
        <v>4766</v>
      </c>
      <c r="I492" s="6" t="s">
        <v>4766</v>
      </c>
      <c r="J492" s="6" t="s">
        <v>4766</v>
      </c>
      <c r="K492" s="6" t="s">
        <v>4766</v>
      </c>
      <c r="L492" s="6" t="s">
        <v>715</v>
      </c>
      <c r="M492" s="6" t="s">
        <v>4766</v>
      </c>
      <c r="N492" s="6" t="s">
        <v>4766</v>
      </c>
      <c r="O492" s="6" t="s">
        <v>4766</v>
      </c>
    </row>
    <row r="493" spans="1:15" ht="16.5" customHeight="1" x14ac:dyDescent="0.25">
      <c r="A493" s="1" t="s">
        <v>3275</v>
      </c>
      <c r="B493" s="2" t="s">
        <v>6770</v>
      </c>
      <c r="C493" s="13" t="str">
        <f t="shared" si="7"/>
        <v>查看目錄</v>
      </c>
      <c r="D493" s="1" t="s">
        <v>3276</v>
      </c>
      <c r="E493" s="6">
        <v>40787</v>
      </c>
      <c r="F493" s="6">
        <v>40808</v>
      </c>
      <c r="G493" s="6">
        <v>40824</v>
      </c>
      <c r="H493" s="6" t="s">
        <v>4766</v>
      </c>
      <c r="I493" s="6" t="s">
        <v>4766</v>
      </c>
      <c r="J493" s="6" t="s">
        <v>4766</v>
      </c>
      <c r="K493" s="6" t="s">
        <v>4766</v>
      </c>
      <c r="L493" s="6" t="s">
        <v>715</v>
      </c>
      <c r="M493" s="6" t="s">
        <v>4766</v>
      </c>
      <c r="N493" s="6" t="s">
        <v>4766</v>
      </c>
      <c r="O493" s="6" t="s">
        <v>4766</v>
      </c>
    </row>
    <row r="494" spans="1:15" ht="16.5" customHeight="1" x14ac:dyDescent="0.25">
      <c r="A494" s="1" t="s">
        <v>3277</v>
      </c>
      <c r="B494" s="2" t="s">
        <v>6771</v>
      </c>
      <c r="C494" s="13" t="str">
        <f t="shared" si="7"/>
        <v>查看目錄</v>
      </c>
      <c r="D494" s="1" t="s">
        <v>3191</v>
      </c>
      <c r="E494" s="6">
        <v>40843</v>
      </c>
      <c r="F494" s="6">
        <v>40830</v>
      </c>
      <c r="G494" s="6">
        <v>40877</v>
      </c>
      <c r="H494" s="6" t="s">
        <v>4766</v>
      </c>
      <c r="I494" s="6" t="s">
        <v>4766</v>
      </c>
      <c r="J494" s="6" t="s">
        <v>4766</v>
      </c>
      <c r="K494" s="6" t="s">
        <v>4766</v>
      </c>
      <c r="L494" s="6" t="s">
        <v>3222</v>
      </c>
      <c r="M494" s="6" t="s">
        <v>4766</v>
      </c>
      <c r="N494" s="6" t="s">
        <v>4766</v>
      </c>
      <c r="O494" s="6" t="s">
        <v>4766</v>
      </c>
    </row>
    <row r="495" spans="1:15" ht="16.5" customHeight="1" x14ac:dyDescent="0.25">
      <c r="A495" s="1" t="s">
        <v>3278</v>
      </c>
      <c r="B495" s="2" t="s">
        <v>6772</v>
      </c>
      <c r="C495" s="13" t="str">
        <f t="shared" si="7"/>
        <v>查看目錄</v>
      </c>
      <c r="D495" s="1" t="s">
        <v>621</v>
      </c>
      <c r="E495" s="6">
        <v>40876</v>
      </c>
      <c r="F495" s="6">
        <v>40915</v>
      </c>
      <c r="G495" s="6" t="s">
        <v>4766</v>
      </c>
      <c r="H495" s="6" t="s">
        <v>4766</v>
      </c>
      <c r="I495" s="6" t="s">
        <v>4766</v>
      </c>
      <c r="J495" s="6" t="s">
        <v>4766</v>
      </c>
      <c r="K495" s="6" t="s">
        <v>4766</v>
      </c>
      <c r="L495" s="6" t="s">
        <v>622</v>
      </c>
      <c r="M495" s="6" t="s">
        <v>4766</v>
      </c>
      <c r="N495" s="6" t="s">
        <v>4766</v>
      </c>
      <c r="O495" s="6" t="s">
        <v>4766</v>
      </c>
    </row>
    <row r="496" spans="1:15" ht="16.5" customHeight="1" x14ac:dyDescent="0.25">
      <c r="A496" s="1" t="s">
        <v>3279</v>
      </c>
      <c r="B496" s="2" t="s">
        <v>6773</v>
      </c>
      <c r="C496" s="13" t="str">
        <f t="shared" si="7"/>
        <v>查看目錄</v>
      </c>
      <c r="D496" s="1" t="s">
        <v>3280</v>
      </c>
      <c r="E496" s="6">
        <v>40882</v>
      </c>
      <c r="F496" s="6">
        <v>40899</v>
      </c>
      <c r="G496" s="6" t="s">
        <v>4766</v>
      </c>
      <c r="H496" s="6" t="s">
        <v>4766</v>
      </c>
      <c r="I496" s="6" t="s">
        <v>4766</v>
      </c>
      <c r="J496" s="6" t="s">
        <v>4766</v>
      </c>
      <c r="K496" s="6" t="s">
        <v>4766</v>
      </c>
      <c r="L496" s="6" t="s">
        <v>3222</v>
      </c>
      <c r="M496" s="6" t="s">
        <v>4766</v>
      </c>
      <c r="N496" s="6" t="s">
        <v>4766</v>
      </c>
      <c r="O496" s="6" t="s">
        <v>4766</v>
      </c>
    </row>
    <row r="497" spans="1:15" ht="16.5" customHeight="1" x14ac:dyDescent="0.25">
      <c r="B497" s="2" t="s">
        <v>6774</v>
      </c>
      <c r="D497" s="1" t="s">
        <v>117</v>
      </c>
      <c r="E497" s="6">
        <v>40892</v>
      </c>
      <c r="F497" s="6">
        <v>40923</v>
      </c>
      <c r="G497" s="6" t="s">
        <v>4766</v>
      </c>
      <c r="H497" s="6" t="s">
        <v>4766</v>
      </c>
      <c r="I497" s="6" t="s">
        <v>4766</v>
      </c>
      <c r="J497" s="6" t="s">
        <v>4766</v>
      </c>
      <c r="K497" s="6" t="s">
        <v>4766</v>
      </c>
      <c r="L497" s="6" t="s">
        <v>117</v>
      </c>
      <c r="M497" s="6" t="s">
        <v>4766</v>
      </c>
      <c r="N497" s="6" t="s">
        <v>4766</v>
      </c>
      <c r="O497" s="6" t="s">
        <v>4766</v>
      </c>
    </row>
    <row r="498" spans="1:15" ht="16.5" customHeight="1" x14ac:dyDescent="0.25">
      <c r="A498" s="1" t="s">
        <v>3281</v>
      </c>
      <c r="B498" s="2" t="s">
        <v>6775</v>
      </c>
      <c r="C498" s="13" t="str">
        <f>HYPERLINK("X:\Private\NTD\Test Report\測試報告-電子版本(1999-2014)\I-SS","查看目錄")</f>
        <v>查看目錄</v>
      </c>
      <c r="D498" s="1" t="s">
        <v>3280</v>
      </c>
      <c r="E498" s="6">
        <v>40882</v>
      </c>
      <c r="F498" s="6">
        <v>40899</v>
      </c>
      <c r="G498" s="6" t="s">
        <v>4766</v>
      </c>
      <c r="H498" s="6" t="s">
        <v>4766</v>
      </c>
      <c r="I498" s="6" t="s">
        <v>4766</v>
      </c>
      <c r="J498" s="6" t="s">
        <v>4766</v>
      </c>
      <c r="K498" s="6" t="s">
        <v>4766</v>
      </c>
      <c r="L498" s="6" t="s">
        <v>3222</v>
      </c>
      <c r="M498" s="6" t="s">
        <v>4766</v>
      </c>
      <c r="N498" s="6" t="s">
        <v>4766</v>
      </c>
      <c r="O498" s="6" t="s">
        <v>4766</v>
      </c>
    </row>
    <row r="499" spans="1:15" ht="16.5" customHeight="1" x14ac:dyDescent="0.25">
      <c r="B499" s="2" t="s">
        <v>6776</v>
      </c>
      <c r="D499" s="1" t="s">
        <v>117</v>
      </c>
      <c r="E499" s="6">
        <v>40892</v>
      </c>
      <c r="F499" s="6">
        <v>40923</v>
      </c>
      <c r="G499" s="6" t="s">
        <v>4766</v>
      </c>
      <c r="H499" s="6" t="s">
        <v>4766</v>
      </c>
      <c r="I499" s="6" t="s">
        <v>4766</v>
      </c>
      <c r="J499" s="6" t="s">
        <v>4766</v>
      </c>
      <c r="K499" s="6" t="s">
        <v>4766</v>
      </c>
      <c r="L499" s="6" t="s">
        <v>117</v>
      </c>
      <c r="M499" s="6" t="s">
        <v>4766</v>
      </c>
      <c r="N499" s="6" t="s">
        <v>4766</v>
      </c>
      <c r="O499" s="6" t="s">
        <v>4766</v>
      </c>
    </row>
    <row r="500" spans="1:15" ht="16.5" customHeight="1" x14ac:dyDescent="0.25">
      <c r="A500" s="1" t="s">
        <v>3282</v>
      </c>
      <c r="B500" s="2" t="s">
        <v>6777</v>
      </c>
      <c r="C500" s="13" t="str">
        <f>HYPERLINK("X:\Private\NTD\Test Report\測試報告-電子版本(1999-2014)\I-SS","查看目錄")</f>
        <v>查看目錄</v>
      </c>
      <c r="D500" s="1" t="s">
        <v>3280</v>
      </c>
      <c r="E500" s="6">
        <v>40882</v>
      </c>
      <c r="F500" s="6">
        <v>40899</v>
      </c>
      <c r="G500" s="6" t="s">
        <v>4766</v>
      </c>
      <c r="H500" s="6" t="s">
        <v>4766</v>
      </c>
      <c r="I500" s="6" t="s">
        <v>4766</v>
      </c>
      <c r="J500" s="6" t="s">
        <v>4766</v>
      </c>
      <c r="K500" s="6" t="s">
        <v>4766</v>
      </c>
      <c r="L500" s="6" t="s">
        <v>3222</v>
      </c>
      <c r="M500" s="6" t="s">
        <v>4766</v>
      </c>
      <c r="N500" s="6" t="s">
        <v>4766</v>
      </c>
      <c r="O500" s="6" t="s">
        <v>4766</v>
      </c>
    </row>
    <row r="501" spans="1:15" ht="16.5" customHeight="1" x14ac:dyDescent="0.25">
      <c r="B501" s="2" t="s">
        <v>6778</v>
      </c>
      <c r="D501" s="1" t="s">
        <v>117</v>
      </c>
      <c r="E501" s="6">
        <v>40892</v>
      </c>
      <c r="F501" s="6">
        <v>40923</v>
      </c>
      <c r="G501" s="6" t="s">
        <v>4766</v>
      </c>
      <c r="H501" s="6" t="s">
        <v>4766</v>
      </c>
      <c r="I501" s="6" t="s">
        <v>4766</v>
      </c>
      <c r="J501" s="6" t="s">
        <v>4766</v>
      </c>
      <c r="K501" s="6" t="s">
        <v>4766</v>
      </c>
      <c r="L501" s="6" t="s">
        <v>117</v>
      </c>
      <c r="M501" s="6" t="s">
        <v>4766</v>
      </c>
      <c r="N501" s="6" t="s">
        <v>4766</v>
      </c>
      <c r="O501" s="6" t="s">
        <v>4766</v>
      </c>
    </row>
    <row r="502" spans="1:15" ht="16.5" customHeight="1" x14ac:dyDescent="0.25">
      <c r="A502" s="1" t="s">
        <v>3283</v>
      </c>
      <c r="B502" s="2" t="s">
        <v>6779</v>
      </c>
      <c r="C502" s="13" t="str">
        <f t="shared" ref="C502:C533" si="8">HYPERLINK("X:\Private\NTD\Test Report\測試報告-電子版本(1999-2014)\I-SS","查看目錄")</f>
        <v>查看目錄</v>
      </c>
      <c r="D502" s="1" t="s">
        <v>2922</v>
      </c>
      <c r="E502" s="6">
        <v>40947</v>
      </c>
      <c r="F502" s="6">
        <v>40966</v>
      </c>
      <c r="G502" s="6">
        <v>40973</v>
      </c>
      <c r="H502" s="6" t="s">
        <v>4766</v>
      </c>
      <c r="I502" s="6" t="s">
        <v>4766</v>
      </c>
      <c r="J502" s="6" t="s">
        <v>4766</v>
      </c>
      <c r="K502" s="6" t="s">
        <v>4766</v>
      </c>
      <c r="L502" s="6" t="s">
        <v>715</v>
      </c>
      <c r="M502" s="6" t="s">
        <v>4766</v>
      </c>
      <c r="N502" s="6" t="s">
        <v>4766</v>
      </c>
      <c r="O502" s="6" t="s">
        <v>4766</v>
      </c>
    </row>
    <row r="503" spans="1:15" ht="16.5" customHeight="1" x14ac:dyDescent="0.25">
      <c r="A503" s="1" t="s">
        <v>3284</v>
      </c>
      <c r="B503" s="2" t="s">
        <v>5004</v>
      </c>
      <c r="C503" s="13" t="str">
        <f t="shared" si="8"/>
        <v>查看目錄</v>
      </c>
      <c r="D503" s="1" t="s">
        <v>621</v>
      </c>
      <c r="E503" s="6">
        <v>40947</v>
      </c>
      <c r="F503" s="6" t="s">
        <v>4766</v>
      </c>
      <c r="G503" s="6" t="s">
        <v>4766</v>
      </c>
      <c r="H503" s="6" t="s">
        <v>4766</v>
      </c>
      <c r="I503" s="6" t="s">
        <v>4766</v>
      </c>
      <c r="J503" s="6" t="s">
        <v>4766</v>
      </c>
      <c r="K503" s="6" t="s">
        <v>4766</v>
      </c>
      <c r="L503" s="6" t="s">
        <v>622</v>
      </c>
      <c r="M503" s="6" t="s">
        <v>4766</v>
      </c>
      <c r="N503" s="6" t="s">
        <v>4766</v>
      </c>
      <c r="O503" s="6" t="s">
        <v>4766</v>
      </c>
    </row>
    <row r="504" spans="1:15" ht="16.5" customHeight="1" x14ac:dyDescent="0.25">
      <c r="A504" s="1" t="s">
        <v>3285</v>
      </c>
      <c r="B504" s="2" t="s">
        <v>6780</v>
      </c>
      <c r="C504" s="13" t="str">
        <f t="shared" si="8"/>
        <v>查看目錄</v>
      </c>
      <c r="D504" s="1" t="s">
        <v>899</v>
      </c>
      <c r="E504" s="6">
        <v>40953</v>
      </c>
      <c r="F504" s="6" t="s">
        <v>4766</v>
      </c>
      <c r="G504" s="6">
        <v>40973</v>
      </c>
      <c r="H504" s="6" t="s">
        <v>4766</v>
      </c>
      <c r="I504" s="6" t="s">
        <v>4766</v>
      </c>
      <c r="J504" s="6" t="s">
        <v>4766</v>
      </c>
      <c r="K504" s="6" t="s">
        <v>4766</v>
      </c>
      <c r="L504" s="6" t="s">
        <v>3286</v>
      </c>
      <c r="M504" s="6" t="s">
        <v>4766</v>
      </c>
      <c r="N504" s="6" t="s">
        <v>4766</v>
      </c>
      <c r="O504" s="6" t="s">
        <v>4766</v>
      </c>
    </row>
    <row r="505" spans="1:15" ht="16.5" customHeight="1" x14ac:dyDescent="0.25">
      <c r="A505" s="1" t="s">
        <v>3287</v>
      </c>
      <c r="B505" s="2" t="s">
        <v>6781</v>
      </c>
      <c r="C505" s="13" t="str">
        <f t="shared" si="8"/>
        <v>查看目錄</v>
      </c>
      <c r="D505" s="1" t="s">
        <v>3288</v>
      </c>
      <c r="E505" s="6">
        <v>40976</v>
      </c>
      <c r="F505" s="6">
        <v>40995</v>
      </c>
      <c r="G505" s="6">
        <v>40984</v>
      </c>
      <c r="H505" s="6" t="s">
        <v>4766</v>
      </c>
      <c r="I505" s="6" t="s">
        <v>4766</v>
      </c>
      <c r="J505" s="6" t="s">
        <v>4766</v>
      </c>
      <c r="K505" s="6" t="s">
        <v>4766</v>
      </c>
      <c r="L505" s="6" t="s">
        <v>715</v>
      </c>
      <c r="M505" s="6" t="s">
        <v>4766</v>
      </c>
      <c r="N505" s="6" t="s">
        <v>4766</v>
      </c>
      <c r="O505" s="6" t="s">
        <v>4766</v>
      </c>
    </row>
    <row r="506" spans="1:15" ht="16.5" customHeight="1" x14ac:dyDescent="0.25">
      <c r="A506" s="1" t="s">
        <v>3289</v>
      </c>
      <c r="B506" s="2" t="s">
        <v>6782</v>
      </c>
      <c r="C506" s="13" t="str">
        <f t="shared" si="8"/>
        <v>查看目錄</v>
      </c>
      <c r="D506" s="1" t="s">
        <v>116</v>
      </c>
      <c r="E506" s="6">
        <v>40973</v>
      </c>
      <c r="F506" s="6">
        <v>41015</v>
      </c>
      <c r="G506" s="6" t="s">
        <v>4766</v>
      </c>
      <c r="H506" s="6" t="s">
        <v>4766</v>
      </c>
      <c r="I506" s="6" t="s">
        <v>4766</v>
      </c>
      <c r="J506" s="6" t="s">
        <v>4766</v>
      </c>
      <c r="K506" s="6" t="s">
        <v>4766</v>
      </c>
      <c r="L506" s="6" t="s">
        <v>117</v>
      </c>
      <c r="M506" s="6" t="s">
        <v>4766</v>
      </c>
      <c r="N506" s="6" t="s">
        <v>4766</v>
      </c>
      <c r="O506" s="6" t="s">
        <v>4766</v>
      </c>
    </row>
    <row r="507" spans="1:15" ht="16.5" customHeight="1" x14ac:dyDescent="0.25">
      <c r="A507" s="1" t="s">
        <v>3290</v>
      </c>
      <c r="B507" s="2" t="s">
        <v>6783</v>
      </c>
      <c r="C507" s="13" t="str">
        <f t="shared" si="8"/>
        <v>查看目錄</v>
      </c>
      <c r="D507" s="1" t="s">
        <v>573</v>
      </c>
      <c r="E507" s="6">
        <v>41019</v>
      </c>
      <c r="F507" s="6">
        <v>41039</v>
      </c>
      <c r="G507" s="6">
        <v>41031</v>
      </c>
      <c r="H507" s="6" t="s">
        <v>4766</v>
      </c>
      <c r="I507" s="6" t="s">
        <v>4766</v>
      </c>
      <c r="J507" s="6" t="s">
        <v>4766</v>
      </c>
      <c r="K507" s="6" t="s">
        <v>4766</v>
      </c>
      <c r="L507" s="6" t="s">
        <v>3222</v>
      </c>
      <c r="M507" s="6" t="s">
        <v>4766</v>
      </c>
      <c r="N507" s="6" t="s">
        <v>4766</v>
      </c>
      <c r="O507" s="6" t="s">
        <v>4766</v>
      </c>
    </row>
    <row r="508" spans="1:15" ht="16.5" customHeight="1" x14ac:dyDescent="0.25">
      <c r="A508" s="1" t="s">
        <v>3291</v>
      </c>
      <c r="B508" s="2" t="s">
        <v>6784</v>
      </c>
      <c r="C508" s="13" t="str">
        <f t="shared" si="8"/>
        <v>查看目錄</v>
      </c>
      <c r="D508" s="1" t="s">
        <v>3292</v>
      </c>
      <c r="E508" s="6">
        <v>41018</v>
      </c>
      <c r="F508" s="6">
        <v>41038</v>
      </c>
      <c r="G508" s="6">
        <v>41037</v>
      </c>
      <c r="H508" s="6" t="s">
        <v>4766</v>
      </c>
      <c r="I508" s="6" t="s">
        <v>4766</v>
      </c>
      <c r="J508" s="6" t="s">
        <v>4766</v>
      </c>
      <c r="K508" s="6" t="s">
        <v>4766</v>
      </c>
      <c r="L508" s="6" t="s">
        <v>715</v>
      </c>
      <c r="M508" s="6" t="s">
        <v>4766</v>
      </c>
      <c r="N508" s="6" t="s">
        <v>4766</v>
      </c>
      <c r="O508" s="6" t="s">
        <v>4766</v>
      </c>
    </row>
    <row r="509" spans="1:15" ht="16.5" customHeight="1" x14ac:dyDescent="0.25">
      <c r="A509" s="1" t="s">
        <v>3293</v>
      </c>
      <c r="B509" s="2" t="s">
        <v>6785</v>
      </c>
      <c r="C509" s="13" t="str">
        <f t="shared" si="8"/>
        <v>查看目錄</v>
      </c>
      <c r="D509" s="1" t="s">
        <v>899</v>
      </c>
      <c r="E509" s="6">
        <v>41026</v>
      </c>
      <c r="F509" s="6">
        <v>41045</v>
      </c>
      <c r="G509" s="6">
        <v>41045</v>
      </c>
      <c r="H509" s="6" t="s">
        <v>4766</v>
      </c>
      <c r="I509" s="6" t="s">
        <v>4766</v>
      </c>
      <c r="J509" s="6" t="s">
        <v>4766</v>
      </c>
      <c r="K509" s="6" t="s">
        <v>4766</v>
      </c>
      <c r="L509" s="6" t="s">
        <v>3222</v>
      </c>
      <c r="M509" s="6" t="s">
        <v>4766</v>
      </c>
      <c r="N509" s="6" t="s">
        <v>4766</v>
      </c>
      <c r="O509" s="6" t="s">
        <v>4766</v>
      </c>
    </row>
    <row r="510" spans="1:15" ht="16.5" customHeight="1" x14ac:dyDescent="0.25">
      <c r="A510" s="1" t="s">
        <v>3294</v>
      </c>
      <c r="B510" s="2" t="s">
        <v>6786</v>
      </c>
      <c r="C510" s="13" t="str">
        <f t="shared" si="8"/>
        <v>查看目錄</v>
      </c>
      <c r="D510" s="1" t="s">
        <v>3195</v>
      </c>
      <c r="E510" s="6">
        <v>41038</v>
      </c>
      <c r="F510" s="6">
        <v>41057</v>
      </c>
      <c r="G510" s="6">
        <v>41061</v>
      </c>
      <c r="H510" s="6" t="s">
        <v>4766</v>
      </c>
      <c r="I510" s="6" t="s">
        <v>4766</v>
      </c>
      <c r="J510" s="6" t="s">
        <v>4766</v>
      </c>
      <c r="K510" s="6" t="s">
        <v>4766</v>
      </c>
      <c r="L510" s="6" t="s">
        <v>3222</v>
      </c>
      <c r="M510" s="6" t="s">
        <v>4766</v>
      </c>
      <c r="N510" s="6" t="s">
        <v>4766</v>
      </c>
      <c r="O510" s="6" t="s">
        <v>4766</v>
      </c>
    </row>
    <row r="511" spans="1:15" ht="16.5" customHeight="1" x14ac:dyDescent="0.25">
      <c r="A511" s="1" t="s">
        <v>3295</v>
      </c>
      <c r="B511" s="2" t="s">
        <v>6787</v>
      </c>
      <c r="C511" s="13" t="str">
        <f t="shared" si="8"/>
        <v>查看目錄</v>
      </c>
      <c r="D511" s="1" t="s">
        <v>3195</v>
      </c>
      <c r="E511" s="6">
        <v>41045</v>
      </c>
      <c r="F511" s="6">
        <v>41064</v>
      </c>
      <c r="G511" s="6">
        <v>41061</v>
      </c>
      <c r="H511" s="6" t="s">
        <v>4766</v>
      </c>
      <c r="I511" s="6" t="s">
        <v>4766</v>
      </c>
      <c r="J511" s="6" t="s">
        <v>4766</v>
      </c>
      <c r="K511" s="6" t="s">
        <v>4766</v>
      </c>
      <c r="L511" s="6" t="s">
        <v>3222</v>
      </c>
      <c r="M511" s="6" t="s">
        <v>4766</v>
      </c>
      <c r="N511" s="6" t="s">
        <v>4766</v>
      </c>
      <c r="O511" s="6" t="s">
        <v>4766</v>
      </c>
    </row>
    <row r="512" spans="1:15" ht="16.5" customHeight="1" x14ac:dyDescent="0.25">
      <c r="A512" s="1" t="s">
        <v>3296</v>
      </c>
      <c r="B512" s="2" t="s">
        <v>6788</v>
      </c>
      <c r="C512" s="13" t="str">
        <f t="shared" si="8"/>
        <v>查看目錄</v>
      </c>
      <c r="D512" s="1" t="s">
        <v>621</v>
      </c>
      <c r="E512" s="6">
        <v>41045</v>
      </c>
      <c r="F512" s="6">
        <v>41075</v>
      </c>
      <c r="G512" s="6">
        <v>41059</v>
      </c>
      <c r="H512" s="6" t="s">
        <v>4766</v>
      </c>
      <c r="I512" s="6" t="s">
        <v>4766</v>
      </c>
      <c r="J512" s="6" t="s">
        <v>4766</v>
      </c>
      <c r="K512" s="6" t="s">
        <v>4766</v>
      </c>
      <c r="L512" s="6" t="s">
        <v>622</v>
      </c>
      <c r="M512" s="6" t="s">
        <v>4766</v>
      </c>
      <c r="N512" s="6" t="s">
        <v>4766</v>
      </c>
      <c r="O512" s="6" t="s">
        <v>4766</v>
      </c>
    </row>
    <row r="513" spans="1:15" ht="16.5" customHeight="1" x14ac:dyDescent="0.25">
      <c r="A513" s="1" t="s">
        <v>3297</v>
      </c>
      <c r="B513" s="2" t="s">
        <v>6789</v>
      </c>
      <c r="C513" s="13" t="str">
        <f t="shared" si="8"/>
        <v>查看目錄</v>
      </c>
      <c r="D513" s="1" t="s">
        <v>621</v>
      </c>
      <c r="E513" s="6">
        <v>41045</v>
      </c>
      <c r="F513" s="6">
        <v>41075</v>
      </c>
      <c r="G513" s="6">
        <v>41059</v>
      </c>
      <c r="H513" s="6" t="s">
        <v>4766</v>
      </c>
      <c r="I513" s="6" t="s">
        <v>4766</v>
      </c>
      <c r="J513" s="6" t="s">
        <v>4766</v>
      </c>
      <c r="K513" s="6" t="s">
        <v>4766</v>
      </c>
      <c r="L513" s="6" t="s">
        <v>622</v>
      </c>
      <c r="M513" s="6" t="s">
        <v>4766</v>
      </c>
      <c r="N513" s="6" t="s">
        <v>4766</v>
      </c>
      <c r="O513" s="6" t="s">
        <v>4766</v>
      </c>
    </row>
    <row r="514" spans="1:15" ht="16.5" customHeight="1" x14ac:dyDescent="0.25">
      <c r="A514" s="1" t="s">
        <v>3298</v>
      </c>
      <c r="B514" s="2" t="s">
        <v>6790</v>
      </c>
      <c r="C514" s="13" t="str">
        <f t="shared" si="8"/>
        <v>查看目錄</v>
      </c>
      <c r="D514" s="1" t="s">
        <v>2910</v>
      </c>
      <c r="E514" s="6">
        <v>41033</v>
      </c>
      <c r="F514" s="6">
        <v>41066</v>
      </c>
      <c r="G514" s="6">
        <v>41061</v>
      </c>
      <c r="H514" s="6" t="s">
        <v>4766</v>
      </c>
      <c r="I514" s="6" t="s">
        <v>4766</v>
      </c>
      <c r="J514" s="6" t="s">
        <v>4766</v>
      </c>
      <c r="K514" s="6" t="s">
        <v>4766</v>
      </c>
      <c r="L514" s="6" t="s">
        <v>3222</v>
      </c>
      <c r="M514" s="6" t="s">
        <v>4766</v>
      </c>
      <c r="N514" s="6" t="s">
        <v>4766</v>
      </c>
      <c r="O514" s="6" t="s">
        <v>4766</v>
      </c>
    </row>
    <row r="515" spans="1:15" ht="16.5" customHeight="1" x14ac:dyDescent="0.25">
      <c r="A515" s="1" t="s">
        <v>3299</v>
      </c>
      <c r="B515" s="2" t="s">
        <v>6791</v>
      </c>
      <c r="C515" s="13" t="str">
        <f t="shared" si="8"/>
        <v>查看目錄</v>
      </c>
      <c r="D515" s="1" t="s">
        <v>3264</v>
      </c>
      <c r="E515" s="6">
        <v>41054</v>
      </c>
      <c r="F515" s="6">
        <v>41073</v>
      </c>
      <c r="G515" s="6">
        <v>41068</v>
      </c>
      <c r="H515" s="6" t="s">
        <v>4766</v>
      </c>
      <c r="I515" s="6" t="s">
        <v>4766</v>
      </c>
      <c r="J515" s="6" t="s">
        <v>4766</v>
      </c>
      <c r="K515" s="6" t="s">
        <v>4766</v>
      </c>
      <c r="L515" s="6" t="s">
        <v>3222</v>
      </c>
      <c r="M515" s="6" t="s">
        <v>4766</v>
      </c>
      <c r="N515" s="6" t="s">
        <v>4766</v>
      </c>
      <c r="O515" s="6" t="s">
        <v>4766</v>
      </c>
    </row>
    <row r="516" spans="1:15" ht="16.5" customHeight="1" x14ac:dyDescent="0.25">
      <c r="A516" s="1" t="s">
        <v>3300</v>
      </c>
      <c r="B516" s="2" t="s">
        <v>6792</v>
      </c>
      <c r="C516" s="13" t="str">
        <f t="shared" si="8"/>
        <v>查看目錄</v>
      </c>
      <c r="D516" s="1" t="s">
        <v>899</v>
      </c>
      <c r="E516" s="6">
        <v>41071</v>
      </c>
      <c r="F516" s="6">
        <v>41088</v>
      </c>
      <c r="G516" s="6">
        <v>41120</v>
      </c>
      <c r="H516" s="6" t="s">
        <v>4766</v>
      </c>
      <c r="I516" s="6" t="s">
        <v>4766</v>
      </c>
      <c r="J516" s="6" t="s">
        <v>4766</v>
      </c>
      <c r="K516" s="6" t="s">
        <v>4766</v>
      </c>
      <c r="L516" s="6" t="s">
        <v>3222</v>
      </c>
      <c r="M516" s="6" t="s">
        <v>4766</v>
      </c>
      <c r="N516" s="6" t="s">
        <v>4766</v>
      </c>
      <c r="O516" s="6" t="s">
        <v>4766</v>
      </c>
    </row>
    <row r="517" spans="1:15" ht="16.5" customHeight="1" x14ac:dyDescent="0.25">
      <c r="A517" s="1" t="s">
        <v>3301</v>
      </c>
      <c r="B517" s="2" t="s">
        <v>6793</v>
      </c>
      <c r="C517" s="13" t="str">
        <f t="shared" si="8"/>
        <v>查看目錄</v>
      </c>
      <c r="D517" s="1" t="s">
        <v>3280</v>
      </c>
      <c r="E517" s="6">
        <v>41078</v>
      </c>
      <c r="F517" s="6">
        <v>41095</v>
      </c>
      <c r="G517" s="6">
        <v>41101</v>
      </c>
      <c r="H517" s="6" t="s">
        <v>4766</v>
      </c>
      <c r="I517" s="6" t="s">
        <v>4766</v>
      </c>
      <c r="J517" s="6" t="s">
        <v>4766</v>
      </c>
      <c r="K517" s="6" t="s">
        <v>4766</v>
      </c>
      <c r="L517" s="6" t="s">
        <v>715</v>
      </c>
      <c r="M517" s="6" t="s">
        <v>4766</v>
      </c>
      <c r="N517" s="6" t="s">
        <v>4766</v>
      </c>
      <c r="O517" s="6" t="s">
        <v>4766</v>
      </c>
    </row>
    <row r="518" spans="1:15" ht="16.5" customHeight="1" x14ac:dyDescent="0.25">
      <c r="A518" s="1" t="s">
        <v>3302</v>
      </c>
      <c r="B518" s="2" t="s">
        <v>6794</v>
      </c>
      <c r="C518" s="13" t="str">
        <f t="shared" si="8"/>
        <v>查看目錄</v>
      </c>
      <c r="D518" s="1" t="s">
        <v>3240</v>
      </c>
      <c r="E518" s="6">
        <v>41061</v>
      </c>
      <c r="F518" s="6">
        <v>41102</v>
      </c>
      <c r="G518" s="6">
        <v>41142</v>
      </c>
      <c r="H518" s="6" t="s">
        <v>4766</v>
      </c>
      <c r="I518" s="6" t="s">
        <v>4766</v>
      </c>
      <c r="J518" s="6" t="s">
        <v>4766</v>
      </c>
      <c r="K518" s="6" t="s">
        <v>4766</v>
      </c>
      <c r="L518" s="6" t="s">
        <v>661</v>
      </c>
      <c r="M518" s="6" t="s">
        <v>4766</v>
      </c>
      <c r="N518" s="6" t="s">
        <v>4766</v>
      </c>
      <c r="O518" s="6" t="s">
        <v>4766</v>
      </c>
    </row>
    <row r="519" spans="1:15" ht="16.5" customHeight="1" x14ac:dyDescent="0.25">
      <c r="A519" s="1" t="s">
        <v>3303</v>
      </c>
      <c r="B519" s="2" t="s">
        <v>6795</v>
      </c>
      <c r="C519" s="13" t="str">
        <f t="shared" si="8"/>
        <v>查看目錄</v>
      </c>
      <c r="D519" s="1" t="s">
        <v>621</v>
      </c>
      <c r="E519" s="6">
        <v>41141</v>
      </c>
      <c r="F519" s="6">
        <v>41152</v>
      </c>
      <c r="G519" s="6">
        <v>41162</v>
      </c>
      <c r="H519" s="6" t="s">
        <v>4766</v>
      </c>
      <c r="I519" s="6" t="s">
        <v>4766</v>
      </c>
      <c r="J519" s="6" t="s">
        <v>4766</v>
      </c>
      <c r="K519" s="6" t="s">
        <v>4766</v>
      </c>
      <c r="L519" s="6" t="s">
        <v>622</v>
      </c>
      <c r="M519" s="6" t="s">
        <v>4766</v>
      </c>
      <c r="N519" s="6" t="s">
        <v>4766</v>
      </c>
      <c r="O519" s="6" t="s">
        <v>4766</v>
      </c>
    </row>
    <row r="520" spans="1:15" ht="16.5" customHeight="1" x14ac:dyDescent="0.25">
      <c r="A520" s="1" t="s">
        <v>3304</v>
      </c>
      <c r="B520" s="2" t="s">
        <v>6796</v>
      </c>
      <c r="C520" s="13" t="str">
        <f t="shared" si="8"/>
        <v>查看目錄</v>
      </c>
      <c r="D520" s="1" t="s">
        <v>621</v>
      </c>
      <c r="E520" s="6">
        <v>41141</v>
      </c>
      <c r="F520" s="6">
        <v>41152</v>
      </c>
      <c r="G520" s="6">
        <v>41162</v>
      </c>
      <c r="H520" s="6" t="s">
        <v>4766</v>
      </c>
      <c r="I520" s="6" t="s">
        <v>4766</v>
      </c>
      <c r="J520" s="6" t="s">
        <v>4766</v>
      </c>
      <c r="K520" s="6" t="s">
        <v>4766</v>
      </c>
      <c r="L520" s="6" t="s">
        <v>622</v>
      </c>
      <c r="M520" s="6" t="s">
        <v>4766</v>
      </c>
      <c r="N520" s="6" t="s">
        <v>4766</v>
      </c>
      <c r="O520" s="6" t="s">
        <v>4766</v>
      </c>
    </row>
    <row r="521" spans="1:15" ht="16.5" customHeight="1" x14ac:dyDescent="0.25">
      <c r="A521" s="1" t="s">
        <v>3305</v>
      </c>
      <c r="B521" s="2" t="s">
        <v>6797</v>
      </c>
      <c r="C521" s="13" t="str">
        <f t="shared" si="8"/>
        <v>查看目錄</v>
      </c>
      <c r="D521" s="1" t="s">
        <v>3195</v>
      </c>
      <c r="E521" s="6">
        <v>41214</v>
      </c>
      <c r="F521" s="6">
        <v>41243</v>
      </c>
      <c r="G521" s="6">
        <v>41227</v>
      </c>
      <c r="H521" s="6" t="s">
        <v>4766</v>
      </c>
      <c r="I521" s="6" t="s">
        <v>4766</v>
      </c>
      <c r="J521" s="6" t="s">
        <v>4766</v>
      </c>
      <c r="K521" s="6" t="s">
        <v>4766</v>
      </c>
      <c r="L521" s="6" t="s">
        <v>715</v>
      </c>
      <c r="M521" s="6" t="s">
        <v>4766</v>
      </c>
      <c r="N521" s="6" t="s">
        <v>4766</v>
      </c>
      <c r="O521" s="6" t="s">
        <v>4766</v>
      </c>
    </row>
    <row r="522" spans="1:15" ht="16.5" customHeight="1" x14ac:dyDescent="0.25">
      <c r="A522" s="1" t="s">
        <v>3306</v>
      </c>
      <c r="B522" s="2" t="s">
        <v>6798</v>
      </c>
      <c r="C522" s="13" t="str">
        <f t="shared" si="8"/>
        <v>查看目錄</v>
      </c>
      <c r="D522" s="1" t="s">
        <v>859</v>
      </c>
      <c r="E522" s="6">
        <v>41222</v>
      </c>
      <c r="F522" s="6">
        <v>41248</v>
      </c>
      <c r="G522" s="6">
        <v>41254</v>
      </c>
      <c r="H522" s="6" t="s">
        <v>4766</v>
      </c>
      <c r="I522" s="6" t="s">
        <v>4766</v>
      </c>
      <c r="J522" s="6" t="s">
        <v>4766</v>
      </c>
      <c r="K522" s="6" t="s">
        <v>4766</v>
      </c>
      <c r="L522" s="6" t="s">
        <v>859</v>
      </c>
      <c r="M522" s="6" t="s">
        <v>4766</v>
      </c>
      <c r="N522" s="6" t="s">
        <v>4766</v>
      </c>
      <c r="O522" s="6" t="s">
        <v>4766</v>
      </c>
    </row>
    <row r="523" spans="1:15" ht="16.5" customHeight="1" x14ac:dyDescent="0.25">
      <c r="A523" s="1" t="s">
        <v>3307</v>
      </c>
      <c r="B523" s="2" t="s">
        <v>6799</v>
      </c>
      <c r="C523" s="13" t="str">
        <f t="shared" si="8"/>
        <v>查看目錄</v>
      </c>
      <c r="D523" s="1" t="s">
        <v>3308</v>
      </c>
      <c r="E523" s="6">
        <v>41267</v>
      </c>
      <c r="F523" s="6">
        <v>41285</v>
      </c>
      <c r="G523" s="6">
        <v>41288</v>
      </c>
      <c r="H523" s="6" t="s">
        <v>4766</v>
      </c>
      <c r="I523" s="6" t="s">
        <v>4766</v>
      </c>
      <c r="J523" s="6" t="s">
        <v>4766</v>
      </c>
      <c r="K523" s="6" t="s">
        <v>4766</v>
      </c>
      <c r="L523" s="6" t="s">
        <v>715</v>
      </c>
      <c r="M523" s="6" t="s">
        <v>4766</v>
      </c>
      <c r="N523" s="6" t="s">
        <v>4766</v>
      </c>
      <c r="O523" s="6" t="s">
        <v>4766</v>
      </c>
    </row>
    <row r="524" spans="1:15" ht="16.5" customHeight="1" x14ac:dyDescent="0.25">
      <c r="A524" s="1" t="s">
        <v>3309</v>
      </c>
      <c r="B524" s="2" t="s">
        <v>6800</v>
      </c>
      <c r="C524" s="13" t="str">
        <f t="shared" si="8"/>
        <v>查看目錄</v>
      </c>
      <c r="D524" s="1" t="s">
        <v>621</v>
      </c>
      <c r="E524" s="6">
        <v>41353</v>
      </c>
      <c r="F524" s="6">
        <v>41376</v>
      </c>
      <c r="G524" s="6">
        <v>41367</v>
      </c>
      <c r="H524" s="6" t="s">
        <v>4766</v>
      </c>
      <c r="I524" s="6" t="s">
        <v>4766</v>
      </c>
      <c r="J524" s="6" t="s">
        <v>4766</v>
      </c>
      <c r="K524" s="6" t="s">
        <v>4766</v>
      </c>
      <c r="L524" s="6" t="s">
        <v>622</v>
      </c>
      <c r="M524" s="6" t="s">
        <v>4766</v>
      </c>
      <c r="N524" s="6" t="s">
        <v>4766</v>
      </c>
      <c r="O524" s="6" t="s">
        <v>4766</v>
      </c>
    </row>
    <row r="525" spans="1:15" ht="16.5" customHeight="1" x14ac:dyDescent="0.25">
      <c r="A525" s="1" t="s">
        <v>3310</v>
      </c>
      <c r="B525" s="2" t="s">
        <v>6801</v>
      </c>
      <c r="C525" s="13" t="str">
        <f t="shared" si="8"/>
        <v>查看目錄</v>
      </c>
      <c r="D525" s="1" t="s">
        <v>621</v>
      </c>
      <c r="E525" s="6">
        <v>41353</v>
      </c>
      <c r="F525" s="6">
        <v>41376</v>
      </c>
      <c r="G525" s="6">
        <v>41367</v>
      </c>
      <c r="H525" s="6" t="s">
        <v>4766</v>
      </c>
      <c r="I525" s="6" t="s">
        <v>4766</v>
      </c>
      <c r="J525" s="6" t="s">
        <v>4766</v>
      </c>
      <c r="K525" s="6" t="s">
        <v>4766</v>
      </c>
      <c r="L525" s="6" t="s">
        <v>622</v>
      </c>
      <c r="M525" s="6" t="s">
        <v>4766</v>
      </c>
      <c r="N525" s="6" t="s">
        <v>4766</v>
      </c>
      <c r="O525" s="6" t="s">
        <v>4766</v>
      </c>
    </row>
    <row r="526" spans="1:15" ht="16.5" customHeight="1" x14ac:dyDescent="0.25">
      <c r="A526" s="1" t="s">
        <v>3311</v>
      </c>
      <c r="B526" s="2" t="s">
        <v>6802</v>
      </c>
      <c r="C526" s="13" t="str">
        <f t="shared" si="8"/>
        <v>查看目錄</v>
      </c>
      <c r="D526" s="1" t="s">
        <v>871</v>
      </c>
      <c r="E526" s="6">
        <v>41397</v>
      </c>
      <c r="F526" s="6">
        <v>41423</v>
      </c>
      <c r="G526" s="6">
        <v>41428</v>
      </c>
      <c r="H526" s="6" t="s">
        <v>4766</v>
      </c>
      <c r="I526" s="6" t="s">
        <v>4766</v>
      </c>
      <c r="J526" s="6" t="s">
        <v>4766</v>
      </c>
      <c r="K526" s="6" t="s">
        <v>4766</v>
      </c>
      <c r="L526" s="6" t="s">
        <v>174</v>
      </c>
      <c r="M526" s="6" t="s">
        <v>4766</v>
      </c>
      <c r="N526" s="6" t="s">
        <v>4766</v>
      </c>
      <c r="O526" s="6" t="s">
        <v>4766</v>
      </c>
    </row>
    <row r="527" spans="1:15" ht="16.5" customHeight="1" x14ac:dyDescent="0.25">
      <c r="A527" s="1" t="s">
        <v>3312</v>
      </c>
      <c r="B527" s="2" t="s">
        <v>6803</v>
      </c>
      <c r="C527" s="13" t="str">
        <f t="shared" si="8"/>
        <v>查看目錄</v>
      </c>
      <c r="D527" s="1" t="s">
        <v>3313</v>
      </c>
      <c r="E527" s="6">
        <v>41487</v>
      </c>
      <c r="F527" s="6">
        <v>41492</v>
      </c>
      <c r="G527" s="6">
        <v>41569</v>
      </c>
      <c r="H527" s="6" t="s">
        <v>4766</v>
      </c>
      <c r="I527" s="6" t="s">
        <v>4766</v>
      </c>
      <c r="J527" s="6" t="s">
        <v>4766</v>
      </c>
      <c r="K527" s="6" t="s">
        <v>4766</v>
      </c>
      <c r="L527" s="6" t="s">
        <v>896</v>
      </c>
      <c r="M527" s="6" t="s">
        <v>4766</v>
      </c>
      <c r="N527" s="6" t="s">
        <v>4766</v>
      </c>
      <c r="O527" s="6" t="s">
        <v>4766</v>
      </c>
    </row>
    <row r="528" spans="1:15" ht="16.5" customHeight="1" x14ac:dyDescent="0.25">
      <c r="A528" s="1" t="s">
        <v>3314</v>
      </c>
      <c r="B528" s="2" t="s">
        <v>6804</v>
      </c>
      <c r="C528" s="13" t="str">
        <f t="shared" si="8"/>
        <v>查看目錄</v>
      </c>
      <c r="D528" s="1" t="s">
        <v>116</v>
      </c>
      <c r="E528" s="6">
        <v>41488</v>
      </c>
      <c r="F528" s="6">
        <v>41502</v>
      </c>
      <c r="G528" s="6">
        <v>41512</v>
      </c>
      <c r="H528" s="6" t="s">
        <v>4766</v>
      </c>
      <c r="I528" s="6" t="s">
        <v>4766</v>
      </c>
      <c r="J528" s="6" t="s">
        <v>4766</v>
      </c>
      <c r="K528" s="6" t="s">
        <v>4766</v>
      </c>
      <c r="L528" s="6" t="s">
        <v>117</v>
      </c>
      <c r="M528" s="6" t="s">
        <v>4766</v>
      </c>
      <c r="N528" s="6" t="s">
        <v>4766</v>
      </c>
      <c r="O528" s="6" t="s">
        <v>4766</v>
      </c>
    </row>
    <row r="529" spans="1:15" ht="16.5" customHeight="1" x14ac:dyDescent="0.25">
      <c r="A529" s="1" t="s">
        <v>3315</v>
      </c>
      <c r="B529" s="2" t="s">
        <v>6805</v>
      </c>
      <c r="C529" s="13" t="str">
        <f t="shared" si="8"/>
        <v>查看目錄</v>
      </c>
      <c r="D529" s="1" t="s">
        <v>373</v>
      </c>
      <c r="E529" s="6">
        <v>41564</v>
      </c>
      <c r="F529" s="6">
        <v>41584</v>
      </c>
      <c r="G529" s="6" t="s">
        <v>4766</v>
      </c>
      <c r="H529" s="6" t="s">
        <v>4766</v>
      </c>
      <c r="I529" s="6" t="s">
        <v>4766</v>
      </c>
      <c r="J529" s="6" t="s">
        <v>4766</v>
      </c>
      <c r="K529" s="6" t="s">
        <v>4766</v>
      </c>
      <c r="L529" s="6" t="s">
        <v>373</v>
      </c>
      <c r="M529" s="6" t="s">
        <v>4766</v>
      </c>
      <c r="N529" s="6" t="s">
        <v>4766</v>
      </c>
      <c r="O529" s="6" t="s">
        <v>4766</v>
      </c>
    </row>
    <row r="530" spans="1:15" ht="16.5" customHeight="1" x14ac:dyDescent="0.25">
      <c r="A530" s="1" t="s">
        <v>3316</v>
      </c>
      <c r="B530" s="2" t="s">
        <v>6806</v>
      </c>
      <c r="C530" s="13" t="str">
        <f t="shared" si="8"/>
        <v>查看目錄</v>
      </c>
      <c r="D530" s="1" t="s">
        <v>373</v>
      </c>
      <c r="E530" s="6">
        <v>41564</v>
      </c>
      <c r="F530" s="6">
        <v>41584</v>
      </c>
      <c r="G530" s="6" t="s">
        <v>4766</v>
      </c>
      <c r="H530" s="6" t="s">
        <v>4766</v>
      </c>
      <c r="I530" s="6" t="s">
        <v>4766</v>
      </c>
      <c r="J530" s="6" t="s">
        <v>4766</v>
      </c>
      <c r="K530" s="6" t="s">
        <v>4766</v>
      </c>
      <c r="L530" s="6" t="s">
        <v>373</v>
      </c>
      <c r="M530" s="6" t="s">
        <v>4766</v>
      </c>
      <c r="N530" s="6" t="s">
        <v>4766</v>
      </c>
      <c r="O530" s="6" t="s">
        <v>4766</v>
      </c>
    </row>
    <row r="531" spans="1:15" ht="16.5" customHeight="1" x14ac:dyDescent="0.25">
      <c r="A531" s="1" t="s">
        <v>3317</v>
      </c>
      <c r="B531" s="2" t="s">
        <v>6807</v>
      </c>
      <c r="C531" s="13" t="str">
        <f t="shared" si="8"/>
        <v>查看目錄</v>
      </c>
      <c r="D531" s="1" t="s">
        <v>883</v>
      </c>
      <c r="E531" s="6">
        <v>41567</v>
      </c>
      <c r="F531" s="6">
        <v>41588</v>
      </c>
      <c r="G531" s="6">
        <v>41592</v>
      </c>
      <c r="H531" s="6" t="s">
        <v>4766</v>
      </c>
      <c r="I531" s="6" t="s">
        <v>4766</v>
      </c>
      <c r="J531" s="6" t="s">
        <v>4766</v>
      </c>
      <c r="K531" s="6" t="s">
        <v>4766</v>
      </c>
      <c r="L531" s="6" t="s">
        <v>884</v>
      </c>
      <c r="M531" s="6" t="s">
        <v>4766</v>
      </c>
      <c r="N531" s="6" t="s">
        <v>4766</v>
      </c>
      <c r="O531" s="6" t="s">
        <v>4766</v>
      </c>
    </row>
    <row r="532" spans="1:15" ht="16.5" customHeight="1" x14ac:dyDescent="0.25">
      <c r="A532" s="1" t="s">
        <v>3318</v>
      </c>
      <c r="B532" s="2" t="s">
        <v>6808</v>
      </c>
      <c r="C532" s="13" t="str">
        <f t="shared" si="8"/>
        <v>查看目錄</v>
      </c>
      <c r="D532" s="1" t="s">
        <v>621</v>
      </c>
      <c r="E532" s="6">
        <v>41558</v>
      </c>
      <c r="F532" s="6">
        <v>41578</v>
      </c>
      <c r="G532" s="6">
        <v>41584</v>
      </c>
      <c r="H532" s="6" t="s">
        <v>4766</v>
      </c>
      <c r="I532" s="6" t="s">
        <v>4766</v>
      </c>
      <c r="J532" s="6" t="s">
        <v>4766</v>
      </c>
      <c r="K532" s="6" t="s">
        <v>4766</v>
      </c>
      <c r="L532" s="6" t="s">
        <v>622</v>
      </c>
      <c r="M532" s="6" t="s">
        <v>4766</v>
      </c>
      <c r="N532" s="6" t="s">
        <v>4766</v>
      </c>
      <c r="O532" s="6" t="s">
        <v>4766</v>
      </c>
    </row>
    <row r="533" spans="1:15" ht="16.5" customHeight="1" x14ac:dyDescent="0.25">
      <c r="A533" s="1" t="s">
        <v>3319</v>
      </c>
      <c r="B533" s="2" t="s">
        <v>6809</v>
      </c>
      <c r="C533" s="13" t="str">
        <f t="shared" si="8"/>
        <v>查看目錄</v>
      </c>
      <c r="D533" s="1" t="s">
        <v>4998</v>
      </c>
      <c r="E533" s="6">
        <v>41579</v>
      </c>
      <c r="F533" s="6">
        <v>41607</v>
      </c>
      <c r="G533" s="6">
        <v>41592</v>
      </c>
      <c r="H533" s="6" t="s">
        <v>4766</v>
      </c>
      <c r="I533" s="6" t="s">
        <v>4766</v>
      </c>
      <c r="J533" s="6" t="s">
        <v>4766</v>
      </c>
      <c r="K533" s="6" t="s">
        <v>4766</v>
      </c>
      <c r="L533" s="6" t="s">
        <v>174</v>
      </c>
      <c r="M533" s="6" t="s">
        <v>4766</v>
      </c>
      <c r="N533" s="6" t="s">
        <v>4766</v>
      </c>
      <c r="O533" s="6" t="s">
        <v>4766</v>
      </c>
    </row>
    <row r="534" spans="1:15" ht="16.5" customHeight="1" x14ac:dyDescent="0.25">
      <c r="A534" s="1" t="s">
        <v>3320</v>
      </c>
      <c r="B534" s="2" t="s">
        <v>6810</v>
      </c>
      <c r="C534" s="13" t="str">
        <f t="shared" ref="C534:C556" si="9">HYPERLINK("X:\Private\NTD\Test Report\測試報告-電子版本(1999-2014)\I-SS","查看目錄")</f>
        <v>查看目錄</v>
      </c>
      <c r="D534" s="1" t="s">
        <v>116</v>
      </c>
      <c r="E534" s="6">
        <v>41590</v>
      </c>
      <c r="F534" s="6">
        <v>41614</v>
      </c>
      <c r="G534" s="6">
        <v>41647</v>
      </c>
      <c r="H534" s="6" t="s">
        <v>4766</v>
      </c>
      <c r="I534" s="6" t="s">
        <v>4766</v>
      </c>
      <c r="J534" s="6" t="s">
        <v>4766</v>
      </c>
      <c r="K534" s="6" t="s">
        <v>4766</v>
      </c>
      <c r="L534" s="6" t="s">
        <v>117</v>
      </c>
      <c r="M534" s="6" t="s">
        <v>4766</v>
      </c>
      <c r="N534" s="6" t="s">
        <v>4766</v>
      </c>
      <c r="O534" s="6" t="s">
        <v>4766</v>
      </c>
    </row>
    <row r="535" spans="1:15" ht="16.5" customHeight="1" x14ac:dyDescent="0.25">
      <c r="A535" s="1" t="s">
        <v>3321</v>
      </c>
      <c r="B535" s="2" t="s">
        <v>6811</v>
      </c>
      <c r="C535" s="13" t="str">
        <f t="shared" si="9"/>
        <v>查看目錄</v>
      </c>
      <c r="D535" s="1" t="s">
        <v>116</v>
      </c>
      <c r="E535" s="6">
        <v>41590</v>
      </c>
      <c r="F535" s="6">
        <v>41614</v>
      </c>
      <c r="G535" s="6">
        <v>41647</v>
      </c>
      <c r="H535" s="6" t="s">
        <v>4766</v>
      </c>
      <c r="I535" s="6" t="s">
        <v>4766</v>
      </c>
      <c r="J535" s="6" t="s">
        <v>4766</v>
      </c>
      <c r="K535" s="6" t="s">
        <v>4766</v>
      </c>
      <c r="L535" s="6" t="s">
        <v>117</v>
      </c>
      <c r="M535" s="6" t="s">
        <v>4766</v>
      </c>
      <c r="N535" s="6" t="s">
        <v>4766</v>
      </c>
      <c r="O535" s="6" t="s">
        <v>4766</v>
      </c>
    </row>
    <row r="536" spans="1:15" ht="16.5" customHeight="1" x14ac:dyDescent="0.25">
      <c r="A536" s="1" t="s">
        <v>3322</v>
      </c>
      <c r="B536" s="2" t="s">
        <v>6812</v>
      </c>
      <c r="C536" s="13" t="str">
        <f t="shared" si="9"/>
        <v>查看目錄</v>
      </c>
      <c r="D536" s="1" t="s">
        <v>3323</v>
      </c>
      <c r="E536" s="6">
        <v>41581</v>
      </c>
      <c r="F536" s="6">
        <v>41611</v>
      </c>
      <c r="G536" s="6">
        <v>41624</v>
      </c>
      <c r="H536" s="6" t="s">
        <v>4766</v>
      </c>
      <c r="I536" s="6" t="s">
        <v>4766</v>
      </c>
      <c r="J536" s="6" t="s">
        <v>4766</v>
      </c>
      <c r="K536" s="6" t="s">
        <v>4766</v>
      </c>
      <c r="L536" s="6" t="s">
        <v>896</v>
      </c>
      <c r="M536" s="6" t="s">
        <v>4766</v>
      </c>
      <c r="N536" s="6" t="s">
        <v>4766</v>
      </c>
      <c r="O536" s="6" t="s">
        <v>4766</v>
      </c>
    </row>
    <row r="537" spans="1:15" ht="16.5" customHeight="1" x14ac:dyDescent="0.25">
      <c r="A537" s="1" t="s">
        <v>3324</v>
      </c>
      <c r="B537" s="2" t="s">
        <v>6813</v>
      </c>
      <c r="C537" s="13" t="str">
        <f t="shared" si="9"/>
        <v>查看目錄</v>
      </c>
      <c r="D537" s="1" t="s">
        <v>3325</v>
      </c>
      <c r="E537" s="6">
        <v>41586</v>
      </c>
      <c r="F537" s="6">
        <v>41616</v>
      </c>
      <c r="G537" s="6">
        <v>41624</v>
      </c>
      <c r="H537" s="6" t="s">
        <v>4766</v>
      </c>
      <c r="I537" s="6" t="s">
        <v>4766</v>
      </c>
      <c r="J537" s="6" t="s">
        <v>4766</v>
      </c>
      <c r="K537" s="6" t="s">
        <v>4766</v>
      </c>
      <c r="L537" s="6" t="s">
        <v>896</v>
      </c>
      <c r="M537" s="6" t="s">
        <v>4766</v>
      </c>
      <c r="N537" s="6" t="s">
        <v>4766</v>
      </c>
      <c r="O537" s="6" t="s">
        <v>4766</v>
      </c>
    </row>
    <row r="538" spans="1:15" ht="16.5" customHeight="1" x14ac:dyDescent="0.25">
      <c r="A538" s="1" t="s">
        <v>3326</v>
      </c>
      <c r="B538" s="2" t="s">
        <v>6814</v>
      </c>
      <c r="C538" s="13" t="str">
        <f t="shared" si="9"/>
        <v>查看目錄</v>
      </c>
      <c r="D538" s="1" t="s">
        <v>621</v>
      </c>
      <c r="E538" s="6">
        <v>41617</v>
      </c>
      <c r="F538" s="6">
        <v>41638</v>
      </c>
      <c r="G538" s="6">
        <v>41638</v>
      </c>
      <c r="H538" s="6" t="s">
        <v>4766</v>
      </c>
      <c r="I538" s="6" t="s">
        <v>4766</v>
      </c>
      <c r="J538" s="6" t="s">
        <v>4766</v>
      </c>
      <c r="K538" s="6" t="s">
        <v>4766</v>
      </c>
      <c r="L538" s="6" t="s">
        <v>622</v>
      </c>
      <c r="M538" s="6" t="s">
        <v>4766</v>
      </c>
      <c r="N538" s="6" t="s">
        <v>4766</v>
      </c>
      <c r="O538" s="6" t="s">
        <v>4766</v>
      </c>
    </row>
    <row r="539" spans="1:15" ht="16.5" customHeight="1" x14ac:dyDescent="0.25">
      <c r="A539" s="1" t="s">
        <v>3327</v>
      </c>
      <c r="B539" s="2" t="s">
        <v>6815</v>
      </c>
      <c r="C539" s="13" t="str">
        <f t="shared" si="9"/>
        <v>查看目錄</v>
      </c>
      <c r="D539" s="1" t="s">
        <v>621</v>
      </c>
      <c r="E539" s="6">
        <v>41617</v>
      </c>
      <c r="F539" s="6">
        <v>41638</v>
      </c>
      <c r="G539" s="6">
        <v>41638</v>
      </c>
      <c r="H539" s="6" t="s">
        <v>4766</v>
      </c>
      <c r="I539" s="6" t="s">
        <v>4766</v>
      </c>
      <c r="J539" s="6" t="s">
        <v>4766</v>
      </c>
      <c r="K539" s="6" t="s">
        <v>4766</v>
      </c>
      <c r="L539" s="6" t="s">
        <v>622</v>
      </c>
      <c r="M539" s="6" t="s">
        <v>4766</v>
      </c>
      <c r="N539" s="6" t="s">
        <v>4766</v>
      </c>
      <c r="O539" s="6" t="s">
        <v>4766</v>
      </c>
    </row>
    <row r="540" spans="1:15" ht="16.5" customHeight="1" x14ac:dyDescent="0.25">
      <c r="A540" s="1" t="s">
        <v>3328</v>
      </c>
      <c r="B540" s="2" t="s">
        <v>6816</v>
      </c>
      <c r="C540" s="13" t="str">
        <f t="shared" si="9"/>
        <v>查看目錄</v>
      </c>
      <c r="D540" s="1" t="s">
        <v>3329</v>
      </c>
      <c r="E540" s="6">
        <v>41688</v>
      </c>
      <c r="F540" s="6">
        <v>41708</v>
      </c>
      <c r="G540" s="6">
        <v>41710</v>
      </c>
      <c r="H540" s="6" t="s">
        <v>4766</v>
      </c>
      <c r="I540" s="6" t="s">
        <v>4766</v>
      </c>
      <c r="J540" s="6" t="s">
        <v>4766</v>
      </c>
      <c r="K540" s="6" t="s">
        <v>4766</v>
      </c>
      <c r="L540" s="6" t="s">
        <v>896</v>
      </c>
      <c r="M540" s="6" t="s">
        <v>4766</v>
      </c>
      <c r="N540" s="6" t="s">
        <v>4766</v>
      </c>
      <c r="O540" s="6" t="s">
        <v>4766</v>
      </c>
    </row>
    <row r="541" spans="1:15" ht="16.5" customHeight="1" x14ac:dyDescent="0.25">
      <c r="A541" s="1" t="s">
        <v>3330</v>
      </c>
      <c r="B541" s="2" t="s">
        <v>6817</v>
      </c>
      <c r="C541" s="13" t="str">
        <f t="shared" si="9"/>
        <v>查看目錄</v>
      </c>
      <c r="D541" s="1" t="s">
        <v>3331</v>
      </c>
      <c r="E541" s="6">
        <v>41351</v>
      </c>
      <c r="F541" s="6">
        <v>41737</v>
      </c>
      <c r="G541" s="6">
        <v>41744</v>
      </c>
      <c r="H541" s="6" t="s">
        <v>4766</v>
      </c>
      <c r="I541" s="6" t="s">
        <v>4766</v>
      </c>
      <c r="J541" s="6" t="s">
        <v>4766</v>
      </c>
      <c r="K541" s="6" t="s">
        <v>4766</v>
      </c>
      <c r="L541" s="6" t="s">
        <v>896</v>
      </c>
      <c r="M541" s="6" t="s">
        <v>4766</v>
      </c>
      <c r="N541" s="6" t="s">
        <v>4766</v>
      </c>
      <c r="O541" s="6" t="s">
        <v>4766</v>
      </c>
    </row>
    <row r="542" spans="1:15" ht="16.5" customHeight="1" x14ac:dyDescent="0.25">
      <c r="A542" s="1" t="s">
        <v>3332</v>
      </c>
      <c r="B542" s="2" t="s">
        <v>6818</v>
      </c>
      <c r="C542" s="13" t="str">
        <f t="shared" si="9"/>
        <v>查看目錄</v>
      </c>
      <c r="D542" s="1" t="s">
        <v>3331</v>
      </c>
      <c r="E542" s="6">
        <v>41351</v>
      </c>
      <c r="F542" s="6">
        <v>41737</v>
      </c>
      <c r="G542" s="6">
        <v>41744</v>
      </c>
      <c r="H542" s="6" t="s">
        <v>4766</v>
      </c>
      <c r="I542" s="6" t="s">
        <v>4766</v>
      </c>
      <c r="J542" s="6" t="s">
        <v>4766</v>
      </c>
      <c r="K542" s="6" t="s">
        <v>4766</v>
      </c>
      <c r="L542" s="6" t="s">
        <v>896</v>
      </c>
      <c r="M542" s="6" t="s">
        <v>4766</v>
      </c>
      <c r="N542" s="6" t="s">
        <v>4766</v>
      </c>
      <c r="O542" s="6" t="s">
        <v>4766</v>
      </c>
    </row>
    <row r="543" spans="1:15" ht="16.5" customHeight="1" x14ac:dyDescent="0.25">
      <c r="A543" s="1" t="s">
        <v>3333</v>
      </c>
      <c r="B543" s="2" t="s">
        <v>6819</v>
      </c>
      <c r="C543" s="13" t="str">
        <f t="shared" si="9"/>
        <v>查看目錄</v>
      </c>
      <c r="D543" s="1" t="s">
        <v>6055</v>
      </c>
      <c r="E543" s="6">
        <v>41732</v>
      </c>
      <c r="F543" s="6">
        <v>41759</v>
      </c>
      <c r="G543" s="6" t="s">
        <v>4766</v>
      </c>
      <c r="H543" s="6" t="s">
        <v>4766</v>
      </c>
      <c r="I543" s="6" t="s">
        <v>4766</v>
      </c>
      <c r="J543" s="6" t="s">
        <v>4766</v>
      </c>
      <c r="K543" s="6" t="s">
        <v>4766</v>
      </c>
      <c r="L543" s="6" t="s">
        <v>6055</v>
      </c>
      <c r="M543" s="6" t="s">
        <v>4766</v>
      </c>
      <c r="N543" s="6" t="s">
        <v>4766</v>
      </c>
      <c r="O543" s="6" t="s">
        <v>4766</v>
      </c>
    </row>
    <row r="544" spans="1:15" ht="16.5" customHeight="1" x14ac:dyDescent="0.25">
      <c r="A544" s="1" t="s">
        <v>3334</v>
      </c>
      <c r="B544" s="2" t="s">
        <v>6820</v>
      </c>
      <c r="C544" s="13" t="str">
        <f t="shared" si="9"/>
        <v>查看目錄</v>
      </c>
      <c r="D544" s="1" t="s">
        <v>6055</v>
      </c>
      <c r="E544" s="6">
        <v>41751</v>
      </c>
      <c r="F544" s="6">
        <v>41781</v>
      </c>
      <c r="G544" s="6">
        <v>41784</v>
      </c>
      <c r="H544" s="6" t="s">
        <v>4766</v>
      </c>
      <c r="I544" s="6" t="s">
        <v>4766</v>
      </c>
      <c r="J544" s="6" t="s">
        <v>4766</v>
      </c>
      <c r="K544" s="6" t="s">
        <v>4766</v>
      </c>
      <c r="L544" s="6" t="s">
        <v>6055</v>
      </c>
      <c r="M544" s="6" t="s">
        <v>4766</v>
      </c>
      <c r="N544" s="6" t="s">
        <v>4766</v>
      </c>
      <c r="O544" s="6" t="s">
        <v>4766</v>
      </c>
    </row>
    <row r="545" spans="1:15" ht="16.5" customHeight="1" x14ac:dyDescent="0.25">
      <c r="A545" s="1" t="s">
        <v>3335</v>
      </c>
      <c r="B545" s="2" t="s">
        <v>6821</v>
      </c>
      <c r="C545" s="13" t="str">
        <f t="shared" si="9"/>
        <v>查看目錄</v>
      </c>
      <c r="D545" s="1" t="s">
        <v>6055</v>
      </c>
      <c r="E545" s="6">
        <v>41753</v>
      </c>
      <c r="F545" s="6">
        <v>41783</v>
      </c>
      <c r="G545" s="6" t="s">
        <v>4766</v>
      </c>
      <c r="H545" s="6" t="s">
        <v>4766</v>
      </c>
      <c r="I545" s="6" t="s">
        <v>4766</v>
      </c>
      <c r="J545" s="6" t="s">
        <v>4766</v>
      </c>
      <c r="K545" s="6" t="s">
        <v>4766</v>
      </c>
      <c r="L545" s="6" t="s">
        <v>6055</v>
      </c>
      <c r="M545" s="6" t="s">
        <v>4766</v>
      </c>
      <c r="N545" s="6" t="s">
        <v>4766</v>
      </c>
      <c r="O545" s="6" t="s">
        <v>4766</v>
      </c>
    </row>
    <row r="546" spans="1:15" ht="16.5" customHeight="1" x14ac:dyDescent="0.25">
      <c r="A546" s="1" t="s">
        <v>3336</v>
      </c>
      <c r="B546" s="2" t="s">
        <v>6822</v>
      </c>
      <c r="C546" s="13" t="str">
        <f t="shared" si="9"/>
        <v>查看目錄</v>
      </c>
      <c r="D546" s="1" t="s">
        <v>3337</v>
      </c>
      <c r="E546" s="6">
        <v>41754</v>
      </c>
      <c r="F546" s="6">
        <v>41774</v>
      </c>
      <c r="G546" s="6">
        <v>41778</v>
      </c>
      <c r="H546" s="6" t="s">
        <v>4766</v>
      </c>
      <c r="I546" s="6" t="s">
        <v>4766</v>
      </c>
      <c r="J546" s="6" t="s">
        <v>4766</v>
      </c>
      <c r="K546" s="6" t="s">
        <v>4766</v>
      </c>
      <c r="L546" s="6" t="s">
        <v>622</v>
      </c>
      <c r="M546" s="6" t="s">
        <v>4766</v>
      </c>
      <c r="N546" s="6" t="s">
        <v>4766</v>
      </c>
      <c r="O546" s="6" t="s">
        <v>4766</v>
      </c>
    </row>
    <row r="547" spans="1:15" ht="16.5" customHeight="1" x14ac:dyDescent="0.25">
      <c r="A547" s="1" t="s">
        <v>3338</v>
      </c>
      <c r="B547" s="2" t="s">
        <v>6823</v>
      </c>
      <c r="C547" s="13" t="str">
        <f t="shared" si="9"/>
        <v>查看目錄</v>
      </c>
      <c r="D547" s="1" t="s">
        <v>3337</v>
      </c>
      <c r="E547" s="6">
        <v>41754</v>
      </c>
      <c r="F547" s="6">
        <v>41774</v>
      </c>
      <c r="G547" s="6">
        <v>41778</v>
      </c>
      <c r="H547" s="6" t="s">
        <v>4766</v>
      </c>
      <c r="I547" s="6" t="s">
        <v>4766</v>
      </c>
      <c r="J547" s="6" t="s">
        <v>4766</v>
      </c>
      <c r="K547" s="6" t="s">
        <v>4766</v>
      </c>
      <c r="L547" s="6" t="s">
        <v>622</v>
      </c>
      <c r="M547" s="6" t="s">
        <v>4766</v>
      </c>
      <c r="N547" s="6" t="s">
        <v>4766</v>
      </c>
      <c r="O547" s="6" t="s">
        <v>4766</v>
      </c>
    </row>
    <row r="548" spans="1:15" ht="16.5" customHeight="1" x14ac:dyDescent="0.25">
      <c r="A548" s="1" t="s">
        <v>3339</v>
      </c>
      <c r="B548" s="2" t="s">
        <v>6824</v>
      </c>
      <c r="C548" s="13" t="str">
        <f t="shared" si="9"/>
        <v>查看目錄</v>
      </c>
      <c r="D548" s="1" t="s">
        <v>3337</v>
      </c>
      <c r="E548" s="6">
        <v>41754</v>
      </c>
      <c r="F548" s="6">
        <v>41774</v>
      </c>
      <c r="G548" s="6">
        <v>41778</v>
      </c>
      <c r="H548" s="6" t="s">
        <v>4766</v>
      </c>
      <c r="I548" s="6" t="s">
        <v>4766</v>
      </c>
      <c r="J548" s="6" t="s">
        <v>4766</v>
      </c>
      <c r="K548" s="6" t="s">
        <v>4766</v>
      </c>
      <c r="L548" s="6" t="s">
        <v>622</v>
      </c>
      <c r="M548" s="6" t="s">
        <v>4766</v>
      </c>
      <c r="N548" s="6" t="s">
        <v>4766</v>
      </c>
      <c r="O548" s="6" t="s">
        <v>4766</v>
      </c>
    </row>
    <row r="549" spans="1:15" ht="16.5" customHeight="1" x14ac:dyDescent="0.25">
      <c r="A549" s="1" t="s">
        <v>3340</v>
      </c>
      <c r="B549" s="2" t="s">
        <v>6825</v>
      </c>
      <c r="C549" s="13" t="str">
        <f t="shared" si="9"/>
        <v>查看目錄</v>
      </c>
      <c r="D549" s="1" t="s">
        <v>3341</v>
      </c>
      <c r="E549" s="6">
        <v>41769</v>
      </c>
      <c r="F549" s="6">
        <v>41789</v>
      </c>
      <c r="G549" s="6" t="s">
        <v>4766</v>
      </c>
      <c r="H549" s="6" t="s">
        <v>4766</v>
      </c>
      <c r="I549" s="6" t="s">
        <v>4766</v>
      </c>
      <c r="J549" s="6" t="s">
        <v>4766</v>
      </c>
      <c r="K549" s="6" t="s">
        <v>4766</v>
      </c>
      <c r="L549" s="6" t="s">
        <v>896</v>
      </c>
      <c r="M549" s="6" t="s">
        <v>4766</v>
      </c>
      <c r="N549" s="6" t="s">
        <v>4766</v>
      </c>
      <c r="O549" s="6" t="s">
        <v>4766</v>
      </c>
    </row>
    <row r="550" spans="1:15" ht="16.5" customHeight="1" x14ac:dyDescent="0.25">
      <c r="A550" s="1" t="s">
        <v>3342</v>
      </c>
      <c r="B550" s="2" t="s">
        <v>6826</v>
      </c>
      <c r="C550" s="13" t="str">
        <f t="shared" si="9"/>
        <v>查看目錄</v>
      </c>
      <c r="D550" s="1" t="s">
        <v>3343</v>
      </c>
      <c r="E550" s="6">
        <v>41805</v>
      </c>
      <c r="F550" s="6">
        <v>41820</v>
      </c>
      <c r="G550" s="6">
        <v>41823</v>
      </c>
      <c r="H550" s="6" t="s">
        <v>4766</v>
      </c>
      <c r="I550" s="6" t="s">
        <v>4766</v>
      </c>
      <c r="J550" s="6" t="s">
        <v>4766</v>
      </c>
      <c r="K550" s="6" t="s">
        <v>4766</v>
      </c>
      <c r="L550" s="6" t="s">
        <v>896</v>
      </c>
      <c r="M550" s="6" t="s">
        <v>4766</v>
      </c>
      <c r="N550" s="6" t="s">
        <v>4766</v>
      </c>
      <c r="O550" s="6" t="s">
        <v>4766</v>
      </c>
    </row>
    <row r="551" spans="1:15" ht="16.5" customHeight="1" x14ac:dyDescent="0.25">
      <c r="A551" s="1" t="s">
        <v>3344</v>
      </c>
      <c r="B551" s="2" t="s">
        <v>6827</v>
      </c>
      <c r="C551" s="13" t="str">
        <f t="shared" si="9"/>
        <v>查看目錄</v>
      </c>
      <c r="D551" s="1" t="s">
        <v>896</v>
      </c>
      <c r="E551" s="6">
        <v>41810</v>
      </c>
      <c r="F551" s="6">
        <v>41838</v>
      </c>
      <c r="G551" s="6">
        <v>41827</v>
      </c>
      <c r="H551" s="6" t="s">
        <v>4766</v>
      </c>
      <c r="I551" s="6" t="s">
        <v>4766</v>
      </c>
      <c r="J551" s="6" t="s">
        <v>4766</v>
      </c>
      <c r="K551" s="6" t="s">
        <v>4766</v>
      </c>
      <c r="L551" s="6" t="s">
        <v>896</v>
      </c>
      <c r="M551" s="6" t="s">
        <v>4766</v>
      </c>
      <c r="N551" s="6" t="s">
        <v>4766</v>
      </c>
      <c r="O551" s="6" t="s">
        <v>4766</v>
      </c>
    </row>
    <row r="552" spans="1:15" ht="16.5" customHeight="1" x14ac:dyDescent="0.25">
      <c r="A552" s="1" t="s">
        <v>3345</v>
      </c>
      <c r="B552" s="2" t="s">
        <v>6828</v>
      </c>
      <c r="C552" s="13" t="str">
        <f t="shared" si="9"/>
        <v>查看目錄</v>
      </c>
      <c r="D552" s="1" t="s">
        <v>899</v>
      </c>
      <c r="E552" s="6">
        <v>41845</v>
      </c>
      <c r="F552" s="6">
        <v>41882</v>
      </c>
      <c r="G552" s="6" t="s">
        <v>4766</v>
      </c>
      <c r="H552" s="6" t="s">
        <v>4766</v>
      </c>
      <c r="I552" s="6" t="s">
        <v>4766</v>
      </c>
      <c r="J552" s="6" t="s">
        <v>4766</v>
      </c>
      <c r="K552" s="6" t="s">
        <v>4766</v>
      </c>
      <c r="L552" s="6" t="s">
        <v>622</v>
      </c>
      <c r="M552" s="6" t="s">
        <v>4766</v>
      </c>
      <c r="N552" s="6" t="s">
        <v>4766</v>
      </c>
      <c r="O552" s="6" t="s">
        <v>4766</v>
      </c>
    </row>
    <row r="553" spans="1:15" ht="16.5" customHeight="1" x14ac:dyDescent="0.25">
      <c r="A553" s="1" t="s">
        <v>3346</v>
      </c>
      <c r="B553" s="2" t="s">
        <v>6829</v>
      </c>
      <c r="C553" s="13" t="str">
        <f t="shared" si="9"/>
        <v>查看目錄</v>
      </c>
      <c r="D553" s="1" t="s">
        <v>3347</v>
      </c>
      <c r="E553" s="6">
        <v>41859</v>
      </c>
      <c r="F553" s="6">
        <v>41890</v>
      </c>
      <c r="G553" s="6">
        <v>41891</v>
      </c>
      <c r="H553" s="6" t="s">
        <v>4766</v>
      </c>
      <c r="I553" s="6" t="s">
        <v>4766</v>
      </c>
      <c r="J553" s="6" t="s">
        <v>4766</v>
      </c>
      <c r="K553" s="6" t="s">
        <v>4766</v>
      </c>
      <c r="L553" s="6" t="s">
        <v>896</v>
      </c>
      <c r="M553" s="6" t="s">
        <v>4766</v>
      </c>
      <c r="N553" s="6" t="s">
        <v>4766</v>
      </c>
      <c r="O553" s="6" t="s">
        <v>4766</v>
      </c>
    </row>
    <row r="554" spans="1:15" ht="16.5" customHeight="1" x14ac:dyDescent="0.25">
      <c r="A554" s="1" t="s">
        <v>3348</v>
      </c>
      <c r="B554" s="2" t="s">
        <v>6830</v>
      </c>
      <c r="C554" s="13" t="str">
        <f t="shared" si="9"/>
        <v>查看目錄</v>
      </c>
      <c r="D554" s="1" t="s">
        <v>899</v>
      </c>
      <c r="E554" s="6">
        <v>41918</v>
      </c>
      <c r="F554" s="6">
        <v>41943</v>
      </c>
      <c r="G554" s="6">
        <v>41946</v>
      </c>
      <c r="H554" s="6" t="s">
        <v>4766</v>
      </c>
      <c r="I554" s="6" t="s">
        <v>4766</v>
      </c>
      <c r="J554" s="6" t="s">
        <v>4766</v>
      </c>
      <c r="K554" s="6" t="s">
        <v>4766</v>
      </c>
      <c r="L554" s="6" t="s">
        <v>622</v>
      </c>
      <c r="M554" s="6" t="s">
        <v>4766</v>
      </c>
      <c r="N554" s="6" t="s">
        <v>4766</v>
      </c>
      <c r="O554" s="6" t="s">
        <v>4766</v>
      </c>
    </row>
    <row r="555" spans="1:15" ht="16.5" customHeight="1" x14ac:dyDescent="0.25">
      <c r="A555" s="1" t="s">
        <v>3349</v>
      </c>
      <c r="B555" s="2" t="s">
        <v>6831</v>
      </c>
      <c r="C555" s="13" t="str">
        <f t="shared" si="9"/>
        <v>查看目錄</v>
      </c>
      <c r="D555" s="1" t="s">
        <v>3350</v>
      </c>
      <c r="E555" s="6">
        <v>41907</v>
      </c>
      <c r="F555" s="6">
        <v>41941</v>
      </c>
      <c r="G555" s="6">
        <v>41947</v>
      </c>
      <c r="H555" s="6" t="s">
        <v>4766</v>
      </c>
      <c r="I555" s="6" t="s">
        <v>4766</v>
      </c>
      <c r="J555" s="6" t="s">
        <v>4766</v>
      </c>
      <c r="K555" s="6" t="s">
        <v>4766</v>
      </c>
      <c r="L555" s="6" t="s">
        <v>896</v>
      </c>
      <c r="M555" s="6" t="s">
        <v>4766</v>
      </c>
      <c r="N555" s="6" t="s">
        <v>4766</v>
      </c>
      <c r="O555" s="6" t="s">
        <v>4766</v>
      </c>
    </row>
    <row r="556" spans="1:15" ht="16.5" customHeight="1" x14ac:dyDescent="0.25">
      <c r="A556" s="1" t="s">
        <v>3351</v>
      </c>
      <c r="B556" s="2" t="s">
        <v>6832</v>
      </c>
      <c r="C556" s="13" t="str">
        <f t="shared" si="9"/>
        <v>查看目錄</v>
      </c>
      <c r="D556" s="1" t="s">
        <v>3352</v>
      </c>
      <c r="E556" s="6">
        <v>41939</v>
      </c>
      <c r="F556" s="6">
        <v>41962</v>
      </c>
      <c r="G556" s="6">
        <v>41964</v>
      </c>
      <c r="H556" s="6" t="s">
        <v>4766</v>
      </c>
      <c r="I556" s="6" t="s">
        <v>4766</v>
      </c>
      <c r="J556" s="6" t="s">
        <v>4766</v>
      </c>
      <c r="K556" s="6" t="s">
        <v>4766</v>
      </c>
      <c r="L556" s="6" t="s">
        <v>896</v>
      </c>
      <c r="M556" s="6" t="s">
        <v>4766</v>
      </c>
      <c r="N556" s="6" t="s">
        <v>4766</v>
      </c>
      <c r="O556" s="6" t="s">
        <v>4766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20"/>
  <dimension ref="A1:O1301"/>
  <sheetViews>
    <sheetView workbookViewId="0">
      <selection sqref="A1:O1"/>
    </sheetView>
  </sheetViews>
  <sheetFormatPr defaultRowHeight="16.5" x14ac:dyDescent="0.25"/>
  <cols>
    <col min="1" max="1" width="13" style="1" customWidth="1"/>
    <col min="2" max="2" width="92.75" style="2" customWidth="1"/>
    <col min="3" max="3" width="10.5" style="14" customWidth="1"/>
    <col min="4" max="4" width="12.625" style="1" customWidth="1"/>
    <col min="5" max="8" width="16.125" style="6" bestFit="1" customWidth="1"/>
    <col min="9" max="9" width="9" style="6" customWidth="1"/>
    <col min="10" max="10" width="16.125" style="6" bestFit="1" customWidth="1"/>
    <col min="11" max="12" width="9" style="6" customWidth="1"/>
    <col min="13" max="14" width="16.125" style="6" bestFit="1" customWidth="1"/>
    <col min="15" max="15" width="8" style="6" bestFit="1" customWidth="1"/>
    <col min="16" max="17" width="9" style="1" customWidth="1"/>
    <col min="18" max="16384" width="9" style="1"/>
  </cols>
  <sheetData>
    <row r="1" spans="1:15" s="5" customFormat="1" ht="16.5" customHeight="1" x14ac:dyDescent="0.25">
      <c r="A1" s="4" t="s">
        <v>4751</v>
      </c>
      <c r="B1" s="4" t="s">
        <v>4752</v>
      </c>
      <c r="C1" s="9" t="s">
        <v>0</v>
      </c>
      <c r="D1" s="4" t="s">
        <v>4753</v>
      </c>
      <c r="E1" s="7" t="s">
        <v>4754</v>
      </c>
      <c r="F1" s="7" t="s">
        <v>4755</v>
      </c>
      <c r="G1" s="7" t="s">
        <v>4756</v>
      </c>
      <c r="H1" s="7" t="s">
        <v>4757</v>
      </c>
      <c r="I1" s="7" t="s">
        <v>4758</v>
      </c>
      <c r="J1" s="7" t="s">
        <v>4759</v>
      </c>
      <c r="K1" s="7" t="s">
        <v>4760</v>
      </c>
      <c r="L1" s="7" t="s">
        <v>4761</v>
      </c>
      <c r="M1" s="7" t="s">
        <v>4762</v>
      </c>
      <c r="N1" s="7" t="s">
        <v>4763</v>
      </c>
      <c r="O1" s="7" t="s">
        <v>4764</v>
      </c>
    </row>
    <row r="2" spans="1:15" ht="16.5" customHeight="1" x14ac:dyDescent="0.25">
      <c r="A2" s="1" t="s">
        <v>3353</v>
      </c>
      <c r="B2" s="2" t="s">
        <v>5019</v>
      </c>
      <c r="C2" s="13" t="str">
        <f t="shared" ref="C2:C8" si="0">HYPERLINK("X:\Private\NTD\Test Report\測試報告-電子版本(1999-2014)\MIS","查看目錄")</f>
        <v>查看目錄</v>
      </c>
      <c r="D2" s="1" t="s">
        <v>4992</v>
      </c>
      <c r="E2" s="6">
        <v>36529</v>
      </c>
      <c r="F2" s="6">
        <v>36539</v>
      </c>
      <c r="G2" s="6">
        <v>36557</v>
      </c>
      <c r="H2" s="6" t="s">
        <v>4766</v>
      </c>
      <c r="I2" s="6" t="s">
        <v>4766</v>
      </c>
      <c r="J2" s="6" t="s">
        <v>4766</v>
      </c>
      <c r="K2" s="6" t="s">
        <v>4766</v>
      </c>
      <c r="L2" s="6" t="s">
        <v>4766</v>
      </c>
      <c r="M2" s="6" t="s">
        <v>4766</v>
      </c>
      <c r="N2" s="6" t="s">
        <v>4766</v>
      </c>
      <c r="O2" s="6" t="s">
        <v>4766</v>
      </c>
    </row>
    <row r="3" spans="1:15" ht="16.5" customHeight="1" x14ac:dyDescent="0.25">
      <c r="A3" s="1" t="s">
        <v>3354</v>
      </c>
      <c r="B3" s="2" t="s">
        <v>5020</v>
      </c>
      <c r="C3" s="13" t="str">
        <f t="shared" si="0"/>
        <v>查看目錄</v>
      </c>
      <c r="D3" s="1" t="s">
        <v>3355</v>
      </c>
      <c r="E3" s="6">
        <v>36536</v>
      </c>
      <c r="F3" s="6">
        <v>36546</v>
      </c>
      <c r="G3" s="6">
        <v>36553</v>
      </c>
      <c r="H3" s="6" t="s">
        <v>4766</v>
      </c>
      <c r="I3" s="6" t="s">
        <v>4766</v>
      </c>
      <c r="J3" s="6" t="s">
        <v>4766</v>
      </c>
      <c r="K3" s="6" t="s">
        <v>4766</v>
      </c>
      <c r="L3" s="6" t="s">
        <v>4766</v>
      </c>
      <c r="M3" s="6" t="s">
        <v>4766</v>
      </c>
      <c r="N3" s="6" t="s">
        <v>4766</v>
      </c>
      <c r="O3" s="6" t="s">
        <v>4766</v>
      </c>
    </row>
    <row r="4" spans="1:15" ht="16.5" customHeight="1" x14ac:dyDescent="0.25">
      <c r="A4" s="1" t="s">
        <v>3356</v>
      </c>
      <c r="B4" s="2" t="s">
        <v>5021</v>
      </c>
      <c r="C4" s="13" t="str">
        <f t="shared" si="0"/>
        <v>查看目錄</v>
      </c>
      <c r="D4" s="1" t="s">
        <v>2</v>
      </c>
      <c r="E4" s="6">
        <v>36536</v>
      </c>
      <c r="F4" s="6">
        <v>36540</v>
      </c>
      <c r="G4" s="6">
        <v>36557</v>
      </c>
      <c r="H4" s="6" t="s">
        <v>4766</v>
      </c>
      <c r="I4" s="6" t="s">
        <v>4766</v>
      </c>
      <c r="J4" s="6" t="s">
        <v>4766</v>
      </c>
      <c r="K4" s="6" t="s">
        <v>4766</v>
      </c>
      <c r="L4" s="6" t="s">
        <v>4766</v>
      </c>
      <c r="M4" s="6" t="s">
        <v>4766</v>
      </c>
      <c r="N4" s="6" t="s">
        <v>4766</v>
      </c>
      <c r="O4" s="6" t="s">
        <v>4766</v>
      </c>
    </row>
    <row r="5" spans="1:15" ht="16.5" customHeight="1" x14ac:dyDescent="0.25">
      <c r="A5" s="1" t="s">
        <v>3357</v>
      </c>
      <c r="B5" s="2" t="s">
        <v>5022</v>
      </c>
      <c r="C5" s="13" t="str">
        <f t="shared" si="0"/>
        <v>查看目錄</v>
      </c>
      <c r="D5" s="1" t="s">
        <v>4992</v>
      </c>
      <c r="E5" s="6">
        <v>36540</v>
      </c>
      <c r="F5" s="6">
        <v>36550</v>
      </c>
      <c r="G5" s="6">
        <v>36594</v>
      </c>
      <c r="H5" s="6" t="s">
        <v>4766</v>
      </c>
      <c r="I5" s="6" t="s">
        <v>4766</v>
      </c>
      <c r="J5" s="6" t="s">
        <v>4766</v>
      </c>
      <c r="K5" s="6" t="s">
        <v>4766</v>
      </c>
      <c r="L5" s="6" t="s">
        <v>4766</v>
      </c>
      <c r="M5" s="6" t="s">
        <v>4766</v>
      </c>
      <c r="N5" s="6" t="s">
        <v>4766</v>
      </c>
      <c r="O5" s="6" t="s">
        <v>4766</v>
      </c>
    </row>
    <row r="6" spans="1:15" ht="16.5" customHeight="1" x14ac:dyDescent="0.25">
      <c r="A6" s="1" t="s">
        <v>3358</v>
      </c>
      <c r="B6" s="2" t="s">
        <v>5023</v>
      </c>
      <c r="C6" s="13" t="str">
        <f t="shared" si="0"/>
        <v>查看目錄</v>
      </c>
      <c r="D6" s="1" t="s">
        <v>3355</v>
      </c>
      <c r="E6" s="6">
        <v>36542</v>
      </c>
      <c r="F6" s="6">
        <v>36551</v>
      </c>
      <c r="G6" s="6">
        <v>36553</v>
      </c>
      <c r="H6" s="6" t="s">
        <v>4766</v>
      </c>
      <c r="I6" s="6" t="s">
        <v>4766</v>
      </c>
      <c r="J6" s="6" t="s">
        <v>4766</v>
      </c>
      <c r="K6" s="6" t="s">
        <v>4766</v>
      </c>
      <c r="L6" s="6" t="s">
        <v>4766</v>
      </c>
      <c r="M6" s="6" t="s">
        <v>4766</v>
      </c>
      <c r="N6" s="6" t="s">
        <v>4766</v>
      </c>
      <c r="O6" s="6" t="s">
        <v>4766</v>
      </c>
    </row>
    <row r="7" spans="1:15" ht="16.5" customHeight="1" x14ac:dyDescent="0.25">
      <c r="A7" s="1" t="s">
        <v>3359</v>
      </c>
      <c r="B7" s="2" t="s">
        <v>5024</v>
      </c>
      <c r="C7" s="13" t="str">
        <f t="shared" si="0"/>
        <v>查看目錄</v>
      </c>
      <c r="D7" s="1" t="s">
        <v>3355</v>
      </c>
      <c r="E7" s="6">
        <v>36545</v>
      </c>
      <c r="F7" s="6">
        <v>36555</v>
      </c>
      <c r="G7" s="6">
        <v>36553</v>
      </c>
      <c r="H7" s="6" t="s">
        <v>4766</v>
      </c>
      <c r="I7" s="6" t="s">
        <v>4766</v>
      </c>
      <c r="J7" s="6" t="s">
        <v>4766</v>
      </c>
      <c r="K7" s="6" t="s">
        <v>4766</v>
      </c>
      <c r="L7" s="6" t="s">
        <v>4766</v>
      </c>
      <c r="M7" s="6" t="s">
        <v>4766</v>
      </c>
      <c r="N7" s="6" t="s">
        <v>4766</v>
      </c>
      <c r="O7" s="6" t="s">
        <v>4766</v>
      </c>
    </row>
    <row r="8" spans="1:15" ht="16.5" customHeight="1" x14ac:dyDescent="0.25">
      <c r="A8" s="1" t="s">
        <v>3360</v>
      </c>
      <c r="B8" s="2" t="s">
        <v>5025</v>
      </c>
      <c r="C8" s="13" t="str">
        <f t="shared" si="0"/>
        <v>查看目錄</v>
      </c>
      <c r="D8" s="1" t="s">
        <v>2</v>
      </c>
      <c r="E8" s="6">
        <v>36549</v>
      </c>
      <c r="F8" s="6">
        <v>36554</v>
      </c>
      <c r="G8" s="6">
        <v>36579</v>
      </c>
      <c r="H8" s="6" t="s">
        <v>4766</v>
      </c>
      <c r="I8" s="6" t="s">
        <v>4766</v>
      </c>
      <c r="J8" s="6" t="s">
        <v>4766</v>
      </c>
      <c r="K8" s="6" t="s">
        <v>4766</v>
      </c>
      <c r="L8" s="6" t="s">
        <v>4766</v>
      </c>
      <c r="M8" s="6" t="s">
        <v>4766</v>
      </c>
      <c r="N8" s="6" t="s">
        <v>4766</v>
      </c>
      <c r="O8" s="6" t="s">
        <v>4766</v>
      </c>
    </row>
    <row r="9" spans="1:15" ht="16.5" customHeight="1" x14ac:dyDescent="0.25">
      <c r="A9" s="1" t="s">
        <v>3361</v>
      </c>
      <c r="B9" s="2" t="s">
        <v>5026</v>
      </c>
      <c r="C9" s="13" t="str">
        <f>HYPERLINK("X:\Private\NTD\Test Report\測試報告-電子版本(1999-2014)\MIS\MIS-00201","查看文件")</f>
        <v>查看文件</v>
      </c>
      <c r="D9" s="1" t="s">
        <v>2</v>
      </c>
      <c r="E9" s="6">
        <v>36567</v>
      </c>
      <c r="F9" s="6">
        <v>36577</v>
      </c>
      <c r="G9" s="6">
        <v>36735</v>
      </c>
      <c r="H9" s="6" t="s">
        <v>4766</v>
      </c>
      <c r="I9" s="6" t="s">
        <v>4766</v>
      </c>
      <c r="J9" s="6" t="s">
        <v>4766</v>
      </c>
      <c r="K9" s="6" t="s">
        <v>4766</v>
      </c>
      <c r="L9" s="6" t="s">
        <v>4766</v>
      </c>
      <c r="M9" s="6" t="s">
        <v>4766</v>
      </c>
      <c r="N9" s="6" t="s">
        <v>4766</v>
      </c>
      <c r="O9" s="6" t="s">
        <v>4766</v>
      </c>
    </row>
    <row r="10" spans="1:15" ht="16.5" customHeight="1" x14ac:dyDescent="0.25">
      <c r="A10" s="1" t="s">
        <v>3362</v>
      </c>
      <c r="B10" s="2" t="s">
        <v>5027</v>
      </c>
      <c r="C10" s="13" t="str">
        <f>HYPERLINK("X:\Private\NTD\Test Report\測試報告-電子版本(1999-2014)\MIS","查看目錄")</f>
        <v>查看目錄</v>
      </c>
      <c r="D10" s="1" t="s">
        <v>2</v>
      </c>
      <c r="E10" s="6">
        <v>36581</v>
      </c>
      <c r="F10" s="6">
        <v>36585</v>
      </c>
      <c r="G10" s="6">
        <v>36585</v>
      </c>
      <c r="H10" s="6" t="s">
        <v>4766</v>
      </c>
      <c r="I10" s="6" t="s">
        <v>4766</v>
      </c>
      <c r="J10" s="6" t="s">
        <v>4766</v>
      </c>
      <c r="K10" s="6" t="s">
        <v>4766</v>
      </c>
      <c r="L10" s="6" t="s">
        <v>4766</v>
      </c>
      <c r="M10" s="6" t="s">
        <v>4766</v>
      </c>
      <c r="N10" s="6" t="s">
        <v>4766</v>
      </c>
      <c r="O10" s="6" t="s">
        <v>4766</v>
      </c>
    </row>
    <row r="11" spans="1:15" ht="16.5" customHeight="1" x14ac:dyDescent="0.25">
      <c r="A11" s="1" t="s">
        <v>3363</v>
      </c>
      <c r="B11" s="2" t="s">
        <v>5028</v>
      </c>
      <c r="C11" s="13" t="str">
        <f>HYPERLINK("X:\Private\NTD\Test Report\測試報告-電子版本(1999-2014)\MIS","查看目錄")</f>
        <v>查看目錄</v>
      </c>
      <c r="D11" s="1" t="s">
        <v>2</v>
      </c>
      <c r="E11" s="6">
        <v>36589</v>
      </c>
      <c r="F11" s="6">
        <v>36592</v>
      </c>
      <c r="G11" s="6">
        <v>36585</v>
      </c>
      <c r="H11" s="6" t="s">
        <v>4766</v>
      </c>
      <c r="I11" s="6" t="s">
        <v>4766</v>
      </c>
      <c r="J11" s="6" t="s">
        <v>4766</v>
      </c>
      <c r="K11" s="6" t="s">
        <v>4766</v>
      </c>
      <c r="L11" s="6" t="s">
        <v>4766</v>
      </c>
      <c r="M11" s="6" t="s">
        <v>4766</v>
      </c>
      <c r="N11" s="6" t="s">
        <v>4766</v>
      </c>
      <c r="O11" s="6" t="s">
        <v>4766</v>
      </c>
    </row>
    <row r="12" spans="1:15" ht="16.5" customHeight="1" x14ac:dyDescent="0.25">
      <c r="A12" s="1" t="s">
        <v>3364</v>
      </c>
      <c r="B12" s="2" t="s">
        <v>5029</v>
      </c>
      <c r="C12" s="13" t="str">
        <f>HYPERLINK("X:\Private\NTD\Test Report\測試報告-電子版本(1999-2014)\MIS\MIS-00401","查看文件")</f>
        <v>查看文件</v>
      </c>
      <c r="D12" s="1" t="s">
        <v>9</v>
      </c>
      <c r="E12" s="6">
        <v>36618</v>
      </c>
      <c r="F12" s="6">
        <v>36634</v>
      </c>
      <c r="G12" s="6">
        <v>36628</v>
      </c>
      <c r="H12" s="6" t="s">
        <v>4766</v>
      </c>
      <c r="I12" s="6" t="s">
        <v>4766</v>
      </c>
      <c r="J12" s="6" t="s">
        <v>4766</v>
      </c>
      <c r="K12" s="6" t="s">
        <v>4766</v>
      </c>
      <c r="L12" s="6" t="s">
        <v>4766</v>
      </c>
      <c r="M12" s="6" t="s">
        <v>4766</v>
      </c>
      <c r="N12" s="6" t="s">
        <v>4766</v>
      </c>
      <c r="O12" s="6" t="s">
        <v>4766</v>
      </c>
    </row>
    <row r="13" spans="1:15" ht="16.5" customHeight="1" x14ac:dyDescent="0.25">
      <c r="A13" s="1" t="s">
        <v>3365</v>
      </c>
      <c r="B13" s="2" t="s">
        <v>5030</v>
      </c>
      <c r="C13" s="13" t="str">
        <f>HYPERLINK("X:\Private\NTD\Test Report\測試報告-電子版本(1999-2014)\MIS\MIS-00402","查看文件")</f>
        <v>查看文件</v>
      </c>
      <c r="D13" s="1" t="s">
        <v>2</v>
      </c>
      <c r="E13" s="6">
        <v>36642</v>
      </c>
      <c r="F13" s="6">
        <v>36651</v>
      </c>
      <c r="G13" s="6">
        <v>36666</v>
      </c>
      <c r="H13" s="6" t="s">
        <v>4766</v>
      </c>
      <c r="I13" s="6" t="s">
        <v>4766</v>
      </c>
      <c r="J13" s="6" t="s">
        <v>4766</v>
      </c>
      <c r="K13" s="6" t="s">
        <v>4766</v>
      </c>
      <c r="L13" s="6" t="s">
        <v>4766</v>
      </c>
      <c r="M13" s="6" t="s">
        <v>4766</v>
      </c>
      <c r="N13" s="6" t="s">
        <v>4766</v>
      </c>
      <c r="O13" s="6" t="s">
        <v>4766</v>
      </c>
    </row>
    <row r="14" spans="1:15" ht="16.5" customHeight="1" x14ac:dyDescent="0.25">
      <c r="A14" s="1" t="s">
        <v>3366</v>
      </c>
      <c r="B14" s="2" t="s">
        <v>5031</v>
      </c>
      <c r="C14" s="13" t="str">
        <f>HYPERLINK("X:\Private\NTD\Test Report\測試報告-電子版本(1999-2014)\MIS\MIS-00403","查看文件")</f>
        <v>查看文件</v>
      </c>
      <c r="D14" s="1" t="s">
        <v>11</v>
      </c>
      <c r="E14" s="6">
        <v>36644</v>
      </c>
      <c r="F14" s="6">
        <v>36651</v>
      </c>
      <c r="G14" s="6">
        <v>36659</v>
      </c>
      <c r="H14" s="6" t="s">
        <v>4766</v>
      </c>
      <c r="I14" s="6" t="s">
        <v>4766</v>
      </c>
      <c r="J14" s="6" t="s">
        <v>4766</v>
      </c>
      <c r="K14" s="6" t="s">
        <v>4766</v>
      </c>
      <c r="L14" s="6" t="s">
        <v>4766</v>
      </c>
      <c r="M14" s="6" t="s">
        <v>4766</v>
      </c>
      <c r="N14" s="6" t="s">
        <v>4766</v>
      </c>
      <c r="O14" s="6" t="s">
        <v>4766</v>
      </c>
    </row>
    <row r="15" spans="1:15" ht="16.5" customHeight="1" x14ac:dyDescent="0.25">
      <c r="A15" s="1" t="s">
        <v>3367</v>
      </c>
      <c r="B15" s="2" t="s">
        <v>5032</v>
      </c>
      <c r="C15" s="13" t="str">
        <f>HYPERLINK("X:\Private\NTD\Test Report\測試報告-電子版本(1999-2014)\MIS\MIS-00501","查看文件")</f>
        <v>查看文件</v>
      </c>
      <c r="D15" s="1" t="s">
        <v>252</v>
      </c>
      <c r="E15" s="6">
        <v>36650</v>
      </c>
      <c r="F15" s="6">
        <v>36665</v>
      </c>
      <c r="G15" s="6">
        <v>36677</v>
      </c>
      <c r="H15" s="6" t="s">
        <v>4766</v>
      </c>
      <c r="I15" s="6" t="s">
        <v>4766</v>
      </c>
      <c r="J15" s="6" t="s">
        <v>4766</v>
      </c>
      <c r="K15" s="6" t="s">
        <v>4766</v>
      </c>
      <c r="L15" s="6" t="s">
        <v>4766</v>
      </c>
      <c r="M15" s="6" t="s">
        <v>4766</v>
      </c>
      <c r="N15" s="6" t="s">
        <v>4766</v>
      </c>
      <c r="O15" s="6" t="s">
        <v>4766</v>
      </c>
    </row>
    <row r="16" spans="1:15" ht="16.5" customHeight="1" x14ac:dyDescent="0.25">
      <c r="A16" s="1" t="s">
        <v>3368</v>
      </c>
      <c r="B16" s="2" t="s">
        <v>5033</v>
      </c>
      <c r="C16" s="13" t="str">
        <f>HYPERLINK("X:\Private\NTD\Test Report\測試報告-電子版本(1999-2014)\MIS\MIS-00502","查看文件")</f>
        <v>查看文件</v>
      </c>
      <c r="D16" s="1" t="s">
        <v>11</v>
      </c>
      <c r="E16" s="6">
        <v>36662</v>
      </c>
      <c r="F16" s="6">
        <v>36669</v>
      </c>
      <c r="G16" s="6">
        <v>36697</v>
      </c>
      <c r="H16" s="6" t="s">
        <v>4766</v>
      </c>
      <c r="I16" s="6" t="s">
        <v>4766</v>
      </c>
      <c r="J16" s="6" t="s">
        <v>4766</v>
      </c>
      <c r="K16" s="6" t="s">
        <v>4766</v>
      </c>
      <c r="L16" s="6" t="s">
        <v>4766</v>
      </c>
      <c r="M16" s="6" t="s">
        <v>4766</v>
      </c>
      <c r="N16" s="6" t="s">
        <v>4766</v>
      </c>
      <c r="O16" s="6" t="s">
        <v>4766</v>
      </c>
    </row>
    <row r="17" spans="1:15" ht="16.5" customHeight="1" x14ac:dyDescent="0.25">
      <c r="A17" s="1" t="s">
        <v>3369</v>
      </c>
      <c r="B17" s="2" t="s">
        <v>5034</v>
      </c>
      <c r="C17" s="13" t="str">
        <f>HYPERLINK("X:\Private\NTD\Test Report\測試報告-電子版本(1999-2014)\MIS\MIS-00503","查看文件")</f>
        <v>查看文件</v>
      </c>
      <c r="D17" s="1" t="s">
        <v>2</v>
      </c>
      <c r="E17" s="6">
        <v>36666</v>
      </c>
      <c r="F17" s="6">
        <v>36672</v>
      </c>
      <c r="G17" s="6">
        <v>36810</v>
      </c>
      <c r="H17" s="6" t="s">
        <v>4766</v>
      </c>
      <c r="I17" s="6" t="s">
        <v>4766</v>
      </c>
      <c r="J17" s="6" t="s">
        <v>4766</v>
      </c>
      <c r="K17" s="6" t="s">
        <v>4766</v>
      </c>
      <c r="L17" s="6" t="s">
        <v>4766</v>
      </c>
      <c r="M17" s="6" t="s">
        <v>4766</v>
      </c>
      <c r="N17" s="6" t="s">
        <v>4766</v>
      </c>
      <c r="O17" s="6" t="s">
        <v>4766</v>
      </c>
    </row>
    <row r="18" spans="1:15" ht="16.5" customHeight="1" x14ac:dyDescent="0.25">
      <c r="A18" s="1" t="s">
        <v>3370</v>
      </c>
      <c r="B18" s="2" t="s">
        <v>5035</v>
      </c>
      <c r="C18" s="13" t="str">
        <f>HYPERLINK("X:\Private\NTD\Test Report\測試報告-電子版本(1999-2014)\MIS","查看目錄")</f>
        <v>查看目錄</v>
      </c>
      <c r="D18" s="1" t="s">
        <v>4992</v>
      </c>
      <c r="E18" s="6">
        <v>36698</v>
      </c>
      <c r="F18" s="6">
        <v>36707</v>
      </c>
      <c r="G18" s="6" t="s">
        <v>4766</v>
      </c>
      <c r="H18" s="6" t="s">
        <v>4766</v>
      </c>
      <c r="I18" s="6" t="s">
        <v>4766</v>
      </c>
      <c r="J18" s="6" t="s">
        <v>4766</v>
      </c>
      <c r="K18" s="6" t="s">
        <v>4766</v>
      </c>
      <c r="L18" s="6" t="s">
        <v>4766</v>
      </c>
      <c r="M18" s="6" t="s">
        <v>4766</v>
      </c>
      <c r="N18" s="6" t="s">
        <v>4766</v>
      </c>
      <c r="O18" s="6" t="s">
        <v>4766</v>
      </c>
    </row>
    <row r="19" spans="1:15" ht="16.5" customHeight="1" x14ac:dyDescent="0.25">
      <c r="A19" s="1" t="s">
        <v>3371</v>
      </c>
      <c r="B19" s="2" t="s">
        <v>5036</v>
      </c>
      <c r="C19" s="13" t="str">
        <f>HYPERLINK("X:\Private\NTD\Test Report\測試報告-電子版本(1999-2014)\MIS\MIS-00701","查看文件")</f>
        <v>查看文件</v>
      </c>
      <c r="D19" s="1" t="s">
        <v>11</v>
      </c>
      <c r="E19" s="6">
        <v>36720</v>
      </c>
      <c r="F19" s="6">
        <v>36730</v>
      </c>
      <c r="G19" s="6">
        <v>36731</v>
      </c>
      <c r="H19" s="6" t="s">
        <v>4766</v>
      </c>
      <c r="I19" s="6" t="s">
        <v>4766</v>
      </c>
      <c r="J19" s="6" t="s">
        <v>4766</v>
      </c>
      <c r="K19" s="6" t="s">
        <v>4766</v>
      </c>
      <c r="L19" s="6" t="s">
        <v>4766</v>
      </c>
      <c r="M19" s="6" t="s">
        <v>4766</v>
      </c>
      <c r="N19" s="6" t="s">
        <v>4766</v>
      </c>
      <c r="O19" s="6" t="s">
        <v>4766</v>
      </c>
    </row>
    <row r="20" spans="1:15" ht="16.5" customHeight="1" x14ac:dyDescent="0.25">
      <c r="A20" s="1" t="s">
        <v>3372</v>
      </c>
      <c r="B20" s="2" t="s">
        <v>5037</v>
      </c>
      <c r="C20" s="13" t="str">
        <f>HYPERLINK("X:\Private\NTD\Test Report\測試報告-電子版本(1999-2014)\MIS\MIS-00702","查看文件")</f>
        <v>查看文件</v>
      </c>
      <c r="D20" s="1" t="s">
        <v>2</v>
      </c>
      <c r="E20" s="6">
        <v>36726</v>
      </c>
      <c r="F20" s="6">
        <v>36729</v>
      </c>
      <c r="G20" s="6" t="s">
        <v>4766</v>
      </c>
      <c r="H20" s="6" t="s">
        <v>4766</v>
      </c>
      <c r="I20" s="6" t="s">
        <v>4766</v>
      </c>
      <c r="J20" s="6" t="s">
        <v>4766</v>
      </c>
      <c r="K20" s="6" t="s">
        <v>4766</v>
      </c>
      <c r="L20" s="6" t="s">
        <v>4766</v>
      </c>
      <c r="M20" s="6" t="s">
        <v>4766</v>
      </c>
      <c r="N20" s="6" t="s">
        <v>4766</v>
      </c>
      <c r="O20" s="6" t="s">
        <v>4766</v>
      </c>
    </row>
    <row r="21" spans="1:15" ht="16.5" customHeight="1" x14ac:dyDescent="0.25">
      <c r="A21" s="1" t="s">
        <v>3373</v>
      </c>
      <c r="B21" s="2" t="s">
        <v>5038</v>
      </c>
      <c r="C21" s="13" t="str">
        <f>HYPERLINK("X:\Private\NTD\Test Report\測試報告-電子版本(1999-2014)\MIS\MIS-00703","查看文件")</f>
        <v>查看文件</v>
      </c>
      <c r="D21" s="1" t="s">
        <v>3355</v>
      </c>
      <c r="E21" s="6">
        <v>36727</v>
      </c>
      <c r="F21" s="6">
        <v>36738</v>
      </c>
      <c r="G21" s="6" t="s">
        <v>4766</v>
      </c>
      <c r="H21" s="6" t="s">
        <v>4766</v>
      </c>
      <c r="I21" s="6" t="s">
        <v>4766</v>
      </c>
      <c r="J21" s="6" t="s">
        <v>4766</v>
      </c>
      <c r="K21" s="6" t="s">
        <v>4766</v>
      </c>
      <c r="L21" s="6" t="s">
        <v>4766</v>
      </c>
      <c r="M21" s="6" t="s">
        <v>4766</v>
      </c>
      <c r="N21" s="6" t="s">
        <v>4766</v>
      </c>
      <c r="O21" s="6" t="s">
        <v>4766</v>
      </c>
    </row>
    <row r="22" spans="1:15" ht="16.5" customHeight="1" x14ac:dyDescent="0.25">
      <c r="A22" s="1" t="s">
        <v>3374</v>
      </c>
      <c r="B22" s="2" t="s">
        <v>5039</v>
      </c>
      <c r="C22" s="13" t="str">
        <f>HYPERLINK("X:\Private\NTD\Test Report\測試報告-電子版本(1999-2014)\MIS\MIS-00704","查看文件")</f>
        <v>查看文件</v>
      </c>
      <c r="D22" s="1" t="s">
        <v>1761</v>
      </c>
      <c r="E22" s="6">
        <v>36733</v>
      </c>
      <c r="F22" s="6">
        <v>36748</v>
      </c>
      <c r="G22" s="6" t="s">
        <v>4766</v>
      </c>
      <c r="H22" s="6" t="s">
        <v>4766</v>
      </c>
      <c r="I22" s="6" t="s">
        <v>4766</v>
      </c>
      <c r="J22" s="6" t="s">
        <v>4766</v>
      </c>
      <c r="K22" s="6" t="s">
        <v>4766</v>
      </c>
      <c r="L22" s="6" t="s">
        <v>4766</v>
      </c>
      <c r="M22" s="6" t="s">
        <v>4766</v>
      </c>
      <c r="N22" s="6" t="s">
        <v>4766</v>
      </c>
      <c r="O22" s="6" t="s">
        <v>4766</v>
      </c>
    </row>
    <row r="23" spans="1:15" ht="16.5" customHeight="1" x14ac:dyDescent="0.25">
      <c r="A23" s="1" t="s">
        <v>3375</v>
      </c>
      <c r="B23" s="2" t="s">
        <v>5040</v>
      </c>
      <c r="C23" s="13" t="str">
        <f>HYPERLINK("X:\Private\NTD\Test Report\測試報告-電子版本(1999-2014)\MIS\MIS-00705","查看文件")</f>
        <v>查看文件</v>
      </c>
      <c r="D23" s="1" t="s">
        <v>1761</v>
      </c>
      <c r="E23" s="6">
        <v>36733</v>
      </c>
      <c r="F23" s="6">
        <v>36748</v>
      </c>
      <c r="G23" s="6" t="s">
        <v>4766</v>
      </c>
      <c r="H23" s="6" t="s">
        <v>4766</v>
      </c>
      <c r="I23" s="6" t="s">
        <v>4766</v>
      </c>
      <c r="J23" s="6" t="s">
        <v>4766</v>
      </c>
      <c r="K23" s="6" t="s">
        <v>4766</v>
      </c>
      <c r="L23" s="6" t="s">
        <v>4766</v>
      </c>
      <c r="M23" s="6" t="s">
        <v>4766</v>
      </c>
      <c r="N23" s="6" t="s">
        <v>4766</v>
      </c>
      <c r="O23" s="6" t="s">
        <v>4766</v>
      </c>
    </row>
    <row r="24" spans="1:15" ht="16.5" customHeight="1" x14ac:dyDescent="0.25">
      <c r="A24" s="1" t="s">
        <v>3376</v>
      </c>
      <c r="B24" s="2" t="s">
        <v>5041</v>
      </c>
      <c r="C24" s="13" t="str">
        <f>HYPERLINK("X:\Private\NTD\Test Report\測試報告-電子版本(1999-2014)\MIS\MIS-00706","查看文件")</f>
        <v>查看文件</v>
      </c>
      <c r="D24" s="1" t="s">
        <v>1761</v>
      </c>
      <c r="E24" s="6">
        <v>36733</v>
      </c>
      <c r="F24" s="6">
        <v>36748</v>
      </c>
      <c r="G24" s="6" t="s">
        <v>4766</v>
      </c>
      <c r="H24" s="6" t="s">
        <v>4766</v>
      </c>
      <c r="I24" s="6" t="s">
        <v>4766</v>
      </c>
      <c r="J24" s="6" t="s">
        <v>4766</v>
      </c>
      <c r="K24" s="6" t="s">
        <v>4766</v>
      </c>
      <c r="L24" s="6" t="s">
        <v>4766</v>
      </c>
      <c r="M24" s="6" t="s">
        <v>4766</v>
      </c>
      <c r="N24" s="6" t="s">
        <v>4766</v>
      </c>
      <c r="O24" s="6" t="s">
        <v>4766</v>
      </c>
    </row>
    <row r="25" spans="1:15" ht="16.5" customHeight="1" x14ac:dyDescent="0.25">
      <c r="A25" s="1" t="s">
        <v>3377</v>
      </c>
      <c r="B25" s="2" t="s">
        <v>5042</v>
      </c>
      <c r="C25" s="13" t="str">
        <f>HYPERLINK("X:\Private\NTD\Test Report\測試報告-電子版本(1999-2014)\MIS\MIS-00801","查看文件")</f>
        <v>查看文件</v>
      </c>
      <c r="D25" s="1" t="s">
        <v>4992</v>
      </c>
      <c r="E25" s="6">
        <v>36736</v>
      </c>
      <c r="F25" s="6">
        <v>36743</v>
      </c>
      <c r="G25" s="6" t="s">
        <v>4766</v>
      </c>
      <c r="H25" s="6" t="s">
        <v>4766</v>
      </c>
      <c r="I25" s="6" t="s">
        <v>4766</v>
      </c>
      <c r="J25" s="6" t="s">
        <v>4766</v>
      </c>
      <c r="K25" s="6" t="s">
        <v>4766</v>
      </c>
      <c r="L25" s="6" t="s">
        <v>4766</v>
      </c>
      <c r="M25" s="6" t="s">
        <v>4766</v>
      </c>
      <c r="N25" s="6" t="s">
        <v>4766</v>
      </c>
      <c r="O25" s="6" t="s">
        <v>4766</v>
      </c>
    </row>
    <row r="26" spans="1:15" ht="16.5" customHeight="1" x14ac:dyDescent="0.25">
      <c r="A26" s="1" t="s">
        <v>3378</v>
      </c>
      <c r="B26" s="2" t="s">
        <v>5043</v>
      </c>
      <c r="C26" s="13" t="str">
        <f>HYPERLINK("X:\Private\NTD\Test Report\測試報告-電子版本(1999-2014)\MIS\MIS-00802","查看文件")</f>
        <v>查看文件</v>
      </c>
      <c r="D26" s="1" t="s">
        <v>9</v>
      </c>
      <c r="E26" s="6">
        <v>36766</v>
      </c>
      <c r="F26" s="6">
        <v>36769</v>
      </c>
      <c r="G26" s="6" t="s">
        <v>4766</v>
      </c>
      <c r="H26" s="6" t="s">
        <v>4766</v>
      </c>
      <c r="I26" s="6" t="s">
        <v>4766</v>
      </c>
      <c r="J26" s="6" t="s">
        <v>4766</v>
      </c>
      <c r="K26" s="6" t="s">
        <v>4766</v>
      </c>
      <c r="L26" s="6" t="s">
        <v>4766</v>
      </c>
      <c r="M26" s="6" t="s">
        <v>4766</v>
      </c>
      <c r="N26" s="6" t="s">
        <v>4766</v>
      </c>
      <c r="O26" s="6" t="s">
        <v>4766</v>
      </c>
    </row>
    <row r="27" spans="1:15" ht="16.5" customHeight="1" x14ac:dyDescent="0.25">
      <c r="A27" s="1" t="s">
        <v>3379</v>
      </c>
      <c r="B27" s="2" t="s">
        <v>5044</v>
      </c>
      <c r="C27" s="13" t="str">
        <f>HYPERLINK("X:\Private\NTD\Test Report\測試報告-電子版本(1999-2014)\MIS","查看目錄")</f>
        <v>查看目錄</v>
      </c>
      <c r="D27" s="1" t="s">
        <v>1767</v>
      </c>
      <c r="E27" s="6">
        <v>36768</v>
      </c>
      <c r="F27" s="6">
        <v>36779</v>
      </c>
      <c r="G27" s="6" t="s">
        <v>4766</v>
      </c>
      <c r="H27" s="6" t="s">
        <v>4766</v>
      </c>
      <c r="I27" s="6" t="s">
        <v>4766</v>
      </c>
      <c r="J27" s="6" t="s">
        <v>4766</v>
      </c>
      <c r="K27" s="6" t="s">
        <v>4766</v>
      </c>
      <c r="L27" s="6" t="s">
        <v>4766</v>
      </c>
      <c r="M27" s="6" t="s">
        <v>4766</v>
      </c>
      <c r="N27" s="6" t="s">
        <v>4766</v>
      </c>
      <c r="O27" s="6" t="s">
        <v>4766</v>
      </c>
    </row>
    <row r="28" spans="1:15" ht="16.5" customHeight="1" x14ac:dyDescent="0.25">
      <c r="A28" s="1" t="s">
        <v>3380</v>
      </c>
      <c r="B28" s="2" t="s">
        <v>5045</v>
      </c>
      <c r="C28" s="13" t="str">
        <f>HYPERLINK("X:\Private\NTD\Test Report\測試報告-電子版本(1999-2014)\MIS\MIS-00901","查看文件")</f>
        <v>查看文件</v>
      </c>
      <c r="D28" s="1" t="s">
        <v>25</v>
      </c>
      <c r="E28" s="6" t="s">
        <v>4766</v>
      </c>
      <c r="F28" s="6" t="s">
        <v>4766</v>
      </c>
      <c r="G28" s="6" t="s">
        <v>3381</v>
      </c>
      <c r="H28" s="6" t="s">
        <v>4766</v>
      </c>
      <c r="I28" s="6" t="s">
        <v>4766</v>
      </c>
      <c r="J28" s="6" t="s">
        <v>4766</v>
      </c>
      <c r="K28" s="6" t="s">
        <v>4766</v>
      </c>
      <c r="L28" s="6" t="s">
        <v>4766</v>
      </c>
      <c r="M28" s="6" t="s">
        <v>4766</v>
      </c>
      <c r="N28" s="6" t="s">
        <v>4766</v>
      </c>
      <c r="O28" s="6" t="s">
        <v>4766</v>
      </c>
    </row>
    <row r="29" spans="1:15" ht="16.5" customHeight="1" x14ac:dyDescent="0.25">
      <c r="A29" s="1" t="s">
        <v>3382</v>
      </c>
      <c r="B29" s="2" t="s">
        <v>5046</v>
      </c>
      <c r="C29" s="13" t="str">
        <f>HYPERLINK("X:\Private\NTD\Test Report\測試報告-電子版本(1999-2014)\MIS","查看目錄")</f>
        <v>查看目錄</v>
      </c>
      <c r="D29" s="1" t="s">
        <v>1767</v>
      </c>
      <c r="E29" s="6">
        <v>36790</v>
      </c>
      <c r="F29" s="6">
        <v>36820</v>
      </c>
      <c r="G29" s="6" t="s">
        <v>4766</v>
      </c>
      <c r="H29" s="6" t="s">
        <v>4766</v>
      </c>
      <c r="I29" s="6" t="s">
        <v>4766</v>
      </c>
      <c r="J29" s="6" t="s">
        <v>4766</v>
      </c>
      <c r="K29" s="6" t="s">
        <v>4766</v>
      </c>
      <c r="L29" s="6" t="s">
        <v>4766</v>
      </c>
      <c r="M29" s="6" t="s">
        <v>4766</v>
      </c>
      <c r="N29" s="6" t="s">
        <v>4766</v>
      </c>
      <c r="O29" s="6" t="s">
        <v>4766</v>
      </c>
    </row>
    <row r="30" spans="1:15" ht="16.5" customHeight="1" x14ac:dyDescent="0.25">
      <c r="A30" s="1" t="s">
        <v>3383</v>
      </c>
      <c r="B30" s="2" t="s">
        <v>5047</v>
      </c>
      <c r="C30" s="13" t="str">
        <f>HYPERLINK("X:\Private\NTD\Test Report\測試報告-電子版本(1999-2014)\MIS","查看目錄")</f>
        <v>查看目錄</v>
      </c>
      <c r="D30" s="1" t="s">
        <v>1767</v>
      </c>
      <c r="E30" s="6">
        <v>36790</v>
      </c>
      <c r="F30" s="6">
        <v>36801</v>
      </c>
      <c r="G30" s="6" t="s">
        <v>4766</v>
      </c>
      <c r="H30" s="6" t="s">
        <v>4766</v>
      </c>
      <c r="I30" s="6" t="s">
        <v>4766</v>
      </c>
      <c r="J30" s="6" t="s">
        <v>4766</v>
      </c>
      <c r="K30" s="6" t="s">
        <v>4766</v>
      </c>
      <c r="L30" s="6" t="s">
        <v>4766</v>
      </c>
      <c r="M30" s="6" t="s">
        <v>4766</v>
      </c>
      <c r="N30" s="6" t="s">
        <v>4766</v>
      </c>
      <c r="O30" s="6" t="s">
        <v>4766</v>
      </c>
    </row>
    <row r="31" spans="1:15" ht="16.5" customHeight="1" x14ac:dyDescent="0.25">
      <c r="A31" s="1" t="s">
        <v>3384</v>
      </c>
      <c r="B31" s="2" t="s">
        <v>5048</v>
      </c>
      <c r="C31" s="13" t="str">
        <f>HYPERLINK("X:\Private\NTD\Test Report\測試報告-電子版本(1999-2014)\MIS\MIS-00904","查看文件")</f>
        <v>查看文件</v>
      </c>
      <c r="D31" s="1" t="s">
        <v>11</v>
      </c>
      <c r="E31" s="6">
        <v>36794</v>
      </c>
      <c r="F31" s="6">
        <v>36804</v>
      </c>
      <c r="G31" s="6">
        <v>36858</v>
      </c>
      <c r="H31" s="6" t="s">
        <v>4766</v>
      </c>
      <c r="I31" s="6" t="s">
        <v>4766</v>
      </c>
      <c r="J31" s="6" t="s">
        <v>4766</v>
      </c>
      <c r="K31" s="6" t="s">
        <v>4766</v>
      </c>
      <c r="L31" s="6" t="s">
        <v>4766</v>
      </c>
      <c r="M31" s="6" t="s">
        <v>4766</v>
      </c>
      <c r="N31" s="6" t="s">
        <v>4766</v>
      </c>
      <c r="O31" s="6" t="s">
        <v>4766</v>
      </c>
    </row>
    <row r="32" spans="1:15" ht="16.5" customHeight="1" x14ac:dyDescent="0.25">
      <c r="A32" s="1" t="s">
        <v>3385</v>
      </c>
      <c r="B32" s="2" t="s">
        <v>5049</v>
      </c>
      <c r="C32" s="13" t="str">
        <f>HYPERLINK("X:\Private\NTD\Test Report\測試報告-電子版本(1999-2014)\MIS\MIS-00905","查看文件")</f>
        <v>查看文件</v>
      </c>
      <c r="D32" s="1" t="s">
        <v>11</v>
      </c>
      <c r="E32" s="6">
        <v>36794</v>
      </c>
      <c r="F32" s="6">
        <v>36804</v>
      </c>
      <c r="G32" s="6" t="s">
        <v>4766</v>
      </c>
      <c r="H32" s="6" t="s">
        <v>4766</v>
      </c>
      <c r="I32" s="6" t="s">
        <v>4766</v>
      </c>
      <c r="J32" s="6" t="s">
        <v>4766</v>
      </c>
      <c r="K32" s="6" t="s">
        <v>4766</v>
      </c>
      <c r="L32" s="6" t="s">
        <v>4766</v>
      </c>
      <c r="M32" s="6" t="s">
        <v>4766</v>
      </c>
      <c r="N32" s="6" t="s">
        <v>4766</v>
      </c>
      <c r="O32" s="6" t="s">
        <v>4766</v>
      </c>
    </row>
    <row r="33" spans="1:15" ht="16.5" customHeight="1" x14ac:dyDescent="0.25">
      <c r="A33" s="1" t="s">
        <v>3386</v>
      </c>
      <c r="B33" s="2" t="s">
        <v>5050</v>
      </c>
      <c r="C33" s="13" t="str">
        <f>HYPERLINK("X:\Private\NTD\Test Report\測試報告-電子版本(1999-2014)\MIS\MIS-00906","查看文件")</f>
        <v>查看文件</v>
      </c>
      <c r="D33" s="1" t="s">
        <v>2</v>
      </c>
      <c r="E33" s="6">
        <v>36796</v>
      </c>
      <c r="F33" s="6">
        <v>36798</v>
      </c>
      <c r="G33" s="6" t="s">
        <v>4766</v>
      </c>
      <c r="H33" s="6" t="s">
        <v>4766</v>
      </c>
      <c r="I33" s="6" t="s">
        <v>4766</v>
      </c>
      <c r="J33" s="6" t="s">
        <v>4766</v>
      </c>
      <c r="K33" s="6" t="s">
        <v>4766</v>
      </c>
      <c r="L33" s="6" t="s">
        <v>4766</v>
      </c>
      <c r="M33" s="6" t="s">
        <v>4766</v>
      </c>
      <c r="N33" s="6" t="s">
        <v>4766</v>
      </c>
      <c r="O33" s="6" t="s">
        <v>4766</v>
      </c>
    </row>
    <row r="34" spans="1:15" ht="16.5" customHeight="1" x14ac:dyDescent="0.25">
      <c r="A34" s="1" t="s">
        <v>3387</v>
      </c>
      <c r="B34" s="2" t="s">
        <v>5051</v>
      </c>
      <c r="C34" s="13" t="str">
        <f>HYPERLINK("X:\Private\NTD\Test Report\測試報告-電子版本(1999-2014)\MIS\MIS-00907","查看文件")</f>
        <v>查看文件</v>
      </c>
      <c r="D34" s="1" t="s">
        <v>1767</v>
      </c>
      <c r="E34" s="6">
        <v>36795</v>
      </c>
      <c r="F34" s="6">
        <v>36804</v>
      </c>
      <c r="G34" s="6">
        <v>36822</v>
      </c>
      <c r="H34" s="6" t="s">
        <v>4766</v>
      </c>
      <c r="I34" s="6" t="s">
        <v>4766</v>
      </c>
      <c r="J34" s="6" t="s">
        <v>4766</v>
      </c>
      <c r="K34" s="6" t="s">
        <v>4766</v>
      </c>
      <c r="L34" s="6" t="s">
        <v>4766</v>
      </c>
      <c r="M34" s="6" t="s">
        <v>4766</v>
      </c>
      <c r="N34" s="6" t="s">
        <v>4766</v>
      </c>
      <c r="O34" s="6" t="s">
        <v>4766</v>
      </c>
    </row>
    <row r="35" spans="1:15" ht="16.5" customHeight="1" x14ac:dyDescent="0.25">
      <c r="A35" s="1" t="s">
        <v>3388</v>
      </c>
      <c r="B35" s="2" t="s">
        <v>5052</v>
      </c>
      <c r="C35" s="13" t="str">
        <f>HYPERLINK("X:\Private\NTD\Test Report\測試報告-電子版本(1999-2014)\MIS\MIS-01001","查看文件")</f>
        <v>查看文件</v>
      </c>
      <c r="D35" s="1" t="s">
        <v>2</v>
      </c>
      <c r="E35" s="6">
        <v>36802</v>
      </c>
      <c r="F35" s="6" t="s">
        <v>4766</v>
      </c>
      <c r="G35" s="6" t="s">
        <v>4766</v>
      </c>
      <c r="H35" s="6" t="s">
        <v>4766</v>
      </c>
      <c r="I35" s="6" t="s">
        <v>4766</v>
      </c>
      <c r="J35" s="6" t="s">
        <v>4766</v>
      </c>
      <c r="K35" s="6" t="s">
        <v>4766</v>
      </c>
      <c r="L35" s="6" t="s">
        <v>4766</v>
      </c>
      <c r="M35" s="6" t="s">
        <v>4766</v>
      </c>
      <c r="N35" s="6" t="s">
        <v>4766</v>
      </c>
      <c r="O35" s="6" t="s">
        <v>4766</v>
      </c>
    </row>
    <row r="36" spans="1:15" ht="16.5" customHeight="1" x14ac:dyDescent="0.25">
      <c r="A36" s="1" t="s">
        <v>3389</v>
      </c>
      <c r="B36" s="2" t="s">
        <v>5053</v>
      </c>
      <c r="C36" s="13" t="str">
        <f>HYPERLINK("X:\Private\NTD\Test Report\測試報告-電子版本(1999-2014)\MIS\MIS-01002","查看文件")</f>
        <v>查看文件</v>
      </c>
      <c r="D36" s="1" t="s">
        <v>1765</v>
      </c>
      <c r="E36" s="6">
        <v>36811</v>
      </c>
      <c r="F36" s="6" t="s">
        <v>4766</v>
      </c>
      <c r="G36" s="6">
        <v>37184</v>
      </c>
      <c r="H36" s="6" t="s">
        <v>4766</v>
      </c>
      <c r="I36" s="6" t="s">
        <v>4766</v>
      </c>
      <c r="J36" s="6" t="s">
        <v>4766</v>
      </c>
      <c r="K36" s="6" t="s">
        <v>4766</v>
      </c>
      <c r="L36" s="6" t="s">
        <v>4766</v>
      </c>
      <c r="M36" s="6" t="s">
        <v>4766</v>
      </c>
      <c r="N36" s="6" t="s">
        <v>4766</v>
      </c>
      <c r="O36" s="6" t="s">
        <v>4766</v>
      </c>
    </row>
    <row r="37" spans="1:15" ht="16.5" customHeight="1" x14ac:dyDescent="0.25">
      <c r="A37" s="1" t="s">
        <v>3390</v>
      </c>
      <c r="B37" s="2" t="s">
        <v>5054</v>
      </c>
      <c r="C37" s="13" t="str">
        <f>HYPERLINK("X:\Private\NTD\Test Report\測試報告-電子版本(1999-2014)\MIS","查看目錄")</f>
        <v>查看目錄</v>
      </c>
      <c r="D37" s="1" t="s">
        <v>25</v>
      </c>
      <c r="E37" s="6">
        <v>36826</v>
      </c>
      <c r="F37" s="6">
        <v>36833</v>
      </c>
      <c r="G37" s="6" t="s">
        <v>4766</v>
      </c>
      <c r="H37" s="6" t="s">
        <v>4766</v>
      </c>
      <c r="I37" s="6" t="s">
        <v>4766</v>
      </c>
      <c r="J37" s="6" t="s">
        <v>4766</v>
      </c>
      <c r="K37" s="6" t="s">
        <v>4766</v>
      </c>
      <c r="L37" s="6" t="s">
        <v>4766</v>
      </c>
      <c r="M37" s="6" t="s">
        <v>4766</v>
      </c>
      <c r="N37" s="6" t="s">
        <v>4766</v>
      </c>
      <c r="O37" s="6" t="s">
        <v>4766</v>
      </c>
    </row>
    <row r="38" spans="1:15" ht="16.5" customHeight="1" x14ac:dyDescent="0.25">
      <c r="A38" s="1" t="s">
        <v>3391</v>
      </c>
      <c r="B38" s="2" t="s">
        <v>5055</v>
      </c>
      <c r="C38" s="13" t="str">
        <f>HYPERLINK("X:\Private\NTD\Test Report\測試報告-電子版本(1999-2014)\MIS","查看目錄")</f>
        <v>查看目錄</v>
      </c>
      <c r="D38" s="1" t="s">
        <v>25</v>
      </c>
      <c r="E38" s="6">
        <v>36826</v>
      </c>
      <c r="F38" s="6">
        <v>36833</v>
      </c>
      <c r="G38" s="6" t="s">
        <v>4766</v>
      </c>
      <c r="H38" s="6" t="s">
        <v>4766</v>
      </c>
      <c r="I38" s="6" t="s">
        <v>4766</v>
      </c>
      <c r="J38" s="6" t="s">
        <v>4766</v>
      </c>
      <c r="K38" s="6" t="s">
        <v>4766</v>
      </c>
      <c r="L38" s="6" t="s">
        <v>4766</v>
      </c>
      <c r="M38" s="6" t="s">
        <v>4766</v>
      </c>
      <c r="N38" s="6" t="s">
        <v>4766</v>
      </c>
      <c r="O38" s="6" t="s">
        <v>4766</v>
      </c>
    </row>
    <row r="39" spans="1:15" ht="16.5" customHeight="1" x14ac:dyDescent="0.25">
      <c r="A39" s="1" t="s">
        <v>3392</v>
      </c>
      <c r="B39" s="2" t="s">
        <v>5056</v>
      </c>
      <c r="C39" s="13" t="str">
        <f>HYPERLINK("X:\Private\NTD\Test Report\測試報告-電子版本(1999-2014)\MIS","查看目錄")</f>
        <v>查看目錄</v>
      </c>
      <c r="D39" s="1" t="s">
        <v>25</v>
      </c>
      <c r="E39" s="6">
        <v>36826</v>
      </c>
      <c r="F39" s="6">
        <v>36833</v>
      </c>
      <c r="G39" s="6" t="s">
        <v>4766</v>
      </c>
      <c r="H39" s="6" t="s">
        <v>4766</v>
      </c>
      <c r="I39" s="6" t="s">
        <v>4766</v>
      </c>
      <c r="J39" s="6" t="s">
        <v>4766</v>
      </c>
      <c r="K39" s="6" t="s">
        <v>4766</v>
      </c>
      <c r="L39" s="6" t="s">
        <v>4766</v>
      </c>
      <c r="M39" s="6" t="s">
        <v>4766</v>
      </c>
      <c r="N39" s="6" t="s">
        <v>4766</v>
      </c>
      <c r="O39" s="6" t="s">
        <v>4766</v>
      </c>
    </row>
    <row r="40" spans="1:15" ht="16.5" customHeight="1" x14ac:dyDescent="0.25">
      <c r="A40" s="1" t="s">
        <v>3393</v>
      </c>
      <c r="B40" s="2" t="s">
        <v>5057</v>
      </c>
      <c r="C40" s="13" t="str">
        <f>HYPERLINK("X:\Private\NTD\Test Report\測試報告-電子版本(1999-2014)\MIS","查看目錄")</f>
        <v>查看目錄</v>
      </c>
      <c r="D40" s="1" t="s">
        <v>25</v>
      </c>
      <c r="E40" s="6">
        <v>36826</v>
      </c>
      <c r="F40" s="6">
        <v>36833</v>
      </c>
      <c r="G40" s="6" t="s">
        <v>4766</v>
      </c>
      <c r="H40" s="6" t="s">
        <v>4766</v>
      </c>
      <c r="I40" s="6" t="s">
        <v>4766</v>
      </c>
      <c r="J40" s="6" t="s">
        <v>4766</v>
      </c>
      <c r="K40" s="6" t="s">
        <v>4766</v>
      </c>
      <c r="L40" s="6" t="s">
        <v>4766</v>
      </c>
      <c r="M40" s="6" t="s">
        <v>4766</v>
      </c>
      <c r="N40" s="6" t="s">
        <v>4766</v>
      </c>
      <c r="O40" s="6" t="s">
        <v>4766</v>
      </c>
    </row>
    <row r="41" spans="1:15" ht="16.5" customHeight="1" x14ac:dyDescent="0.25">
      <c r="A41" s="1" t="s">
        <v>3394</v>
      </c>
      <c r="B41" s="2" t="s">
        <v>5058</v>
      </c>
      <c r="C41" s="13" t="str">
        <f>HYPERLINK("X:\Private\NTD\Test Report\測試報告-電子版本(1999-2014)\MIS\MIS-01101","查看文件")</f>
        <v>查看文件</v>
      </c>
      <c r="D41" s="1" t="s">
        <v>25</v>
      </c>
      <c r="E41" s="6">
        <v>36829</v>
      </c>
      <c r="F41" s="6">
        <v>36845</v>
      </c>
      <c r="G41" s="6" t="s">
        <v>4766</v>
      </c>
      <c r="H41" s="6" t="s">
        <v>4766</v>
      </c>
      <c r="I41" s="6" t="s">
        <v>4766</v>
      </c>
      <c r="J41" s="6" t="s">
        <v>4766</v>
      </c>
      <c r="K41" s="6" t="s">
        <v>4766</v>
      </c>
      <c r="L41" s="6" t="s">
        <v>4766</v>
      </c>
      <c r="M41" s="6" t="s">
        <v>4766</v>
      </c>
      <c r="N41" s="6" t="s">
        <v>4766</v>
      </c>
      <c r="O41" s="6" t="s">
        <v>4766</v>
      </c>
    </row>
    <row r="42" spans="1:15" ht="16.5" customHeight="1" x14ac:dyDescent="0.25">
      <c r="A42" s="1" t="s">
        <v>3395</v>
      </c>
      <c r="B42" s="2" t="s">
        <v>5059</v>
      </c>
      <c r="C42" s="13" t="str">
        <f>HYPERLINK("X:\Private\NTD\Test Report\測試報告-電子版本(1999-2014)\MIS\MIS-01102","查看文件")</f>
        <v>查看文件</v>
      </c>
      <c r="D42" s="1" t="s">
        <v>25</v>
      </c>
      <c r="E42" s="6">
        <v>36831</v>
      </c>
      <c r="F42" s="6">
        <v>36840</v>
      </c>
      <c r="G42" s="6">
        <v>36858</v>
      </c>
      <c r="H42" s="6" t="s">
        <v>4766</v>
      </c>
      <c r="I42" s="6" t="s">
        <v>4766</v>
      </c>
      <c r="J42" s="6" t="s">
        <v>4766</v>
      </c>
      <c r="K42" s="6" t="s">
        <v>4766</v>
      </c>
      <c r="L42" s="6" t="s">
        <v>4766</v>
      </c>
      <c r="M42" s="6" t="s">
        <v>4766</v>
      </c>
      <c r="N42" s="6" t="s">
        <v>4766</v>
      </c>
      <c r="O42" s="6" t="s">
        <v>4766</v>
      </c>
    </row>
    <row r="43" spans="1:15" ht="16.5" customHeight="1" x14ac:dyDescent="0.25">
      <c r="A43" s="1" t="s">
        <v>3396</v>
      </c>
      <c r="B43" s="2" t="s">
        <v>5060</v>
      </c>
      <c r="C43" s="13" t="str">
        <f>HYPERLINK("X:\Private\NTD\Test Report\測試報告-電子版本(1999-2014)\MIS\MIS-01103","查看文件")</f>
        <v>查看文件</v>
      </c>
      <c r="D43" s="1" t="s">
        <v>25</v>
      </c>
      <c r="E43" s="6">
        <v>36831</v>
      </c>
      <c r="F43" s="6">
        <v>36840</v>
      </c>
      <c r="G43" s="6" t="s">
        <v>4766</v>
      </c>
      <c r="H43" s="6" t="s">
        <v>4766</v>
      </c>
      <c r="I43" s="6" t="s">
        <v>4766</v>
      </c>
      <c r="J43" s="6" t="s">
        <v>4766</v>
      </c>
      <c r="K43" s="6" t="s">
        <v>4766</v>
      </c>
      <c r="L43" s="6" t="s">
        <v>4766</v>
      </c>
      <c r="M43" s="6" t="s">
        <v>4766</v>
      </c>
      <c r="N43" s="6" t="s">
        <v>4766</v>
      </c>
      <c r="O43" s="6" t="s">
        <v>4766</v>
      </c>
    </row>
    <row r="44" spans="1:15" ht="16.5" customHeight="1" x14ac:dyDescent="0.25">
      <c r="A44" s="1" t="s">
        <v>3397</v>
      </c>
      <c r="B44" s="2" t="s">
        <v>5061</v>
      </c>
      <c r="C44" s="13" t="str">
        <f>HYPERLINK("X:\Private\NTD\Test Report\測試報告-電子版本(1999-2014)\MIS\MIS-01104","查看文件")</f>
        <v>查看文件</v>
      </c>
      <c r="D44" s="1" t="s">
        <v>1765</v>
      </c>
      <c r="E44" s="6">
        <v>36837</v>
      </c>
      <c r="F44" s="6">
        <v>36850</v>
      </c>
      <c r="G44" s="6" t="s">
        <v>4766</v>
      </c>
      <c r="H44" s="6" t="s">
        <v>4766</v>
      </c>
      <c r="I44" s="6" t="s">
        <v>4766</v>
      </c>
      <c r="J44" s="6" t="s">
        <v>4766</v>
      </c>
      <c r="K44" s="6" t="s">
        <v>4766</v>
      </c>
      <c r="L44" s="6" t="s">
        <v>4766</v>
      </c>
      <c r="M44" s="6" t="s">
        <v>4766</v>
      </c>
      <c r="N44" s="6" t="s">
        <v>4766</v>
      </c>
      <c r="O44" s="6" t="s">
        <v>4766</v>
      </c>
    </row>
    <row r="45" spans="1:15" ht="16.5" customHeight="1" x14ac:dyDescent="0.25">
      <c r="A45" s="1" t="s">
        <v>3398</v>
      </c>
      <c r="B45" s="2" t="s">
        <v>5062</v>
      </c>
      <c r="C45" s="13" t="str">
        <f>HYPERLINK("X:\Private\NTD\Test Report\測試報告-電子版本(1999-2014)\MIS\MIS-01105","查看文件")</f>
        <v>查看文件</v>
      </c>
      <c r="D45" s="1" t="s">
        <v>1765</v>
      </c>
      <c r="E45" s="6">
        <v>36837</v>
      </c>
      <c r="F45" s="6">
        <v>36857</v>
      </c>
      <c r="G45" s="6" t="s">
        <v>4766</v>
      </c>
      <c r="H45" s="6" t="s">
        <v>4766</v>
      </c>
      <c r="I45" s="6" t="s">
        <v>4766</v>
      </c>
      <c r="J45" s="6" t="s">
        <v>4766</v>
      </c>
      <c r="K45" s="6" t="s">
        <v>4766</v>
      </c>
      <c r="L45" s="6" t="s">
        <v>4766</v>
      </c>
      <c r="M45" s="6" t="s">
        <v>4766</v>
      </c>
      <c r="N45" s="6" t="s">
        <v>4766</v>
      </c>
      <c r="O45" s="6" t="s">
        <v>4766</v>
      </c>
    </row>
    <row r="46" spans="1:15" ht="16.5" customHeight="1" x14ac:dyDescent="0.25">
      <c r="A46" s="1" t="s">
        <v>3399</v>
      </c>
      <c r="B46" s="2" t="s">
        <v>5063</v>
      </c>
      <c r="C46" s="13" t="str">
        <f>HYPERLINK("X:\Private\NTD\Test Report\測試報告-電子版本(1999-2014)\MIS\MIS-01106","查看文件")</f>
        <v>查看文件</v>
      </c>
      <c r="D46" s="1" t="s">
        <v>2</v>
      </c>
      <c r="E46" s="6">
        <v>36852</v>
      </c>
      <c r="F46" s="6">
        <v>36855</v>
      </c>
      <c r="G46" s="6" t="s">
        <v>4766</v>
      </c>
      <c r="H46" s="6" t="s">
        <v>4766</v>
      </c>
      <c r="I46" s="6" t="s">
        <v>4766</v>
      </c>
      <c r="J46" s="6" t="s">
        <v>4766</v>
      </c>
      <c r="K46" s="6" t="s">
        <v>4766</v>
      </c>
      <c r="L46" s="6" t="s">
        <v>4766</v>
      </c>
      <c r="M46" s="6" t="s">
        <v>4766</v>
      </c>
      <c r="N46" s="6" t="s">
        <v>4766</v>
      </c>
      <c r="O46" s="6" t="s">
        <v>4766</v>
      </c>
    </row>
    <row r="47" spans="1:15" ht="16.5" customHeight="1" x14ac:dyDescent="0.25">
      <c r="A47" s="1" t="s">
        <v>3400</v>
      </c>
      <c r="B47" s="2" t="s">
        <v>5064</v>
      </c>
      <c r="C47" s="13" t="str">
        <f>HYPERLINK("X:\Private\NTD\Test Report\測試報告-電子版本(1999-2014)\MIS\MIS-01201","查看文件")</f>
        <v>查看文件</v>
      </c>
      <c r="D47" s="1" t="s">
        <v>2</v>
      </c>
      <c r="E47" s="6">
        <v>36862</v>
      </c>
      <c r="F47" s="6">
        <v>36868</v>
      </c>
      <c r="G47" s="6" t="s">
        <v>4766</v>
      </c>
      <c r="H47" s="6" t="s">
        <v>4766</v>
      </c>
      <c r="I47" s="6" t="s">
        <v>4766</v>
      </c>
      <c r="J47" s="6" t="s">
        <v>4766</v>
      </c>
      <c r="K47" s="6" t="s">
        <v>4766</v>
      </c>
      <c r="L47" s="6" t="s">
        <v>4766</v>
      </c>
      <c r="M47" s="6" t="s">
        <v>4766</v>
      </c>
      <c r="N47" s="6" t="s">
        <v>4766</v>
      </c>
      <c r="O47" s="6" t="s">
        <v>4766</v>
      </c>
    </row>
    <row r="48" spans="1:15" ht="16.5" customHeight="1" x14ac:dyDescent="0.25">
      <c r="A48" s="1" t="s">
        <v>3401</v>
      </c>
      <c r="B48" s="2" t="s">
        <v>5065</v>
      </c>
      <c r="C48" s="13" t="str">
        <f>HYPERLINK("X:\Private\NTD\Test Report\測試報告-電子版本(1999-2014)\MIS\MIS-01202","查看文件")</f>
        <v>查看文件</v>
      </c>
      <c r="D48" s="1" t="s">
        <v>25</v>
      </c>
      <c r="E48" s="6">
        <v>36864</v>
      </c>
      <c r="F48" s="6">
        <v>36871</v>
      </c>
      <c r="G48" s="6" t="s">
        <v>4766</v>
      </c>
      <c r="H48" s="6" t="s">
        <v>4766</v>
      </c>
      <c r="I48" s="6" t="s">
        <v>4766</v>
      </c>
      <c r="J48" s="6" t="s">
        <v>4766</v>
      </c>
      <c r="K48" s="6" t="s">
        <v>4766</v>
      </c>
      <c r="L48" s="6" t="s">
        <v>4766</v>
      </c>
      <c r="M48" s="6" t="s">
        <v>4766</v>
      </c>
      <c r="N48" s="6" t="s">
        <v>4766</v>
      </c>
      <c r="O48" s="6" t="s">
        <v>4766</v>
      </c>
    </row>
    <row r="49" spans="1:15" ht="16.5" customHeight="1" x14ac:dyDescent="0.25">
      <c r="A49" s="1" t="s">
        <v>3402</v>
      </c>
      <c r="B49" s="2" t="s">
        <v>5066</v>
      </c>
      <c r="C49" s="13" t="str">
        <f>HYPERLINK("X:\Private\NTD\Test Report\測試報告-電子版本(1999-2014)\MIS","查看目錄")</f>
        <v>查看目錄</v>
      </c>
      <c r="D49" s="1" t="s">
        <v>25</v>
      </c>
      <c r="E49" s="6">
        <v>36867</v>
      </c>
      <c r="F49" s="6">
        <v>36874</v>
      </c>
      <c r="G49" s="6" t="s">
        <v>4766</v>
      </c>
      <c r="H49" s="6" t="s">
        <v>4766</v>
      </c>
      <c r="I49" s="6" t="s">
        <v>4766</v>
      </c>
      <c r="J49" s="6" t="s">
        <v>4766</v>
      </c>
      <c r="K49" s="6" t="s">
        <v>4766</v>
      </c>
      <c r="L49" s="6" t="s">
        <v>4766</v>
      </c>
      <c r="M49" s="6" t="s">
        <v>4766</v>
      </c>
      <c r="N49" s="6" t="s">
        <v>4766</v>
      </c>
      <c r="O49" s="6" t="s">
        <v>4766</v>
      </c>
    </row>
    <row r="50" spans="1:15" ht="16.5" customHeight="1" x14ac:dyDescent="0.25">
      <c r="A50" s="1" t="s">
        <v>3403</v>
      </c>
      <c r="B50" s="2" t="s">
        <v>5067</v>
      </c>
      <c r="C50" s="13" t="str">
        <f>HYPERLINK("X:\Private\NTD\Test Report\測試報告-電子版本(1999-2014)\MIS\MIS-01204","查看文件")</f>
        <v>查看文件</v>
      </c>
      <c r="D50" s="1" t="s">
        <v>1396</v>
      </c>
      <c r="E50" s="6">
        <v>36868</v>
      </c>
      <c r="F50" s="6">
        <v>36877</v>
      </c>
      <c r="G50" s="6" t="s">
        <v>4766</v>
      </c>
      <c r="H50" s="6" t="s">
        <v>4766</v>
      </c>
      <c r="I50" s="6" t="s">
        <v>4766</v>
      </c>
      <c r="J50" s="6" t="s">
        <v>4766</v>
      </c>
      <c r="K50" s="6" t="s">
        <v>4766</v>
      </c>
      <c r="L50" s="6" t="s">
        <v>4766</v>
      </c>
      <c r="M50" s="6" t="s">
        <v>4766</v>
      </c>
      <c r="N50" s="6" t="s">
        <v>4766</v>
      </c>
      <c r="O50" s="6" t="s">
        <v>4766</v>
      </c>
    </row>
    <row r="51" spans="1:15" ht="16.5" customHeight="1" x14ac:dyDescent="0.25">
      <c r="A51" s="1" t="s">
        <v>3404</v>
      </c>
      <c r="B51" s="2" t="s">
        <v>5068</v>
      </c>
      <c r="C51" s="13" t="str">
        <f>HYPERLINK("X:\Private\NTD\Test Report\測試報告-電子版本(1999-2014)\MIS\MIS-01205","查看文件")</f>
        <v>查看文件</v>
      </c>
      <c r="D51" s="1" t="s">
        <v>25</v>
      </c>
      <c r="E51" s="6">
        <v>36874</v>
      </c>
      <c r="F51" s="6">
        <v>36881</v>
      </c>
      <c r="G51" s="6">
        <v>36883</v>
      </c>
      <c r="H51" s="6" t="s">
        <v>4766</v>
      </c>
      <c r="I51" s="6" t="s">
        <v>4766</v>
      </c>
      <c r="J51" s="6" t="s">
        <v>4766</v>
      </c>
      <c r="K51" s="6" t="s">
        <v>4766</v>
      </c>
      <c r="L51" s="6" t="s">
        <v>4766</v>
      </c>
      <c r="M51" s="6" t="s">
        <v>4766</v>
      </c>
      <c r="N51" s="6" t="s">
        <v>4766</v>
      </c>
      <c r="O51" s="6" t="s">
        <v>4766</v>
      </c>
    </row>
    <row r="52" spans="1:15" ht="16.5" customHeight="1" x14ac:dyDescent="0.25">
      <c r="A52" s="1" t="s">
        <v>3405</v>
      </c>
      <c r="B52" s="2" t="s">
        <v>5069</v>
      </c>
      <c r="C52" s="13" t="str">
        <f>HYPERLINK("X:\Private\NTD\Test Report\測試報告-電子版本(1999-2014)\MIS\MIS-01206","查看文件")</f>
        <v>查看文件</v>
      </c>
      <c r="D52" s="1" t="s">
        <v>1765</v>
      </c>
      <c r="E52" s="6">
        <v>36880</v>
      </c>
      <c r="F52" s="6">
        <v>36888</v>
      </c>
      <c r="G52" s="6" t="s">
        <v>4766</v>
      </c>
      <c r="H52" s="6" t="s">
        <v>4766</v>
      </c>
      <c r="I52" s="6" t="s">
        <v>4766</v>
      </c>
      <c r="J52" s="6" t="s">
        <v>4766</v>
      </c>
      <c r="K52" s="6" t="s">
        <v>4766</v>
      </c>
      <c r="L52" s="6" t="s">
        <v>4766</v>
      </c>
      <c r="M52" s="6" t="s">
        <v>4766</v>
      </c>
      <c r="N52" s="6" t="s">
        <v>4766</v>
      </c>
      <c r="O52" s="6" t="s">
        <v>4766</v>
      </c>
    </row>
    <row r="53" spans="1:15" ht="16.5" customHeight="1" x14ac:dyDescent="0.25">
      <c r="A53" s="1" t="s">
        <v>3406</v>
      </c>
      <c r="B53" s="2" t="s">
        <v>5070</v>
      </c>
      <c r="C53" s="13" t="str">
        <f>HYPERLINK("X:\Private\NTD\Test Report\測試報告-電子版本(1999-2014)\MIS\MIS-01207","查看文件")</f>
        <v>查看文件</v>
      </c>
      <c r="D53" s="1" t="s">
        <v>25</v>
      </c>
      <c r="E53" s="6">
        <v>36882</v>
      </c>
      <c r="F53" s="6">
        <v>36888</v>
      </c>
      <c r="G53" s="6" t="s">
        <v>4766</v>
      </c>
      <c r="H53" s="6" t="s">
        <v>4766</v>
      </c>
      <c r="I53" s="6" t="s">
        <v>4766</v>
      </c>
      <c r="J53" s="6" t="s">
        <v>4766</v>
      </c>
      <c r="K53" s="6" t="s">
        <v>4766</v>
      </c>
      <c r="L53" s="6" t="s">
        <v>4766</v>
      </c>
      <c r="M53" s="6" t="s">
        <v>4766</v>
      </c>
      <c r="N53" s="6" t="s">
        <v>4766</v>
      </c>
      <c r="O53" s="6" t="s">
        <v>4766</v>
      </c>
    </row>
    <row r="54" spans="1:15" ht="16.5" customHeight="1" x14ac:dyDescent="0.25">
      <c r="A54" s="1" t="s">
        <v>3407</v>
      </c>
      <c r="B54" s="2" t="s">
        <v>5071</v>
      </c>
      <c r="C54" s="13" t="str">
        <f>HYPERLINK("X:\Private\NTD\Test Report\測試報告-電子版本(1999-2014)\MIS","查看目錄")</f>
        <v>查看目錄</v>
      </c>
      <c r="D54" s="1" t="s">
        <v>25</v>
      </c>
      <c r="E54" s="6">
        <v>36882</v>
      </c>
      <c r="F54" s="6">
        <v>36887</v>
      </c>
      <c r="G54" s="6" t="s">
        <v>4766</v>
      </c>
      <c r="H54" s="6" t="s">
        <v>4766</v>
      </c>
      <c r="I54" s="6" t="s">
        <v>4766</v>
      </c>
      <c r="J54" s="6" t="s">
        <v>4766</v>
      </c>
      <c r="K54" s="6" t="s">
        <v>4766</v>
      </c>
      <c r="L54" s="6" t="s">
        <v>4766</v>
      </c>
      <c r="M54" s="6" t="s">
        <v>4766</v>
      </c>
      <c r="N54" s="6" t="s">
        <v>4766</v>
      </c>
      <c r="O54" s="6" t="s">
        <v>4766</v>
      </c>
    </row>
    <row r="55" spans="1:15" ht="16.5" customHeight="1" x14ac:dyDescent="0.25">
      <c r="A55" s="1" t="s">
        <v>3408</v>
      </c>
      <c r="B55" s="2" t="s">
        <v>5072</v>
      </c>
      <c r="C55" s="13" t="str">
        <f>HYPERLINK("X:\Private\NTD\Test Report\測試報告-電子版本(1999-2014)\MIS\MIS-01209","查看文件")</f>
        <v>查看文件</v>
      </c>
      <c r="D55" s="1" t="s">
        <v>11</v>
      </c>
      <c r="E55" s="6">
        <v>36887</v>
      </c>
      <c r="F55" s="6">
        <v>36865</v>
      </c>
      <c r="G55" s="6">
        <v>36927</v>
      </c>
      <c r="H55" s="6" t="s">
        <v>4766</v>
      </c>
      <c r="I55" s="6" t="s">
        <v>4766</v>
      </c>
      <c r="J55" s="6" t="s">
        <v>4766</v>
      </c>
      <c r="K55" s="6" t="s">
        <v>4766</v>
      </c>
      <c r="L55" s="6" t="s">
        <v>4766</v>
      </c>
      <c r="M55" s="6" t="s">
        <v>4766</v>
      </c>
      <c r="N55" s="6" t="s">
        <v>4766</v>
      </c>
      <c r="O55" s="6" t="s">
        <v>4766</v>
      </c>
    </row>
    <row r="56" spans="1:15" ht="16.5" customHeight="1" x14ac:dyDescent="0.25">
      <c r="A56" s="1" t="s">
        <v>3409</v>
      </c>
      <c r="B56" s="2" t="s">
        <v>5073</v>
      </c>
      <c r="C56" s="13" t="str">
        <f>HYPERLINK("X:\Private\NTD\Test Report\測試報告-電子版本(1999-2014)\MIS\MIS-01210","查看文件")</f>
        <v>查看文件</v>
      </c>
      <c r="D56" s="1" t="s">
        <v>11</v>
      </c>
      <c r="E56" s="6">
        <v>36887</v>
      </c>
      <c r="F56" s="6">
        <v>36865</v>
      </c>
      <c r="G56" s="6" t="s">
        <v>4766</v>
      </c>
      <c r="H56" s="6" t="s">
        <v>4766</v>
      </c>
      <c r="I56" s="6" t="s">
        <v>4766</v>
      </c>
      <c r="J56" s="6" t="s">
        <v>4766</v>
      </c>
      <c r="K56" s="6" t="s">
        <v>4766</v>
      </c>
      <c r="L56" s="6" t="s">
        <v>4766</v>
      </c>
      <c r="M56" s="6" t="s">
        <v>4766</v>
      </c>
      <c r="N56" s="6" t="s">
        <v>4766</v>
      </c>
      <c r="O56" s="6" t="s">
        <v>4766</v>
      </c>
    </row>
    <row r="57" spans="1:15" ht="16.5" customHeight="1" x14ac:dyDescent="0.25">
      <c r="A57" s="1" t="s">
        <v>3410</v>
      </c>
      <c r="B57" s="2" t="s">
        <v>5074</v>
      </c>
      <c r="C57" s="13" t="str">
        <f>HYPERLINK("X:\Private\NTD\Test Report\測試報告-電子版本(1999-2014)\MIS\MIS-030101","查看文件")</f>
        <v>查看文件</v>
      </c>
      <c r="D57" s="1" t="s">
        <v>1495</v>
      </c>
      <c r="E57" s="6">
        <v>37626</v>
      </c>
      <c r="F57" s="6">
        <v>37630</v>
      </c>
      <c r="G57" s="6">
        <v>37657</v>
      </c>
      <c r="H57" s="6">
        <v>37667</v>
      </c>
      <c r="I57" s="6" t="s">
        <v>4792</v>
      </c>
      <c r="J57" s="6">
        <v>37669</v>
      </c>
      <c r="K57" s="6" t="s">
        <v>4824</v>
      </c>
      <c r="L57" s="6" t="s">
        <v>34</v>
      </c>
      <c r="M57" s="6" t="s">
        <v>4766</v>
      </c>
      <c r="N57" s="6" t="s">
        <v>4766</v>
      </c>
      <c r="O57" s="6" t="s">
        <v>4766</v>
      </c>
    </row>
    <row r="58" spans="1:15" ht="16.5" customHeight="1" x14ac:dyDescent="0.25">
      <c r="A58" s="1" t="s">
        <v>3411</v>
      </c>
      <c r="B58" s="2" t="s">
        <v>5075</v>
      </c>
      <c r="C58" s="13" t="str">
        <f>HYPERLINK("X:\Private\NTD\Test Report\測試報告-電子版本(1999-2014)\MIS\MIS-030102","查看文件")</f>
        <v>查看文件</v>
      </c>
      <c r="D58" s="1" t="s">
        <v>5076</v>
      </c>
      <c r="E58" s="6">
        <v>37985</v>
      </c>
      <c r="F58" s="6">
        <v>37625</v>
      </c>
      <c r="G58" s="6">
        <v>37686</v>
      </c>
      <c r="H58" s="6">
        <v>37688</v>
      </c>
      <c r="I58" s="6" t="s">
        <v>4792</v>
      </c>
      <c r="J58" s="6">
        <v>37694</v>
      </c>
      <c r="K58" s="6" t="s">
        <v>4824</v>
      </c>
      <c r="L58" s="6" t="s">
        <v>350</v>
      </c>
      <c r="M58" s="6" t="s">
        <v>4766</v>
      </c>
      <c r="N58" s="6" t="s">
        <v>4766</v>
      </c>
      <c r="O58" s="6" t="s">
        <v>4766</v>
      </c>
    </row>
    <row r="59" spans="1:15" ht="16.5" customHeight="1" x14ac:dyDescent="0.25">
      <c r="A59" s="1" t="s">
        <v>3412</v>
      </c>
      <c r="B59" s="2" t="s">
        <v>5077</v>
      </c>
      <c r="C59" s="13" t="str">
        <f>HYPERLINK("X:\Private\NTD\Test Report\測試報告-電子版本(1999-2014)\MIS","查看目錄")</f>
        <v>查看目錄</v>
      </c>
      <c r="D59" s="1" t="s">
        <v>192</v>
      </c>
      <c r="E59" s="6">
        <v>37634</v>
      </c>
      <c r="F59" s="6" t="s">
        <v>4766</v>
      </c>
      <c r="G59" s="6" t="s">
        <v>4766</v>
      </c>
      <c r="H59" s="6" t="s">
        <v>4766</v>
      </c>
      <c r="I59" s="6" t="s">
        <v>4766</v>
      </c>
      <c r="J59" s="6" t="s">
        <v>4766</v>
      </c>
      <c r="K59" s="6" t="s">
        <v>4766</v>
      </c>
      <c r="L59" s="6" t="s">
        <v>192</v>
      </c>
      <c r="M59" s="6" t="s">
        <v>5007</v>
      </c>
      <c r="N59" s="6" t="s">
        <v>4766</v>
      </c>
      <c r="O59" s="6" t="s">
        <v>4766</v>
      </c>
    </row>
    <row r="60" spans="1:15" ht="16.5" customHeight="1" x14ac:dyDescent="0.25">
      <c r="A60" s="1" t="s">
        <v>3413</v>
      </c>
      <c r="B60" s="2" t="s">
        <v>5078</v>
      </c>
      <c r="C60" s="13" t="str">
        <f>HYPERLINK("X:\Private\NTD\Test Report\測試報告-電子版本(1999-2014)\MIS","查看目錄")</f>
        <v>查看目錄</v>
      </c>
      <c r="D60" s="1" t="s">
        <v>5079</v>
      </c>
      <c r="E60" s="6">
        <v>37637</v>
      </c>
      <c r="F60" s="6">
        <v>37641</v>
      </c>
      <c r="G60" s="6" t="s">
        <v>4766</v>
      </c>
      <c r="H60" s="6" t="s">
        <v>4766</v>
      </c>
      <c r="I60" s="6" t="s">
        <v>4766</v>
      </c>
      <c r="J60" s="6" t="s">
        <v>4766</v>
      </c>
      <c r="K60" s="6" t="s">
        <v>4766</v>
      </c>
      <c r="L60" s="6" t="s">
        <v>350</v>
      </c>
      <c r="M60" s="6" t="s">
        <v>5007</v>
      </c>
      <c r="N60" s="6" t="s">
        <v>4766</v>
      </c>
      <c r="O60" s="6" t="s">
        <v>4766</v>
      </c>
    </row>
    <row r="61" spans="1:15" ht="16.5" customHeight="1" x14ac:dyDescent="0.25">
      <c r="A61" s="1" t="s">
        <v>3414</v>
      </c>
      <c r="B61" s="2" t="s">
        <v>5080</v>
      </c>
      <c r="C61" s="13" t="str">
        <f>HYPERLINK("X:\Private\NTD\Test Report\測試報告-電子版本(1999-2014)\MIS\MIS-030105","查看文件")</f>
        <v>查看文件</v>
      </c>
      <c r="D61" s="1" t="s">
        <v>50</v>
      </c>
      <c r="E61" s="6">
        <v>37636</v>
      </c>
      <c r="F61" s="6">
        <v>37646</v>
      </c>
      <c r="G61" s="6">
        <v>37772</v>
      </c>
      <c r="H61" s="6">
        <v>37772</v>
      </c>
      <c r="I61" s="6" t="s">
        <v>4792</v>
      </c>
      <c r="J61" s="6">
        <v>37777</v>
      </c>
      <c r="K61" s="6" t="s">
        <v>4794</v>
      </c>
      <c r="L61" s="6" t="s">
        <v>34</v>
      </c>
      <c r="M61" s="6" t="s">
        <v>4766</v>
      </c>
      <c r="N61" s="6" t="s">
        <v>4766</v>
      </c>
      <c r="O61" s="6" t="s">
        <v>4766</v>
      </c>
    </row>
    <row r="62" spans="1:15" ht="16.5" customHeight="1" x14ac:dyDescent="0.25">
      <c r="A62" s="1" t="s">
        <v>3415</v>
      </c>
      <c r="B62" s="2" t="s">
        <v>5081</v>
      </c>
      <c r="C62" s="13" t="str">
        <f>HYPERLINK("X:\Private\NTD\Test Report\測試報告-電子版本(1999-2014)\MIS\MIS-030106","查看文件")</f>
        <v>查看文件</v>
      </c>
      <c r="D62" s="1" t="s">
        <v>3416</v>
      </c>
      <c r="E62" s="6">
        <v>37642</v>
      </c>
      <c r="F62" s="6">
        <v>37650</v>
      </c>
      <c r="G62" s="6">
        <v>37765</v>
      </c>
      <c r="H62" s="6">
        <v>37766</v>
      </c>
      <c r="I62" s="6" t="s">
        <v>4792</v>
      </c>
      <c r="J62" s="6">
        <v>37769</v>
      </c>
      <c r="K62" s="6" t="s">
        <v>4794</v>
      </c>
      <c r="L62" s="6" t="s">
        <v>34</v>
      </c>
      <c r="M62" s="6">
        <v>37770</v>
      </c>
      <c r="N62" s="6" t="s">
        <v>4766</v>
      </c>
      <c r="O62" s="6" t="s">
        <v>4766</v>
      </c>
    </row>
    <row r="63" spans="1:15" ht="16.5" customHeight="1" x14ac:dyDescent="0.25">
      <c r="A63" s="1" t="s">
        <v>3417</v>
      </c>
      <c r="B63" s="2" t="s">
        <v>5082</v>
      </c>
      <c r="C63" s="13" t="str">
        <f>HYPERLINK("X:\Private\NTD\Test Report\測試報告-電子版本(1999-2014)\MIS\MIS-030107","查看文件")</f>
        <v>查看文件</v>
      </c>
      <c r="D63" s="1" t="s">
        <v>4766</v>
      </c>
      <c r="E63" s="6" t="s">
        <v>4766</v>
      </c>
      <c r="F63" s="6" t="s">
        <v>4766</v>
      </c>
      <c r="G63" s="6" t="s">
        <v>4766</v>
      </c>
      <c r="H63" s="6" t="s">
        <v>4766</v>
      </c>
      <c r="I63" s="6" t="s">
        <v>4766</v>
      </c>
      <c r="J63" s="6" t="s">
        <v>4766</v>
      </c>
      <c r="K63" s="6" t="s">
        <v>4766</v>
      </c>
      <c r="L63" s="6" t="s">
        <v>4766</v>
      </c>
      <c r="M63" s="6" t="s">
        <v>4766</v>
      </c>
      <c r="N63" s="6" t="s">
        <v>4766</v>
      </c>
      <c r="O63" s="6" t="s">
        <v>4766</v>
      </c>
    </row>
    <row r="64" spans="1:15" ht="16.5" customHeight="1" x14ac:dyDescent="0.25">
      <c r="A64" s="1" t="s">
        <v>3418</v>
      </c>
      <c r="B64" s="2" t="s">
        <v>5083</v>
      </c>
      <c r="C64" s="13" t="str">
        <f>HYPERLINK("X:\Private\NTD\Test Report\測試報告-電子版本(1999-2014)\MIS\MIS-030108","查看文件")</f>
        <v>查看文件</v>
      </c>
      <c r="D64" s="1" t="s">
        <v>3419</v>
      </c>
      <c r="E64" s="6">
        <v>37643</v>
      </c>
      <c r="F64" s="6">
        <v>37650</v>
      </c>
      <c r="G64" s="6">
        <v>37692</v>
      </c>
      <c r="H64" s="6">
        <v>37693</v>
      </c>
      <c r="I64" s="6" t="s">
        <v>4792</v>
      </c>
      <c r="J64" s="6">
        <v>37695</v>
      </c>
      <c r="K64" s="6" t="s">
        <v>4794</v>
      </c>
      <c r="L64" s="6" t="s">
        <v>322</v>
      </c>
      <c r="M64" s="6" t="s">
        <v>4766</v>
      </c>
      <c r="N64" s="6" t="s">
        <v>4766</v>
      </c>
      <c r="O64" s="6" t="s">
        <v>4766</v>
      </c>
    </row>
    <row r="65" spans="1:15" ht="16.5" customHeight="1" x14ac:dyDescent="0.25">
      <c r="A65" s="1" t="s">
        <v>3420</v>
      </c>
      <c r="B65" s="2" t="s">
        <v>5084</v>
      </c>
      <c r="C65" s="13" t="str">
        <f>HYPERLINK("X:\Private\NTD\Test Report\測試報告-電子版本(1999-2014)\MIS\MIS-030109","查看文件")</f>
        <v>查看文件</v>
      </c>
      <c r="D65" s="1" t="s">
        <v>312</v>
      </c>
      <c r="E65" s="6">
        <v>37643</v>
      </c>
      <c r="F65" s="6">
        <v>37651</v>
      </c>
      <c r="G65" s="6" t="s">
        <v>4766</v>
      </c>
      <c r="H65" s="6" t="s">
        <v>4766</v>
      </c>
      <c r="I65" s="6" t="s">
        <v>4766</v>
      </c>
      <c r="J65" s="6" t="s">
        <v>4766</v>
      </c>
      <c r="K65" s="6" t="s">
        <v>4766</v>
      </c>
      <c r="L65" s="6" t="s">
        <v>316</v>
      </c>
      <c r="M65" s="6" t="s">
        <v>4766</v>
      </c>
      <c r="N65" s="6" t="s">
        <v>4766</v>
      </c>
      <c r="O65" s="6" t="s">
        <v>4766</v>
      </c>
    </row>
    <row r="66" spans="1:15" ht="16.5" customHeight="1" x14ac:dyDescent="0.25">
      <c r="A66" s="1" t="s">
        <v>3421</v>
      </c>
      <c r="B66" s="2" t="s">
        <v>5085</v>
      </c>
      <c r="C66" s="13" t="str">
        <f>HYPERLINK("X:\Private\NTD\Test Report\測試報告-電子版本(1999-2014)\MIS\MIS-030110","查看文件")</f>
        <v>查看文件</v>
      </c>
      <c r="D66" s="1" t="s">
        <v>2031</v>
      </c>
      <c r="E66" s="6" t="s">
        <v>4766</v>
      </c>
      <c r="F66" s="6" t="s">
        <v>4766</v>
      </c>
      <c r="G66" s="6" t="s">
        <v>4766</v>
      </c>
      <c r="H66" s="6" t="s">
        <v>4766</v>
      </c>
      <c r="I66" s="6" t="s">
        <v>4766</v>
      </c>
      <c r="J66" s="6" t="s">
        <v>4766</v>
      </c>
      <c r="K66" s="6" t="s">
        <v>4766</v>
      </c>
      <c r="L66" s="6" t="s">
        <v>316</v>
      </c>
      <c r="M66" s="6" t="s">
        <v>4766</v>
      </c>
      <c r="N66" s="6" t="s">
        <v>4766</v>
      </c>
      <c r="O66" s="6" t="s">
        <v>4766</v>
      </c>
    </row>
    <row r="67" spans="1:15" ht="16.5" customHeight="1" x14ac:dyDescent="0.25">
      <c r="A67" s="1" t="s">
        <v>3422</v>
      </c>
      <c r="B67" s="2" t="s">
        <v>5086</v>
      </c>
      <c r="C67" s="13" t="str">
        <f>HYPERLINK("X:\Private\NTD\Test Report\測試報告-電子版本(1999-2014)\MIS\MIS-030111","查看文件")</f>
        <v>查看文件</v>
      </c>
      <c r="D67" s="1" t="s">
        <v>3423</v>
      </c>
      <c r="E67" s="6">
        <v>37646</v>
      </c>
      <c r="F67" s="6">
        <v>37662</v>
      </c>
      <c r="G67" s="6">
        <v>37692</v>
      </c>
      <c r="H67" s="6">
        <v>37693</v>
      </c>
      <c r="I67" s="6" t="s">
        <v>4792</v>
      </c>
      <c r="J67" s="6">
        <v>37695</v>
      </c>
      <c r="K67" s="6" t="s">
        <v>4794</v>
      </c>
      <c r="L67" s="6" t="s">
        <v>322</v>
      </c>
      <c r="M67" s="6" t="s">
        <v>4766</v>
      </c>
      <c r="N67" s="6" t="s">
        <v>4766</v>
      </c>
      <c r="O67" s="6" t="s">
        <v>4766</v>
      </c>
    </row>
    <row r="68" spans="1:15" ht="16.5" customHeight="1" x14ac:dyDescent="0.25">
      <c r="A68" s="1" t="s">
        <v>3424</v>
      </c>
      <c r="B68" s="2" t="s">
        <v>5087</v>
      </c>
      <c r="C68" s="13" t="str">
        <f>HYPERLINK("X:\Private\NTD\Test Report\測試報告-電子版本(1999-2014)\MIS\MIS-030201","查看文件")</f>
        <v>查看文件</v>
      </c>
      <c r="D68" s="1" t="s">
        <v>3425</v>
      </c>
      <c r="E68" s="6">
        <v>37664</v>
      </c>
      <c r="F68" s="6">
        <v>37667</v>
      </c>
      <c r="G68" s="6">
        <v>37684</v>
      </c>
      <c r="H68" s="6">
        <v>37685</v>
      </c>
      <c r="I68" s="6" t="s">
        <v>4792</v>
      </c>
      <c r="J68" s="6">
        <v>37690</v>
      </c>
      <c r="K68" s="6" t="s">
        <v>4794</v>
      </c>
      <c r="L68" s="6" t="s">
        <v>350</v>
      </c>
      <c r="M68" s="6" t="s">
        <v>4766</v>
      </c>
      <c r="N68" s="6" t="s">
        <v>4766</v>
      </c>
      <c r="O68" s="6" t="s">
        <v>4766</v>
      </c>
    </row>
    <row r="69" spans="1:15" ht="16.5" customHeight="1" x14ac:dyDescent="0.25">
      <c r="A69" s="1" t="s">
        <v>3426</v>
      </c>
      <c r="B69" s="2" t="s">
        <v>5088</v>
      </c>
      <c r="C69" s="13" t="str">
        <f>HYPERLINK("X:\Private\NTD\Test Report\測試報告-電子版本(1999-2014)\MIS\MIS-030202","查看文件")</f>
        <v>查看文件</v>
      </c>
      <c r="D69" s="1" t="s">
        <v>473</v>
      </c>
      <c r="E69" s="6">
        <v>37676</v>
      </c>
      <c r="F69" s="6">
        <v>37680</v>
      </c>
      <c r="G69" s="6" t="s">
        <v>4766</v>
      </c>
      <c r="H69" s="6" t="s">
        <v>4766</v>
      </c>
      <c r="I69" s="6" t="s">
        <v>4766</v>
      </c>
      <c r="J69" s="6" t="s">
        <v>4766</v>
      </c>
      <c r="K69" s="6" t="s">
        <v>4766</v>
      </c>
      <c r="L69" s="6" t="s">
        <v>192</v>
      </c>
      <c r="M69" s="6" t="s">
        <v>4766</v>
      </c>
      <c r="N69" s="6" t="s">
        <v>4766</v>
      </c>
      <c r="O69" s="6" t="s">
        <v>4766</v>
      </c>
    </row>
    <row r="70" spans="1:15" ht="16.5" customHeight="1" x14ac:dyDescent="0.25">
      <c r="A70" s="1" t="s">
        <v>3427</v>
      </c>
      <c r="B70" s="2" t="s">
        <v>5089</v>
      </c>
      <c r="C70" s="13" t="str">
        <f>HYPERLINK("X:\Private\NTD\Test Report\測試報告-電子版本(1999-2014)\MIS\MIS-030203","查看文件")</f>
        <v>查看文件</v>
      </c>
      <c r="D70" s="1" t="s">
        <v>473</v>
      </c>
      <c r="E70" s="6">
        <v>37676</v>
      </c>
      <c r="F70" s="6">
        <v>37680</v>
      </c>
      <c r="G70" s="6" t="s">
        <v>4766</v>
      </c>
      <c r="H70" s="6" t="s">
        <v>4766</v>
      </c>
      <c r="I70" s="6" t="s">
        <v>4766</v>
      </c>
      <c r="J70" s="6" t="s">
        <v>4766</v>
      </c>
      <c r="K70" s="6" t="s">
        <v>4766</v>
      </c>
      <c r="L70" s="6" t="s">
        <v>192</v>
      </c>
      <c r="M70" s="6" t="s">
        <v>4766</v>
      </c>
      <c r="N70" s="6" t="s">
        <v>4766</v>
      </c>
      <c r="O70" s="6" t="s">
        <v>4766</v>
      </c>
    </row>
    <row r="71" spans="1:15" ht="16.5" customHeight="1" x14ac:dyDescent="0.25">
      <c r="A71" s="1" t="s">
        <v>3428</v>
      </c>
      <c r="B71" s="2" t="s">
        <v>5090</v>
      </c>
      <c r="C71" s="13" t="str">
        <f>HYPERLINK("X:\Private\NTD\Test Report\測試報告-電子版本(1999-2014)\MIS\MIS-030204","查看文件")</f>
        <v>查看文件</v>
      </c>
      <c r="D71" s="1" t="s">
        <v>473</v>
      </c>
      <c r="E71" s="6">
        <v>37676</v>
      </c>
      <c r="F71" s="6">
        <v>37680</v>
      </c>
      <c r="G71" s="6" t="s">
        <v>4766</v>
      </c>
      <c r="H71" s="6" t="s">
        <v>4766</v>
      </c>
      <c r="I71" s="6" t="s">
        <v>4766</v>
      </c>
      <c r="J71" s="6" t="s">
        <v>4766</v>
      </c>
      <c r="K71" s="6" t="s">
        <v>4766</v>
      </c>
      <c r="L71" s="6" t="s">
        <v>192</v>
      </c>
      <c r="M71" s="6" t="s">
        <v>4766</v>
      </c>
      <c r="N71" s="6" t="s">
        <v>4766</v>
      </c>
      <c r="O71" s="6" t="s">
        <v>4766</v>
      </c>
    </row>
    <row r="72" spans="1:15" ht="16.5" customHeight="1" x14ac:dyDescent="0.25">
      <c r="A72" s="1" t="s">
        <v>3429</v>
      </c>
      <c r="B72" s="2" t="s">
        <v>5091</v>
      </c>
      <c r="C72" s="13" t="str">
        <f>HYPERLINK("X:\Private\NTD\Test Report\測試報告-電子版本(1999-2014)\MIS","查看目錄")</f>
        <v>查看目錄</v>
      </c>
      <c r="D72" s="1" t="s">
        <v>1815</v>
      </c>
      <c r="E72" s="6">
        <v>37674</v>
      </c>
      <c r="F72" s="6">
        <v>37682</v>
      </c>
      <c r="G72" s="6" t="s">
        <v>4766</v>
      </c>
      <c r="H72" s="6" t="s">
        <v>4766</v>
      </c>
      <c r="I72" s="6" t="s">
        <v>4766</v>
      </c>
      <c r="J72" s="6" t="s">
        <v>4766</v>
      </c>
      <c r="K72" s="6" t="s">
        <v>4766</v>
      </c>
      <c r="L72" s="6" t="s">
        <v>192</v>
      </c>
      <c r="M72" s="6" t="s">
        <v>4766</v>
      </c>
      <c r="N72" s="6" t="s">
        <v>4766</v>
      </c>
      <c r="O72" s="6" t="s">
        <v>4766</v>
      </c>
    </row>
    <row r="73" spans="1:15" ht="16.5" customHeight="1" x14ac:dyDescent="0.25">
      <c r="A73" s="1" t="s">
        <v>3430</v>
      </c>
      <c r="B73" s="2" t="s">
        <v>5092</v>
      </c>
      <c r="C73" s="13" t="str">
        <f>HYPERLINK("X:\Private\NTD\Test Report\測試報告-電子版本(1999-2014)\MIS\MIS-030206","查看文件")</f>
        <v>查看文件</v>
      </c>
      <c r="D73" s="1" t="s">
        <v>1815</v>
      </c>
      <c r="E73" s="6">
        <v>37674</v>
      </c>
      <c r="F73" s="6">
        <v>37682</v>
      </c>
      <c r="G73" s="6" t="s">
        <v>4766</v>
      </c>
      <c r="H73" s="6" t="s">
        <v>4766</v>
      </c>
      <c r="I73" s="6" t="s">
        <v>4766</v>
      </c>
      <c r="J73" s="6" t="s">
        <v>4766</v>
      </c>
      <c r="K73" s="6" t="s">
        <v>4766</v>
      </c>
      <c r="L73" s="6" t="s">
        <v>192</v>
      </c>
      <c r="M73" s="6" t="s">
        <v>4766</v>
      </c>
      <c r="N73" s="6" t="s">
        <v>4766</v>
      </c>
      <c r="O73" s="6" t="s">
        <v>4766</v>
      </c>
    </row>
    <row r="74" spans="1:15" ht="16.5" customHeight="1" x14ac:dyDescent="0.25">
      <c r="A74" s="1" t="s">
        <v>3431</v>
      </c>
      <c r="B74" s="2" t="s">
        <v>5093</v>
      </c>
      <c r="C74" s="13" t="str">
        <f>HYPERLINK("X:\Private\NTD\Test Report\測試報告-電子版本(1999-2014)\MIS\MIS-030301","查看文件")</f>
        <v>查看文件</v>
      </c>
      <c r="D74" s="1" t="s">
        <v>312</v>
      </c>
      <c r="E74" s="6">
        <v>37624</v>
      </c>
      <c r="F74" s="6">
        <v>37691</v>
      </c>
      <c r="G74" s="6">
        <v>37723</v>
      </c>
      <c r="H74" s="6">
        <v>37725</v>
      </c>
      <c r="I74" s="6" t="s">
        <v>5094</v>
      </c>
      <c r="J74" s="6">
        <v>37727</v>
      </c>
      <c r="K74" s="6" t="s">
        <v>4794</v>
      </c>
      <c r="L74" s="6" t="s">
        <v>316</v>
      </c>
      <c r="M74" s="6" t="s">
        <v>4766</v>
      </c>
      <c r="N74" s="6" t="s">
        <v>4766</v>
      </c>
      <c r="O74" s="6" t="s">
        <v>4766</v>
      </c>
    </row>
    <row r="75" spans="1:15" ht="16.5" customHeight="1" x14ac:dyDescent="0.25">
      <c r="A75" s="1" t="s">
        <v>3432</v>
      </c>
      <c r="B75" s="2" t="s">
        <v>5095</v>
      </c>
      <c r="C75" s="13" t="str">
        <f>HYPERLINK("X:\Private\NTD\Test Report\測試報告-電子版本(1999-2014)\MIS\MIS-030302","查看文件")</f>
        <v>查看文件</v>
      </c>
      <c r="D75" s="1" t="s">
        <v>5076</v>
      </c>
      <c r="E75" s="6">
        <v>37687</v>
      </c>
      <c r="F75" s="6">
        <v>37692</v>
      </c>
      <c r="G75" s="6">
        <v>37695</v>
      </c>
      <c r="H75" s="6">
        <v>37696</v>
      </c>
      <c r="I75" s="6" t="s">
        <v>5094</v>
      </c>
      <c r="J75" s="6">
        <v>37711</v>
      </c>
      <c r="K75" s="6" t="s">
        <v>4794</v>
      </c>
      <c r="L75" s="6" t="s">
        <v>350</v>
      </c>
      <c r="M75" s="6" t="s">
        <v>4766</v>
      </c>
      <c r="N75" s="6" t="s">
        <v>4766</v>
      </c>
      <c r="O75" s="6" t="s">
        <v>4766</v>
      </c>
    </row>
    <row r="76" spans="1:15" ht="16.5" customHeight="1" x14ac:dyDescent="0.25">
      <c r="A76" s="1" t="s">
        <v>3433</v>
      </c>
      <c r="B76" s="2" t="s">
        <v>5096</v>
      </c>
      <c r="C76" s="13" t="str">
        <f>HYPERLINK("X:\Private\NTD\Test Report\測試報告-電子版本(1999-2014)\MIS\MIS-030303","查看文件")</f>
        <v>查看文件</v>
      </c>
      <c r="D76" s="1" t="s">
        <v>2392</v>
      </c>
      <c r="E76" s="6">
        <v>37697</v>
      </c>
      <c r="F76" s="6">
        <v>37705</v>
      </c>
      <c r="G76" s="6">
        <v>37729</v>
      </c>
      <c r="H76" s="6">
        <v>37729</v>
      </c>
      <c r="I76" s="6" t="s">
        <v>5094</v>
      </c>
      <c r="J76" s="6">
        <v>37734</v>
      </c>
      <c r="K76" s="6" t="s">
        <v>4794</v>
      </c>
      <c r="L76" s="6" t="s">
        <v>322</v>
      </c>
      <c r="M76" s="6" t="s">
        <v>4766</v>
      </c>
      <c r="N76" s="6" t="s">
        <v>4766</v>
      </c>
      <c r="O76" s="6" t="s">
        <v>4766</v>
      </c>
    </row>
    <row r="77" spans="1:15" ht="16.5" customHeight="1" x14ac:dyDescent="0.25">
      <c r="A77" s="1" t="s">
        <v>3434</v>
      </c>
      <c r="B77" s="2" t="s">
        <v>5097</v>
      </c>
      <c r="C77" s="13" t="str">
        <f>HYPERLINK("X:\Private\NTD\Test Report\測試報告-電子版本(1999-2014)\MIS","查看目錄")</f>
        <v>查看目錄</v>
      </c>
      <c r="D77" s="1" t="s">
        <v>4989</v>
      </c>
      <c r="E77" s="6">
        <v>37695</v>
      </c>
      <c r="F77" s="6">
        <v>37697</v>
      </c>
      <c r="G77" s="6" t="s">
        <v>4766</v>
      </c>
      <c r="H77" s="6" t="s">
        <v>4766</v>
      </c>
      <c r="I77" s="6" t="s">
        <v>4766</v>
      </c>
      <c r="J77" s="6" t="s">
        <v>4766</v>
      </c>
      <c r="K77" s="6" t="s">
        <v>4766</v>
      </c>
      <c r="L77" s="6" t="s">
        <v>350</v>
      </c>
      <c r="M77" s="6" t="s">
        <v>5007</v>
      </c>
      <c r="N77" s="6" t="s">
        <v>4766</v>
      </c>
      <c r="O77" s="6" t="s">
        <v>4766</v>
      </c>
    </row>
    <row r="78" spans="1:15" ht="16.5" customHeight="1" x14ac:dyDescent="0.25">
      <c r="A78" s="1" t="s">
        <v>3435</v>
      </c>
      <c r="B78" s="2" t="s">
        <v>5098</v>
      </c>
      <c r="C78" s="13" t="str">
        <f>HYPERLINK("X:\Private\NTD\Test Report\測試報告-電子版本(1999-2014)\MIS\MIS-030305","查看文件")</f>
        <v>查看文件</v>
      </c>
      <c r="D78" s="1" t="s">
        <v>4989</v>
      </c>
      <c r="E78" s="6">
        <v>37698</v>
      </c>
      <c r="F78" s="6">
        <v>37700</v>
      </c>
      <c r="G78" s="6">
        <v>37719</v>
      </c>
      <c r="H78" s="6">
        <v>37719</v>
      </c>
      <c r="I78" s="6" t="s">
        <v>4792</v>
      </c>
      <c r="J78" s="6">
        <v>37722</v>
      </c>
      <c r="K78" s="6" t="s">
        <v>4794</v>
      </c>
      <c r="L78" s="6" t="s">
        <v>350</v>
      </c>
      <c r="M78" s="6" t="s">
        <v>4766</v>
      </c>
      <c r="N78" s="6" t="s">
        <v>4766</v>
      </c>
      <c r="O78" s="6" t="s">
        <v>4766</v>
      </c>
    </row>
    <row r="79" spans="1:15" ht="16.5" customHeight="1" x14ac:dyDescent="0.25">
      <c r="A79" s="1" t="s">
        <v>3436</v>
      </c>
      <c r="B79" s="2" t="s">
        <v>5099</v>
      </c>
      <c r="C79" s="13" t="str">
        <f>HYPERLINK("X:\Private\NTD\Test Report\測試報告-電子版本(1999-2014)\MIS\MIS-030306","查看文件")</f>
        <v>查看文件</v>
      </c>
      <c r="D79" s="1" t="s">
        <v>3423</v>
      </c>
      <c r="E79" s="6">
        <v>37692</v>
      </c>
      <c r="F79" s="6">
        <v>37700</v>
      </c>
      <c r="G79" s="6">
        <v>37729</v>
      </c>
      <c r="H79" s="6">
        <v>37729</v>
      </c>
      <c r="I79" s="6" t="s">
        <v>4792</v>
      </c>
      <c r="J79" s="6">
        <v>37734</v>
      </c>
      <c r="K79" s="6" t="s">
        <v>4794</v>
      </c>
      <c r="L79" s="6" t="s">
        <v>322</v>
      </c>
      <c r="M79" s="6" t="s">
        <v>4766</v>
      </c>
      <c r="N79" s="6" t="s">
        <v>4766</v>
      </c>
      <c r="O79" s="6" t="s">
        <v>4766</v>
      </c>
    </row>
    <row r="80" spans="1:15" ht="16.5" customHeight="1" x14ac:dyDescent="0.25">
      <c r="A80" s="1" t="s">
        <v>3437</v>
      </c>
      <c r="B80" s="2" t="s">
        <v>5100</v>
      </c>
      <c r="C80" s="13" t="str">
        <f>HYPERLINK("X:\Private\NTD\Test Report\測試報告-電子版本(1999-2014)\MIS\MIS-030401","查看文件")</f>
        <v>查看文件</v>
      </c>
      <c r="D80" s="1" t="s">
        <v>4989</v>
      </c>
      <c r="E80" s="6">
        <v>37708</v>
      </c>
      <c r="F80" s="6" t="s">
        <v>4804</v>
      </c>
      <c r="G80" s="6">
        <v>37763</v>
      </c>
      <c r="H80" s="6">
        <v>37763</v>
      </c>
      <c r="I80" s="6" t="s">
        <v>4792</v>
      </c>
      <c r="J80" s="6">
        <v>37764</v>
      </c>
      <c r="K80" s="6" t="s">
        <v>4794</v>
      </c>
      <c r="L80" s="6" t="s">
        <v>350</v>
      </c>
      <c r="M80" s="6">
        <v>37770</v>
      </c>
      <c r="N80" s="6" t="s">
        <v>4766</v>
      </c>
      <c r="O80" s="6" t="s">
        <v>4766</v>
      </c>
    </row>
    <row r="81" spans="1:15" ht="16.5" customHeight="1" x14ac:dyDescent="0.25">
      <c r="A81" s="1" t="s">
        <v>3438</v>
      </c>
      <c r="B81" s="2" t="s">
        <v>5101</v>
      </c>
      <c r="C81" s="13" t="str">
        <f>HYPERLINK("X:\Private\NTD\Test Report\測試報告-電子版本(1999-2014)\MIS\MIS-030402","查看文件")</f>
        <v>查看文件</v>
      </c>
      <c r="D81" s="1" t="s">
        <v>3439</v>
      </c>
      <c r="E81" s="6">
        <v>37631</v>
      </c>
      <c r="F81" s="6">
        <v>37641</v>
      </c>
      <c r="G81" s="6">
        <v>37824</v>
      </c>
      <c r="H81" s="6">
        <v>37824</v>
      </c>
      <c r="I81" s="6" t="s">
        <v>4792</v>
      </c>
      <c r="J81" s="6">
        <v>37825</v>
      </c>
      <c r="K81" s="6" t="s">
        <v>4794</v>
      </c>
      <c r="L81" s="6" t="s">
        <v>350</v>
      </c>
      <c r="M81" s="6">
        <v>37831</v>
      </c>
      <c r="N81" s="6" t="s">
        <v>4766</v>
      </c>
      <c r="O81" s="6" t="s">
        <v>4766</v>
      </c>
    </row>
    <row r="82" spans="1:15" ht="16.5" customHeight="1" x14ac:dyDescent="0.25">
      <c r="A82" s="1" t="s">
        <v>3440</v>
      </c>
      <c r="B82" s="2" t="s">
        <v>5102</v>
      </c>
      <c r="C82" s="13" t="str">
        <f>HYPERLINK("X:\Private\NTD\Test Report\測試報告-電子版本(1999-2014)\MIS\MIS-030403","查看文件")</f>
        <v>查看文件</v>
      </c>
      <c r="D82" s="1" t="s">
        <v>3439</v>
      </c>
      <c r="E82" s="6">
        <v>37667</v>
      </c>
      <c r="F82" s="6" t="s">
        <v>4766</v>
      </c>
      <c r="G82" s="6">
        <v>37824</v>
      </c>
      <c r="H82" s="6">
        <v>37824</v>
      </c>
      <c r="I82" s="6" t="s">
        <v>4792</v>
      </c>
      <c r="J82" s="6">
        <v>37825</v>
      </c>
      <c r="K82" s="6" t="s">
        <v>4794</v>
      </c>
      <c r="L82" s="6" t="s">
        <v>350</v>
      </c>
      <c r="M82" s="6">
        <v>37831</v>
      </c>
      <c r="N82" s="6" t="s">
        <v>4766</v>
      </c>
      <c r="O82" s="6" t="s">
        <v>4766</v>
      </c>
    </row>
    <row r="83" spans="1:15" ht="16.5" customHeight="1" x14ac:dyDescent="0.25">
      <c r="A83" s="1" t="s">
        <v>3441</v>
      </c>
      <c r="B83" s="2" t="s">
        <v>5103</v>
      </c>
      <c r="C83" s="13" t="str">
        <f>HYPERLINK("X:\Private\NTD\Test Report\測試報告-電子版本(1999-2014)\MIS\MIS-030404","查看文件")</f>
        <v>查看文件</v>
      </c>
      <c r="D83" s="1" t="s">
        <v>312</v>
      </c>
      <c r="E83" s="6">
        <v>37723</v>
      </c>
      <c r="F83" s="6">
        <v>37736</v>
      </c>
      <c r="G83" s="6">
        <v>37949</v>
      </c>
      <c r="H83" s="6">
        <v>37949</v>
      </c>
      <c r="I83" s="6" t="s">
        <v>4792</v>
      </c>
      <c r="J83" s="6">
        <v>37951</v>
      </c>
      <c r="K83" s="6" t="s">
        <v>4794</v>
      </c>
      <c r="L83" s="6" t="s">
        <v>373</v>
      </c>
      <c r="M83" s="6">
        <v>37953</v>
      </c>
      <c r="N83" s="6" t="s">
        <v>4766</v>
      </c>
      <c r="O83" s="6" t="s">
        <v>4766</v>
      </c>
    </row>
    <row r="84" spans="1:15" ht="16.5" customHeight="1" x14ac:dyDescent="0.25">
      <c r="A84" s="1" t="s">
        <v>3442</v>
      </c>
      <c r="B84" s="2" t="s">
        <v>5104</v>
      </c>
      <c r="C84" s="13" t="str">
        <f>HYPERLINK("X:\Private\NTD\Test Report\測試報告-電子版本(1999-2014)\MIS\MIS-030405","查看文件")</f>
        <v>查看文件</v>
      </c>
      <c r="D84" s="1" t="s">
        <v>5105</v>
      </c>
      <c r="E84" s="6">
        <v>37721</v>
      </c>
      <c r="F84" s="6">
        <v>37734</v>
      </c>
      <c r="G84" s="6">
        <v>37763</v>
      </c>
      <c r="H84" s="6">
        <v>37764</v>
      </c>
      <c r="I84" s="6" t="s">
        <v>4792</v>
      </c>
      <c r="J84" s="6">
        <v>37769</v>
      </c>
      <c r="K84" s="6" t="s">
        <v>4794</v>
      </c>
      <c r="L84" s="6" t="s">
        <v>34</v>
      </c>
      <c r="M84" s="6">
        <v>37770</v>
      </c>
      <c r="N84" s="6" t="s">
        <v>4766</v>
      </c>
      <c r="O84" s="6" t="s">
        <v>4766</v>
      </c>
    </row>
    <row r="85" spans="1:15" ht="16.5" customHeight="1" x14ac:dyDescent="0.25">
      <c r="A85" s="1" t="s">
        <v>3443</v>
      </c>
      <c r="B85" s="2" t="s">
        <v>5106</v>
      </c>
      <c r="C85" s="13" t="str">
        <f>HYPERLINK("X:\Private\NTD\Test Report\測試報告-電子版本(1999-2014)\MIS\MIS-030406","查看文件")</f>
        <v>查看文件</v>
      </c>
      <c r="D85" s="1" t="s">
        <v>5107</v>
      </c>
      <c r="E85" s="6">
        <v>37721</v>
      </c>
      <c r="F85" s="6" t="s">
        <v>4804</v>
      </c>
      <c r="G85" s="6">
        <v>37807</v>
      </c>
      <c r="H85" s="6">
        <v>37808</v>
      </c>
      <c r="I85" s="6" t="s">
        <v>4792</v>
      </c>
      <c r="J85" s="6">
        <v>37824</v>
      </c>
      <c r="K85" s="6" t="s">
        <v>4794</v>
      </c>
      <c r="L85" s="6" t="s">
        <v>350</v>
      </c>
      <c r="M85" s="6">
        <v>37826</v>
      </c>
      <c r="N85" s="6" t="s">
        <v>4766</v>
      </c>
      <c r="O85" s="6" t="s">
        <v>4766</v>
      </c>
    </row>
    <row r="86" spans="1:15" ht="16.5" customHeight="1" x14ac:dyDescent="0.25">
      <c r="A86" s="1" t="s">
        <v>3444</v>
      </c>
      <c r="B86" s="2" t="s">
        <v>5108</v>
      </c>
      <c r="C86" s="13" t="str">
        <f>HYPERLINK("X:\Private\NTD\Test Report\測試報告-電子版本(1999-2014)\MIS\MIS-030407","查看文件")</f>
        <v>查看文件</v>
      </c>
      <c r="D86" s="1" t="s">
        <v>312</v>
      </c>
      <c r="E86" s="6">
        <v>37728</v>
      </c>
      <c r="F86" s="6">
        <v>37738</v>
      </c>
      <c r="G86" s="6">
        <v>37801</v>
      </c>
      <c r="H86" s="6" t="s">
        <v>3445</v>
      </c>
      <c r="I86" s="6" t="s">
        <v>4792</v>
      </c>
      <c r="J86" s="6">
        <v>37805</v>
      </c>
      <c r="K86" s="6" t="s">
        <v>4794</v>
      </c>
      <c r="L86" s="6" t="s">
        <v>322</v>
      </c>
      <c r="M86" s="6">
        <v>37807</v>
      </c>
      <c r="N86" s="6" t="s">
        <v>4766</v>
      </c>
      <c r="O86" s="6" t="s">
        <v>4766</v>
      </c>
    </row>
    <row r="87" spans="1:15" ht="16.5" customHeight="1" x14ac:dyDescent="0.25">
      <c r="A87" s="1" t="s">
        <v>3446</v>
      </c>
      <c r="B87" s="2" t="s">
        <v>5109</v>
      </c>
      <c r="C87" s="13" t="str">
        <f>HYPERLINK("X:\Private\NTD\Test Report\測試報告-電子版本(1999-2014)\MIS\MIS-030408","查看文件")</f>
        <v>查看文件</v>
      </c>
      <c r="D87" s="1" t="s">
        <v>5079</v>
      </c>
      <c r="E87" s="6">
        <v>37729</v>
      </c>
      <c r="F87" s="6" t="s">
        <v>4804</v>
      </c>
      <c r="G87" s="6">
        <v>37824</v>
      </c>
      <c r="H87" s="6">
        <v>37824</v>
      </c>
      <c r="I87" s="6" t="s">
        <v>4792</v>
      </c>
      <c r="J87" s="6">
        <v>37825</v>
      </c>
      <c r="K87" s="6" t="s">
        <v>4794</v>
      </c>
      <c r="L87" s="6" t="s">
        <v>350</v>
      </c>
      <c r="M87" s="6">
        <v>37831</v>
      </c>
      <c r="N87" s="6" t="s">
        <v>4766</v>
      </c>
      <c r="O87" s="6" t="s">
        <v>4766</v>
      </c>
    </row>
    <row r="88" spans="1:15" ht="16.5" customHeight="1" x14ac:dyDescent="0.25">
      <c r="A88" s="1" t="s">
        <v>3447</v>
      </c>
      <c r="B88" s="2" t="s">
        <v>5110</v>
      </c>
      <c r="C88" s="13" t="str">
        <f>HYPERLINK("X:\Private\NTD\Test Report\測試報告-電子版本(1999-2014)\MIS\MIS-030409","查看文件")</f>
        <v>查看文件</v>
      </c>
      <c r="D88" s="1" t="s">
        <v>473</v>
      </c>
      <c r="E88" s="6">
        <v>37725</v>
      </c>
      <c r="F88" s="6">
        <v>37736</v>
      </c>
      <c r="G88" s="6">
        <v>37816</v>
      </c>
      <c r="H88" s="6">
        <v>37817</v>
      </c>
      <c r="I88" s="6" t="s">
        <v>4792</v>
      </c>
      <c r="J88" s="6">
        <v>37824</v>
      </c>
      <c r="K88" s="6" t="s">
        <v>4794</v>
      </c>
      <c r="L88" s="6" t="s">
        <v>192</v>
      </c>
      <c r="M88" s="6">
        <v>37826</v>
      </c>
      <c r="N88" s="6" t="s">
        <v>4766</v>
      </c>
      <c r="O88" s="6" t="s">
        <v>4766</v>
      </c>
    </row>
    <row r="89" spans="1:15" ht="16.5" customHeight="1" x14ac:dyDescent="0.25">
      <c r="A89" s="1" t="s">
        <v>3448</v>
      </c>
      <c r="B89" s="2" t="s">
        <v>5111</v>
      </c>
      <c r="C89" s="13" t="str">
        <f t="shared" ref="C89:C120" si="1">HYPERLINK("X:\Private\NTD\Test Report\測試報告-電子版本(1999-2014)\MIS","查看目錄")</f>
        <v>查看目錄</v>
      </c>
      <c r="D89" s="1" t="s">
        <v>5112</v>
      </c>
      <c r="E89" s="6">
        <v>37730</v>
      </c>
      <c r="F89" s="6" t="s">
        <v>4804</v>
      </c>
      <c r="G89" s="6">
        <v>37824</v>
      </c>
      <c r="H89" s="6">
        <v>37824</v>
      </c>
      <c r="I89" s="6" t="s">
        <v>4792</v>
      </c>
      <c r="J89" s="6">
        <v>37825</v>
      </c>
      <c r="K89" s="6" t="s">
        <v>4794</v>
      </c>
      <c r="L89" s="6" t="s">
        <v>350</v>
      </c>
      <c r="M89" s="6">
        <v>37831</v>
      </c>
      <c r="N89" s="6" t="s">
        <v>4766</v>
      </c>
      <c r="O89" s="6" t="s">
        <v>4766</v>
      </c>
    </row>
    <row r="90" spans="1:15" ht="16.5" customHeight="1" x14ac:dyDescent="0.25">
      <c r="A90" s="1" t="s">
        <v>3449</v>
      </c>
      <c r="B90" s="2" t="s">
        <v>5113</v>
      </c>
      <c r="C90" s="13" t="str">
        <f t="shared" si="1"/>
        <v>查看目錄</v>
      </c>
      <c r="D90" s="1" t="s">
        <v>3423</v>
      </c>
      <c r="E90" s="6" t="s">
        <v>3450</v>
      </c>
      <c r="F90" s="6" t="s">
        <v>3451</v>
      </c>
      <c r="G90" s="6">
        <v>37751</v>
      </c>
      <c r="H90" s="6">
        <v>37754</v>
      </c>
      <c r="I90" s="6" t="s">
        <v>4792</v>
      </c>
      <c r="J90" s="6">
        <v>37755</v>
      </c>
      <c r="K90" s="6" t="s">
        <v>4766</v>
      </c>
      <c r="L90" s="6" t="s">
        <v>322</v>
      </c>
      <c r="M90" s="6">
        <v>37760</v>
      </c>
      <c r="N90" s="6" t="s">
        <v>4766</v>
      </c>
      <c r="O90" s="6" t="s">
        <v>4766</v>
      </c>
    </row>
    <row r="91" spans="1:15" ht="16.5" customHeight="1" x14ac:dyDescent="0.25">
      <c r="A91" s="1" t="s">
        <v>3452</v>
      </c>
      <c r="B91" s="2" t="s">
        <v>5114</v>
      </c>
      <c r="C91" s="13" t="str">
        <f t="shared" si="1"/>
        <v>查看目錄</v>
      </c>
      <c r="D91" s="1" t="s">
        <v>3423</v>
      </c>
      <c r="E91" s="6" t="s">
        <v>3450</v>
      </c>
      <c r="F91" s="6" t="s">
        <v>3451</v>
      </c>
      <c r="G91" s="6">
        <v>37751</v>
      </c>
      <c r="H91" s="6">
        <v>37754</v>
      </c>
      <c r="I91" s="6" t="s">
        <v>4792</v>
      </c>
      <c r="J91" s="6">
        <v>37755</v>
      </c>
      <c r="K91" s="6" t="s">
        <v>4794</v>
      </c>
      <c r="L91" s="6" t="s">
        <v>322</v>
      </c>
      <c r="M91" s="6">
        <v>37760</v>
      </c>
      <c r="N91" s="6" t="s">
        <v>4766</v>
      </c>
      <c r="O91" s="6" t="s">
        <v>4766</v>
      </c>
    </row>
    <row r="92" spans="1:15" ht="16.5" customHeight="1" x14ac:dyDescent="0.25">
      <c r="A92" s="1" t="s">
        <v>3453</v>
      </c>
      <c r="B92" s="2" t="s">
        <v>5115</v>
      </c>
      <c r="C92" s="13" t="str">
        <f t="shared" si="1"/>
        <v>查看目錄</v>
      </c>
      <c r="D92" s="1" t="s">
        <v>1396</v>
      </c>
      <c r="E92" s="6" t="s">
        <v>3454</v>
      </c>
      <c r="F92" s="6" t="s">
        <v>533</v>
      </c>
      <c r="G92" s="6">
        <v>37785</v>
      </c>
      <c r="H92" s="6">
        <v>37785</v>
      </c>
      <c r="I92" s="6" t="s">
        <v>4792</v>
      </c>
      <c r="J92" s="6">
        <v>37796</v>
      </c>
      <c r="K92" s="6" t="s">
        <v>4794</v>
      </c>
      <c r="L92" s="6" t="s">
        <v>34</v>
      </c>
      <c r="M92" s="6">
        <v>37799</v>
      </c>
      <c r="N92" s="6" t="s">
        <v>4766</v>
      </c>
      <c r="O92" s="6" t="s">
        <v>4766</v>
      </c>
    </row>
    <row r="93" spans="1:15" ht="16.5" customHeight="1" x14ac:dyDescent="0.25">
      <c r="A93" s="1" t="s">
        <v>3455</v>
      </c>
      <c r="B93" s="2" t="s">
        <v>5116</v>
      </c>
      <c r="C93" s="13" t="str">
        <f t="shared" si="1"/>
        <v>查看目錄</v>
      </c>
      <c r="D93" s="1" t="s">
        <v>1495</v>
      </c>
      <c r="E93" s="6" t="s">
        <v>3456</v>
      </c>
      <c r="F93" s="6" t="s">
        <v>3457</v>
      </c>
      <c r="G93" s="6">
        <v>37910</v>
      </c>
      <c r="H93" s="6">
        <v>37912</v>
      </c>
      <c r="I93" s="6" t="s">
        <v>4805</v>
      </c>
      <c r="J93" s="6">
        <v>37917</v>
      </c>
      <c r="K93" s="6" t="s">
        <v>4794</v>
      </c>
      <c r="L93" s="6" t="s">
        <v>192</v>
      </c>
      <c r="M93" s="6" t="s">
        <v>4766</v>
      </c>
      <c r="N93" s="6" t="s">
        <v>4766</v>
      </c>
      <c r="O93" s="6" t="s">
        <v>4766</v>
      </c>
    </row>
    <row r="94" spans="1:15" ht="16.5" customHeight="1" x14ac:dyDescent="0.25">
      <c r="A94" s="1" t="s">
        <v>3458</v>
      </c>
      <c r="B94" s="2" t="s">
        <v>5117</v>
      </c>
      <c r="C94" s="13" t="str">
        <f t="shared" si="1"/>
        <v>查看目錄</v>
      </c>
      <c r="D94" s="1" t="s">
        <v>5118</v>
      </c>
      <c r="E94" s="6">
        <v>37776</v>
      </c>
      <c r="F94" s="6">
        <v>37771</v>
      </c>
      <c r="G94" s="6" t="s">
        <v>4766</v>
      </c>
      <c r="H94" s="6" t="s">
        <v>4766</v>
      </c>
      <c r="I94" s="6" t="s">
        <v>4766</v>
      </c>
      <c r="J94" s="6" t="s">
        <v>4766</v>
      </c>
      <c r="K94" s="6" t="s">
        <v>4766</v>
      </c>
      <c r="L94" s="6" t="s">
        <v>192</v>
      </c>
      <c r="M94" s="6" t="s">
        <v>4766</v>
      </c>
      <c r="N94" s="6" t="s">
        <v>4766</v>
      </c>
      <c r="O94" s="6" t="s">
        <v>4766</v>
      </c>
    </row>
    <row r="95" spans="1:15" ht="16.5" customHeight="1" x14ac:dyDescent="0.25">
      <c r="A95" s="1" t="s">
        <v>3459</v>
      </c>
      <c r="B95" s="2" t="s">
        <v>5119</v>
      </c>
      <c r="C95" s="13" t="str">
        <f t="shared" si="1"/>
        <v>查看目錄</v>
      </c>
      <c r="D95" s="1" t="s">
        <v>5118</v>
      </c>
      <c r="E95" s="6">
        <v>37776</v>
      </c>
      <c r="F95" s="6" t="s">
        <v>3457</v>
      </c>
      <c r="G95" s="6" t="s">
        <v>4766</v>
      </c>
      <c r="H95" s="6" t="s">
        <v>4766</v>
      </c>
      <c r="I95" s="6" t="s">
        <v>4766</v>
      </c>
      <c r="J95" s="6" t="s">
        <v>4766</v>
      </c>
      <c r="K95" s="6" t="s">
        <v>4766</v>
      </c>
      <c r="L95" s="6" t="s">
        <v>192</v>
      </c>
      <c r="M95" s="6" t="s">
        <v>4766</v>
      </c>
      <c r="N95" s="6" t="s">
        <v>4766</v>
      </c>
      <c r="O95" s="6" t="s">
        <v>4766</v>
      </c>
    </row>
    <row r="96" spans="1:15" ht="16.5" customHeight="1" x14ac:dyDescent="0.25">
      <c r="A96" s="1" t="s">
        <v>3460</v>
      </c>
      <c r="B96" s="2" t="s">
        <v>5120</v>
      </c>
      <c r="C96" s="13" t="str">
        <f t="shared" si="1"/>
        <v>查看目錄</v>
      </c>
      <c r="D96" s="1" t="s">
        <v>56</v>
      </c>
      <c r="E96" s="6">
        <v>37779</v>
      </c>
      <c r="F96" s="6">
        <v>37788</v>
      </c>
      <c r="G96" s="6" t="s">
        <v>4766</v>
      </c>
      <c r="H96" s="6" t="s">
        <v>4766</v>
      </c>
      <c r="I96" s="6" t="s">
        <v>4766</v>
      </c>
      <c r="J96" s="6" t="s">
        <v>4766</v>
      </c>
      <c r="K96" s="6" t="s">
        <v>4766</v>
      </c>
      <c r="L96" s="6" t="s">
        <v>1310</v>
      </c>
      <c r="M96" s="6" t="s">
        <v>4766</v>
      </c>
      <c r="N96" s="6" t="s">
        <v>4766</v>
      </c>
      <c r="O96" s="6" t="s">
        <v>4766</v>
      </c>
    </row>
    <row r="97" spans="1:15" ht="16.5" customHeight="1" x14ac:dyDescent="0.25">
      <c r="A97" s="1" t="s">
        <v>3461</v>
      </c>
      <c r="B97" s="2" t="s">
        <v>5121</v>
      </c>
      <c r="C97" s="13" t="str">
        <f t="shared" si="1"/>
        <v>查看目錄</v>
      </c>
      <c r="D97" s="1" t="s">
        <v>56</v>
      </c>
      <c r="E97" s="6">
        <v>37779</v>
      </c>
      <c r="F97" s="6" t="s">
        <v>4766</v>
      </c>
      <c r="G97" s="6" t="s">
        <v>4766</v>
      </c>
      <c r="H97" s="6" t="s">
        <v>4766</v>
      </c>
      <c r="I97" s="6" t="s">
        <v>4766</v>
      </c>
      <c r="J97" s="6" t="s">
        <v>4766</v>
      </c>
      <c r="K97" s="6" t="s">
        <v>4766</v>
      </c>
      <c r="L97" s="6" t="s">
        <v>1310</v>
      </c>
      <c r="M97" s="6" t="s">
        <v>5007</v>
      </c>
      <c r="N97" s="6" t="s">
        <v>4766</v>
      </c>
      <c r="O97" s="6" t="s">
        <v>4766</v>
      </c>
    </row>
    <row r="98" spans="1:15" ht="16.5" customHeight="1" x14ac:dyDescent="0.25">
      <c r="A98" s="1" t="s">
        <v>3462</v>
      </c>
      <c r="B98" s="2" t="s">
        <v>5122</v>
      </c>
      <c r="C98" s="13" t="str">
        <f t="shared" si="1"/>
        <v>查看目錄</v>
      </c>
      <c r="D98" s="1" t="s">
        <v>3423</v>
      </c>
      <c r="E98" s="6">
        <v>37781</v>
      </c>
      <c r="F98" s="6">
        <v>37791</v>
      </c>
      <c r="G98" s="6">
        <v>37799</v>
      </c>
      <c r="H98" s="6">
        <v>37800</v>
      </c>
      <c r="I98" s="6" t="s">
        <v>4792</v>
      </c>
      <c r="J98" s="6">
        <v>37805</v>
      </c>
      <c r="K98" s="6" t="s">
        <v>4794</v>
      </c>
      <c r="L98" s="6" t="s">
        <v>322</v>
      </c>
      <c r="M98" s="6">
        <v>37807</v>
      </c>
      <c r="N98" s="6" t="s">
        <v>4766</v>
      </c>
      <c r="O98" s="6" t="s">
        <v>4766</v>
      </c>
    </row>
    <row r="99" spans="1:15" ht="16.5" customHeight="1" x14ac:dyDescent="0.25">
      <c r="A99" s="1" t="s">
        <v>3463</v>
      </c>
      <c r="B99" s="2" t="s">
        <v>5123</v>
      </c>
      <c r="C99" s="13" t="str">
        <f t="shared" si="1"/>
        <v>查看目錄</v>
      </c>
      <c r="D99" s="1" t="s">
        <v>3423</v>
      </c>
      <c r="E99" s="6">
        <v>37781</v>
      </c>
      <c r="F99" s="6">
        <v>37791</v>
      </c>
      <c r="G99" s="6">
        <v>37799</v>
      </c>
      <c r="H99" s="6">
        <v>37800</v>
      </c>
      <c r="I99" s="6" t="s">
        <v>4792</v>
      </c>
      <c r="J99" s="6">
        <v>37805</v>
      </c>
      <c r="K99" s="6" t="s">
        <v>4794</v>
      </c>
      <c r="L99" s="6" t="s">
        <v>322</v>
      </c>
      <c r="M99" s="6">
        <v>37807</v>
      </c>
      <c r="N99" s="6" t="s">
        <v>4766</v>
      </c>
      <c r="O99" s="6" t="s">
        <v>4766</v>
      </c>
    </row>
    <row r="100" spans="1:15" ht="16.5" customHeight="1" x14ac:dyDescent="0.25">
      <c r="A100" s="1" t="s">
        <v>3464</v>
      </c>
      <c r="B100" s="2" t="s">
        <v>5124</v>
      </c>
      <c r="C100" s="13" t="str">
        <f t="shared" si="1"/>
        <v>查看目錄</v>
      </c>
      <c r="D100" s="1" t="s">
        <v>1495</v>
      </c>
      <c r="E100" s="6">
        <v>37790</v>
      </c>
      <c r="F100" s="6">
        <v>37800</v>
      </c>
      <c r="G100" s="6">
        <v>37968</v>
      </c>
      <c r="H100" s="6">
        <v>37970</v>
      </c>
      <c r="I100" s="6" t="s">
        <v>4792</v>
      </c>
      <c r="J100" s="6">
        <v>37971</v>
      </c>
      <c r="K100" s="6" t="s">
        <v>4794</v>
      </c>
      <c r="L100" s="6" t="s">
        <v>192</v>
      </c>
      <c r="M100" s="6">
        <v>37975</v>
      </c>
      <c r="N100" s="6" t="s">
        <v>4766</v>
      </c>
      <c r="O100" s="6" t="s">
        <v>4766</v>
      </c>
    </row>
    <row r="101" spans="1:15" ht="16.5" customHeight="1" x14ac:dyDescent="0.25">
      <c r="A101" s="1" t="s">
        <v>3465</v>
      </c>
      <c r="B101" s="2" t="s">
        <v>5125</v>
      </c>
      <c r="C101" s="13" t="str">
        <f t="shared" si="1"/>
        <v>查看目錄</v>
      </c>
      <c r="D101" s="1" t="s">
        <v>3466</v>
      </c>
      <c r="E101" s="6">
        <v>37802</v>
      </c>
      <c r="F101" s="6">
        <v>37817</v>
      </c>
      <c r="G101" s="6">
        <v>37814</v>
      </c>
      <c r="H101" s="6">
        <v>37814</v>
      </c>
      <c r="I101" s="6" t="s">
        <v>4792</v>
      </c>
      <c r="J101" s="6">
        <v>37824</v>
      </c>
      <c r="K101" s="6" t="s">
        <v>4794</v>
      </c>
      <c r="L101" s="6" t="s">
        <v>322</v>
      </c>
      <c r="M101" s="6">
        <v>37826</v>
      </c>
      <c r="N101" s="6" t="s">
        <v>4766</v>
      </c>
      <c r="O101" s="6" t="s">
        <v>4766</v>
      </c>
    </row>
    <row r="102" spans="1:15" ht="16.5" customHeight="1" x14ac:dyDescent="0.25">
      <c r="A102" s="1" t="s">
        <v>3467</v>
      </c>
      <c r="B102" s="2" t="s">
        <v>5126</v>
      </c>
      <c r="C102" s="13" t="str">
        <f t="shared" si="1"/>
        <v>查看目錄</v>
      </c>
      <c r="D102" s="1" t="s">
        <v>3466</v>
      </c>
      <c r="E102" s="6">
        <v>37802</v>
      </c>
      <c r="F102" s="6">
        <v>37817</v>
      </c>
      <c r="G102" s="6">
        <v>37814</v>
      </c>
      <c r="H102" s="6">
        <v>37814</v>
      </c>
      <c r="I102" s="6" t="s">
        <v>4792</v>
      </c>
      <c r="J102" s="6">
        <v>37824</v>
      </c>
      <c r="K102" s="6" t="s">
        <v>4794</v>
      </c>
      <c r="L102" s="6" t="s">
        <v>322</v>
      </c>
      <c r="M102" s="6">
        <v>37826</v>
      </c>
      <c r="N102" s="6" t="s">
        <v>4766</v>
      </c>
      <c r="O102" s="6" t="s">
        <v>4766</v>
      </c>
    </row>
    <row r="103" spans="1:15" ht="16.5" customHeight="1" x14ac:dyDescent="0.25">
      <c r="A103" s="1" t="s">
        <v>3468</v>
      </c>
      <c r="B103" s="2" t="s">
        <v>5127</v>
      </c>
      <c r="C103" s="13" t="str">
        <f t="shared" si="1"/>
        <v>查看目錄</v>
      </c>
      <c r="D103" s="1" t="s">
        <v>3466</v>
      </c>
      <c r="E103" s="6">
        <v>37802</v>
      </c>
      <c r="F103" s="6">
        <v>37817</v>
      </c>
      <c r="G103" s="6">
        <v>37814</v>
      </c>
      <c r="H103" s="6">
        <v>37814</v>
      </c>
      <c r="I103" s="6" t="s">
        <v>4792</v>
      </c>
      <c r="J103" s="6">
        <v>37824</v>
      </c>
      <c r="K103" s="6" t="s">
        <v>4794</v>
      </c>
      <c r="L103" s="6" t="s">
        <v>322</v>
      </c>
      <c r="M103" s="6">
        <v>37826</v>
      </c>
      <c r="N103" s="6" t="s">
        <v>4766</v>
      </c>
      <c r="O103" s="6" t="s">
        <v>4766</v>
      </c>
    </row>
    <row r="104" spans="1:15" ht="16.5" customHeight="1" x14ac:dyDescent="0.25">
      <c r="A104" s="1" t="s">
        <v>3469</v>
      </c>
      <c r="B104" s="2" t="s">
        <v>5128</v>
      </c>
      <c r="C104" s="13" t="str">
        <f t="shared" si="1"/>
        <v>查看目錄</v>
      </c>
      <c r="D104" s="1" t="s">
        <v>3470</v>
      </c>
      <c r="E104" s="6">
        <v>37802</v>
      </c>
      <c r="F104" s="6">
        <v>37790</v>
      </c>
      <c r="G104" s="6">
        <v>37848</v>
      </c>
      <c r="H104" s="6">
        <v>38234</v>
      </c>
      <c r="I104" s="6" t="s">
        <v>4792</v>
      </c>
      <c r="J104" s="6">
        <v>38234</v>
      </c>
      <c r="K104" s="6" t="s">
        <v>4794</v>
      </c>
      <c r="L104" s="6" t="s">
        <v>350</v>
      </c>
      <c r="M104" s="6">
        <v>38236</v>
      </c>
      <c r="N104" s="6" t="s">
        <v>4766</v>
      </c>
      <c r="O104" s="6" t="s">
        <v>4766</v>
      </c>
    </row>
    <row r="105" spans="1:15" ht="16.5" customHeight="1" x14ac:dyDescent="0.25">
      <c r="A105" s="1" t="s">
        <v>3471</v>
      </c>
      <c r="B105" s="2" t="s">
        <v>5129</v>
      </c>
      <c r="C105" s="13" t="str">
        <f t="shared" si="1"/>
        <v>查看目錄</v>
      </c>
      <c r="D105" s="1" t="s">
        <v>1302</v>
      </c>
      <c r="E105" s="6">
        <v>37806</v>
      </c>
      <c r="F105" s="6">
        <v>37705</v>
      </c>
      <c r="G105" s="6" t="s">
        <v>4766</v>
      </c>
      <c r="H105" s="6" t="s">
        <v>4766</v>
      </c>
      <c r="I105" s="6" t="s">
        <v>4766</v>
      </c>
      <c r="J105" s="6" t="s">
        <v>4766</v>
      </c>
      <c r="K105" s="6" t="s">
        <v>4766</v>
      </c>
      <c r="L105" s="6" t="s">
        <v>192</v>
      </c>
      <c r="M105" s="6" t="s">
        <v>4766</v>
      </c>
      <c r="N105" s="6" t="s">
        <v>4766</v>
      </c>
      <c r="O105" s="6" t="s">
        <v>4766</v>
      </c>
    </row>
    <row r="106" spans="1:15" ht="16.5" customHeight="1" x14ac:dyDescent="0.25">
      <c r="A106" s="1" t="s">
        <v>3472</v>
      </c>
      <c r="B106" s="2" t="s">
        <v>5130</v>
      </c>
      <c r="C106" s="13" t="str">
        <f t="shared" si="1"/>
        <v>查看目錄</v>
      </c>
      <c r="D106" s="1" t="s">
        <v>1293</v>
      </c>
      <c r="E106" s="6">
        <v>37809</v>
      </c>
      <c r="F106" s="6">
        <v>37814</v>
      </c>
      <c r="G106" s="6" t="s">
        <v>4766</v>
      </c>
      <c r="H106" s="6" t="s">
        <v>4766</v>
      </c>
      <c r="I106" s="6" t="s">
        <v>4766</v>
      </c>
      <c r="J106" s="6" t="s">
        <v>4766</v>
      </c>
      <c r="K106" s="6" t="s">
        <v>4766</v>
      </c>
      <c r="L106" s="6" t="s">
        <v>322</v>
      </c>
      <c r="M106" s="6" t="s">
        <v>4766</v>
      </c>
      <c r="N106" s="6" t="s">
        <v>4766</v>
      </c>
      <c r="O106" s="6" t="s">
        <v>4766</v>
      </c>
    </row>
    <row r="107" spans="1:15" ht="16.5" customHeight="1" x14ac:dyDescent="0.25">
      <c r="A107" s="1" t="s">
        <v>3473</v>
      </c>
      <c r="B107" s="2" t="s">
        <v>5131</v>
      </c>
      <c r="C107" s="13" t="str">
        <f t="shared" si="1"/>
        <v>查看目錄</v>
      </c>
      <c r="D107" s="1" t="s">
        <v>473</v>
      </c>
      <c r="E107" s="6">
        <v>37814</v>
      </c>
      <c r="F107" s="6" t="s">
        <v>4766</v>
      </c>
      <c r="G107" s="6" t="s">
        <v>4766</v>
      </c>
      <c r="H107" s="6" t="s">
        <v>4766</v>
      </c>
      <c r="I107" s="6" t="s">
        <v>4766</v>
      </c>
      <c r="J107" s="6" t="s">
        <v>4766</v>
      </c>
      <c r="K107" s="6" t="s">
        <v>4766</v>
      </c>
      <c r="L107" s="6" t="s">
        <v>322</v>
      </c>
      <c r="M107" s="6" t="s">
        <v>4766</v>
      </c>
      <c r="N107" s="6" t="s">
        <v>4766</v>
      </c>
      <c r="O107" s="6" t="s">
        <v>4766</v>
      </c>
    </row>
    <row r="108" spans="1:15" ht="16.5" customHeight="1" x14ac:dyDescent="0.25">
      <c r="A108" s="1" t="s">
        <v>3474</v>
      </c>
      <c r="B108" s="2" t="s">
        <v>5132</v>
      </c>
      <c r="C108" s="13" t="str">
        <f t="shared" si="1"/>
        <v>查看目錄</v>
      </c>
      <c r="D108" s="1" t="s">
        <v>3466</v>
      </c>
      <c r="E108" s="6">
        <v>37817</v>
      </c>
      <c r="F108" s="6">
        <v>37830</v>
      </c>
      <c r="G108" s="6">
        <v>37862</v>
      </c>
      <c r="H108" s="6">
        <v>37864</v>
      </c>
      <c r="I108" s="6" t="s">
        <v>4792</v>
      </c>
      <c r="J108" s="6">
        <v>37865</v>
      </c>
      <c r="K108" s="6" t="s">
        <v>4794</v>
      </c>
      <c r="L108" s="6" t="s">
        <v>382</v>
      </c>
      <c r="M108" s="6" t="s">
        <v>4766</v>
      </c>
      <c r="N108" s="6" t="s">
        <v>4766</v>
      </c>
      <c r="O108" s="6" t="s">
        <v>4766</v>
      </c>
    </row>
    <row r="109" spans="1:15" ht="16.5" customHeight="1" x14ac:dyDescent="0.25">
      <c r="A109" s="1" t="s">
        <v>3475</v>
      </c>
      <c r="B109" s="2" t="s">
        <v>5133</v>
      </c>
      <c r="C109" s="13" t="str">
        <f t="shared" si="1"/>
        <v>查看目錄</v>
      </c>
      <c r="D109" s="1" t="s">
        <v>381</v>
      </c>
      <c r="E109" s="6">
        <v>37818</v>
      </c>
      <c r="F109" s="6">
        <v>37830</v>
      </c>
      <c r="G109" s="6">
        <v>37862</v>
      </c>
      <c r="H109" s="6">
        <v>37864</v>
      </c>
      <c r="I109" s="6" t="s">
        <v>4792</v>
      </c>
      <c r="J109" s="6">
        <v>37865</v>
      </c>
      <c r="K109" s="6" t="s">
        <v>4794</v>
      </c>
      <c r="L109" s="6" t="s">
        <v>382</v>
      </c>
      <c r="M109" s="6" t="s">
        <v>4766</v>
      </c>
      <c r="N109" s="6" t="s">
        <v>4766</v>
      </c>
      <c r="O109" s="6" t="s">
        <v>4766</v>
      </c>
    </row>
    <row r="110" spans="1:15" ht="16.5" customHeight="1" x14ac:dyDescent="0.25">
      <c r="A110" s="1" t="s">
        <v>3476</v>
      </c>
      <c r="B110" s="2" t="s">
        <v>5134</v>
      </c>
      <c r="C110" s="13" t="str">
        <f t="shared" si="1"/>
        <v>查看目錄</v>
      </c>
      <c r="D110" s="1" t="s">
        <v>33</v>
      </c>
      <c r="E110" s="6">
        <v>37819</v>
      </c>
      <c r="F110" s="6">
        <v>37830</v>
      </c>
      <c r="G110" s="6">
        <v>37862</v>
      </c>
      <c r="H110" s="6">
        <v>37864</v>
      </c>
      <c r="I110" s="6" t="s">
        <v>4792</v>
      </c>
      <c r="J110" s="6">
        <v>37865</v>
      </c>
      <c r="K110" s="6" t="s">
        <v>4794</v>
      </c>
      <c r="L110" s="6" t="s">
        <v>382</v>
      </c>
      <c r="M110" s="6" t="s">
        <v>4766</v>
      </c>
      <c r="N110" s="6" t="s">
        <v>4766</v>
      </c>
      <c r="O110" s="6" t="s">
        <v>4766</v>
      </c>
    </row>
    <row r="111" spans="1:15" ht="16.5" customHeight="1" x14ac:dyDescent="0.25">
      <c r="A111" s="1" t="s">
        <v>3477</v>
      </c>
      <c r="B111" s="2" t="s">
        <v>5135</v>
      </c>
      <c r="C111" s="13" t="str">
        <f t="shared" si="1"/>
        <v>查看目錄</v>
      </c>
      <c r="D111" s="1" t="s">
        <v>33</v>
      </c>
      <c r="E111" s="6">
        <v>37819</v>
      </c>
      <c r="F111" s="6">
        <v>37830</v>
      </c>
      <c r="G111" s="6">
        <v>37862</v>
      </c>
      <c r="H111" s="6">
        <v>37864</v>
      </c>
      <c r="I111" s="6" t="s">
        <v>4792</v>
      </c>
      <c r="J111" s="6">
        <v>37865</v>
      </c>
      <c r="K111" s="6" t="s">
        <v>4794</v>
      </c>
      <c r="L111" s="6" t="s">
        <v>382</v>
      </c>
      <c r="M111" s="6" t="s">
        <v>4766</v>
      </c>
      <c r="N111" s="6" t="s">
        <v>4766</v>
      </c>
      <c r="O111" s="6" t="s">
        <v>4766</v>
      </c>
    </row>
    <row r="112" spans="1:15" ht="16.5" customHeight="1" x14ac:dyDescent="0.25">
      <c r="A112" s="1" t="s">
        <v>3478</v>
      </c>
      <c r="B112" s="2" t="s">
        <v>5135</v>
      </c>
      <c r="C112" s="13" t="str">
        <f t="shared" si="1"/>
        <v>查看目錄</v>
      </c>
      <c r="D112" s="1" t="s">
        <v>33</v>
      </c>
      <c r="E112" s="6">
        <v>37819</v>
      </c>
      <c r="F112" s="6">
        <v>37830</v>
      </c>
      <c r="G112" s="6">
        <v>37862</v>
      </c>
      <c r="H112" s="6">
        <v>37864</v>
      </c>
      <c r="I112" s="6" t="s">
        <v>4792</v>
      </c>
      <c r="J112" s="6">
        <v>37865</v>
      </c>
      <c r="K112" s="6" t="s">
        <v>4794</v>
      </c>
      <c r="L112" s="6" t="s">
        <v>382</v>
      </c>
      <c r="M112" s="6" t="s">
        <v>4766</v>
      </c>
      <c r="N112" s="6" t="s">
        <v>4766</v>
      </c>
      <c r="O112" s="6" t="s">
        <v>4766</v>
      </c>
    </row>
    <row r="113" spans="1:15" ht="16.5" customHeight="1" x14ac:dyDescent="0.25">
      <c r="A113" s="1" t="s">
        <v>3479</v>
      </c>
      <c r="B113" s="2" t="s">
        <v>5136</v>
      </c>
      <c r="C113" s="13" t="str">
        <f t="shared" si="1"/>
        <v>查看目錄</v>
      </c>
      <c r="D113" s="1" t="s">
        <v>33</v>
      </c>
      <c r="E113" s="6">
        <v>37819</v>
      </c>
      <c r="F113" s="6">
        <v>37830</v>
      </c>
      <c r="G113" s="6">
        <v>37862</v>
      </c>
      <c r="H113" s="6">
        <v>37864</v>
      </c>
      <c r="I113" s="6" t="s">
        <v>4792</v>
      </c>
      <c r="J113" s="6">
        <v>37865</v>
      </c>
      <c r="K113" s="6" t="s">
        <v>4794</v>
      </c>
      <c r="L113" s="6" t="s">
        <v>382</v>
      </c>
      <c r="M113" s="6" t="s">
        <v>4766</v>
      </c>
      <c r="N113" s="6" t="s">
        <v>4766</v>
      </c>
      <c r="O113" s="6" t="s">
        <v>4766</v>
      </c>
    </row>
    <row r="114" spans="1:15" ht="16.5" customHeight="1" x14ac:dyDescent="0.25">
      <c r="A114" s="1" t="s">
        <v>3480</v>
      </c>
      <c r="B114" s="2" t="s">
        <v>5137</v>
      </c>
      <c r="C114" s="13" t="str">
        <f t="shared" si="1"/>
        <v>查看目錄</v>
      </c>
      <c r="D114" s="1" t="s">
        <v>1822</v>
      </c>
      <c r="E114" s="6">
        <v>37819</v>
      </c>
      <c r="F114" s="6">
        <v>37827</v>
      </c>
      <c r="G114" s="6" t="s">
        <v>4766</v>
      </c>
      <c r="H114" s="6" t="s">
        <v>4766</v>
      </c>
      <c r="I114" s="6" t="s">
        <v>4766</v>
      </c>
      <c r="J114" s="6" t="s">
        <v>4766</v>
      </c>
      <c r="K114" s="6" t="s">
        <v>4766</v>
      </c>
      <c r="L114" s="6" t="s">
        <v>322</v>
      </c>
      <c r="M114" s="6" t="s">
        <v>4766</v>
      </c>
      <c r="N114" s="6" t="s">
        <v>4766</v>
      </c>
      <c r="O114" s="6" t="s">
        <v>4766</v>
      </c>
    </row>
    <row r="115" spans="1:15" ht="16.5" customHeight="1" x14ac:dyDescent="0.25">
      <c r="A115" s="1" t="s">
        <v>3481</v>
      </c>
      <c r="B115" s="2" t="s">
        <v>5138</v>
      </c>
      <c r="C115" s="13" t="str">
        <f t="shared" si="1"/>
        <v>查看目錄</v>
      </c>
      <c r="D115" s="1" t="s">
        <v>1822</v>
      </c>
      <c r="E115" s="6">
        <v>37819</v>
      </c>
      <c r="F115" s="6">
        <v>37827</v>
      </c>
      <c r="G115" s="6" t="s">
        <v>4766</v>
      </c>
      <c r="H115" s="6" t="s">
        <v>4766</v>
      </c>
      <c r="I115" s="6" t="s">
        <v>4766</v>
      </c>
      <c r="J115" s="6" t="s">
        <v>4766</v>
      </c>
      <c r="K115" s="6" t="s">
        <v>4766</v>
      </c>
      <c r="L115" s="6" t="s">
        <v>322</v>
      </c>
      <c r="M115" s="6" t="s">
        <v>4766</v>
      </c>
      <c r="N115" s="6" t="s">
        <v>4766</v>
      </c>
      <c r="O115" s="6" t="s">
        <v>4766</v>
      </c>
    </row>
    <row r="116" spans="1:15" ht="16.5" customHeight="1" x14ac:dyDescent="0.25">
      <c r="A116" s="1" t="s">
        <v>3482</v>
      </c>
      <c r="B116" s="2" t="s">
        <v>5139</v>
      </c>
      <c r="C116" s="13" t="str">
        <f t="shared" si="1"/>
        <v>查看目錄</v>
      </c>
      <c r="D116" s="1" t="s">
        <v>1822</v>
      </c>
      <c r="E116" s="6">
        <v>37819</v>
      </c>
      <c r="F116" s="6">
        <v>37827</v>
      </c>
      <c r="G116" s="6" t="s">
        <v>4766</v>
      </c>
      <c r="H116" s="6" t="s">
        <v>4766</v>
      </c>
      <c r="I116" s="6" t="s">
        <v>4766</v>
      </c>
      <c r="J116" s="6" t="s">
        <v>4766</v>
      </c>
      <c r="K116" s="6" t="s">
        <v>4766</v>
      </c>
      <c r="L116" s="6" t="s">
        <v>322</v>
      </c>
      <c r="M116" s="6" t="s">
        <v>4766</v>
      </c>
      <c r="N116" s="6" t="s">
        <v>4766</v>
      </c>
      <c r="O116" s="6" t="s">
        <v>4766</v>
      </c>
    </row>
    <row r="117" spans="1:15" ht="16.5" customHeight="1" x14ac:dyDescent="0.25">
      <c r="A117" s="1" t="s">
        <v>3483</v>
      </c>
      <c r="B117" s="2" t="s">
        <v>5140</v>
      </c>
      <c r="C117" s="13" t="str">
        <f t="shared" si="1"/>
        <v>查看目錄</v>
      </c>
      <c r="D117" s="1" t="s">
        <v>1822</v>
      </c>
      <c r="E117" s="6">
        <v>37819</v>
      </c>
      <c r="F117" s="6">
        <v>37827</v>
      </c>
      <c r="G117" s="6">
        <v>37918</v>
      </c>
      <c r="H117" s="6">
        <v>37919</v>
      </c>
      <c r="I117" s="6" t="s">
        <v>4805</v>
      </c>
      <c r="J117" s="6">
        <v>37922</v>
      </c>
      <c r="K117" s="6" t="s">
        <v>4794</v>
      </c>
      <c r="L117" s="6" t="s">
        <v>322</v>
      </c>
      <c r="M117" s="6">
        <v>37924</v>
      </c>
      <c r="N117" s="6" t="s">
        <v>4766</v>
      </c>
      <c r="O117" s="6" t="s">
        <v>4766</v>
      </c>
    </row>
    <row r="118" spans="1:15" ht="16.5" customHeight="1" x14ac:dyDescent="0.25">
      <c r="A118" s="1" t="s">
        <v>3484</v>
      </c>
      <c r="B118" s="2" t="s">
        <v>5141</v>
      </c>
      <c r="C118" s="13" t="str">
        <f t="shared" si="1"/>
        <v>查看目錄</v>
      </c>
      <c r="D118" s="1" t="s">
        <v>1822</v>
      </c>
      <c r="E118" s="6">
        <v>37819</v>
      </c>
      <c r="F118" s="6">
        <v>37827</v>
      </c>
      <c r="G118" s="6">
        <v>37912</v>
      </c>
      <c r="H118" s="6">
        <v>37912</v>
      </c>
      <c r="I118" s="6" t="s">
        <v>4792</v>
      </c>
      <c r="J118" s="6">
        <v>37917</v>
      </c>
      <c r="K118" s="6" t="s">
        <v>4794</v>
      </c>
      <c r="L118" s="6" t="s">
        <v>322</v>
      </c>
      <c r="M118" s="6">
        <v>37921</v>
      </c>
      <c r="N118" s="6" t="s">
        <v>4766</v>
      </c>
      <c r="O118" s="6" t="s">
        <v>4766</v>
      </c>
    </row>
    <row r="119" spans="1:15" ht="16.5" customHeight="1" x14ac:dyDescent="0.25">
      <c r="A119" s="1" t="s">
        <v>3485</v>
      </c>
      <c r="B119" s="2" t="s">
        <v>5142</v>
      </c>
      <c r="C119" s="13" t="str">
        <f t="shared" si="1"/>
        <v>查看目錄</v>
      </c>
      <c r="D119" s="1" t="s">
        <v>1822</v>
      </c>
      <c r="E119" s="6">
        <v>37819</v>
      </c>
      <c r="F119" s="6">
        <v>37827</v>
      </c>
      <c r="G119" s="6">
        <v>37912</v>
      </c>
      <c r="H119" s="6">
        <v>37912</v>
      </c>
      <c r="I119" s="6" t="s">
        <v>4792</v>
      </c>
      <c r="J119" s="6">
        <v>37917</v>
      </c>
      <c r="K119" s="6" t="s">
        <v>4794</v>
      </c>
      <c r="L119" s="6" t="s">
        <v>322</v>
      </c>
      <c r="M119" s="6">
        <v>37921</v>
      </c>
      <c r="N119" s="6" t="s">
        <v>4766</v>
      </c>
      <c r="O119" s="6" t="s">
        <v>4766</v>
      </c>
    </row>
    <row r="120" spans="1:15" ht="16.5" customHeight="1" x14ac:dyDescent="0.25">
      <c r="A120" s="1" t="s">
        <v>3486</v>
      </c>
      <c r="B120" s="2" t="s">
        <v>5143</v>
      </c>
      <c r="C120" s="13" t="str">
        <f t="shared" si="1"/>
        <v>查看目錄</v>
      </c>
      <c r="D120" s="1" t="s">
        <v>352</v>
      </c>
      <c r="E120" s="6">
        <v>37831</v>
      </c>
      <c r="F120" s="6" t="s">
        <v>4766</v>
      </c>
      <c r="G120" s="6">
        <v>37870</v>
      </c>
      <c r="H120" s="6">
        <v>37870</v>
      </c>
      <c r="I120" s="6" t="s">
        <v>4805</v>
      </c>
      <c r="J120" s="6">
        <v>37874</v>
      </c>
      <c r="K120" s="6" t="s">
        <v>4794</v>
      </c>
      <c r="L120" s="6" t="s">
        <v>350</v>
      </c>
      <c r="M120" s="6">
        <v>37882</v>
      </c>
      <c r="N120" s="6" t="s">
        <v>4766</v>
      </c>
      <c r="O120" s="6" t="s">
        <v>4766</v>
      </c>
    </row>
    <row r="121" spans="1:15" ht="16.5" customHeight="1" x14ac:dyDescent="0.25">
      <c r="A121" s="1" t="s">
        <v>3487</v>
      </c>
      <c r="B121" s="2" t="s">
        <v>5144</v>
      </c>
      <c r="C121" s="13" t="str">
        <f t="shared" ref="C121:C152" si="2">HYPERLINK("X:\Private\NTD\Test Report\測試報告-電子版本(1999-2014)\MIS","查看目錄")</f>
        <v>查看目錄</v>
      </c>
      <c r="D121" s="1" t="s">
        <v>352</v>
      </c>
      <c r="E121" s="6">
        <v>37831</v>
      </c>
      <c r="F121" s="6" t="s">
        <v>4766</v>
      </c>
      <c r="G121" s="6">
        <v>37870</v>
      </c>
      <c r="H121" s="6">
        <v>37870</v>
      </c>
      <c r="I121" s="6" t="s">
        <v>4805</v>
      </c>
      <c r="J121" s="6">
        <v>37874</v>
      </c>
      <c r="K121" s="6" t="s">
        <v>4794</v>
      </c>
      <c r="L121" s="6" t="s">
        <v>350</v>
      </c>
      <c r="M121" s="6">
        <v>37882</v>
      </c>
      <c r="N121" s="6" t="s">
        <v>4766</v>
      </c>
      <c r="O121" s="6" t="s">
        <v>4766</v>
      </c>
    </row>
    <row r="122" spans="1:15" ht="16.5" customHeight="1" x14ac:dyDescent="0.25">
      <c r="A122" s="1" t="s">
        <v>3488</v>
      </c>
      <c r="B122" s="2" t="s">
        <v>5145</v>
      </c>
      <c r="C122" s="13" t="str">
        <f t="shared" si="2"/>
        <v>查看目錄</v>
      </c>
      <c r="D122" s="1" t="s">
        <v>3489</v>
      </c>
      <c r="E122" s="6">
        <v>37841</v>
      </c>
      <c r="F122" s="6">
        <v>37846</v>
      </c>
      <c r="G122" s="6">
        <v>37915</v>
      </c>
      <c r="H122" s="6">
        <v>37916</v>
      </c>
      <c r="I122" s="6" t="s">
        <v>4792</v>
      </c>
      <c r="J122" s="6">
        <v>37922</v>
      </c>
      <c r="K122" s="6" t="s">
        <v>4794</v>
      </c>
      <c r="L122" s="6" t="s">
        <v>192</v>
      </c>
      <c r="M122" s="6">
        <v>37924</v>
      </c>
      <c r="N122" s="6" t="s">
        <v>4766</v>
      </c>
      <c r="O122" s="6" t="s">
        <v>4766</v>
      </c>
    </row>
    <row r="123" spans="1:15" ht="16.5" customHeight="1" x14ac:dyDescent="0.25">
      <c r="A123" s="1" t="s">
        <v>3490</v>
      </c>
      <c r="B123" s="2" t="s">
        <v>5146</v>
      </c>
      <c r="C123" s="13" t="str">
        <f t="shared" si="2"/>
        <v>查看目錄</v>
      </c>
      <c r="D123" s="1" t="s">
        <v>5147</v>
      </c>
      <c r="E123" s="6">
        <v>37842</v>
      </c>
      <c r="F123" s="6">
        <v>37843</v>
      </c>
      <c r="G123" s="6">
        <v>37865</v>
      </c>
      <c r="H123" s="6">
        <v>37865</v>
      </c>
      <c r="I123" s="6" t="s">
        <v>4805</v>
      </c>
      <c r="J123" s="6">
        <v>37869</v>
      </c>
      <c r="K123" s="6" t="s">
        <v>4794</v>
      </c>
      <c r="L123" s="6" t="s">
        <v>1461</v>
      </c>
      <c r="M123" s="6">
        <v>37873</v>
      </c>
      <c r="N123" s="6" t="s">
        <v>4766</v>
      </c>
      <c r="O123" s="6" t="s">
        <v>4766</v>
      </c>
    </row>
    <row r="124" spans="1:15" ht="16.5" customHeight="1" x14ac:dyDescent="0.25">
      <c r="A124" s="1" t="s">
        <v>3491</v>
      </c>
      <c r="B124" s="2" t="s">
        <v>5148</v>
      </c>
      <c r="C124" s="13" t="str">
        <f t="shared" si="2"/>
        <v>查看目錄</v>
      </c>
      <c r="D124" s="1" t="s">
        <v>5149</v>
      </c>
      <c r="E124" s="6">
        <v>37845</v>
      </c>
      <c r="F124" s="6">
        <v>37849</v>
      </c>
      <c r="G124" s="6">
        <v>37893</v>
      </c>
      <c r="H124" s="6" t="s">
        <v>4766</v>
      </c>
      <c r="I124" s="6" t="s">
        <v>4766</v>
      </c>
      <c r="J124" s="6" t="s">
        <v>4766</v>
      </c>
      <c r="K124" s="6" t="s">
        <v>4766</v>
      </c>
      <c r="L124" s="6" t="s">
        <v>34</v>
      </c>
      <c r="M124" s="6" t="s">
        <v>4766</v>
      </c>
      <c r="N124" s="6" t="s">
        <v>4766</v>
      </c>
      <c r="O124" s="6" t="s">
        <v>4766</v>
      </c>
    </row>
    <row r="125" spans="1:15" ht="16.5" customHeight="1" x14ac:dyDescent="0.25">
      <c r="A125" s="1" t="s">
        <v>3492</v>
      </c>
      <c r="B125" s="2" t="s">
        <v>5150</v>
      </c>
      <c r="C125" s="13" t="str">
        <f t="shared" si="2"/>
        <v>查看目錄</v>
      </c>
      <c r="D125" s="1" t="s">
        <v>5149</v>
      </c>
      <c r="E125" s="6">
        <v>37845</v>
      </c>
      <c r="F125" s="6">
        <v>37849</v>
      </c>
      <c r="G125" s="6">
        <v>37893</v>
      </c>
      <c r="H125" s="6" t="s">
        <v>4766</v>
      </c>
      <c r="I125" s="6" t="s">
        <v>4766</v>
      </c>
      <c r="J125" s="6" t="s">
        <v>4766</v>
      </c>
      <c r="K125" s="6" t="s">
        <v>4766</v>
      </c>
      <c r="L125" s="6" t="s">
        <v>34</v>
      </c>
      <c r="M125" s="6" t="s">
        <v>4766</v>
      </c>
      <c r="N125" s="6" t="s">
        <v>4766</v>
      </c>
      <c r="O125" s="6" t="s">
        <v>4766</v>
      </c>
    </row>
    <row r="126" spans="1:15" ht="16.5" customHeight="1" x14ac:dyDescent="0.25">
      <c r="A126" s="1" t="s">
        <v>3493</v>
      </c>
      <c r="B126" s="2" t="s">
        <v>5151</v>
      </c>
      <c r="C126" s="13" t="str">
        <f t="shared" si="2"/>
        <v>查看目錄</v>
      </c>
      <c r="D126" s="1" t="s">
        <v>5149</v>
      </c>
      <c r="E126" s="6">
        <v>37845</v>
      </c>
      <c r="F126" s="6">
        <v>37849</v>
      </c>
      <c r="G126" s="6">
        <v>37893</v>
      </c>
      <c r="H126" s="6" t="s">
        <v>4766</v>
      </c>
      <c r="I126" s="6" t="s">
        <v>4766</v>
      </c>
      <c r="J126" s="6" t="s">
        <v>4766</v>
      </c>
      <c r="K126" s="6" t="s">
        <v>4766</v>
      </c>
      <c r="L126" s="6" t="s">
        <v>34</v>
      </c>
      <c r="M126" s="6" t="s">
        <v>4766</v>
      </c>
      <c r="N126" s="6" t="s">
        <v>4766</v>
      </c>
      <c r="O126" s="6" t="s">
        <v>4766</v>
      </c>
    </row>
    <row r="127" spans="1:15" ht="16.5" customHeight="1" x14ac:dyDescent="0.25">
      <c r="A127" s="1" t="s">
        <v>3494</v>
      </c>
      <c r="B127" s="2" t="s">
        <v>5152</v>
      </c>
      <c r="C127" s="13" t="str">
        <f t="shared" si="2"/>
        <v>查看目錄</v>
      </c>
      <c r="D127" s="1" t="s">
        <v>5149</v>
      </c>
      <c r="E127" s="6">
        <v>37845</v>
      </c>
      <c r="F127" s="6">
        <v>37849</v>
      </c>
      <c r="G127" s="6">
        <v>37893</v>
      </c>
      <c r="H127" s="6" t="s">
        <v>4766</v>
      </c>
      <c r="I127" s="6" t="s">
        <v>4766</v>
      </c>
      <c r="J127" s="6" t="s">
        <v>4766</v>
      </c>
      <c r="K127" s="6" t="s">
        <v>4766</v>
      </c>
      <c r="L127" s="6" t="s">
        <v>34</v>
      </c>
      <c r="M127" s="6" t="s">
        <v>4766</v>
      </c>
      <c r="N127" s="6" t="s">
        <v>4766</v>
      </c>
      <c r="O127" s="6" t="s">
        <v>4766</v>
      </c>
    </row>
    <row r="128" spans="1:15" ht="16.5" customHeight="1" x14ac:dyDescent="0.25">
      <c r="A128" s="1" t="s">
        <v>3495</v>
      </c>
      <c r="B128" s="2" t="s">
        <v>5153</v>
      </c>
      <c r="C128" s="13" t="str">
        <f t="shared" si="2"/>
        <v>查看目錄</v>
      </c>
      <c r="D128" s="1" t="s">
        <v>5154</v>
      </c>
      <c r="E128" s="6">
        <v>37846</v>
      </c>
      <c r="F128" s="6" t="s">
        <v>4766</v>
      </c>
      <c r="G128" s="6">
        <v>37858</v>
      </c>
      <c r="H128" s="6">
        <v>37859</v>
      </c>
      <c r="I128" s="6" t="s">
        <v>4792</v>
      </c>
      <c r="J128" s="6">
        <v>37859</v>
      </c>
      <c r="K128" s="6" t="s">
        <v>4794</v>
      </c>
      <c r="L128" s="6" t="s">
        <v>350</v>
      </c>
      <c r="M128" s="6">
        <v>37861</v>
      </c>
      <c r="N128" s="6" t="s">
        <v>4766</v>
      </c>
      <c r="O128" s="6" t="s">
        <v>4766</v>
      </c>
    </row>
    <row r="129" spans="1:15" ht="16.5" customHeight="1" x14ac:dyDescent="0.25">
      <c r="A129" s="1" t="s">
        <v>3496</v>
      </c>
      <c r="B129" s="2" t="s">
        <v>5155</v>
      </c>
      <c r="C129" s="13" t="str">
        <f t="shared" si="2"/>
        <v>查看目錄</v>
      </c>
      <c r="D129" s="1" t="s">
        <v>352</v>
      </c>
      <c r="E129" s="6">
        <v>37849</v>
      </c>
      <c r="F129" s="6">
        <v>37846</v>
      </c>
      <c r="G129" s="6">
        <v>37901</v>
      </c>
      <c r="H129" s="6" t="s">
        <v>4766</v>
      </c>
      <c r="I129" s="6" t="s">
        <v>4766</v>
      </c>
      <c r="J129" s="6" t="s">
        <v>4766</v>
      </c>
      <c r="K129" s="6" t="s">
        <v>4766</v>
      </c>
      <c r="L129" s="6" t="s">
        <v>192</v>
      </c>
      <c r="M129" s="6" t="s">
        <v>4766</v>
      </c>
      <c r="N129" s="6" t="s">
        <v>4766</v>
      </c>
      <c r="O129" s="6" t="s">
        <v>4766</v>
      </c>
    </row>
    <row r="130" spans="1:15" ht="16.5" customHeight="1" x14ac:dyDescent="0.25">
      <c r="A130" s="1" t="s">
        <v>3497</v>
      </c>
      <c r="B130" s="2" t="s">
        <v>5156</v>
      </c>
      <c r="C130" s="13" t="str">
        <f t="shared" si="2"/>
        <v>查看目錄</v>
      </c>
      <c r="D130" s="1" t="s">
        <v>5012</v>
      </c>
      <c r="E130" s="6">
        <v>37867</v>
      </c>
      <c r="F130" s="6">
        <v>37843</v>
      </c>
      <c r="G130" s="6">
        <v>37954</v>
      </c>
      <c r="H130" s="6">
        <v>37955</v>
      </c>
      <c r="I130" s="6" t="s">
        <v>4792</v>
      </c>
      <c r="J130" s="6">
        <v>37966</v>
      </c>
      <c r="K130" s="6" t="s">
        <v>4794</v>
      </c>
      <c r="L130" s="6" t="s">
        <v>192</v>
      </c>
      <c r="M130" s="6">
        <v>37970</v>
      </c>
      <c r="N130" s="6" t="s">
        <v>4766</v>
      </c>
      <c r="O130" s="6" t="s">
        <v>4766</v>
      </c>
    </row>
    <row r="131" spans="1:15" ht="16.5" customHeight="1" x14ac:dyDescent="0.25">
      <c r="A131" s="1" t="s">
        <v>3498</v>
      </c>
      <c r="B131" s="2" t="s">
        <v>5157</v>
      </c>
      <c r="C131" s="13" t="str">
        <f t="shared" si="2"/>
        <v>查看目錄</v>
      </c>
      <c r="D131" s="1" t="s">
        <v>5012</v>
      </c>
      <c r="E131" s="6">
        <v>37867</v>
      </c>
      <c r="F131" s="6">
        <v>37843</v>
      </c>
      <c r="G131" s="6">
        <v>37954</v>
      </c>
      <c r="H131" s="6">
        <v>37955</v>
      </c>
      <c r="I131" s="6" t="s">
        <v>4792</v>
      </c>
      <c r="J131" s="6">
        <v>37966</v>
      </c>
      <c r="K131" s="6" t="s">
        <v>4794</v>
      </c>
      <c r="L131" s="6" t="s">
        <v>192</v>
      </c>
      <c r="M131" s="6">
        <v>37970</v>
      </c>
      <c r="N131" s="6" t="s">
        <v>4766</v>
      </c>
      <c r="O131" s="6" t="s">
        <v>4766</v>
      </c>
    </row>
    <row r="132" spans="1:15" ht="16.5" customHeight="1" x14ac:dyDescent="0.25">
      <c r="A132" s="1" t="s">
        <v>3499</v>
      </c>
      <c r="B132" s="2" t="s">
        <v>5158</v>
      </c>
      <c r="C132" s="13" t="str">
        <f t="shared" si="2"/>
        <v>查看目錄</v>
      </c>
      <c r="D132" s="1" t="s">
        <v>1495</v>
      </c>
      <c r="E132" s="6">
        <v>37870</v>
      </c>
      <c r="F132" s="6">
        <v>37875</v>
      </c>
      <c r="G132" s="6">
        <v>37954</v>
      </c>
      <c r="H132" s="6">
        <v>37955</v>
      </c>
      <c r="I132" s="6" t="s">
        <v>4792</v>
      </c>
      <c r="J132" s="6">
        <v>37966</v>
      </c>
      <c r="K132" s="6" t="s">
        <v>4794</v>
      </c>
      <c r="L132" s="6" t="s">
        <v>192</v>
      </c>
      <c r="M132" s="6">
        <v>37970</v>
      </c>
      <c r="N132" s="6" t="s">
        <v>4766</v>
      </c>
      <c r="O132" s="6" t="s">
        <v>4766</v>
      </c>
    </row>
    <row r="133" spans="1:15" ht="16.5" customHeight="1" x14ac:dyDescent="0.25">
      <c r="A133" s="1" t="s">
        <v>3500</v>
      </c>
      <c r="B133" s="2" t="s">
        <v>5159</v>
      </c>
      <c r="C133" s="13" t="str">
        <f t="shared" si="2"/>
        <v>查看目錄</v>
      </c>
      <c r="D133" s="1" t="s">
        <v>1495</v>
      </c>
      <c r="E133" s="6">
        <v>37870</v>
      </c>
      <c r="F133" s="6">
        <v>37875</v>
      </c>
      <c r="G133" s="6">
        <v>37954</v>
      </c>
      <c r="H133" s="6">
        <v>37955</v>
      </c>
      <c r="I133" s="6" t="s">
        <v>4792</v>
      </c>
      <c r="J133" s="6">
        <v>37966</v>
      </c>
      <c r="K133" s="6" t="s">
        <v>4794</v>
      </c>
      <c r="L133" s="6" t="s">
        <v>192</v>
      </c>
      <c r="M133" s="6">
        <v>37970</v>
      </c>
      <c r="N133" s="6" t="s">
        <v>4766</v>
      </c>
      <c r="O133" s="6" t="s">
        <v>4766</v>
      </c>
    </row>
    <row r="134" spans="1:15" ht="16.5" customHeight="1" x14ac:dyDescent="0.25">
      <c r="A134" s="1" t="s">
        <v>3501</v>
      </c>
      <c r="B134" s="2" t="s">
        <v>5160</v>
      </c>
      <c r="C134" s="13" t="str">
        <f t="shared" si="2"/>
        <v>查看目錄</v>
      </c>
      <c r="D134" s="1" t="s">
        <v>1495</v>
      </c>
      <c r="E134" s="6">
        <v>37870</v>
      </c>
      <c r="F134" s="6">
        <v>37875</v>
      </c>
      <c r="G134" s="6">
        <v>37954</v>
      </c>
      <c r="H134" s="6">
        <v>37955</v>
      </c>
      <c r="I134" s="6" t="s">
        <v>4792</v>
      </c>
      <c r="J134" s="6">
        <v>37966</v>
      </c>
      <c r="K134" s="6" t="s">
        <v>4794</v>
      </c>
      <c r="L134" s="6" t="s">
        <v>192</v>
      </c>
      <c r="M134" s="6">
        <v>37970</v>
      </c>
      <c r="N134" s="6" t="s">
        <v>4766</v>
      </c>
      <c r="O134" s="6" t="s">
        <v>4766</v>
      </c>
    </row>
    <row r="135" spans="1:15" ht="16.5" customHeight="1" x14ac:dyDescent="0.25">
      <c r="A135" s="1" t="s">
        <v>3502</v>
      </c>
      <c r="B135" s="2" t="s">
        <v>5161</v>
      </c>
      <c r="C135" s="13" t="str">
        <f t="shared" si="2"/>
        <v>查看目錄</v>
      </c>
      <c r="D135" s="1" t="s">
        <v>372</v>
      </c>
      <c r="E135" s="6">
        <v>37872</v>
      </c>
      <c r="F135" s="6" t="s">
        <v>4766</v>
      </c>
      <c r="G135" s="6" t="s">
        <v>4766</v>
      </c>
      <c r="H135" s="6" t="s">
        <v>4766</v>
      </c>
      <c r="I135" s="6" t="s">
        <v>4766</v>
      </c>
      <c r="J135" s="6" t="s">
        <v>4766</v>
      </c>
      <c r="K135" s="6" t="s">
        <v>4766</v>
      </c>
      <c r="L135" s="6" t="s">
        <v>373</v>
      </c>
      <c r="M135" s="6" t="s">
        <v>4766</v>
      </c>
      <c r="N135" s="6" t="s">
        <v>4766</v>
      </c>
      <c r="O135" s="6" t="s">
        <v>4766</v>
      </c>
    </row>
    <row r="136" spans="1:15" ht="16.5" customHeight="1" x14ac:dyDescent="0.25">
      <c r="A136" s="1" t="s">
        <v>3503</v>
      </c>
      <c r="B136" s="2" t="s">
        <v>5162</v>
      </c>
      <c r="C136" s="13" t="str">
        <f t="shared" si="2"/>
        <v>查看目錄</v>
      </c>
      <c r="D136" s="1" t="s">
        <v>372</v>
      </c>
      <c r="E136" s="6">
        <v>37872</v>
      </c>
      <c r="F136" s="6" t="s">
        <v>4766</v>
      </c>
      <c r="G136" s="6" t="s">
        <v>4766</v>
      </c>
      <c r="H136" s="6" t="s">
        <v>4766</v>
      </c>
      <c r="I136" s="6" t="s">
        <v>4766</v>
      </c>
      <c r="J136" s="6" t="s">
        <v>4766</v>
      </c>
      <c r="K136" s="6" t="s">
        <v>4766</v>
      </c>
      <c r="L136" s="6" t="s">
        <v>373</v>
      </c>
      <c r="M136" s="6" t="s">
        <v>4766</v>
      </c>
      <c r="N136" s="6" t="s">
        <v>4766</v>
      </c>
      <c r="O136" s="6" t="s">
        <v>4766</v>
      </c>
    </row>
    <row r="137" spans="1:15" ht="16.5" customHeight="1" x14ac:dyDescent="0.25">
      <c r="A137" s="1" t="s">
        <v>3504</v>
      </c>
      <c r="B137" s="2" t="s">
        <v>5162</v>
      </c>
      <c r="C137" s="13" t="str">
        <f t="shared" si="2"/>
        <v>查看目錄</v>
      </c>
      <c r="D137" s="1" t="s">
        <v>372</v>
      </c>
      <c r="E137" s="6">
        <v>37872</v>
      </c>
      <c r="F137" s="6" t="s">
        <v>4766</v>
      </c>
      <c r="G137" s="6" t="s">
        <v>4766</v>
      </c>
      <c r="H137" s="6" t="s">
        <v>4766</v>
      </c>
      <c r="I137" s="6" t="s">
        <v>4766</v>
      </c>
      <c r="J137" s="6" t="s">
        <v>4766</v>
      </c>
      <c r="K137" s="6" t="s">
        <v>4766</v>
      </c>
      <c r="L137" s="6" t="s">
        <v>373</v>
      </c>
      <c r="M137" s="6" t="s">
        <v>4766</v>
      </c>
      <c r="N137" s="6" t="s">
        <v>4766</v>
      </c>
      <c r="O137" s="6" t="s">
        <v>4766</v>
      </c>
    </row>
    <row r="138" spans="1:15" ht="16.5" customHeight="1" x14ac:dyDescent="0.25">
      <c r="A138" s="1" t="s">
        <v>3505</v>
      </c>
      <c r="B138" s="2" t="s">
        <v>5162</v>
      </c>
      <c r="C138" s="13" t="str">
        <f t="shared" si="2"/>
        <v>查看目錄</v>
      </c>
      <c r="D138" s="1" t="s">
        <v>372</v>
      </c>
      <c r="E138" s="6">
        <v>37872</v>
      </c>
      <c r="F138" s="6" t="s">
        <v>4766</v>
      </c>
      <c r="G138" s="6" t="s">
        <v>4766</v>
      </c>
      <c r="H138" s="6" t="s">
        <v>4766</v>
      </c>
      <c r="I138" s="6" t="s">
        <v>4766</v>
      </c>
      <c r="J138" s="6" t="s">
        <v>4766</v>
      </c>
      <c r="K138" s="6" t="s">
        <v>4766</v>
      </c>
      <c r="L138" s="6" t="s">
        <v>373</v>
      </c>
      <c r="M138" s="6" t="s">
        <v>4766</v>
      </c>
      <c r="N138" s="6" t="s">
        <v>4766</v>
      </c>
      <c r="O138" s="6" t="s">
        <v>4766</v>
      </c>
    </row>
    <row r="139" spans="1:15" ht="16.5" customHeight="1" x14ac:dyDescent="0.25">
      <c r="A139" s="1" t="s">
        <v>3506</v>
      </c>
      <c r="B139" s="2" t="s">
        <v>5163</v>
      </c>
      <c r="C139" s="13" t="str">
        <f t="shared" si="2"/>
        <v>查看目錄</v>
      </c>
      <c r="D139" s="1" t="s">
        <v>3507</v>
      </c>
      <c r="E139" s="6">
        <v>37880</v>
      </c>
      <c r="F139" s="6">
        <v>37889</v>
      </c>
      <c r="G139" s="6">
        <v>37905</v>
      </c>
      <c r="H139" s="6">
        <v>37907</v>
      </c>
      <c r="I139" s="6" t="s">
        <v>4792</v>
      </c>
      <c r="J139" s="6">
        <v>37917</v>
      </c>
      <c r="K139" s="6" t="s">
        <v>4794</v>
      </c>
      <c r="L139" s="6" t="s">
        <v>1461</v>
      </c>
      <c r="M139" s="6">
        <v>37921</v>
      </c>
      <c r="N139" s="6" t="s">
        <v>4766</v>
      </c>
      <c r="O139" s="6" t="s">
        <v>4766</v>
      </c>
    </row>
    <row r="140" spans="1:15" ht="16.5" customHeight="1" x14ac:dyDescent="0.25">
      <c r="A140" s="1" t="s">
        <v>3508</v>
      </c>
      <c r="B140" s="2" t="s">
        <v>5164</v>
      </c>
      <c r="C140" s="13" t="str">
        <f t="shared" si="2"/>
        <v>查看目錄</v>
      </c>
      <c r="D140" s="1" t="s">
        <v>389</v>
      </c>
      <c r="E140" s="6">
        <v>37880</v>
      </c>
      <c r="F140" s="6">
        <v>37884</v>
      </c>
      <c r="G140" s="6">
        <v>37954</v>
      </c>
      <c r="H140" s="6">
        <v>37966</v>
      </c>
      <c r="I140" s="6" t="s">
        <v>4792</v>
      </c>
      <c r="J140" s="6">
        <v>37971</v>
      </c>
      <c r="K140" s="6" t="s">
        <v>4794</v>
      </c>
      <c r="L140" s="6" t="s">
        <v>1452</v>
      </c>
      <c r="M140" s="6">
        <v>37975</v>
      </c>
      <c r="N140" s="6" t="s">
        <v>4766</v>
      </c>
      <c r="O140" s="6" t="s">
        <v>4766</v>
      </c>
    </row>
    <row r="141" spans="1:15" ht="16.5" customHeight="1" x14ac:dyDescent="0.25">
      <c r="A141" s="1" t="s">
        <v>3509</v>
      </c>
      <c r="B141" s="2" t="s">
        <v>5165</v>
      </c>
      <c r="C141" s="13" t="str">
        <f t="shared" si="2"/>
        <v>查看目錄</v>
      </c>
      <c r="D141" s="1" t="s">
        <v>3510</v>
      </c>
      <c r="E141" s="6">
        <v>37880</v>
      </c>
      <c r="F141" s="6">
        <v>37884</v>
      </c>
      <c r="G141" s="6">
        <v>37954</v>
      </c>
      <c r="H141" s="6">
        <v>37966</v>
      </c>
      <c r="I141" s="6" t="s">
        <v>4792</v>
      </c>
      <c r="J141" s="6">
        <v>37971</v>
      </c>
      <c r="K141" s="6" t="s">
        <v>4794</v>
      </c>
      <c r="L141" s="6" t="s">
        <v>1452</v>
      </c>
      <c r="M141" s="6">
        <v>37975</v>
      </c>
      <c r="N141" s="6" t="s">
        <v>4766</v>
      </c>
      <c r="O141" s="6" t="s">
        <v>4766</v>
      </c>
    </row>
    <row r="142" spans="1:15" ht="16.5" customHeight="1" x14ac:dyDescent="0.25">
      <c r="A142" s="1" t="s">
        <v>3511</v>
      </c>
      <c r="B142" s="2" t="s">
        <v>5166</v>
      </c>
      <c r="C142" s="13" t="str">
        <f t="shared" si="2"/>
        <v>查看目錄</v>
      </c>
      <c r="D142" s="1" t="s">
        <v>389</v>
      </c>
      <c r="E142" s="6">
        <v>37880</v>
      </c>
      <c r="F142" s="6">
        <v>37884</v>
      </c>
      <c r="G142" s="6">
        <v>37954</v>
      </c>
      <c r="H142" s="6">
        <v>37966</v>
      </c>
      <c r="I142" s="6" t="s">
        <v>4792</v>
      </c>
      <c r="J142" s="6">
        <v>37971</v>
      </c>
      <c r="K142" s="6" t="s">
        <v>4794</v>
      </c>
      <c r="L142" s="6" t="s">
        <v>1452</v>
      </c>
      <c r="M142" s="6">
        <v>37975</v>
      </c>
      <c r="N142" s="6" t="s">
        <v>4766</v>
      </c>
      <c r="O142" s="6" t="s">
        <v>4766</v>
      </c>
    </row>
    <row r="143" spans="1:15" ht="16.5" customHeight="1" x14ac:dyDescent="0.25">
      <c r="A143" s="1" t="s">
        <v>3512</v>
      </c>
      <c r="B143" s="2" t="s">
        <v>5167</v>
      </c>
      <c r="C143" s="13" t="str">
        <f t="shared" si="2"/>
        <v>查看目錄</v>
      </c>
      <c r="D143" s="1" t="s">
        <v>389</v>
      </c>
      <c r="E143" s="6">
        <v>37880</v>
      </c>
      <c r="F143" s="6">
        <v>37884</v>
      </c>
      <c r="G143" s="6">
        <v>37893</v>
      </c>
      <c r="H143" s="6" t="s">
        <v>4766</v>
      </c>
      <c r="I143" s="6" t="s">
        <v>4766</v>
      </c>
      <c r="J143" s="6" t="s">
        <v>4766</v>
      </c>
      <c r="K143" s="6" t="s">
        <v>4766</v>
      </c>
      <c r="L143" s="6" t="s">
        <v>192</v>
      </c>
      <c r="M143" s="6" t="s">
        <v>4766</v>
      </c>
      <c r="N143" s="6" t="s">
        <v>4766</v>
      </c>
      <c r="O143" s="6" t="s">
        <v>4766</v>
      </c>
    </row>
    <row r="144" spans="1:15" ht="16.5" customHeight="1" x14ac:dyDescent="0.25">
      <c r="A144" s="1" t="s">
        <v>3513</v>
      </c>
      <c r="B144" s="2" t="s">
        <v>5168</v>
      </c>
      <c r="C144" s="13" t="str">
        <f t="shared" si="2"/>
        <v>查看目錄</v>
      </c>
      <c r="D144" s="1" t="s">
        <v>389</v>
      </c>
      <c r="E144" s="6">
        <v>37880</v>
      </c>
      <c r="F144" s="6">
        <v>37884</v>
      </c>
      <c r="G144" s="6">
        <v>37893</v>
      </c>
      <c r="H144" s="6" t="s">
        <v>4766</v>
      </c>
      <c r="I144" s="6" t="s">
        <v>4766</v>
      </c>
      <c r="J144" s="6" t="s">
        <v>4766</v>
      </c>
      <c r="K144" s="6" t="s">
        <v>4766</v>
      </c>
      <c r="L144" s="6" t="s">
        <v>192</v>
      </c>
      <c r="M144" s="6" t="s">
        <v>4766</v>
      </c>
      <c r="N144" s="6" t="s">
        <v>4766</v>
      </c>
      <c r="O144" s="6" t="s">
        <v>4766</v>
      </c>
    </row>
    <row r="145" spans="1:15" ht="16.5" customHeight="1" x14ac:dyDescent="0.25">
      <c r="A145" s="1" t="s">
        <v>3514</v>
      </c>
      <c r="B145" s="2" t="s">
        <v>5169</v>
      </c>
      <c r="C145" s="13" t="str">
        <f t="shared" si="2"/>
        <v>查看目錄</v>
      </c>
      <c r="D145" s="1" t="s">
        <v>59</v>
      </c>
      <c r="E145" s="6">
        <v>37880</v>
      </c>
      <c r="F145" s="6">
        <v>37869</v>
      </c>
      <c r="G145" s="6">
        <v>37893</v>
      </c>
      <c r="H145" s="6" t="s">
        <v>4766</v>
      </c>
      <c r="I145" s="6" t="s">
        <v>4766</v>
      </c>
      <c r="J145" s="6" t="s">
        <v>4766</v>
      </c>
      <c r="K145" s="6" t="s">
        <v>4766</v>
      </c>
      <c r="L145" s="6" t="s">
        <v>192</v>
      </c>
      <c r="M145" s="6" t="s">
        <v>4766</v>
      </c>
      <c r="N145" s="6" t="s">
        <v>4766</v>
      </c>
      <c r="O145" s="6" t="s">
        <v>4766</v>
      </c>
    </row>
    <row r="146" spans="1:15" ht="16.5" customHeight="1" x14ac:dyDescent="0.25">
      <c r="A146" s="1" t="s">
        <v>3515</v>
      </c>
      <c r="B146" s="2" t="s">
        <v>5170</v>
      </c>
      <c r="C146" s="13" t="str">
        <f t="shared" si="2"/>
        <v>查看目錄</v>
      </c>
      <c r="D146" s="1" t="s">
        <v>443</v>
      </c>
      <c r="E146" s="6">
        <v>37884</v>
      </c>
      <c r="F146" s="6">
        <v>37888</v>
      </c>
      <c r="G146" s="6">
        <v>37936</v>
      </c>
      <c r="H146" s="6">
        <v>37936</v>
      </c>
      <c r="I146" s="6" t="s">
        <v>4792</v>
      </c>
      <c r="J146" s="6">
        <v>37938</v>
      </c>
      <c r="K146" s="6" t="s">
        <v>4794</v>
      </c>
      <c r="L146" s="6" t="s">
        <v>443</v>
      </c>
      <c r="M146" s="6">
        <v>37951</v>
      </c>
      <c r="N146" s="6" t="s">
        <v>4766</v>
      </c>
      <c r="O146" s="6" t="s">
        <v>4766</v>
      </c>
    </row>
    <row r="147" spans="1:15" ht="16.5" customHeight="1" x14ac:dyDescent="0.25">
      <c r="A147" s="1" t="s">
        <v>3516</v>
      </c>
      <c r="B147" s="2" t="s">
        <v>5171</v>
      </c>
      <c r="C147" s="13" t="str">
        <f t="shared" si="2"/>
        <v>查看目錄</v>
      </c>
      <c r="D147" s="1" t="s">
        <v>1822</v>
      </c>
      <c r="E147" s="6">
        <v>37884</v>
      </c>
      <c r="F147" s="6">
        <v>37889</v>
      </c>
      <c r="G147" s="6">
        <v>37902</v>
      </c>
      <c r="H147" s="6">
        <v>37902</v>
      </c>
      <c r="I147" s="6" t="s">
        <v>4792</v>
      </c>
      <c r="J147" s="6">
        <v>37903</v>
      </c>
      <c r="K147" s="6" t="s">
        <v>5172</v>
      </c>
      <c r="L147" s="6" t="s">
        <v>322</v>
      </c>
      <c r="M147" s="6">
        <v>37907</v>
      </c>
      <c r="N147" s="6" t="s">
        <v>4766</v>
      </c>
      <c r="O147" s="6" t="s">
        <v>4766</v>
      </c>
    </row>
    <row r="148" spans="1:15" ht="16.5" customHeight="1" x14ac:dyDescent="0.25">
      <c r="A148" s="1" t="s">
        <v>3517</v>
      </c>
      <c r="B148" s="2" t="s">
        <v>5173</v>
      </c>
      <c r="C148" s="13" t="str">
        <f t="shared" si="2"/>
        <v>查看目錄</v>
      </c>
      <c r="D148" s="1" t="s">
        <v>1822</v>
      </c>
      <c r="E148" s="6">
        <v>37884</v>
      </c>
      <c r="F148" s="6">
        <v>37889</v>
      </c>
      <c r="G148" s="6">
        <v>37902</v>
      </c>
      <c r="H148" s="6">
        <v>37902</v>
      </c>
      <c r="I148" s="6" t="s">
        <v>4792</v>
      </c>
      <c r="J148" s="6">
        <v>37903</v>
      </c>
      <c r="K148" s="6" t="s">
        <v>5172</v>
      </c>
      <c r="L148" s="6" t="s">
        <v>322</v>
      </c>
      <c r="M148" s="6">
        <v>37907</v>
      </c>
      <c r="N148" s="6" t="s">
        <v>4766</v>
      </c>
      <c r="O148" s="6" t="s">
        <v>4766</v>
      </c>
    </row>
    <row r="149" spans="1:15" ht="16.5" customHeight="1" x14ac:dyDescent="0.25">
      <c r="A149" s="1" t="s">
        <v>3518</v>
      </c>
      <c r="B149" s="2" t="s">
        <v>5174</v>
      </c>
      <c r="C149" s="13" t="str">
        <f t="shared" si="2"/>
        <v>查看目錄</v>
      </c>
      <c r="D149" s="1" t="s">
        <v>1822</v>
      </c>
      <c r="E149" s="6">
        <v>37884</v>
      </c>
      <c r="F149" s="6">
        <v>37889</v>
      </c>
      <c r="G149" s="6">
        <v>37902</v>
      </c>
      <c r="H149" s="6">
        <v>37902</v>
      </c>
      <c r="I149" s="6" t="s">
        <v>4792</v>
      </c>
      <c r="J149" s="6">
        <v>37903</v>
      </c>
      <c r="K149" s="6" t="s">
        <v>5172</v>
      </c>
      <c r="L149" s="6" t="s">
        <v>322</v>
      </c>
      <c r="M149" s="6">
        <v>37907</v>
      </c>
      <c r="N149" s="6" t="s">
        <v>4766</v>
      </c>
      <c r="O149" s="6" t="s">
        <v>4766</v>
      </c>
    </row>
    <row r="150" spans="1:15" ht="16.5" customHeight="1" x14ac:dyDescent="0.25">
      <c r="A150" s="1" t="s">
        <v>3519</v>
      </c>
      <c r="B150" s="2" t="s">
        <v>5175</v>
      </c>
      <c r="C150" s="13" t="str">
        <f t="shared" si="2"/>
        <v>查看目錄</v>
      </c>
      <c r="D150" s="1" t="s">
        <v>1822</v>
      </c>
      <c r="E150" s="6">
        <v>37884</v>
      </c>
      <c r="F150" s="6">
        <v>37889</v>
      </c>
      <c r="G150" s="6">
        <v>37902</v>
      </c>
      <c r="H150" s="6">
        <v>37902</v>
      </c>
      <c r="I150" s="6" t="s">
        <v>4792</v>
      </c>
      <c r="J150" s="6">
        <v>37903</v>
      </c>
      <c r="K150" s="6" t="s">
        <v>5172</v>
      </c>
      <c r="L150" s="6" t="s">
        <v>322</v>
      </c>
      <c r="M150" s="6">
        <v>37907</v>
      </c>
      <c r="N150" s="6" t="s">
        <v>4766</v>
      </c>
      <c r="O150" s="6" t="s">
        <v>4766</v>
      </c>
    </row>
    <row r="151" spans="1:15" ht="16.5" customHeight="1" x14ac:dyDescent="0.25">
      <c r="A151" s="1" t="s">
        <v>3520</v>
      </c>
      <c r="B151" s="2" t="s">
        <v>5176</v>
      </c>
      <c r="C151" s="13" t="str">
        <f t="shared" si="2"/>
        <v>查看目錄</v>
      </c>
      <c r="D151" s="1" t="s">
        <v>3521</v>
      </c>
      <c r="E151" s="6">
        <v>37891</v>
      </c>
      <c r="F151" s="6">
        <v>37771</v>
      </c>
      <c r="G151" s="6" t="s">
        <v>4766</v>
      </c>
      <c r="H151" s="6" t="s">
        <v>4766</v>
      </c>
      <c r="I151" s="6" t="s">
        <v>4766</v>
      </c>
      <c r="J151" s="6" t="s">
        <v>4766</v>
      </c>
      <c r="K151" s="6" t="s">
        <v>4766</v>
      </c>
      <c r="L151" s="6" t="s">
        <v>192</v>
      </c>
      <c r="M151" s="6" t="s">
        <v>4766</v>
      </c>
      <c r="N151" s="6" t="s">
        <v>4766</v>
      </c>
      <c r="O151" s="6" t="s">
        <v>4766</v>
      </c>
    </row>
    <row r="152" spans="1:15" ht="16.5" customHeight="1" x14ac:dyDescent="0.25">
      <c r="A152" s="1" t="s">
        <v>3522</v>
      </c>
      <c r="B152" s="2" t="s">
        <v>5177</v>
      </c>
      <c r="C152" s="13" t="str">
        <f t="shared" si="2"/>
        <v>查看目錄</v>
      </c>
      <c r="D152" s="1" t="s">
        <v>352</v>
      </c>
      <c r="E152" s="6">
        <v>37905</v>
      </c>
      <c r="F152" s="6">
        <v>37923</v>
      </c>
      <c r="G152" s="6">
        <v>37912</v>
      </c>
      <c r="H152" s="6">
        <v>37912</v>
      </c>
      <c r="I152" s="6" t="s">
        <v>4792</v>
      </c>
      <c r="J152" s="6">
        <v>37917</v>
      </c>
      <c r="K152" s="6" t="s">
        <v>4794</v>
      </c>
      <c r="L152" s="6" t="s">
        <v>192</v>
      </c>
      <c r="M152" s="6">
        <v>37921</v>
      </c>
      <c r="N152" s="6" t="s">
        <v>4766</v>
      </c>
      <c r="O152" s="6" t="s">
        <v>4766</v>
      </c>
    </row>
    <row r="153" spans="1:15" ht="16.5" customHeight="1" x14ac:dyDescent="0.25">
      <c r="A153" s="1" t="s">
        <v>3523</v>
      </c>
      <c r="B153" s="2" t="s">
        <v>5178</v>
      </c>
      <c r="C153" s="13" t="str">
        <f t="shared" ref="C153:C173" si="3">HYPERLINK("X:\Private\NTD\Test Report\測試報告-電子版本(1999-2014)\MIS","查看目錄")</f>
        <v>查看目錄</v>
      </c>
      <c r="D153" s="1" t="s">
        <v>352</v>
      </c>
      <c r="E153" s="6">
        <v>37910</v>
      </c>
      <c r="F153" s="6" t="s">
        <v>4766</v>
      </c>
      <c r="G153" s="6">
        <v>37914</v>
      </c>
      <c r="H153" s="6">
        <v>37915</v>
      </c>
      <c r="I153" s="6" t="s">
        <v>4792</v>
      </c>
      <c r="J153" s="6">
        <v>37917</v>
      </c>
      <c r="K153" s="6" t="s">
        <v>4794</v>
      </c>
      <c r="L153" s="6" t="s">
        <v>350</v>
      </c>
      <c r="M153" s="6">
        <v>37921</v>
      </c>
      <c r="N153" s="6" t="s">
        <v>4766</v>
      </c>
      <c r="O153" s="6" t="s">
        <v>4766</v>
      </c>
    </row>
    <row r="154" spans="1:15" ht="16.5" customHeight="1" x14ac:dyDescent="0.25">
      <c r="A154" s="1" t="s">
        <v>3524</v>
      </c>
      <c r="B154" s="2" t="s">
        <v>5179</v>
      </c>
      <c r="C154" s="13" t="str">
        <f t="shared" si="3"/>
        <v>查看目錄</v>
      </c>
      <c r="D154" s="1" t="s">
        <v>352</v>
      </c>
      <c r="E154" s="6">
        <v>37910</v>
      </c>
      <c r="F154" s="6" t="s">
        <v>4766</v>
      </c>
      <c r="G154" s="6">
        <v>37914</v>
      </c>
      <c r="H154" s="6">
        <v>37915</v>
      </c>
      <c r="I154" s="6" t="s">
        <v>4792</v>
      </c>
      <c r="J154" s="6">
        <v>37917</v>
      </c>
      <c r="K154" s="6" t="s">
        <v>4794</v>
      </c>
      <c r="L154" s="6" t="s">
        <v>350</v>
      </c>
      <c r="M154" s="6">
        <v>37921</v>
      </c>
      <c r="N154" s="6" t="s">
        <v>4766</v>
      </c>
      <c r="O154" s="6" t="s">
        <v>4766</v>
      </c>
    </row>
    <row r="155" spans="1:15" ht="16.5" customHeight="1" x14ac:dyDescent="0.25">
      <c r="A155" s="1" t="s">
        <v>3525</v>
      </c>
      <c r="B155" s="2" t="s">
        <v>5180</v>
      </c>
      <c r="C155" s="13" t="str">
        <f t="shared" si="3"/>
        <v>查看目錄</v>
      </c>
      <c r="D155" s="1" t="s">
        <v>56</v>
      </c>
      <c r="E155" s="6">
        <v>37911</v>
      </c>
      <c r="F155" s="6">
        <v>37884</v>
      </c>
      <c r="G155" s="6">
        <v>37931</v>
      </c>
      <c r="H155" s="6">
        <v>37934</v>
      </c>
      <c r="I155" s="6" t="s">
        <v>4792</v>
      </c>
      <c r="J155" s="6">
        <v>37938</v>
      </c>
      <c r="K155" s="6" t="s">
        <v>4794</v>
      </c>
      <c r="L155" s="6" t="s">
        <v>1461</v>
      </c>
      <c r="M155" s="6">
        <v>37939</v>
      </c>
      <c r="N155" s="6" t="s">
        <v>4766</v>
      </c>
      <c r="O155" s="6" t="s">
        <v>4766</v>
      </c>
    </row>
    <row r="156" spans="1:15" ht="16.5" customHeight="1" x14ac:dyDescent="0.25">
      <c r="A156" s="1" t="s">
        <v>3526</v>
      </c>
      <c r="B156" s="2" t="s">
        <v>5181</v>
      </c>
      <c r="C156" s="13" t="str">
        <f t="shared" si="3"/>
        <v>查看目錄</v>
      </c>
      <c r="D156" s="1" t="s">
        <v>3527</v>
      </c>
      <c r="E156" s="6">
        <v>37912</v>
      </c>
      <c r="F156" s="6">
        <v>37925</v>
      </c>
      <c r="G156" s="6">
        <v>38142</v>
      </c>
      <c r="H156" s="6">
        <v>38142</v>
      </c>
      <c r="I156" s="6" t="s">
        <v>4794</v>
      </c>
      <c r="J156" s="6">
        <v>38149</v>
      </c>
      <c r="K156" s="6" t="s">
        <v>4794</v>
      </c>
      <c r="L156" s="6" t="s">
        <v>443</v>
      </c>
      <c r="M156" s="6">
        <v>38150</v>
      </c>
      <c r="N156" s="6" t="s">
        <v>4766</v>
      </c>
      <c r="O156" s="6" t="s">
        <v>4766</v>
      </c>
    </row>
    <row r="157" spans="1:15" ht="16.5" customHeight="1" x14ac:dyDescent="0.25">
      <c r="A157" s="1" t="s">
        <v>3528</v>
      </c>
      <c r="B157" s="2" t="s">
        <v>5181</v>
      </c>
      <c r="C157" s="13" t="str">
        <f t="shared" si="3"/>
        <v>查看目錄</v>
      </c>
      <c r="D157" s="1" t="s">
        <v>3527</v>
      </c>
      <c r="E157" s="6">
        <v>37912</v>
      </c>
      <c r="F157" s="6">
        <v>37925</v>
      </c>
      <c r="G157" s="6">
        <v>38142</v>
      </c>
      <c r="H157" s="6">
        <v>38142</v>
      </c>
      <c r="I157" s="6" t="s">
        <v>4794</v>
      </c>
      <c r="J157" s="6">
        <v>38149</v>
      </c>
      <c r="K157" s="6" t="s">
        <v>4794</v>
      </c>
      <c r="L157" s="6" t="s">
        <v>443</v>
      </c>
      <c r="M157" s="6">
        <v>38150</v>
      </c>
      <c r="N157" s="6" t="s">
        <v>4766</v>
      </c>
      <c r="O157" s="6" t="s">
        <v>4766</v>
      </c>
    </row>
    <row r="158" spans="1:15" ht="16.5" customHeight="1" x14ac:dyDescent="0.25">
      <c r="A158" s="1" t="s">
        <v>3529</v>
      </c>
      <c r="B158" s="2" t="s">
        <v>5181</v>
      </c>
      <c r="C158" s="13" t="str">
        <f t="shared" si="3"/>
        <v>查看目錄</v>
      </c>
      <c r="D158" s="1" t="s">
        <v>3527</v>
      </c>
      <c r="E158" s="6">
        <v>37912</v>
      </c>
      <c r="F158" s="6">
        <v>37925</v>
      </c>
      <c r="G158" s="6">
        <v>38142</v>
      </c>
      <c r="H158" s="6">
        <v>38142</v>
      </c>
      <c r="I158" s="6" t="s">
        <v>4794</v>
      </c>
      <c r="J158" s="6">
        <v>38149</v>
      </c>
      <c r="K158" s="6" t="s">
        <v>4794</v>
      </c>
      <c r="L158" s="6" t="s">
        <v>443</v>
      </c>
      <c r="M158" s="6">
        <v>38150</v>
      </c>
      <c r="N158" s="6" t="s">
        <v>4766</v>
      </c>
      <c r="O158" s="6" t="s">
        <v>4766</v>
      </c>
    </row>
    <row r="159" spans="1:15" ht="16.5" customHeight="1" x14ac:dyDescent="0.25">
      <c r="A159" s="1" t="s">
        <v>3530</v>
      </c>
      <c r="B159" s="2" t="s">
        <v>5181</v>
      </c>
      <c r="C159" s="13" t="str">
        <f t="shared" si="3"/>
        <v>查看目錄</v>
      </c>
      <c r="D159" s="1" t="s">
        <v>3527</v>
      </c>
      <c r="E159" s="6">
        <v>37912</v>
      </c>
      <c r="F159" s="6">
        <v>37925</v>
      </c>
      <c r="G159" s="6">
        <v>38142</v>
      </c>
      <c r="H159" s="6">
        <v>38142</v>
      </c>
      <c r="I159" s="6" t="s">
        <v>4794</v>
      </c>
      <c r="J159" s="6">
        <v>38149</v>
      </c>
      <c r="K159" s="6" t="s">
        <v>4794</v>
      </c>
      <c r="L159" s="6" t="s">
        <v>443</v>
      </c>
      <c r="M159" s="6">
        <v>38150</v>
      </c>
      <c r="N159" s="6" t="s">
        <v>4766</v>
      </c>
      <c r="O159" s="6" t="s">
        <v>4766</v>
      </c>
    </row>
    <row r="160" spans="1:15" ht="16.5" customHeight="1" x14ac:dyDescent="0.25">
      <c r="A160" s="1" t="s">
        <v>3531</v>
      </c>
      <c r="B160" s="2" t="s">
        <v>5181</v>
      </c>
      <c r="C160" s="13" t="str">
        <f t="shared" si="3"/>
        <v>查看目錄</v>
      </c>
      <c r="D160" s="1" t="s">
        <v>3527</v>
      </c>
      <c r="E160" s="6">
        <v>37912</v>
      </c>
      <c r="F160" s="6">
        <v>37925</v>
      </c>
      <c r="G160" s="6">
        <v>38142</v>
      </c>
      <c r="H160" s="6">
        <v>38142</v>
      </c>
      <c r="I160" s="6" t="s">
        <v>4794</v>
      </c>
      <c r="J160" s="6">
        <v>38149</v>
      </c>
      <c r="K160" s="6" t="s">
        <v>4794</v>
      </c>
      <c r="L160" s="6" t="s">
        <v>443</v>
      </c>
      <c r="M160" s="6">
        <v>38150</v>
      </c>
      <c r="N160" s="6" t="s">
        <v>4766</v>
      </c>
      <c r="O160" s="6" t="s">
        <v>4766</v>
      </c>
    </row>
    <row r="161" spans="1:15" ht="16.5" customHeight="1" x14ac:dyDescent="0.25">
      <c r="A161" s="1" t="s">
        <v>3532</v>
      </c>
      <c r="B161" s="2" t="s">
        <v>5181</v>
      </c>
      <c r="C161" s="13" t="str">
        <f t="shared" si="3"/>
        <v>查看目錄</v>
      </c>
      <c r="D161" s="1" t="s">
        <v>3527</v>
      </c>
      <c r="E161" s="6">
        <v>37912</v>
      </c>
      <c r="F161" s="6">
        <v>37925</v>
      </c>
      <c r="G161" s="6">
        <v>38142</v>
      </c>
      <c r="H161" s="6">
        <v>38142</v>
      </c>
      <c r="I161" s="6" t="s">
        <v>4794</v>
      </c>
      <c r="J161" s="6">
        <v>38149</v>
      </c>
      <c r="K161" s="6" t="s">
        <v>4794</v>
      </c>
      <c r="L161" s="6" t="s">
        <v>443</v>
      </c>
      <c r="M161" s="6">
        <v>38150</v>
      </c>
      <c r="N161" s="6" t="s">
        <v>4766</v>
      </c>
      <c r="O161" s="6" t="s">
        <v>4766</v>
      </c>
    </row>
    <row r="162" spans="1:15" ht="16.5" customHeight="1" x14ac:dyDescent="0.25">
      <c r="A162" s="1" t="s">
        <v>3533</v>
      </c>
      <c r="B162" s="2" t="s">
        <v>5181</v>
      </c>
      <c r="C162" s="13" t="str">
        <f t="shared" si="3"/>
        <v>查看目錄</v>
      </c>
      <c r="D162" s="1" t="s">
        <v>3527</v>
      </c>
      <c r="E162" s="6">
        <v>37912</v>
      </c>
      <c r="F162" s="6">
        <v>37925</v>
      </c>
      <c r="G162" s="6">
        <v>38142</v>
      </c>
      <c r="H162" s="6">
        <v>38142</v>
      </c>
      <c r="I162" s="6" t="s">
        <v>4794</v>
      </c>
      <c r="J162" s="6">
        <v>38149</v>
      </c>
      <c r="K162" s="6" t="s">
        <v>4794</v>
      </c>
      <c r="L162" s="6" t="s">
        <v>443</v>
      </c>
      <c r="M162" s="6">
        <v>38150</v>
      </c>
      <c r="N162" s="6" t="s">
        <v>4766</v>
      </c>
      <c r="O162" s="6" t="s">
        <v>4766</v>
      </c>
    </row>
    <row r="163" spans="1:15" ht="16.5" customHeight="1" x14ac:dyDescent="0.25">
      <c r="A163" s="1" t="s">
        <v>3534</v>
      </c>
      <c r="B163" s="2" t="s">
        <v>5181</v>
      </c>
      <c r="C163" s="13" t="str">
        <f t="shared" si="3"/>
        <v>查看目錄</v>
      </c>
      <c r="D163" s="1" t="s">
        <v>3527</v>
      </c>
      <c r="E163" s="6">
        <v>37912</v>
      </c>
      <c r="F163" s="6">
        <v>37925</v>
      </c>
      <c r="G163" s="6">
        <v>38142</v>
      </c>
      <c r="H163" s="6">
        <v>38142</v>
      </c>
      <c r="I163" s="6" t="s">
        <v>4794</v>
      </c>
      <c r="J163" s="6">
        <v>38149</v>
      </c>
      <c r="K163" s="6" t="s">
        <v>4794</v>
      </c>
      <c r="L163" s="6" t="s">
        <v>443</v>
      </c>
      <c r="M163" s="6">
        <v>38150</v>
      </c>
      <c r="N163" s="6" t="s">
        <v>4766</v>
      </c>
      <c r="O163" s="6" t="s">
        <v>4766</v>
      </c>
    </row>
    <row r="164" spans="1:15" ht="16.5" customHeight="1" x14ac:dyDescent="0.25">
      <c r="A164" s="1" t="s">
        <v>3535</v>
      </c>
      <c r="B164" s="2" t="s">
        <v>5182</v>
      </c>
      <c r="C164" s="13" t="str">
        <f t="shared" si="3"/>
        <v>查看目錄</v>
      </c>
      <c r="D164" s="1" t="s">
        <v>5076</v>
      </c>
      <c r="E164" s="6">
        <v>37914</v>
      </c>
      <c r="F164" s="6" t="s">
        <v>4804</v>
      </c>
      <c r="G164" s="6" t="s">
        <v>4766</v>
      </c>
      <c r="H164" s="6" t="s">
        <v>4766</v>
      </c>
      <c r="I164" s="6" t="s">
        <v>4766</v>
      </c>
      <c r="J164" s="6" t="s">
        <v>4766</v>
      </c>
      <c r="K164" s="6" t="s">
        <v>4766</v>
      </c>
      <c r="L164" s="6" t="s">
        <v>34</v>
      </c>
      <c r="M164" s="6" t="s">
        <v>4766</v>
      </c>
      <c r="N164" s="6" t="s">
        <v>4766</v>
      </c>
      <c r="O164" s="6" t="s">
        <v>4766</v>
      </c>
    </row>
    <row r="165" spans="1:15" ht="16.5" customHeight="1" x14ac:dyDescent="0.25">
      <c r="A165" s="1" t="s">
        <v>3536</v>
      </c>
      <c r="B165" s="2" t="s">
        <v>5183</v>
      </c>
      <c r="C165" s="13" t="str">
        <f t="shared" si="3"/>
        <v>查看目錄</v>
      </c>
      <c r="D165" s="1" t="s">
        <v>473</v>
      </c>
      <c r="E165" s="6">
        <v>37917</v>
      </c>
      <c r="F165" s="6">
        <v>37924</v>
      </c>
      <c r="G165" s="6" t="s">
        <v>4766</v>
      </c>
      <c r="H165" s="6" t="s">
        <v>4766</v>
      </c>
      <c r="I165" s="6" t="s">
        <v>4766</v>
      </c>
      <c r="J165" s="6" t="s">
        <v>4766</v>
      </c>
      <c r="K165" s="6" t="s">
        <v>4766</v>
      </c>
      <c r="L165" s="6" t="s">
        <v>2041</v>
      </c>
      <c r="M165" s="6" t="s">
        <v>4766</v>
      </c>
      <c r="N165" s="6" t="s">
        <v>4766</v>
      </c>
      <c r="O165" s="6" t="s">
        <v>4766</v>
      </c>
    </row>
    <row r="166" spans="1:15" ht="16.5" customHeight="1" x14ac:dyDescent="0.25">
      <c r="A166" s="1" t="s">
        <v>3537</v>
      </c>
      <c r="B166" s="2" t="s">
        <v>5184</v>
      </c>
      <c r="C166" s="13" t="str">
        <f t="shared" si="3"/>
        <v>查看目錄</v>
      </c>
      <c r="D166" s="1" t="s">
        <v>5149</v>
      </c>
      <c r="E166" s="6">
        <v>37917</v>
      </c>
      <c r="F166" s="6">
        <v>37919</v>
      </c>
      <c r="G166" s="6">
        <v>37949</v>
      </c>
      <c r="H166" s="6">
        <v>37949</v>
      </c>
      <c r="I166" s="6" t="s">
        <v>4805</v>
      </c>
      <c r="J166" s="6">
        <v>37951</v>
      </c>
      <c r="K166" s="6" t="s">
        <v>4794</v>
      </c>
      <c r="L166" s="6" t="s">
        <v>34</v>
      </c>
      <c r="M166" s="6">
        <v>37953</v>
      </c>
      <c r="N166" s="6" t="s">
        <v>4766</v>
      </c>
      <c r="O166" s="6" t="s">
        <v>4766</v>
      </c>
    </row>
    <row r="167" spans="1:15" ht="16.5" customHeight="1" x14ac:dyDescent="0.25">
      <c r="A167" s="1" t="s">
        <v>3538</v>
      </c>
      <c r="B167" s="2" t="s">
        <v>5185</v>
      </c>
      <c r="C167" s="13" t="str">
        <f t="shared" si="3"/>
        <v>查看目錄</v>
      </c>
      <c r="D167" s="1" t="s">
        <v>405</v>
      </c>
      <c r="E167" s="6">
        <v>37923</v>
      </c>
      <c r="F167" s="6">
        <v>37894</v>
      </c>
      <c r="G167" s="6">
        <v>37946</v>
      </c>
      <c r="H167" s="6">
        <v>37949</v>
      </c>
      <c r="I167" s="6" t="s">
        <v>4792</v>
      </c>
      <c r="J167" s="6">
        <v>37951</v>
      </c>
      <c r="K167" s="6" t="s">
        <v>4794</v>
      </c>
      <c r="L167" s="6" t="s">
        <v>316</v>
      </c>
      <c r="M167" s="6">
        <v>37953</v>
      </c>
      <c r="N167" s="6" t="s">
        <v>4766</v>
      </c>
      <c r="O167" s="6" t="s">
        <v>4766</v>
      </c>
    </row>
    <row r="168" spans="1:15" ht="16.5" customHeight="1" x14ac:dyDescent="0.25">
      <c r="A168" s="1" t="s">
        <v>3539</v>
      </c>
      <c r="B168" s="2" t="s">
        <v>5186</v>
      </c>
      <c r="C168" s="13" t="str">
        <f t="shared" si="3"/>
        <v>查看目錄</v>
      </c>
      <c r="D168" s="1" t="s">
        <v>59</v>
      </c>
      <c r="E168" s="6">
        <v>37931</v>
      </c>
      <c r="F168" s="6">
        <v>37940</v>
      </c>
      <c r="G168" s="6">
        <v>38026</v>
      </c>
      <c r="H168" s="6">
        <v>38027</v>
      </c>
      <c r="I168" s="6" t="s">
        <v>4794</v>
      </c>
      <c r="J168" s="6">
        <v>38034</v>
      </c>
      <c r="K168" s="6" t="s">
        <v>4794</v>
      </c>
      <c r="L168" s="6" t="s">
        <v>34</v>
      </c>
      <c r="M168" s="6">
        <v>38036</v>
      </c>
      <c r="N168" s="6" t="s">
        <v>4766</v>
      </c>
      <c r="O168" s="6" t="s">
        <v>4766</v>
      </c>
    </row>
    <row r="169" spans="1:15" ht="16.5" customHeight="1" x14ac:dyDescent="0.25">
      <c r="A169" s="1" t="s">
        <v>3540</v>
      </c>
      <c r="B169" s="2" t="s">
        <v>5187</v>
      </c>
      <c r="C169" s="13" t="str">
        <f t="shared" si="3"/>
        <v>查看目錄</v>
      </c>
      <c r="D169" s="1" t="s">
        <v>59</v>
      </c>
      <c r="E169" s="6">
        <v>37931</v>
      </c>
      <c r="F169" s="6">
        <v>37940</v>
      </c>
      <c r="G169" s="6">
        <v>38026</v>
      </c>
      <c r="H169" s="6">
        <v>38027</v>
      </c>
      <c r="I169" s="6" t="s">
        <v>4794</v>
      </c>
      <c r="J169" s="6">
        <v>38034</v>
      </c>
      <c r="K169" s="6" t="s">
        <v>4794</v>
      </c>
      <c r="L169" s="6" t="s">
        <v>34</v>
      </c>
      <c r="M169" s="6">
        <v>38036</v>
      </c>
      <c r="N169" s="6" t="s">
        <v>4766</v>
      </c>
      <c r="O169" s="6" t="s">
        <v>4766</v>
      </c>
    </row>
    <row r="170" spans="1:15" ht="16.5" customHeight="1" x14ac:dyDescent="0.25">
      <c r="A170" s="1" t="s">
        <v>3541</v>
      </c>
      <c r="B170" s="2" t="s">
        <v>5188</v>
      </c>
      <c r="C170" s="13" t="str">
        <f t="shared" si="3"/>
        <v>查看目錄</v>
      </c>
      <c r="D170" s="1" t="s">
        <v>389</v>
      </c>
      <c r="E170" s="6">
        <v>37942</v>
      </c>
      <c r="F170" s="6">
        <v>37884</v>
      </c>
      <c r="G170" s="6">
        <v>37954</v>
      </c>
      <c r="H170" s="6">
        <v>37955</v>
      </c>
      <c r="I170" s="6" t="s">
        <v>4805</v>
      </c>
      <c r="J170" s="6">
        <v>37966</v>
      </c>
      <c r="K170" s="6" t="s">
        <v>5002</v>
      </c>
      <c r="L170" s="6" t="s">
        <v>192</v>
      </c>
      <c r="M170" s="6">
        <v>37970</v>
      </c>
      <c r="N170" s="6" t="s">
        <v>4766</v>
      </c>
      <c r="O170" s="6" t="s">
        <v>4766</v>
      </c>
    </row>
    <row r="171" spans="1:15" ht="16.5" customHeight="1" x14ac:dyDescent="0.25">
      <c r="A171" s="1" t="s">
        <v>3542</v>
      </c>
      <c r="B171" s="2" t="s">
        <v>5189</v>
      </c>
      <c r="C171" s="13" t="str">
        <f t="shared" si="3"/>
        <v>查看目錄</v>
      </c>
      <c r="D171" s="1" t="s">
        <v>1495</v>
      </c>
      <c r="E171" s="6">
        <v>37943</v>
      </c>
      <c r="F171" s="6">
        <v>37951</v>
      </c>
      <c r="G171" s="6">
        <v>37979</v>
      </c>
      <c r="H171" s="6">
        <v>37980</v>
      </c>
      <c r="I171" s="6" t="s">
        <v>4792</v>
      </c>
      <c r="J171" s="6">
        <v>37982</v>
      </c>
      <c r="K171" s="6" t="s">
        <v>4794</v>
      </c>
      <c r="L171" s="6" t="s">
        <v>34</v>
      </c>
      <c r="M171" s="6">
        <v>37985</v>
      </c>
      <c r="N171" s="6" t="s">
        <v>4766</v>
      </c>
      <c r="O171" s="6" t="s">
        <v>4766</v>
      </c>
    </row>
    <row r="172" spans="1:15" ht="16.5" customHeight="1" x14ac:dyDescent="0.25">
      <c r="A172" s="1" t="s">
        <v>3543</v>
      </c>
      <c r="B172" s="2" t="s">
        <v>5190</v>
      </c>
      <c r="C172" s="13" t="str">
        <f t="shared" si="3"/>
        <v>查看目錄</v>
      </c>
      <c r="D172" s="1" t="s">
        <v>1495</v>
      </c>
      <c r="E172" s="6">
        <v>37943</v>
      </c>
      <c r="F172" s="6">
        <v>37951</v>
      </c>
      <c r="G172" s="6">
        <v>37979</v>
      </c>
      <c r="H172" s="6">
        <v>37980</v>
      </c>
      <c r="I172" s="6" t="s">
        <v>4792</v>
      </c>
      <c r="J172" s="6">
        <v>37982</v>
      </c>
      <c r="K172" s="6" t="s">
        <v>4794</v>
      </c>
      <c r="L172" s="6" t="s">
        <v>34</v>
      </c>
      <c r="M172" s="6">
        <v>37985</v>
      </c>
      <c r="N172" s="6" t="s">
        <v>4766</v>
      </c>
      <c r="O172" s="6" t="s">
        <v>4766</v>
      </c>
    </row>
    <row r="173" spans="1:15" ht="16.5" customHeight="1" x14ac:dyDescent="0.25">
      <c r="A173" s="1" t="s">
        <v>3544</v>
      </c>
      <c r="B173" s="2" t="s">
        <v>5191</v>
      </c>
      <c r="C173" s="13" t="str">
        <f t="shared" si="3"/>
        <v>查看目錄</v>
      </c>
      <c r="D173" s="1" t="s">
        <v>5076</v>
      </c>
      <c r="E173" s="6">
        <v>37943</v>
      </c>
      <c r="F173" s="6" t="s">
        <v>4804</v>
      </c>
      <c r="G173" s="6">
        <v>38030</v>
      </c>
      <c r="H173" s="6">
        <v>38003</v>
      </c>
      <c r="I173" s="6" t="s">
        <v>4794</v>
      </c>
      <c r="J173" s="6">
        <v>38034</v>
      </c>
      <c r="K173" s="6" t="s">
        <v>4794</v>
      </c>
      <c r="L173" s="6" t="s">
        <v>34</v>
      </c>
      <c r="M173" s="6">
        <v>38036</v>
      </c>
      <c r="N173" s="6" t="s">
        <v>4766</v>
      </c>
      <c r="O173" s="6" t="s">
        <v>4766</v>
      </c>
    </row>
    <row r="174" spans="1:15" ht="16.5" customHeight="1" x14ac:dyDescent="0.25">
      <c r="A174" s="1" t="s">
        <v>3545</v>
      </c>
      <c r="B174" s="2" t="s">
        <v>5192</v>
      </c>
      <c r="C174" s="13" t="str">
        <f>HYPERLINK("X:\Private\NTD\Test Report\測試報告-電子版本(1999-2014)\MIS\MIS-031201","查看文件")</f>
        <v>查看文件</v>
      </c>
      <c r="D174" s="1" t="s">
        <v>1366</v>
      </c>
      <c r="E174" s="6">
        <v>37944</v>
      </c>
      <c r="F174" s="6">
        <v>37975</v>
      </c>
      <c r="G174" s="6">
        <v>37995</v>
      </c>
      <c r="H174" s="6">
        <v>37997</v>
      </c>
      <c r="I174" s="6" t="s">
        <v>5002</v>
      </c>
      <c r="J174" s="6">
        <v>38000</v>
      </c>
      <c r="K174" s="6" t="s">
        <v>4794</v>
      </c>
      <c r="L174" s="6" t="s">
        <v>34</v>
      </c>
      <c r="M174" s="6">
        <v>38002</v>
      </c>
      <c r="N174" s="6" t="s">
        <v>4766</v>
      </c>
      <c r="O174" s="6" t="s">
        <v>4766</v>
      </c>
    </row>
    <row r="175" spans="1:15" ht="16.5" customHeight="1" x14ac:dyDescent="0.25">
      <c r="A175" s="1" t="s">
        <v>3546</v>
      </c>
      <c r="B175" s="2" t="s">
        <v>5193</v>
      </c>
      <c r="C175" s="13" t="str">
        <f>HYPERLINK("X:\Private\NTD\Test Report\測試報告-電子版本(1999-2014)\MIS\MIS-031202","查看文件")</f>
        <v>查看文件</v>
      </c>
      <c r="D175" s="1" t="s">
        <v>50</v>
      </c>
      <c r="E175" s="6">
        <v>37952</v>
      </c>
      <c r="F175" s="6">
        <v>37975</v>
      </c>
      <c r="G175" s="6" t="s">
        <v>4766</v>
      </c>
      <c r="H175" s="6" t="s">
        <v>4766</v>
      </c>
      <c r="I175" s="6" t="s">
        <v>4766</v>
      </c>
      <c r="J175" s="6" t="s">
        <v>4766</v>
      </c>
      <c r="K175" s="6" t="s">
        <v>4766</v>
      </c>
      <c r="L175" s="6" t="s">
        <v>3547</v>
      </c>
      <c r="M175" s="6" t="s">
        <v>4766</v>
      </c>
      <c r="N175" s="6" t="s">
        <v>4766</v>
      </c>
      <c r="O175" s="6" t="s">
        <v>4766</v>
      </c>
    </row>
    <row r="176" spans="1:15" ht="16.5" customHeight="1" x14ac:dyDescent="0.25">
      <c r="A176" s="1" t="s">
        <v>3548</v>
      </c>
      <c r="B176" s="2" t="s">
        <v>5194</v>
      </c>
      <c r="C176" s="13" t="str">
        <f>HYPERLINK("X:\Private\NTD\Test Report\測試報告-電子版本(1999-2014)\MIS\MIS-031203","查看文件")</f>
        <v>查看文件</v>
      </c>
      <c r="D176" s="1" t="s">
        <v>50</v>
      </c>
      <c r="E176" s="6">
        <v>37952</v>
      </c>
      <c r="F176" s="6">
        <v>37975</v>
      </c>
      <c r="G176" s="6">
        <v>38065</v>
      </c>
      <c r="H176" s="6">
        <v>38068</v>
      </c>
      <c r="I176" s="6" t="s">
        <v>4794</v>
      </c>
      <c r="J176" s="6">
        <v>38076</v>
      </c>
      <c r="K176" s="6" t="s">
        <v>4824</v>
      </c>
      <c r="L176" s="6" t="s">
        <v>3547</v>
      </c>
      <c r="M176" s="6">
        <v>38080</v>
      </c>
      <c r="N176" s="6" t="s">
        <v>4766</v>
      </c>
      <c r="O176" s="6" t="s">
        <v>4766</v>
      </c>
    </row>
    <row r="177" spans="1:15" ht="16.5" customHeight="1" x14ac:dyDescent="0.25">
      <c r="A177" s="1" t="s">
        <v>3549</v>
      </c>
      <c r="B177" s="2" t="s">
        <v>5195</v>
      </c>
      <c r="C177" s="13" t="str">
        <f>HYPERLINK("X:\Private\NTD\Test Report\測試報告-電子版本(1999-2014)\MIS\MIS-031204","查看文件")</f>
        <v>查看文件</v>
      </c>
      <c r="D177" s="1" t="s">
        <v>50</v>
      </c>
      <c r="E177" s="6">
        <v>37952</v>
      </c>
      <c r="F177" s="6">
        <v>37975</v>
      </c>
      <c r="G177" s="6">
        <v>38065</v>
      </c>
      <c r="H177" s="6">
        <v>38068</v>
      </c>
      <c r="I177" s="6" t="s">
        <v>4794</v>
      </c>
      <c r="J177" s="6">
        <v>38076</v>
      </c>
      <c r="K177" s="6" t="s">
        <v>4824</v>
      </c>
      <c r="L177" s="6" t="s">
        <v>3547</v>
      </c>
      <c r="M177" s="6">
        <v>38080</v>
      </c>
      <c r="N177" s="6" t="s">
        <v>4766</v>
      </c>
      <c r="O177" s="6" t="s">
        <v>4766</v>
      </c>
    </row>
    <row r="178" spans="1:15" ht="16.5" customHeight="1" x14ac:dyDescent="0.25">
      <c r="A178" s="1" t="s">
        <v>3550</v>
      </c>
      <c r="B178" s="2" t="s">
        <v>5196</v>
      </c>
      <c r="C178" s="13" t="str">
        <f>HYPERLINK("X:\Private\NTD\Test Report\測試報告-電子版本(1999-2014)\MIS","查看目錄")</f>
        <v>查看目錄</v>
      </c>
      <c r="D178" s="1" t="s">
        <v>3551</v>
      </c>
      <c r="E178" s="6">
        <v>37999</v>
      </c>
      <c r="F178" s="6">
        <v>38001</v>
      </c>
      <c r="G178" s="6">
        <v>38023</v>
      </c>
      <c r="H178" s="6">
        <v>38025</v>
      </c>
      <c r="I178" s="6" t="s">
        <v>4821</v>
      </c>
      <c r="J178" s="6">
        <v>38034</v>
      </c>
      <c r="K178" s="6" t="s">
        <v>4824</v>
      </c>
      <c r="L178" s="6" t="s">
        <v>373</v>
      </c>
      <c r="M178" s="6">
        <v>38036</v>
      </c>
      <c r="N178" s="6" t="s">
        <v>4766</v>
      </c>
      <c r="O178" s="6" t="s">
        <v>4766</v>
      </c>
    </row>
    <row r="179" spans="1:15" ht="16.5" customHeight="1" x14ac:dyDescent="0.25">
      <c r="A179" s="1" t="s">
        <v>3552</v>
      </c>
      <c r="B179" s="2" t="s">
        <v>5197</v>
      </c>
      <c r="C179" s="13" t="str">
        <f>HYPERLINK("X:\Private\NTD\Test Report\測試報告-電子版本(1999-2014)\MIS\MIS-040101","查看文件")</f>
        <v>查看文件</v>
      </c>
      <c r="D179" s="1" t="s">
        <v>5198</v>
      </c>
      <c r="E179" s="6">
        <v>37952</v>
      </c>
      <c r="F179" s="6">
        <v>37975</v>
      </c>
      <c r="G179" s="6">
        <v>38020</v>
      </c>
      <c r="H179" s="6">
        <v>38025</v>
      </c>
      <c r="I179" s="6" t="s">
        <v>5002</v>
      </c>
      <c r="J179" s="6">
        <v>38034</v>
      </c>
      <c r="K179" s="6" t="s">
        <v>4794</v>
      </c>
      <c r="L179" s="6" t="s">
        <v>3547</v>
      </c>
      <c r="M179" s="6">
        <v>38036</v>
      </c>
      <c r="N179" s="6" t="s">
        <v>4766</v>
      </c>
      <c r="O179" s="6" t="s">
        <v>4766</v>
      </c>
    </row>
    <row r="180" spans="1:15" ht="16.5" customHeight="1" x14ac:dyDescent="0.25">
      <c r="A180" s="1" t="s">
        <v>3553</v>
      </c>
      <c r="B180" s="2" t="s">
        <v>5199</v>
      </c>
      <c r="C180" s="13" t="str">
        <f>HYPERLINK("X:\Private\NTD\Test Report\測試報告-電子版本(1999-2014)\MIS\MIS-040102","查看文件")</f>
        <v>查看文件</v>
      </c>
      <c r="D180" s="1" t="s">
        <v>443</v>
      </c>
      <c r="E180" s="6">
        <v>37991</v>
      </c>
      <c r="F180" s="6" t="s">
        <v>4766</v>
      </c>
      <c r="G180" s="6">
        <v>38003</v>
      </c>
      <c r="H180" s="6">
        <v>38003</v>
      </c>
      <c r="I180" s="6" t="s">
        <v>4794</v>
      </c>
      <c r="J180" s="6">
        <v>38034</v>
      </c>
      <c r="K180" s="6" t="s">
        <v>4794</v>
      </c>
      <c r="L180" s="6" t="s">
        <v>350</v>
      </c>
      <c r="M180" s="6">
        <v>38036</v>
      </c>
      <c r="N180" s="6" t="s">
        <v>4766</v>
      </c>
      <c r="O180" s="6" t="s">
        <v>4766</v>
      </c>
    </row>
    <row r="181" spans="1:15" ht="16.5" customHeight="1" x14ac:dyDescent="0.25">
      <c r="A181" s="1" t="s">
        <v>3554</v>
      </c>
      <c r="B181" s="2" t="s">
        <v>5200</v>
      </c>
      <c r="C181" s="13" t="str">
        <f>HYPERLINK("X:\Private\NTD\Test Report\測試報告-電子版本(1999-2014)\MIS\MIS-040103","查看文件")</f>
        <v>查看文件</v>
      </c>
      <c r="D181" s="1" t="s">
        <v>443</v>
      </c>
      <c r="E181" s="6">
        <v>37991</v>
      </c>
      <c r="F181" s="6" t="s">
        <v>4766</v>
      </c>
      <c r="G181" s="6">
        <v>38003</v>
      </c>
      <c r="H181" s="6">
        <v>38003</v>
      </c>
      <c r="I181" s="6" t="s">
        <v>4794</v>
      </c>
      <c r="J181" s="6">
        <v>38034</v>
      </c>
      <c r="K181" s="6" t="s">
        <v>4794</v>
      </c>
      <c r="L181" s="6" t="s">
        <v>350</v>
      </c>
      <c r="M181" s="6">
        <v>38036</v>
      </c>
      <c r="N181" s="6" t="s">
        <v>4766</v>
      </c>
      <c r="O181" s="6" t="s">
        <v>4766</v>
      </c>
    </row>
    <row r="182" spans="1:15" ht="16.5" customHeight="1" x14ac:dyDescent="0.25">
      <c r="A182" s="1" t="s">
        <v>3555</v>
      </c>
      <c r="B182" s="2" t="s">
        <v>5201</v>
      </c>
      <c r="C182" s="13" t="str">
        <f>HYPERLINK("X:\Private\NTD\Test Report\測試報告-電子版本(1999-2014)\MIS","查看目錄")</f>
        <v>查看目錄</v>
      </c>
      <c r="D182" s="1" t="s">
        <v>1366</v>
      </c>
      <c r="E182" s="6">
        <v>37973</v>
      </c>
      <c r="F182" s="6">
        <v>37985</v>
      </c>
      <c r="G182" s="6">
        <v>38097</v>
      </c>
      <c r="H182" s="6">
        <v>38099</v>
      </c>
      <c r="I182" s="6" t="s">
        <v>4794</v>
      </c>
      <c r="J182" s="6">
        <v>38100</v>
      </c>
      <c r="K182" s="6" t="s">
        <v>4794</v>
      </c>
      <c r="L182" s="6" t="s">
        <v>3547</v>
      </c>
      <c r="M182" s="6">
        <v>38103</v>
      </c>
      <c r="N182" s="6" t="s">
        <v>4766</v>
      </c>
      <c r="O182" s="6" t="s">
        <v>4766</v>
      </c>
    </row>
    <row r="183" spans="1:15" ht="16.5" customHeight="1" x14ac:dyDescent="0.25">
      <c r="A183" s="1" t="s">
        <v>3556</v>
      </c>
      <c r="B183" s="2" t="s">
        <v>5202</v>
      </c>
      <c r="C183" s="13" t="str">
        <f>HYPERLINK("X:\Private\NTD\Test Report\測試報告-電子版本(1999-2014)\MIS\MIS-040201","查看文件")</f>
        <v>查看文件</v>
      </c>
      <c r="D183" s="1" t="s">
        <v>4994</v>
      </c>
      <c r="E183" s="6">
        <v>38029</v>
      </c>
      <c r="F183" s="6">
        <v>38039</v>
      </c>
      <c r="G183" s="6">
        <v>38096</v>
      </c>
      <c r="H183" s="6">
        <v>38099</v>
      </c>
      <c r="I183" s="6" t="s">
        <v>4794</v>
      </c>
      <c r="J183" s="6">
        <v>38100</v>
      </c>
      <c r="K183" s="6" t="s">
        <v>4794</v>
      </c>
      <c r="L183" s="6" t="s">
        <v>3547</v>
      </c>
      <c r="M183" s="6">
        <v>38103</v>
      </c>
      <c r="N183" s="6" t="s">
        <v>4766</v>
      </c>
      <c r="O183" s="6" t="s">
        <v>4766</v>
      </c>
    </row>
    <row r="184" spans="1:15" ht="16.5" customHeight="1" x14ac:dyDescent="0.25">
      <c r="A184" s="1" t="s">
        <v>3557</v>
      </c>
      <c r="B184" s="2" t="s">
        <v>5203</v>
      </c>
      <c r="C184" s="13" t="str">
        <f>HYPERLINK("X:\Private\NTD\Test Report\測試報告-電子版本(1999-2014)\MIS\MIS-040202","查看文件")</f>
        <v>查看文件</v>
      </c>
      <c r="D184" s="1" t="s">
        <v>25</v>
      </c>
      <c r="E184" s="6">
        <v>38036</v>
      </c>
      <c r="F184" s="6">
        <v>38032</v>
      </c>
      <c r="G184" s="6">
        <v>38072</v>
      </c>
      <c r="H184" s="6">
        <v>38074</v>
      </c>
      <c r="I184" s="6" t="s">
        <v>4794</v>
      </c>
      <c r="J184" s="6">
        <v>38076</v>
      </c>
      <c r="K184" s="6" t="s">
        <v>4794</v>
      </c>
      <c r="L184" s="6" t="s">
        <v>192</v>
      </c>
      <c r="M184" s="6">
        <v>38080</v>
      </c>
      <c r="N184" s="6" t="s">
        <v>4766</v>
      </c>
      <c r="O184" s="6" t="s">
        <v>4766</v>
      </c>
    </row>
    <row r="185" spans="1:15" ht="16.5" customHeight="1" x14ac:dyDescent="0.25">
      <c r="A185" s="1" t="s">
        <v>3558</v>
      </c>
      <c r="B185" s="2" t="s">
        <v>5204</v>
      </c>
      <c r="C185" s="13" t="str">
        <f>HYPERLINK("X:\Private\NTD\Test Report\測試報告-電子版本(1999-2014)\MIS\MIS-040203","查看文件")</f>
        <v>查看文件</v>
      </c>
      <c r="D185" s="1" t="s">
        <v>25</v>
      </c>
      <c r="E185" s="6">
        <v>38036</v>
      </c>
      <c r="F185" s="6">
        <v>38032</v>
      </c>
      <c r="G185" s="6">
        <v>38072</v>
      </c>
      <c r="H185" s="6">
        <v>38074</v>
      </c>
      <c r="I185" s="6" t="s">
        <v>4794</v>
      </c>
      <c r="J185" s="6">
        <v>38076</v>
      </c>
      <c r="K185" s="6" t="s">
        <v>4794</v>
      </c>
      <c r="L185" s="6" t="s">
        <v>192</v>
      </c>
      <c r="M185" s="6">
        <v>38080</v>
      </c>
      <c r="N185" s="6" t="s">
        <v>4766</v>
      </c>
      <c r="O185" s="6" t="s">
        <v>4766</v>
      </c>
    </row>
    <row r="186" spans="1:15" ht="16.5" customHeight="1" x14ac:dyDescent="0.25">
      <c r="A186" s="1" t="s">
        <v>3559</v>
      </c>
      <c r="B186" s="2" t="s">
        <v>5205</v>
      </c>
      <c r="C186" s="13" t="str">
        <f>HYPERLINK("X:\Private\NTD\Test Report\測試報告-電子版本(1999-2014)\MIS\MIS-040204","查看文件")</f>
        <v>查看文件</v>
      </c>
      <c r="D186" s="1" t="s">
        <v>1425</v>
      </c>
      <c r="E186" s="6">
        <v>38041</v>
      </c>
      <c r="F186" s="6">
        <v>44961</v>
      </c>
      <c r="G186" s="6">
        <v>38113</v>
      </c>
      <c r="H186" s="6">
        <v>38120</v>
      </c>
      <c r="I186" s="6" t="s">
        <v>4794</v>
      </c>
      <c r="J186" s="6">
        <v>38137</v>
      </c>
      <c r="K186" s="6" t="s">
        <v>4794</v>
      </c>
      <c r="L186" s="6" t="s">
        <v>34</v>
      </c>
      <c r="M186" s="6">
        <v>38139</v>
      </c>
      <c r="N186" s="6" t="s">
        <v>4766</v>
      </c>
      <c r="O186" s="6" t="s">
        <v>4766</v>
      </c>
    </row>
    <row r="187" spans="1:15" ht="16.5" customHeight="1" x14ac:dyDescent="0.25">
      <c r="A187" s="1" t="s">
        <v>3560</v>
      </c>
      <c r="B187" s="2" t="s">
        <v>5206</v>
      </c>
      <c r="C187" s="13" t="str">
        <f>HYPERLINK("X:\Private\NTD\Test Report\測試報告-電子版本(1999-2014)\MIS","查看目錄")</f>
        <v>查看目錄</v>
      </c>
      <c r="D187" s="1" t="s">
        <v>1425</v>
      </c>
      <c r="E187" s="6">
        <v>38041</v>
      </c>
      <c r="F187" s="6">
        <v>44961</v>
      </c>
      <c r="G187" s="6" t="s">
        <v>4766</v>
      </c>
      <c r="H187" s="6" t="s">
        <v>4766</v>
      </c>
      <c r="I187" s="6" t="s">
        <v>4766</v>
      </c>
      <c r="J187" s="6" t="s">
        <v>4766</v>
      </c>
      <c r="K187" s="6" t="s">
        <v>4766</v>
      </c>
      <c r="L187" s="6" t="s">
        <v>34</v>
      </c>
      <c r="M187" s="6" t="s">
        <v>4766</v>
      </c>
      <c r="N187" s="6" t="s">
        <v>4766</v>
      </c>
      <c r="O187" s="6" t="s">
        <v>4766</v>
      </c>
    </row>
    <row r="188" spans="1:15" ht="16.5" customHeight="1" x14ac:dyDescent="0.25">
      <c r="A188" s="1" t="s">
        <v>3561</v>
      </c>
      <c r="B188" s="2" t="s">
        <v>5207</v>
      </c>
      <c r="C188" s="13" t="str">
        <f>HYPERLINK("X:\Private\NTD\Test Report\測試報告-電子版本(1999-2014)\MIS\MIS-040301","查看文件")</f>
        <v>查看文件</v>
      </c>
      <c r="D188" s="1" t="s">
        <v>50</v>
      </c>
      <c r="E188" s="6">
        <v>38057</v>
      </c>
      <c r="F188" s="6">
        <v>38083</v>
      </c>
      <c r="G188" s="6">
        <v>38094</v>
      </c>
      <c r="H188" s="6">
        <v>38095</v>
      </c>
      <c r="I188" s="6" t="s">
        <v>4824</v>
      </c>
      <c r="J188" s="6">
        <v>38099</v>
      </c>
      <c r="K188" s="6" t="s">
        <v>4824</v>
      </c>
      <c r="L188" s="6" t="s">
        <v>34</v>
      </c>
      <c r="M188" s="6">
        <v>38099</v>
      </c>
      <c r="N188" s="6" t="s">
        <v>4766</v>
      </c>
      <c r="O188" s="6" t="s">
        <v>4766</v>
      </c>
    </row>
    <row r="189" spans="1:15" ht="16.5" customHeight="1" x14ac:dyDescent="0.25">
      <c r="A189" s="1" t="s">
        <v>3562</v>
      </c>
      <c r="B189" s="2" t="s">
        <v>5208</v>
      </c>
      <c r="C189" s="13" t="str">
        <f>HYPERLINK("X:\Private\NTD\Test Report\測試報告-電子版本(1999-2014)\MIS\MIS-040302","查看文件")</f>
        <v>查看文件</v>
      </c>
      <c r="D189" s="1" t="s">
        <v>541</v>
      </c>
      <c r="E189" s="6">
        <v>38062</v>
      </c>
      <c r="F189" s="6">
        <v>37996</v>
      </c>
      <c r="G189" s="6">
        <v>38072</v>
      </c>
      <c r="H189" s="6">
        <v>38074</v>
      </c>
      <c r="I189" s="6" t="s">
        <v>4794</v>
      </c>
      <c r="J189" s="6">
        <v>38076</v>
      </c>
      <c r="K189" s="6" t="s">
        <v>4794</v>
      </c>
      <c r="L189" s="6" t="s">
        <v>350</v>
      </c>
      <c r="M189" s="6">
        <v>38080</v>
      </c>
      <c r="N189" s="6" t="s">
        <v>4766</v>
      </c>
      <c r="O189" s="6" t="s">
        <v>4766</v>
      </c>
    </row>
    <row r="190" spans="1:15" ht="16.5" customHeight="1" x14ac:dyDescent="0.25">
      <c r="A190" s="1" t="s">
        <v>3563</v>
      </c>
      <c r="B190" s="2" t="s">
        <v>5209</v>
      </c>
      <c r="C190" s="13" t="str">
        <f t="shared" ref="C190:C195" si="4">HYPERLINK("X:\Private\NTD\Test Report\測試報告-電子版本(1999-2014)\MIS","查看目錄")</f>
        <v>查看目錄</v>
      </c>
      <c r="D190" s="1" t="s">
        <v>3564</v>
      </c>
      <c r="E190" s="6">
        <v>38065</v>
      </c>
      <c r="F190" s="6" t="s">
        <v>3565</v>
      </c>
      <c r="G190" s="6">
        <v>38101</v>
      </c>
      <c r="H190" s="6">
        <v>38103</v>
      </c>
      <c r="I190" s="6" t="s">
        <v>4794</v>
      </c>
      <c r="J190" s="6">
        <v>38137</v>
      </c>
      <c r="K190" s="6" t="s">
        <v>4794</v>
      </c>
      <c r="L190" s="6" t="s">
        <v>3547</v>
      </c>
      <c r="M190" s="6">
        <v>38139</v>
      </c>
      <c r="N190" s="6" t="s">
        <v>4766</v>
      </c>
      <c r="O190" s="6" t="s">
        <v>4766</v>
      </c>
    </row>
    <row r="191" spans="1:15" ht="16.5" customHeight="1" x14ac:dyDescent="0.25">
      <c r="A191" s="1" t="s">
        <v>3566</v>
      </c>
      <c r="B191" s="2" t="s">
        <v>5209</v>
      </c>
      <c r="C191" s="13" t="str">
        <f t="shared" si="4"/>
        <v>查看目錄</v>
      </c>
      <c r="D191" s="1" t="s">
        <v>3564</v>
      </c>
      <c r="E191" s="6">
        <v>38065</v>
      </c>
      <c r="F191" s="6" t="s">
        <v>3565</v>
      </c>
      <c r="G191" s="6">
        <v>38101</v>
      </c>
      <c r="H191" s="6">
        <v>38103</v>
      </c>
      <c r="I191" s="6" t="s">
        <v>4794</v>
      </c>
      <c r="J191" s="6">
        <v>38137</v>
      </c>
      <c r="K191" s="6" t="s">
        <v>4794</v>
      </c>
      <c r="L191" s="6" t="s">
        <v>3547</v>
      </c>
      <c r="M191" s="6">
        <v>38139</v>
      </c>
      <c r="N191" s="6" t="s">
        <v>4766</v>
      </c>
      <c r="O191" s="6" t="s">
        <v>4766</v>
      </c>
    </row>
    <row r="192" spans="1:15" ht="16.5" customHeight="1" x14ac:dyDescent="0.25">
      <c r="A192" s="1" t="s">
        <v>3567</v>
      </c>
      <c r="B192" s="2" t="s">
        <v>5210</v>
      </c>
      <c r="C192" s="13" t="str">
        <f t="shared" si="4"/>
        <v>查看目錄</v>
      </c>
      <c r="D192" s="1" t="s">
        <v>3564</v>
      </c>
      <c r="E192" s="6">
        <v>38065</v>
      </c>
      <c r="F192" s="6">
        <v>38040</v>
      </c>
      <c r="G192" s="6">
        <v>38101</v>
      </c>
      <c r="H192" s="6">
        <v>38103</v>
      </c>
      <c r="I192" s="6" t="s">
        <v>4821</v>
      </c>
      <c r="J192" s="6">
        <v>38104</v>
      </c>
      <c r="K192" s="6" t="s">
        <v>4794</v>
      </c>
      <c r="L192" s="6" t="s">
        <v>3547</v>
      </c>
      <c r="M192" s="6">
        <v>38104</v>
      </c>
      <c r="N192" s="6" t="s">
        <v>4766</v>
      </c>
      <c r="O192" s="6" t="s">
        <v>4766</v>
      </c>
    </row>
    <row r="193" spans="1:15" ht="16.5" customHeight="1" x14ac:dyDescent="0.25">
      <c r="A193" s="1" t="s">
        <v>3568</v>
      </c>
      <c r="B193" s="2" t="s">
        <v>5210</v>
      </c>
      <c r="C193" s="13" t="str">
        <f t="shared" si="4"/>
        <v>查看目錄</v>
      </c>
      <c r="D193" s="1" t="s">
        <v>3564</v>
      </c>
      <c r="E193" s="6">
        <v>38065</v>
      </c>
      <c r="F193" s="6">
        <v>38040</v>
      </c>
      <c r="G193" s="6">
        <v>38101</v>
      </c>
      <c r="H193" s="6">
        <v>38103</v>
      </c>
      <c r="I193" s="6" t="s">
        <v>4821</v>
      </c>
      <c r="J193" s="6">
        <v>38104</v>
      </c>
      <c r="K193" s="6" t="s">
        <v>4794</v>
      </c>
      <c r="L193" s="6" t="s">
        <v>3547</v>
      </c>
      <c r="M193" s="6">
        <v>38104</v>
      </c>
      <c r="N193" s="6" t="s">
        <v>4766</v>
      </c>
      <c r="O193" s="6" t="s">
        <v>4766</v>
      </c>
    </row>
    <row r="194" spans="1:15" ht="16.5" customHeight="1" x14ac:dyDescent="0.25">
      <c r="A194" s="1" t="s">
        <v>3569</v>
      </c>
      <c r="B194" s="2" t="s">
        <v>5211</v>
      </c>
      <c r="C194" s="13" t="str">
        <f t="shared" si="4"/>
        <v>查看目錄</v>
      </c>
      <c r="D194" s="1" t="s">
        <v>3564</v>
      </c>
      <c r="E194" s="6">
        <v>38065</v>
      </c>
      <c r="F194" s="6" t="s">
        <v>3565</v>
      </c>
      <c r="G194" s="6">
        <v>38101</v>
      </c>
      <c r="H194" s="6">
        <v>38103</v>
      </c>
      <c r="I194" s="6" t="s">
        <v>4794</v>
      </c>
      <c r="J194" s="6">
        <v>38104</v>
      </c>
      <c r="K194" s="6" t="s">
        <v>4794</v>
      </c>
      <c r="L194" s="6" t="s">
        <v>3547</v>
      </c>
      <c r="M194" s="6">
        <v>38104</v>
      </c>
      <c r="N194" s="6" t="s">
        <v>4766</v>
      </c>
      <c r="O194" s="6" t="s">
        <v>4766</v>
      </c>
    </row>
    <row r="195" spans="1:15" ht="16.5" customHeight="1" x14ac:dyDescent="0.25">
      <c r="A195" s="1" t="s">
        <v>3570</v>
      </c>
      <c r="B195" s="2" t="s">
        <v>5211</v>
      </c>
      <c r="C195" s="13" t="str">
        <f t="shared" si="4"/>
        <v>查看目錄</v>
      </c>
      <c r="D195" s="1" t="s">
        <v>3564</v>
      </c>
      <c r="E195" s="6">
        <v>38065</v>
      </c>
      <c r="F195" s="6" t="s">
        <v>3565</v>
      </c>
      <c r="G195" s="6">
        <v>38101</v>
      </c>
      <c r="H195" s="6">
        <v>38103</v>
      </c>
      <c r="I195" s="6" t="s">
        <v>4794</v>
      </c>
      <c r="J195" s="6">
        <v>38104</v>
      </c>
      <c r="K195" s="6" t="s">
        <v>4794</v>
      </c>
      <c r="L195" s="6" t="s">
        <v>3547</v>
      </c>
      <c r="M195" s="6">
        <v>38104</v>
      </c>
      <c r="N195" s="6" t="s">
        <v>4766</v>
      </c>
      <c r="O195" s="6" t="s">
        <v>4766</v>
      </c>
    </row>
    <row r="196" spans="1:15" ht="16.5" customHeight="1" x14ac:dyDescent="0.25">
      <c r="A196" s="1" t="s">
        <v>3571</v>
      </c>
      <c r="B196" s="2" t="s">
        <v>5212</v>
      </c>
      <c r="C196" s="13" t="str">
        <f>HYPERLINK("X:\Private\NTD\Test Report\測試報告-電子版本(1999-2014)\MIS\MIS-040309","查看文件")</f>
        <v>查看文件</v>
      </c>
      <c r="D196" s="1" t="s">
        <v>433</v>
      </c>
      <c r="E196" s="6">
        <v>38071</v>
      </c>
      <c r="F196" s="6">
        <v>38076</v>
      </c>
      <c r="G196" s="6">
        <v>38135</v>
      </c>
      <c r="H196" s="6">
        <v>38136</v>
      </c>
      <c r="I196" s="6" t="s">
        <v>4794</v>
      </c>
      <c r="J196" s="6">
        <v>38137</v>
      </c>
      <c r="K196" s="6" t="s">
        <v>4794</v>
      </c>
      <c r="L196" s="6" t="s">
        <v>462</v>
      </c>
      <c r="M196" s="6">
        <v>38139</v>
      </c>
      <c r="N196" s="6" t="s">
        <v>4766</v>
      </c>
      <c r="O196" s="6" t="s">
        <v>4766</v>
      </c>
    </row>
    <row r="197" spans="1:15" ht="16.5" customHeight="1" x14ac:dyDescent="0.25">
      <c r="A197" s="1" t="s">
        <v>3572</v>
      </c>
      <c r="B197" s="2" t="s">
        <v>5213</v>
      </c>
      <c r="C197" s="13" t="str">
        <f>HYPERLINK("X:\Private\NTD\Test Report\測試報告-電子版本(1999-2014)\MIS\MIS-040310","查看文件")</f>
        <v>查看文件</v>
      </c>
      <c r="D197" s="1" t="s">
        <v>1487</v>
      </c>
      <c r="E197" s="6">
        <v>38076</v>
      </c>
      <c r="F197" s="6">
        <v>38069</v>
      </c>
      <c r="G197" s="6">
        <v>38094</v>
      </c>
      <c r="H197" s="6">
        <v>38096</v>
      </c>
      <c r="I197" s="6" t="s">
        <v>4794</v>
      </c>
      <c r="J197" s="6">
        <v>38099</v>
      </c>
      <c r="K197" s="6" t="s">
        <v>4794</v>
      </c>
      <c r="L197" s="6" t="s">
        <v>1493</v>
      </c>
      <c r="M197" s="6">
        <v>38099</v>
      </c>
      <c r="N197" s="6" t="s">
        <v>4766</v>
      </c>
      <c r="O197" s="6" t="s">
        <v>4766</v>
      </c>
    </row>
    <row r="198" spans="1:15" ht="16.5" customHeight="1" x14ac:dyDescent="0.25">
      <c r="A198" s="1" t="s">
        <v>3573</v>
      </c>
      <c r="B198" s="2" t="s">
        <v>5214</v>
      </c>
      <c r="C198" s="13" t="str">
        <f>HYPERLINK("X:\Private\NTD\Test Report\測試報告-電子版本(1999-2014)\MIS","查看目錄")</f>
        <v>查看目錄</v>
      </c>
      <c r="D198" s="1" t="s">
        <v>1487</v>
      </c>
      <c r="E198" s="6">
        <v>38080</v>
      </c>
      <c r="F198" s="6">
        <v>38066</v>
      </c>
      <c r="G198" s="6">
        <v>38127</v>
      </c>
      <c r="H198" s="6">
        <v>38127</v>
      </c>
      <c r="I198" s="6" t="s">
        <v>5215</v>
      </c>
      <c r="J198" s="6">
        <v>38137</v>
      </c>
      <c r="K198" s="6" t="s">
        <v>5215</v>
      </c>
      <c r="L198" s="6" t="s">
        <v>34</v>
      </c>
      <c r="M198" s="6">
        <v>38139</v>
      </c>
      <c r="N198" s="6" t="s">
        <v>4766</v>
      </c>
      <c r="O198" s="6" t="s">
        <v>4766</v>
      </c>
    </row>
    <row r="199" spans="1:15" ht="16.5" customHeight="1" x14ac:dyDescent="0.25">
      <c r="A199" s="1" t="s">
        <v>3574</v>
      </c>
      <c r="B199" s="2" t="s">
        <v>5216</v>
      </c>
      <c r="C199" s="13" t="str">
        <f>HYPERLINK("X:\Private\NTD\Test Report\測試報告-電子版本(1999-2014)\MIS\MIS-040402","查看文件")</f>
        <v>查看文件</v>
      </c>
      <c r="D199" s="1" t="s">
        <v>3575</v>
      </c>
      <c r="E199" s="6">
        <v>38083</v>
      </c>
      <c r="F199" s="6" t="s">
        <v>4766</v>
      </c>
      <c r="G199" s="6">
        <v>38106</v>
      </c>
      <c r="H199" s="6" t="s">
        <v>3576</v>
      </c>
      <c r="I199" s="6" t="s">
        <v>5215</v>
      </c>
      <c r="J199" s="6">
        <v>38112</v>
      </c>
      <c r="K199" s="6" t="s">
        <v>4824</v>
      </c>
      <c r="L199" s="6" t="s">
        <v>1493</v>
      </c>
      <c r="M199" s="6">
        <v>38113</v>
      </c>
      <c r="N199" s="6" t="s">
        <v>4766</v>
      </c>
      <c r="O199" s="6" t="s">
        <v>4766</v>
      </c>
    </row>
    <row r="200" spans="1:15" ht="16.5" customHeight="1" x14ac:dyDescent="0.25">
      <c r="A200" s="1" t="s">
        <v>3577</v>
      </c>
      <c r="B200" s="2" t="s">
        <v>5217</v>
      </c>
      <c r="C200" s="13" t="str">
        <f>HYPERLINK("X:\Private\NTD\Test Report\測試報告-電子版本(1999-2014)\MIS","查看目錄")</f>
        <v>查看目錄</v>
      </c>
      <c r="D200" s="1" t="s">
        <v>4994</v>
      </c>
      <c r="E200" s="6">
        <v>38092</v>
      </c>
      <c r="F200" s="6">
        <v>38094</v>
      </c>
      <c r="G200" s="6" t="s">
        <v>4766</v>
      </c>
      <c r="H200" s="6" t="s">
        <v>4766</v>
      </c>
      <c r="I200" s="6" t="s">
        <v>4766</v>
      </c>
      <c r="J200" s="6" t="s">
        <v>4766</v>
      </c>
      <c r="K200" s="6" t="s">
        <v>4766</v>
      </c>
      <c r="L200" s="6" t="s">
        <v>350</v>
      </c>
      <c r="M200" s="6" t="s">
        <v>4766</v>
      </c>
      <c r="N200" s="6" t="s">
        <v>4766</v>
      </c>
      <c r="O200" s="6" t="s">
        <v>4766</v>
      </c>
    </row>
    <row r="201" spans="1:15" ht="16.5" customHeight="1" x14ac:dyDescent="0.25">
      <c r="A201" s="1" t="s">
        <v>3578</v>
      </c>
      <c r="B201" s="2" t="s">
        <v>5218</v>
      </c>
      <c r="C201" s="13" t="str">
        <f>HYPERLINK("X:\Private\NTD\Test Report\測試報告-電子版本(1999-2014)\MIS\MIS-040404","查看文件")</f>
        <v>查看文件</v>
      </c>
      <c r="D201" s="1" t="s">
        <v>433</v>
      </c>
      <c r="E201" s="6">
        <v>38093</v>
      </c>
      <c r="F201" s="6">
        <v>38107</v>
      </c>
      <c r="G201" s="6">
        <v>38107</v>
      </c>
      <c r="H201" s="6">
        <v>38107</v>
      </c>
      <c r="I201" s="6" t="s">
        <v>4824</v>
      </c>
      <c r="J201" s="6">
        <v>38112</v>
      </c>
      <c r="K201" s="6" t="s">
        <v>4824</v>
      </c>
      <c r="L201" s="6" t="s">
        <v>3579</v>
      </c>
      <c r="M201" s="6">
        <v>38113</v>
      </c>
      <c r="N201" s="6" t="s">
        <v>4766</v>
      </c>
      <c r="O201" s="6" t="s">
        <v>4766</v>
      </c>
    </row>
    <row r="202" spans="1:15" ht="16.5" customHeight="1" x14ac:dyDescent="0.25">
      <c r="A202" s="1" t="s">
        <v>3580</v>
      </c>
      <c r="B202" s="2" t="s">
        <v>5219</v>
      </c>
      <c r="C202" s="13" t="str">
        <f>HYPERLINK("X:\Private\NTD\Test Report\測試報告-電子版本(1999-2014)\MIS","查看目錄")</f>
        <v>查看目錄</v>
      </c>
      <c r="D202" s="1" t="s">
        <v>50</v>
      </c>
      <c r="E202" s="6">
        <v>38093</v>
      </c>
      <c r="F202" s="6">
        <v>38112</v>
      </c>
      <c r="G202" s="6">
        <v>38128</v>
      </c>
      <c r="H202" s="6">
        <v>38129</v>
      </c>
      <c r="I202" s="6" t="s">
        <v>4824</v>
      </c>
      <c r="J202" s="6">
        <v>38137</v>
      </c>
      <c r="K202" s="6" t="s">
        <v>4824</v>
      </c>
      <c r="L202" s="6" t="s">
        <v>34</v>
      </c>
      <c r="M202" s="6">
        <v>38139</v>
      </c>
      <c r="N202" s="6" t="s">
        <v>4766</v>
      </c>
      <c r="O202" s="6" t="s">
        <v>4766</v>
      </c>
    </row>
    <row r="203" spans="1:15" ht="16.5" customHeight="1" x14ac:dyDescent="0.25">
      <c r="A203" s="1" t="s">
        <v>3581</v>
      </c>
      <c r="B203" s="2" t="s">
        <v>5220</v>
      </c>
      <c r="C203" s="13" t="str">
        <f>HYPERLINK("X:\Private\NTD\Test Report\測試報告-電子版本(1999-2014)\MIS\MIS-040406","查看文件")</f>
        <v>查看文件</v>
      </c>
      <c r="D203" s="1" t="s">
        <v>5147</v>
      </c>
      <c r="E203" s="6">
        <v>38093</v>
      </c>
      <c r="F203" s="6">
        <v>38107</v>
      </c>
      <c r="G203" s="6">
        <v>38101</v>
      </c>
      <c r="H203" s="6">
        <v>38125</v>
      </c>
      <c r="I203" s="6" t="s">
        <v>4824</v>
      </c>
      <c r="J203" s="6">
        <v>38137</v>
      </c>
      <c r="K203" s="6" t="s">
        <v>4824</v>
      </c>
      <c r="L203" s="6" t="s">
        <v>34</v>
      </c>
      <c r="M203" s="6">
        <v>38139</v>
      </c>
      <c r="N203" s="6" t="s">
        <v>4766</v>
      </c>
      <c r="O203" s="6" t="s">
        <v>4766</v>
      </c>
    </row>
    <row r="204" spans="1:15" ht="16.5" customHeight="1" x14ac:dyDescent="0.25">
      <c r="A204" s="1" t="s">
        <v>3582</v>
      </c>
      <c r="B204" s="2" t="s">
        <v>5221</v>
      </c>
      <c r="C204" s="13" t="str">
        <f t="shared" ref="C204:C218" si="5">HYPERLINK("X:\Private\NTD\Test Report\測試報告-電子版本(1999-2014)\MIS","查看目錄")</f>
        <v>查看目錄</v>
      </c>
      <c r="D204" s="1" t="s">
        <v>3583</v>
      </c>
      <c r="E204" s="6">
        <v>38096</v>
      </c>
      <c r="F204" s="6">
        <v>38107</v>
      </c>
      <c r="G204" s="6">
        <v>38138</v>
      </c>
      <c r="H204" s="6">
        <v>38139</v>
      </c>
      <c r="I204" s="6" t="s">
        <v>4824</v>
      </c>
      <c r="J204" s="6">
        <v>38143</v>
      </c>
      <c r="K204" s="6" t="s">
        <v>4824</v>
      </c>
      <c r="L204" s="6" t="s">
        <v>192</v>
      </c>
      <c r="M204" s="6">
        <v>38143</v>
      </c>
      <c r="N204" s="6" t="s">
        <v>4766</v>
      </c>
      <c r="O204" s="6" t="s">
        <v>4766</v>
      </c>
    </row>
    <row r="205" spans="1:15" ht="16.5" customHeight="1" x14ac:dyDescent="0.25">
      <c r="A205" s="1" t="s">
        <v>3584</v>
      </c>
      <c r="B205" s="2" t="s">
        <v>5222</v>
      </c>
      <c r="C205" s="13" t="str">
        <f t="shared" si="5"/>
        <v>查看目錄</v>
      </c>
      <c r="D205" s="1" t="s">
        <v>25</v>
      </c>
      <c r="E205" s="6">
        <v>38096</v>
      </c>
      <c r="F205" s="6">
        <v>38096</v>
      </c>
      <c r="G205" s="6">
        <v>38138</v>
      </c>
      <c r="H205" s="6">
        <v>38139</v>
      </c>
      <c r="I205" s="6" t="s">
        <v>4824</v>
      </c>
      <c r="J205" s="6">
        <v>38143</v>
      </c>
      <c r="K205" s="6" t="s">
        <v>4824</v>
      </c>
      <c r="L205" s="6" t="s">
        <v>192</v>
      </c>
      <c r="M205" s="6">
        <v>38143</v>
      </c>
      <c r="N205" s="6" t="s">
        <v>4766</v>
      </c>
      <c r="O205" s="6" t="s">
        <v>4766</v>
      </c>
    </row>
    <row r="206" spans="1:15" ht="16.5" customHeight="1" x14ac:dyDescent="0.25">
      <c r="A206" s="1" t="s">
        <v>3585</v>
      </c>
      <c r="B206" s="2" t="s">
        <v>5223</v>
      </c>
      <c r="C206" s="13" t="str">
        <f t="shared" si="5"/>
        <v>查看目錄</v>
      </c>
      <c r="D206" s="1" t="s">
        <v>189</v>
      </c>
      <c r="E206" s="6">
        <v>38104</v>
      </c>
      <c r="F206" s="6">
        <v>38093</v>
      </c>
      <c r="G206" s="6">
        <v>38127</v>
      </c>
      <c r="H206" s="6">
        <v>38127</v>
      </c>
      <c r="I206" s="6" t="s">
        <v>4824</v>
      </c>
      <c r="J206" s="6">
        <v>38137</v>
      </c>
      <c r="K206" s="6" t="s">
        <v>4824</v>
      </c>
      <c r="L206" s="6" t="s">
        <v>34</v>
      </c>
      <c r="M206" s="6">
        <v>38139</v>
      </c>
      <c r="N206" s="6" t="s">
        <v>4766</v>
      </c>
      <c r="O206" s="6" t="s">
        <v>4766</v>
      </c>
    </row>
    <row r="207" spans="1:15" ht="16.5" customHeight="1" x14ac:dyDescent="0.25">
      <c r="A207" s="1" t="s">
        <v>3586</v>
      </c>
      <c r="B207" s="2" t="s">
        <v>5224</v>
      </c>
      <c r="C207" s="13" t="str">
        <f t="shared" si="5"/>
        <v>查看目錄</v>
      </c>
      <c r="D207" s="1" t="s">
        <v>3587</v>
      </c>
      <c r="E207" s="6">
        <v>38113</v>
      </c>
      <c r="F207" s="6">
        <v>38114</v>
      </c>
      <c r="G207" s="6">
        <v>38126</v>
      </c>
      <c r="H207" s="6">
        <v>38127</v>
      </c>
      <c r="I207" s="6" t="s">
        <v>4824</v>
      </c>
      <c r="J207" s="6">
        <v>38137</v>
      </c>
      <c r="K207" s="6" t="s">
        <v>4824</v>
      </c>
      <c r="L207" s="6" t="s">
        <v>34</v>
      </c>
      <c r="M207" s="6">
        <v>38139</v>
      </c>
      <c r="N207" s="6" t="s">
        <v>4766</v>
      </c>
      <c r="O207" s="6" t="s">
        <v>4766</v>
      </c>
    </row>
    <row r="208" spans="1:15" ht="16.5" customHeight="1" x14ac:dyDescent="0.25">
      <c r="A208" s="1" t="s">
        <v>3588</v>
      </c>
      <c r="B208" s="2" t="s">
        <v>5225</v>
      </c>
      <c r="C208" s="13" t="str">
        <f t="shared" si="5"/>
        <v>查看目錄</v>
      </c>
      <c r="D208" s="1" t="s">
        <v>3589</v>
      </c>
      <c r="E208" s="6">
        <v>38113</v>
      </c>
      <c r="F208" s="6">
        <v>38107</v>
      </c>
      <c r="G208" s="6">
        <v>38155</v>
      </c>
      <c r="H208" s="6">
        <v>38155</v>
      </c>
      <c r="I208" s="6" t="s">
        <v>4824</v>
      </c>
      <c r="J208" s="6">
        <v>38162</v>
      </c>
      <c r="K208" s="6" t="s">
        <v>4824</v>
      </c>
      <c r="L208" s="6" t="s">
        <v>3590</v>
      </c>
      <c r="M208" s="6">
        <v>38164</v>
      </c>
      <c r="N208" s="6" t="s">
        <v>4766</v>
      </c>
      <c r="O208" s="6" t="s">
        <v>4766</v>
      </c>
    </row>
    <row r="209" spans="1:15" ht="16.5" customHeight="1" x14ac:dyDescent="0.25">
      <c r="A209" s="1" t="s">
        <v>3591</v>
      </c>
      <c r="B209" s="2" t="s">
        <v>5226</v>
      </c>
      <c r="C209" s="13" t="str">
        <f t="shared" si="5"/>
        <v>查看目錄</v>
      </c>
      <c r="D209" s="1" t="s">
        <v>3592</v>
      </c>
      <c r="E209" s="6">
        <v>38124</v>
      </c>
      <c r="F209" s="6">
        <v>38129</v>
      </c>
      <c r="G209" s="6">
        <v>38142</v>
      </c>
      <c r="H209" s="6">
        <v>38142</v>
      </c>
      <c r="I209" s="6" t="s">
        <v>4824</v>
      </c>
      <c r="J209" s="6">
        <v>38149</v>
      </c>
      <c r="K209" s="6" t="s">
        <v>4824</v>
      </c>
      <c r="L209" s="6" t="s">
        <v>192</v>
      </c>
      <c r="M209" s="6">
        <v>38150</v>
      </c>
      <c r="N209" s="6" t="s">
        <v>4766</v>
      </c>
      <c r="O209" s="6" t="s">
        <v>4766</v>
      </c>
    </row>
    <row r="210" spans="1:15" ht="16.5" customHeight="1" x14ac:dyDescent="0.25">
      <c r="A210" s="1" t="s">
        <v>3593</v>
      </c>
      <c r="B210" s="2" t="s">
        <v>5227</v>
      </c>
      <c r="C210" s="13" t="str">
        <f t="shared" si="5"/>
        <v>查看目錄</v>
      </c>
      <c r="D210" s="1" t="s">
        <v>5147</v>
      </c>
      <c r="E210" s="6">
        <v>38125</v>
      </c>
      <c r="F210" s="6">
        <v>38138</v>
      </c>
      <c r="G210" s="6">
        <v>38141</v>
      </c>
      <c r="H210" s="6">
        <v>38141</v>
      </c>
      <c r="I210" s="6" t="s">
        <v>4824</v>
      </c>
      <c r="J210" s="6">
        <v>38143</v>
      </c>
      <c r="K210" s="6" t="s">
        <v>4824</v>
      </c>
      <c r="L210" s="6" t="s">
        <v>34</v>
      </c>
      <c r="M210" s="6">
        <v>38143</v>
      </c>
      <c r="N210" s="6" t="s">
        <v>4766</v>
      </c>
      <c r="O210" s="6" t="s">
        <v>4766</v>
      </c>
    </row>
    <row r="211" spans="1:15" ht="16.5" customHeight="1" x14ac:dyDescent="0.25">
      <c r="A211" s="1" t="s">
        <v>3594</v>
      </c>
      <c r="B211" s="2" t="s">
        <v>5228</v>
      </c>
      <c r="C211" s="13" t="str">
        <f t="shared" si="5"/>
        <v>查看目錄</v>
      </c>
      <c r="D211" s="1" t="s">
        <v>5147</v>
      </c>
      <c r="E211" s="6">
        <v>38125</v>
      </c>
      <c r="F211" s="6">
        <v>38138</v>
      </c>
      <c r="G211" s="6">
        <v>38141</v>
      </c>
      <c r="H211" s="6">
        <v>38141</v>
      </c>
      <c r="I211" s="6" t="s">
        <v>4824</v>
      </c>
      <c r="J211" s="6">
        <v>38143</v>
      </c>
      <c r="K211" s="6" t="s">
        <v>4824</v>
      </c>
      <c r="L211" s="6" t="s">
        <v>34</v>
      </c>
      <c r="M211" s="6">
        <v>38143</v>
      </c>
      <c r="N211" s="6" t="s">
        <v>4766</v>
      </c>
      <c r="O211" s="6" t="s">
        <v>4766</v>
      </c>
    </row>
    <row r="212" spans="1:15" ht="16.5" customHeight="1" x14ac:dyDescent="0.25">
      <c r="A212" s="1" t="s">
        <v>3595</v>
      </c>
      <c r="B212" s="2" t="s">
        <v>5229</v>
      </c>
      <c r="C212" s="13" t="str">
        <f t="shared" si="5"/>
        <v>查看目錄</v>
      </c>
      <c r="D212" s="1" t="s">
        <v>5147</v>
      </c>
      <c r="E212" s="6">
        <v>38125</v>
      </c>
      <c r="F212" s="6">
        <v>38138</v>
      </c>
      <c r="G212" s="6">
        <v>38141</v>
      </c>
      <c r="H212" s="6">
        <v>38141</v>
      </c>
      <c r="I212" s="6" t="s">
        <v>4824</v>
      </c>
      <c r="J212" s="6">
        <v>38143</v>
      </c>
      <c r="K212" s="6" t="s">
        <v>4824</v>
      </c>
      <c r="L212" s="6" t="s">
        <v>34</v>
      </c>
      <c r="M212" s="6">
        <v>38143</v>
      </c>
      <c r="N212" s="6" t="s">
        <v>4766</v>
      </c>
      <c r="O212" s="6" t="s">
        <v>4766</v>
      </c>
    </row>
    <row r="213" spans="1:15" ht="16.5" customHeight="1" x14ac:dyDescent="0.25">
      <c r="A213" s="1" t="s">
        <v>3596</v>
      </c>
      <c r="B213" s="2" t="s">
        <v>5230</v>
      </c>
      <c r="C213" s="13" t="str">
        <f t="shared" si="5"/>
        <v>查看目錄</v>
      </c>
      <c r="D213" s="1" t="s">
        <v>3597</v>
      </c>
      <c r="E213" s="6">
        <v>38097</v>
      </c>
      <c r="F213" s="6">
        <v>38107</v>
      </c>
      <c r="G213" s="6">
        <v>38150</v>
      </c>
      <c r="H213" s="6">
        <v>38151</v>
      </c>
      <c r="I213" s="6" t="s">
        <v>4824</v>
      </c>
      <c r="J213" s="6">
        <v>38153</v>
      </c>
      <c r="K213" s="6" t="s">
        <v>4824</v>
      </c>
      <c r="L213" s="6" t="s">
        <v>34</v>
      </c>
      <c r="M213" s="6">
        <v>38153</v>
      </c>
      <c r="N213" s="6" t="s">
        <v>4766</v>
      </c>
      <c r="O213" s="6" t="s">
        <v>4766</v>
      </c>
    </row>
    <row r="214" spans="1:15" ht="16.5" customHeight="1" x14ac:dyDescent="0.25">
      <c r="A214" s="1" t="s">
        <v>3598</v>
      </c>
      <c r="B214" s="2" t="s">
        <v>5231</v>
      </c>
      <c r="C214" s="13" t="str">
        <f t="shared" si="5"/>
        <v>查看目錄</v>
      </c>
      <c r="D214" s="1" t="s">
        <v>50</v>
      </c>
      <c r="E214" s="6">
        <v>38071</v>
      </c>
      <c r="F214" s="6">
        <v>38078</v>
      </c>
      <c r="G214" s="6">
        <v>38152</v>
      </c>
      <c r="H214" s="6">
        <v>38152</v>
      </c>
      <c r="I214" s="6" t="s">
        <v>4824</v>
      </c>
      <c r="J214" s="6">
        <v>38153</v>
      </c>
      <c r="K214" s="6" t="s">
        <v>4824</v>
      </c>
      <c r="L214" s="6" t="s">
        <v>3547</v>
      </c>
      <c r="M214" s="6">
        <v>38153</v>
      </c>
      <c r="N214" s="6" t="s">
        <v>4766</v>
      </c>
      <c r="O214" s="6" t="s">
        <v>4766</v>
      </c>
    </row>
    <row r="215" spans="1:15" ht="16.5" customHeight="1" x14ac:dyDescent="0.25">
      <c r="A215" s="1" t="s">
        <v>3599</v>
      </c>
      <c r="B215" s="2" t="s">
        <v>5232</v>
      </c>
      <c r="C215" s="13" t="str">
        <f t="shared" si="5"/>
        <v>查看目錄</v>
      </c>
      <c r="D215" s="1" t="s">
        <v>433</v>
      </c>
      <c r="E215" s="6">
        <v>38092</v>
      </c>
      <c r="F215" s="6">
        <v>38137</v>
      </c>
      <c r="G215" s="6">
        <v>38184</v>
      </c>
      <c r="H215" s="6">
        <v>38185</v>
      </c>
      <c r="I215" s="6" t="s">
        <v>4824</v>
      </c>
      <c r="J215" s="6">
        <v>38189</v>
      </c>
      <c r="K215" s="6" t="s">
        <v>4824</v>
      </c>
      <c r="L215" s="6" t="s">
        <v>396</v>
      </c>
      <c r="M215" s="6">
        <v>38189</v>
      </c>
      <c r="N215" s="6" t="s">
        <v>4766</v>
      </c>
      <c r="O215" s="6" t="s">
        <v>4766</v>
      </c>
    </row>
    <row r="216" spans="1:15" ht="16.5" customHeight="1" x14ac:dyDescent="0.25">
      <c r="A216" s="1" t="s">
        <v>3600</v>
      </c>
      <c r="B216" s="2" t="s">
        <v>5233</v>
      </c>
      <c r="C216" s="13" t="str">
        <f t="shared" si="5"/>
        <v>查看目錄</v>
      </c>
      <c r="D216" s="1" t="s">
        <v>433</v>
      </c>
      <c r="E216" s="6">
        <v>38092</v>
      </c>
      <c r="F216" s="6">
        <v>38137</v>
      </c>
      <c r="G216" s="6">
        <v>38184</v>
      </c>
      <c r="H216" s="6">
        <v>38185</v>
      </c>
      <c r="I216" s="6" t="s">
        <v>4824</v>
      </c>
      <c r="J216" s="6">
        <v>38189</v>
      </c>
      <c r="K216" s="6" t="s">
        <v>4824</v>
      </c>
      <c r="L216" s="6" t="s">
        <v>396</v>
      </c>
      <c r="M216" s="6">
        <v>38189</v>
      </c>
      <c r="N216" s="6" t="s">
        <v>4766</v>
      </c>
      <c r="O216" s="6" t="s">
        <v>4766</v>
      </c>
    </row>
    <row r="217" spans="1:15" ht="16.5" customHeight="1" x14ac:dyDescent="0.25">
      <c r="A217" s="1" t="s">
        <v>3601</v>
      </c>
      <c r="B217" s="2" t="s">
        <v>5234</v>
      </c>
      <c r="C217" s="13" t="str">
        <f t="shared" si="5"/>
        <v>查看目錄</v>
      </c>
      <c r="D217" s="1" t="s">
        <v>189</v>
      </c>
      <c r="E217" s="6">
        <v>38132</v>
      </c>
      <c r="F217" s="6" t="s">
        <v>4804</v>
      </c>
      <c r="G217" s="6">
        <v>38187</v>
      </c>
      <c r="H217" s="6">
        <v>38188</v>
      </c>
      <c r="I217" s="6" t="s">
        <v>4824</v>
      </c>
      <c r="J217" s="6">
        <v>38189</v>
      </c>
      <c r="K217" s="6" t="s">
        <v>4824</v>
      </c>
      <c r="L217" s="6" t="s">
        <v>34</v>
      </c>
      <c r="M217" s="6">
        <v>38189</v>
      </c>
      <c r="N217" s="6" t="s">
        <v>4766</v>
      </c>
      <c r="O217" s="6" t="s">
        <v>4766</v>
      </c>
    </row>
    <row r="218" spans="1:15" ht="16.5" customHeight="1" x14ac:dyDescent="0.25">
      <c r="A218" s="1" t="s">
        <v>3602</v>
      </c>
      <c r="B218" s="2" t="s">
        <v>5234</v>
      </c>
      <c r="C218" s="13" t="str">
        <f t="shared" si="5"/>
        <v>查看目錄</v>
      </c>
      <c r="D218" s="1" t="s">
        <v>189</v>
      </c>
      <c r="E218" s="6">
        <v>38132</v>
      </c>
      <c r="F218" s="6" t="s">
        <v>4804</v>
      </c>
      <c r="G218" s="6">
        <v>38187</v>
      </c>
      <c r="H218" s="6">
        <v>38188</v>
      </c>
      <c r="I218" s="6" t="s">
        <v>4824</v>
      </c>
      <c r="J218" s="6">
        <v>38189</v>
      </c>
      <c r="K218" s="6" t="s">
        <v>4824</v>
      </c>
      <c r="L218" s="6" t="s">
        <v>34</v>
      </c>
      <c r="M218" s="6">
        <v>38189</v>
      </c>
      <c r="N218" s="6" t="s">
        <v>4766</v>
      </c>
      <c r="O218" s="6" t="s">
        <v>4766</v>
      </c>
    </row>
    <row r="219" spans="1:15" ht="16.5" customHeight="1" x14ac:dyDescent="0.25">
      <c r="A219" s="1" t="s">
        <v>3603</v>
      </c>
      <c r="B219" s="2" t="s">
        <v>5235</v>
      </c>
      <c r="C219" s="13" t="str">
        <f>HYPERLINK("X:\Private\NTD\Test Report\測試報告-電子版本(1999-2014)\MIS\MIS-040513","查看文件")</f>
        <v>查看文件</v>
      </c>
      <c r="D219" s="1" t="s">
        <v>3604</v>
      </c>
      <c r="E219" s="6">
        <v>38132</v>
      </c>
      <c r="F219" s="6">
        <v>38163</v>
      </c>
      <c r="G219" s="6">
        <v>38633</v>
      </c>
      <c r="H219" s="6">
        <v>38636</v>
      </c>
      <c r="I219" s="6" t="s">
        <v>5236</v>
      </c>
      <c r="J219" s="6">
        <v>38639</v>
      </c>
      <c r="K219" s="6" t="s">
        <v>4824</v>
      </c>
      <c r="L219" s="6" t="s">
        <v>3547</v>
      </c>
      <c r="M219" s="6">
        <v>38786</v>
      </c>
      <c r="N219" s="6" t="s">
        <v>4766</v>
      </c>
      <c r="O219" s="6" t="s">
        <v>4766</v>
      </c>
    </row>
    <row r="220" spans="1:15" ht="16.5" customHeight="1" x14ac:dyDescent="0.25">
      <c r="A220" s="1" t="s">
        <v>3605</v>
      </c>
      <c r="B220" s="2" t="s">
        <v>5237</v>
      </c>
      <c r="C220" s="13" t="str">
        <f t="shared" ref="C220:C283" si="6">HYPERLINK("X:\Private\NTD\Test Report\測試報告-電子版本(1999-2014)\MIS","查看目錄")</f>
        <v>查看目錄</v>
      </c>
      <c r="D220" s="1" t="s">
        <v>2138</v>
      </c>
      <c r="E220" s="6">
        <v>38112</v>
      </c>
      <c r="F220" s="6">
        <v>38144</v>
      </c>
      <c r="G220" s="6">
        <v>38145</v>
      </c>
      <c r="H220" s="6">
        <v>38145</v>
      </c>
      <c r="I220" s="6" t="s">
        <v>4824</v>
      </c>
      <c r="J220" s="6">
        <v>38149</v>
      </c>
      <c r="K220" s="6" t="s">
        <v>4824</v>
      </c>
      <c r="L220" s="6" t="s">
        <v>445</v>
      </c>
      <c r="M220" s="6">
        <v>38150</v>
      </c>
      <c r="N220" s="6" t="s">
        <v>4766</v>
      </c>
      <c r="O220" s="6" t="s">
        <v>4766</v>
      </c>
    </row>
    <row r="221" spans="1:15" ht="16.5" customHeight="1" x14ac:dyDescent="0.25">
      <c r="A221" s="1" t="s">
        <v>3606</v>
      </c>
      <c r="B221" s="2" t="s">
        <v>5238</v>
      </c>
      <c r="C221" s="13" t="str">
        <f t="shared" si="6"/>
        <v>查看目錄</v>
      </c>
      <c r="D221" s="1" t="s">
        <v>59</v>
      </c>
      <c r="E221" s="6">
        <v>38134</v>
      </c>
      <c r="F221" s="6">
        <v>38163</v>
      </c>
      <c r="G221" s="6" t="s">
        <v>4766</v>
      </c>
      <c r="H221" s="6" t="s">
        <v>4766</v>
      </c>
      <c r="I221" s="6" t="s">
        <v>4766</v>
      </c>
      <c r="J221" s="6" t="s">
        <v>4766</v>
      </c>
      <c r="K221" s="6" t="s">
        <v>4766</v>
      </c>
      <c r="L221" s="6" t="s">
        <v>316</v>
      </c>
      <c r="M221" s="6" t="s">
        <v>4766</v>
      </c>
      <c r="N221" s="6" t="s">
        <v>4766</v>
      </c>
      <c r="O221" s="6" t="s">
        <v>4766</v>
      </c>
    </row>
    <row r="222" spans="1:15" ht="16.5" customHeight="1" x14ac:dyDescent="0.25">
      <c r="A222" s="1" t="s">
        <v>3607</v>
      </c>
      <c r="B222" s="2" t="s">
        <v>5239</v>
      </c>
      <c r="C222" s="13" t="str">
        <f t="shared" si="6"/>
        <v>查看目錄</v>
      </c>
      <c r="D222" s="1" t="s">
        <v>3604</v>
      </c>
      <c r="E222" s="6">
        <v>38125</v>
      </c>
      <c r="F222" s="6">
        <v>38146</v>
      </c>
      <c r="G222" s="6">
        <v>38152</v>
      </c>
      <c r="H222" s="6">
        <v>38152</v>
      </c>
      <c r="I222" s="6" t="s">
        <v>4821</v>
      </c>
      <c r="J222" s="6">
        <v>38153</v>
      </c>
      <c r="K222" s="6" t="s">
        <v>4821</v>
      </c>
      <c r="L222" s="6" t="s">
        <v>3547</v>
      </c>
      <c r="M222" s="6">
        <v>38153</v>
      </c>
      <c r="N222" s="6" t="s">
        <v>4766</v>
      </c>
      <c r="O222" s="6" t="s">
        <v>4766</v>
      </c>
    </row>
    <row r="223" spans="1:15" ht="16.5" customHeight="1" x14ac:dyDescent="0.25">
      <c r="A223" s="1" t="s">
        <v>3608</v>
      </c>
      <c r="B223" s="2" t="s">
        <v>5240</v>
      </c>
      <c r="C223" s="13" t="str">
        <f t="shared" si="6"/>
        <v>查看目錄</v>
      </c>
      <c r="D223" s="1" t="s">
        <v>433</v>
      </c>
      <c r="E223" s="6">
        <v>38122</v>
      </c>
      <c r="F223" s="6">
        <v>38153</v>
      </c>
      <c r="G223" s="6">
        <v>38184</v>
      </c>
      <c r="H223" s="6">
        <v>38185</v>
      </c>
      <c r="I223" s="6" t="s">
        <v>4824</v>
      </c>
      <c r="J223" s="6">
        <v>38189</v>
      </c>
      <c r="K223" s="6" t="s">
        <v>4824</v>
      </c>
      <c r="L223" s="6" t="s">
        <v>396</v>
      </c>
      <c r="M223" s="6">
        <v>38189</v>
      </c>
      <c r="N223" s="6" t="s">
        <v>4766</v>
      </c>
      <c r="O223" s="6" t="s">
        <v>4766</v>
      </c>
    </row>
    <row r="224" spans="1:15" ht="16.5" customHeight="1" x14ac:dyDescent="0.25">
      <c r="A224" s="1" t="s">
        <v>3609</v>
      </c>
      <c r="B224" s="2" t="s">
        <v>5241</v>
      </c>
      <c r="C224" s="13" t="str">
        <f t="shared" si="6"/>
        <v>查看目錄</v>
      </c>
      <c r="D224" s="1" t="s">
        <v>50</v>
      </c>
      <c r="E224" s="6">
        <v>38122</v>
      </c>
      <c r="F224" s="6">
        <v>38139</v>
      </c>
      <c r="G224" s="6">
        <v>38167</v>
      </c>
      <c r="H224" s="6">
        <v>38168</v>
      </c>
      <c r="I224" s="6" t="s">
        <v>4824</v>
      </c>
      <c r="J224" s="6">
        <v>38171</v>
      </c>
      <c r="K224" s="6" t="s">
        <v>4824</v>
      </c>
      <c r="L224" s="6" t="s">
        <v>350</v>
      </c>
      <c r="M224" s="6">
        <v>38171</v>
      </c>
      <c r="N224" s="6" t="s">
        <v>4766</v>
      </c>
      <c r="O224" s="6" t="s">
        <v>4766</v>
      </c>
    </row>
    <row r="225" spans="1:15" ht="16.5" customHeight="1" x14ac:dyDescent="0.25">
      <c r="A225" s="1" t="s">
        <v>3610</v>
      </c>
      <c r="B225" s="2" t="s">
        <v>5242</v>
      </c>
      <c r="C225" s="13" t="str">
        <f t="shared" si="6"/>
        <v>查看目錄</v>
      </c>
      <c r="D225" s="1" t="s">
        <v>3611</v>
      </c>
      <c r="E225" s="6">
        <v>38154</v>
      </c>
      <c r="F225" s="6">
        <v>38170</v>
      </c>
      <c r="G225" s="6">
        <v>38344</v>
      </c>
      <c r="H225" s="6">
        <v>38345</v>
      </c>
      <c r="I225" s="6" t="s">
        <v>4805</v>
      </c>
      <c r="J225" s="6">
        <v>38365</v>
      </c>
      <c r="K225" s="6" t="s">
        <v>4821</v>
      </c>
      <c r="L225" s="6" t="s">
        <v>3547</v>
      </c>
      <c r="M225" s="6">
        <v>38365</v>
      </c>
      <c r="N225" s="6" t="s">
        <v>4766</v>
      </c>
      <c r="O225" s="6" t="s">
        <v>4766</v>
      </c>
    </row>
    <row r="226" spans="1:15" ht="16.5" customHeight="1" x14ac:dyDescent="0.25">
      <c r="A226" s="1" t="s">
        <v>3612</v>
      </c>
      <c r="B226" s="2" t="s">
        <v>5243</v>
      </c>
      <c r="C226" s="13" t="str">
        <f t="shared" si="6"/>
        <v>查看目錄</v>
      </c>
      <c r="D226" s="1" t="s">
        <v>3613</v>
      </c>
      <c r="E226" s="6">
        <v>38168</v>
      </c>
      <c r="F226" s="6">
        <v>38183</v>
      </c>
      <c r="G226" s="6">
        <v>38212</v>
      </c>
      <c r="H226" s="6">
        <v>38212</v>
      </c>
      <c r="I226" s="6" t="s">
        <v>4824</v>
      </c>
      <c r="J226" s="6">
        <v>38217</v>
      </c>
      <c r="K226" s="6" t="s">
        <v>4824</v>
      </c>
      <c r="L226" s="6" t="s">
        <v>350</v>
      </c>
      <c r="M226" s="6">
        <v>38217</v>
      </c>
      <c r="N226" s="6" t="s">
        <v>4766</v>
      </c>
      <c r="O226" s="6" t="s">
        <v>4766</v>
      </c>
    </row>
    <row r="227" spans="1:15" ht="16.5" customHeight="1" x14ac:dyDescent="0.25">
      <c r="A227" s="1" t="s">
        <v>3614</v>
      </c>
      <c r="B227" s="2" t="s">
        <v>5244</v>
      </c>
      <c r="C227" s="13" t="str">
        <f t="shared" si="6"/>
        <v>查看目錄</v>
      </c>
      <c r="D227" s="1" t="s">
        <v>3613</v>
      </c>
      <c r="E227" s="6">
        <v>38168</v>
      </c>
      <c r="F227" s="6">
        <v>38183</v>
      </c>
      <c r="G227" s="6">
        <v>38212</v>
      </c>
      <c r="H227" s="6">
        <v>38212</v>
      </c>
      <c r="I227" s="6" t="s">
        <v>4824</v>
      </c>
      <c r="J227" s="6">
        <v>38217</v>
      </c>
      <c r="K227" s="6" t="s">
        <v>4824</v>
      </c>
      <c r="L227" s="6" t="s">
        <v>350</v>
      </c>
      <c r="M227" s="6">
        <v>38217</v>
      </c>
      <c r="N227" s="6" t="s">
        <v>4766</v>
      </c>
      <c r="O227" s="6" t="s">
        <v>4766</v>
      </c>
    </row>
    <row r="228" spans="1:15" ht="16.5" customHeight="1" x14ac:dyDescent="0.25">
      <c r="A228" s="1" t="s">
        <v>3615</v>
      </c>
      <c r="B228" s="2" t="s">
        <v>5245</v>
      </c>
      <c r="C228" s="13" t="str">
        <f t="shared" si="6"/>
        <v>查看目錄</v>
      </c>
      <c r="D228" s="1" t="s">
        <v>3616</v>
      </c>
      <c r="E228" s="6">
        <v>38180</v>
      </c>
      <c r="F228" s="6" t="s">
        <v>4766</v>
      </c>
      <c r="G228" s="6">
        <v>38209</v>
      </c>
      <c r="H228" s="6">
        <v>38209</v>
      </c>
      <c r="I228" s="6" t="s">
        <v>4824</v>
      </c>
      <c r="J228" s="6">
        <v>38217</v>
      </c>
      <c r="K228" s="6" t="s">
        <v>4824</v>
      </c>
      <c r="L228" s="6" t="s">
        <v>465</v>
      </c>
      <c r="M228" s="6">
        <v>38217</v>
      </c>
      <c r="N228" s="6" t="s">
        <v>4766</v>
      </c>
      <c r="O228" s="6" t="s">
        <v>4766</v>
      </c>
    </row>
    <row r="229" spans="1:15" ht="16.5" customHeight="1" x14ac:dyDescent="0.25">
      <c r="A229" s="1" t="s">
        <v>3617</v>
      </c>
      <c r="B229" s="2" t="s">
        <v>5246</v>
      </c>
      <c r="C229" s="13" t="str">
        <f t="shared" si="6"/>
        <v>查看目錄</v>
      </c>
      <c r="D229" s="1" t="s">
        <v>2116</v>
      </c>
      <c r="E229" s="6">
        <v>38182</v>
      </c>
      <c r="F229" s="6">
        <v>38199</v>
      </c>
      <c r="G229" s="6">
        <v>38227</v>
      </c>
      <c r="H229" s="6">
        <v>38228</v>
      </c>
      <c r="I229" s="6" t="s">
        <v>4821</v>
      </c>
      <c r="J229" s="6">
        <v>38233</v>
      </c>
      <c r="K229" s="6" t="s">
        <v>4821</v>
      </c>
      <c r="L229" s="6" t="s">
        <v>373</v>
      </c>
      <c r="M229" s="6">
        <v>38234</v>
      </c>
      <c r="N229" s="6" t="s">
        <v>4766</v>
      </c>
      <c r="O229" s="6" t="s">
        <v>4766</v>
      </c>
    </row>
    <row r="230" spans="1:15" ht="16.5" customHeight="1" x14ac:dyDescent="0.25">
      <c r="A230" s="1" t="s">
        <v>3618</v>
      </c>
      <c r="B230" s="2" t="s">
        <v>5247</v>
      </c>
      <c r="C230" s="13" t="str">
        <f t="shared" si="6"/>
        <v>查看目錄</v>
      </c>
      <c r="D230" s="1" t="s">
        <v>2116</v>
      </c>
      <c r="E230" s="6">
        <v>38182</v>
      </c>
      <c r="F230" s="6">
        <v>38199</v>
      </c>
      <c r="G230" s="6">
        <v>38227</v>
      </c>
      <c r="H230" s="6">
        <v>38228</v>
      </c>
      <c r="I230" s="6" t="s">
        <v>4821</v>
      </c>
      <c r="J230" s="6">
        <v>38233</v>
      </c>
      <c r="K230" s="6" t="s">
        <v>4821</v>
      </c>
      <c r="L230" s="6" t="s">
        <v>373</v>
      </c>
      <c r="M230" s="6">
        <v>38234</v>
      </c>
      <c r="N230" s="6" t="s">
        <v>4766</v>
      </c>
      <c r="O230" s="6" t="s">
        <v>4766</v>
      </c>
    </row>
    <row r="231" spans="1:15" ht="16.5" customHeight="1" x14ac:dyDescent="0.25">
      <c r="A231" s="1" t="s">
        <v>3619</v>
      </c>
      <c r="B231" s="2" t="s">
        <v>5248</v>
      </c>
      <c r="C231" s="13" t="str">
        <f t="shared" si="6"/>
        <v>查看目錄</v>
      </c>
      <c r="D231" s="1" t="s">
        <v>3611</v>
      </c>
      <c r="E231" s="6">
        <v>38171</v>
      </c>
      <c r="F231" s="6">
        <v>38183</v>
      </c>
      <c r="G231" s="6">
        <v>38272</v>
      </c>
      <c r="H231" s="6">
        <v>38277</v>
      </c>
      <c r="I231" s="6" t="s">
        <v>4821</v>
      </c>
      <c r="J231" s="6">
        <v>38279</v>
      </c>
      <c r="K231" s="6" t="s">
        <v>4821</v>
      </c>
      <c r="L231" s="6" t="s">
        <v>445</v>
      </c>
      <c r="M231" s="6">
        <v>38280</v>
      </c>
      <c r="N231" s="6" t="s">
        <v>4766</v>
      </c>
      <c r="O231" s="6" t="s">
        <v>4766</v>
      </c>
    </row>
    <row r="232" spans="1:15" ht="16.5" customHeight="1" x14ac:dyDescent="0.25">
      <c r="A232" s="1" t="s">
        <v>3620</v>
      </c>
      <c r="B232" s="2" t="s">
        <v>5249</v>
      </c>
      <c r="C232" s="13" t="str">
        <f t="shared" si="6"/>
        <v>查看目錄</v>
      </c>
      <c r="D232" s="1" t="s">
        <v>3611</v>
      </c>
      <c r="E232" s="6">
        <v>38171</v>
      </c>
      <c r="F232" s="6">
        <v>38183</v>
      </c>
      <c r="G232" s="6">
        <v>38272</v>
      </c>
      <c r="H232" s="6">
        <v>38277</v>
      </c>
      <c r="I232" s="6" t="s">
        <v>4821</v>
      </c>
      <c r="J232" s="6">
        <v>38279</v>
      </c>
      <c r="K232" s="6" t="s">
        <v>4821</v>
      </c>
      <c r="L232" s="6" t="s">
        <v>445</v>
      </c>
      <c r="M232" s="6">
        <v>38280</v>
      </c>
      <c r="N232" s="6" t="s">
        <v>4766</v>
      </c>
      <c r="O232" s="6" t="s">
        <v>4766</v>
      </c>
    </row>
    <row r="233" spans="1:15" ht="16.5" customHeight="1" x14ac:dyDescent="0.25">
      <c r="A233" s="1" t="s">
        <v>3621</v>
      </c>
      <c r="B233" s="2" t="s">
        <v>5250</v>
      </c>
      <c r="C233" s="13" t="str">
        <f t="shared" si="6"/>
        <v>查看目錄</v>
      </c>
      <c r="D233" s="1" t="s">
        <v>3611</v>
      </c>
      <c r="E233" s="6">
        <v>38171</v>
      </c>
      <c r="F233" s="6">
        <v>38183</v>
      </c>
      <c r="G233" s="6">
        <v>38272</v>
      </c>
      <c r="H233" s="6">
        <v>38277</v>
      </c>
      <c r="I233" s="6" t="s">
        <v>4821</v>
      </c>
      <c r="J233" s="6">
        <v>38279</v>
      </c>
      <c r="K233" s="6" t="s">
        <v>4821</v>
      </c>
      <c r="L233" s="6" t="s">
        <v>445</v>
      </c>
      <c r="M233" s="6">
        <v>38280</v>
      </c>
      <c r="N233" s="6" t="s">
        <v>4766</v>
      </c>
      <c r="O233" s="6" t="s">
        <v>4766</v>
      </c>
    </row>
    <row r="234" spans="1:15" ht="16.5" customHeight="1" x14ac:dyDescent="0.25">
      <c r="A234" s="1" t="s">
        <v>3622</v>
      </c>
      <c r="B234" s="2" t="s">
        <v>5250</v>
      </c>
      <c r="C234" s="13" t="str">
        <f t="shared" si="6"/>
        <v>查看目錄</v>
      </c>
      <c r="D234" s="1" t="s">
        <v>3611</v>
      </c>
      <c r="E234" s="6">
        <v>38171</v>
      </c>
      <c r="F234" s="6">
        <v>38183</v>
      </c>
      <c r="G234" s="6">
        <v>38272</v>
      </c>
      <c r="H234" s="6">
        <v>38277</v>
      </c>
      <c r="I234" s="6" t="s">
        <v>4821</v>
      </c>
      <c r="J234" s="6">
        <v>38279</v>
      </c>
      <c r="K234" s="6" t="s">
        <v>4821</v>
      </c>
      <c r="L234" s="6" t="s">
        <v>445</v>
      </c>
      <c r="M234" s="6">
        <v>38280</v>
      </c>
      <c r="N234" s="6" t="s">
        <v>4766</v>
      </c>
      <c r="O234" s="6" t="s">
        <v>4766</v>
      </c>
    </row>
    <row r="235" spans="1:15" ht="16.5" customHeight="1" x14ac:dyDescent="0.25">
      <c r="A235" s="1" t="s">
        <v>3623</v>
      </c>
      <c r="B235" s="2" t="s">
        <v>5251</v>
      </c>
      <c r="C235" s="13" t="str">
        <f t="shared" si="6"/>
        <v>查看目錄</v>
      </c>
      <c r="D235" s="1" t="s">
        <v>25</v>
      </c>
      <c r="E235" s="6">
        <v>38199</v>
      </c>
      <c r="F235" s="6">
        <v>38201</v>
      </c>
      <c r="G235" s="6" t="s">
        <v>5252</v>
      </c>
      <c r="H235" s="6" t="s">
        <v>4766</v>
      </c>
      <c r="I235" s="6" t="s">
        <v>4766</v>
      </c>
      <c r="J235" s="6" t="s">
        <v>4766</v>
      </c>
      <c r="K235" s="6" t="s">
        <v>4766</v>
      </c>
      <c r="L235" s="6" t="s">
        <v>192</v>
      </c>
      <c r="M235" s="6" t="s">
        <v>4766</v>
      </c>
      <c r="N235" s="6" t="s">
        <v>4766</v>
      </c>
      <c r="O235" s="6" t="s">
        <v>4766</v>
      </c>
    </row>
    <row r="236" spans="1:15" ht="16.5" customHeight="1" x14ac:dyDescent="0.25">
      <c r="A236" s="1" t="s">
        <v>3624</v>
      </c>
      <c r="B236" s="2" t="s">
        <v>5253</v>
      </c>
      <c r="C236" s="13" t="str">
        <f t="shared" si="6"/>
        <v>查看目錄</v>
      </c>
      <c r="D236" s="1" t="s">
        <v>5147</v>
      </c>
      <c r="E236" s="6">
        <v>38164</v>
      </c>
      <c r="F236" s="6">
        <v>38183</v>
      </c>
      <c r="G236" s="6">
        <v>38216</v>
      </c>
      <c r="H236" s="6">
        <v>38216</v>
      </c>
      <c r="I236" s="6" t="s">
        <v>4821</v>
      </c>
      <c r="J236" s="6">
        <v>38217</v>
      </c>
      <c r="K236" s="6" t="s">
        <v>4821</v>
      </c>
      <c r="L236" s="6" t="s">
        <v>34</v>
      </c>
      <c r="M236" s="6">
        <v>38217</v>
      </c>
      <c r="N236" s="6" t="s">
        <v>4766</v>
      </c>
      <c r="O236" s="6" t="s">
        <v>4766</v>
      </c>
    </row>
    <row r="237" spans="1:15" ht="16.5" customHeight="1" x14ac:dyDescent="0.25">
      <c r="A237" s="1" t="s">
        <v>3625</v>
      </c>
      <c r="B237" s="2" t="s">
        <v>5254</v>
      </c>
      <c r="C237" s="13" t="str">
        <f t="shared" si="6"/>
        <v>查看目錄</v>
      </c>
      <c r="D237" s="1" t="s">
        <v>1366</v>
      </c>
      <c r="E237" s="6">
        <v>38195</v>
      </c>
      <c r="F237" s="6">
        <v>38214</v>
      </c>
      <c r="G237" s="6">
        <v>38226</v>
      </c>
      <c r="H237" s="6">
        <v>38226</v>
      </c>
      <c r="I237" s="6" t="s">
        <v>4824</v>
      </c>
      <c r="J237" s="6">
        <v>38233</v>
      </c>
      <c r="K237" s="6" t="s">
        <v>4824</v>
      </c>
      <c r="L237" s="6" t="s">
        <v>445</v>
      </c>
      <c r="M237" s="6">
        <v>38234</v>
      </c>
      <c r="N237" s="6" t="s">
        <v>4766</v>
      </c>
      <c r="O237" s="6" t="s">
        <v>4766</v>
      </c>
    </row>
    <row r="238" spans="1:15" ht="16.5" customHeight="1" x14ac:dyDescent="0.25">
      <c r="A238" s="1" t="s">
        <v>3626</v>
      </c>
      <c r="B238" s="2" t="s">
        <v>5255</v>
      </c>
      <c r="C238" s="13" t="str">
        <f t="shared" si="6"/>
        <v>查看目錄</v>
      </c>
      <c r="D238" s="1" t="s">
        <v>1366</v>
      </c>
      <c r="E238" s="6">
        <v>38195</v>
      </c>
      <c r="F238" s="6">
        <v>38214</v>
      </c>
      <c r="G238" s="6">
        <v>38226</v>
      </c>
      <c r="H238" s="6">
        <v>38226</v>
      </c>
      <c r="I238" s="6" t="s">
        <v>4824</v>
      </c>
      <c r="J238" s="6">
        <v>38233</v>
      </c>
      <c r="K238" s="6" t="s">
        <v>4824</v>
      </c>
      <c r="L238" s="6" t="s">
        <v>445</v>
      </c>
      <c r="M238" s="6">
        <v>38234</v>
      </c>
      <c r="N238" s="6" t="s">
        <v>4766</v>
      </c>
      <c r="O238" s="6" t="s">
        <v>4766</v>
      </c>
    </row>
    <row r="239" spans="1:15" ht="16.5" customHeight="1" x14ac:dyDescent="0.25">
      <c r="A239" s="1" t="s">
        <v>3627</v>
      </c>
      <c r="B239" s="2" t="s">
        <v>5256</v>
      </c>
      <c r="C239" s="13" t="str">
        <f t="shared" si="6"/>
        <v>查看目錄</v>
      </c>
      <c r="D239" s="1" t="s">
        <v>25</v>
      </c>
      <c r="E239" s="6">
        <v>38217</v>
      </c>
      <c r="F239" s="6">
        <v>38248</v>
      </c>
      <c r="G239" s="6" t="s">
        <v>5257</v>
      </c>
      <c r="H239" s="6" t="s">
        <v>4766</v>
      </c>
      <c r="I239" s="6" t="s">
        <v>4766</v>
      </c>
      <c r="J239" s="6" t="s">
        <v>4766</v>
      </c>
      <c r="K239" s="6" t="s">
        <v>4766</v>
      </c>
      <c r="L239" s="6" t="s">
        <v>1461</v>
      </c>
      <c r="M239" s="6" t="s">
        <v>4766</v>
      </c>
      <c r="N239" s="6" t="s">
        <v>4766</v>
      </c>
      <c r="O239" s="6" t="s">
        <v>4766</v>
      </c>
    </row>
    <row r="240" spans="1:15" ht="16.5" customHeight="1" x14ac:dyDescent="0.25">
      <c r="A240" s="1" t="s">
        <v>3628</v>
      </c>
      <c r="B240" s="2" t="s">
        <v>5258</v>
      </c>
      <c r="C240" s="13" t="str">
        <f t="shared" si="6"/>
        <v>查看目錄</v>
      </c>
      <c r="D240" s="1" t="s">
        <v>4766</v>
      </c>
      <c r="E240" s="6" t="s">
        <v>4766</v>
      </c>
      <c r="F240" s="6" t="s">
        <v>4766</v>
      </c>
      <c r="G240" s="6" t="s">
        <v>4766</v>
      </c>
      <c r="H240" s="6" t="s">
        <v>4766</v>
      </c>
      <c r="I240" s="6" t="s">
        <v>4766</v>
      </c>
      <c r="J240" s="6" t="s">
        <v>4766</v>
      </c>
      <c r="K240" s="6" t="s">
        <v>4766</v>
      </c>
      <c r="L240" s="6" t="s">
        <v>4766</v>
      </c>
      <c r="M240" s="6" t="s">
        <v>4766</v>
      </c>
      <c r="N240" s="6" t="s">
        <v>4766</v>
      </c>
      <c r="O240" s="6" t="s">
        <v>4766</v>
      </c>
    </row>
    <row r="241" spans="1:15" ht="16.5" customHeight="1" x14ac:dyDescent="0.25">
      <c r="A241" s="1" t="s">
        <v>3629</v>
      </c>
      <c r="B241" s="2" t="s">
        <v>5259</v>
      </c>
      <c r="C241" s="13" t="str">
        <f t="shared" si="6"/>
        <v>查看目錄</v>
      </c>
      <c r="D241" s="1" t="s">
        <v>304</v>
      </c>
      <c r="E241" s="6">
        <v>38218</v>
      </c>
      <c r="F241" s="6" t="s">
        <v>4766</v>
      </c>
      <c r="G241" s="6" t="s">
        <v>4766</v>
      </c>
      <c r="H241" s="6" t="s">
        <v>4766</v>
      </c>
      <c r="I241" s="6" t="s">
        <v>4766</v>
      </c>
      <c r="J241" s="6" t="s">
        <v>4766</v>
      </c>
      <c r="K241" s="6" t="s">
        <v>4766</v>
      </c>
      <c r="L241" s="6" t="s">
        <v>445</v>
      </c>
      <c r="M241" s="6" t="s">
        <v>4766</v>
      </c>
      <c r="N241" s="6" t="s">
        <v>4766</v>
      </c>
      <c r="O241" s="6" t="s">
        <v>4766</v>
      </c>
    </row>
    <row r="242" spans="1:15" ht="16.5" customHeight="1" x14ac:dyDescent="0.25">
      <c r="A242" s="1" t="s">
        <v>3630</v>
      </c>
      <c r="B242" s="2" t="s">
        <v>5260</v>
      </c>
      <c r="C242" s="13" t="str">
        <f t="shared" si="6"/>
        <v>查看目錄</v>
      </c>
      <c r="D242" s="1" t="s">
        <v>304</v>
      </c>
      <c r="E242" s="6">
        <v>38218</v>
      </c>
      <c r="F242" s="6" t="s">
        <v>4766</v>
      </c>
      <c r="G242" s="6" t="s">
        <v>4766</v>
      </c>
      <c r="H242" s="6" t="s">
        <v>4766</v>
      </c>
      <c r="I242" s="6" t="s">
        <v>4766</v>
      </c>
      <c r="J242" s="6" t="s">
        <v>4766</v>
      </c>
      <c r="K242" s="6" t="s">
        <v>4766</v>
      </c>
      <c r="L242" s="6" t="s">
        <v>445</v>
      </c>
      <c r="M242" s="6" t="s">
        <v>4766</v>
      </c>
      <c r="N242" s="6" t="s">
        <v>4766</v>
      </c>
      <c r="O242" s="6" t="s">
        <v>4766</v>
      </c>
    </row>
    <row r="243" spans="1:15" ht="16.5" customHeight="1" x14ac:dyDescent="0.25">
      <c r="A243" s="1" t="s">
        <v>3631</v>
      </c>
      <c r="B243" s="2" t="s">
        <v>5261</v>
      </c>
      <c r="C243" s="13" t="str">
        <f t="shared" si="6"/>
        <v>查看目錄</v>
      </c>
      <c r="D243" s="1" t="s">
        <v>488</v>
      </c>
      <c r="E243" s="6">
        <v>38222</v>
      </c>
      <c r="F243" s="6">
        <v>38229</v>
      </c>
      <c r="G243" s="6">
        <v>38238</v>
      </c>
      <c r="H243" s="6">
        <v>38239</v>
      </c>
      <c r="I243" s="6" t="s">
        <v>4824</v>
      </c>
      <c r="J243" s="6">
        <v>38239</v>
      </c>
      <c r="K243" s="6" t="s">
        <v>4794</v>
      </c>
      <c r="L243" s="6" t="s">
        <v>373</v>
      </c>
      <c r="M243" s="6">
        <v>38240</v>
      </c>
      <c r="N243" s="6" t="s">
        <v>4766</v>
      </c>
      <c r="O243" s="6" t="s">
        <v>4766</v>
      </c>
    </row>
    <row r="244" spans="1:15" ht="16.5" customHeight="1" x14ac:dyDescent="0.25">
      <c r="A244" s="1" t="s">
        <v>3632</v>
      </c>
      <c r="B244" s="2" t="s">
        <v>5262</v>
      </c>
      <c r="C244" s="13" t="str">
        <f t="shared" si="6"/>
        <v>查看目錄</v>
      </c>
      <c r="D244" s="1" t="s">
        <v>443</v>
      </c>
      <c r="E244" s="6">
        <v>38227</v>
      </c>
      <c r="F244" s="6">
        <v>38258</v>
      </c>
      <c r="G244" s="6" t="s">
        <v>4766</v>
      </c>
      <c r="H244" s="6" t="s">
        <v>4766</v>
      </c>
      <c r="I244" s="6" t="s">
        <v>4766</v>
      </c>
      <c r="J244" s="6" t="s">
        <v>4766</v>
      </c>
      <c r="K244" s="6" t="s">
        <v>4766</v>
      </c>
      <c r="L244" s="6" t="s">
        <v>373</v>
      </c>
      <c r="M244" s="6" t="s">
        <v>4766</v>
      </c>
      <c r="N244" s="6" t="s">
        <v>4766</v>
      </c>
      <c r="O244" s="6" t="s">
        <v>4766</v>
      </c>
    </row>
    <row r="245" spans="1:15" ht="16.5" customHeight="1" x14ac:dyDescent="0.25">
      <c r="A245" s="1" t="s">
        <v>3633</v>
      </c>
      <c r="B245" s="2" t="s">
        <v>5263</v>
      </c>
      <c r="C245" s="13" t="str">
        <f t="shared" si="6"/>
        <v>查看目錄</v>
      </c>
      <c r="D245" s="1" t="s">
        <v>443</v>
      </c>
      <c r="E245" s="6">
        <v>38227</v>
      </c>
      <c r="F245" s="6">
        <v>38258</v>
      </c>
      <c r="G245" s="6" t="s">
        <v>4766</v>
      </c>
      <c r="H245" s="6" t="s">
        <v>4766</v>
      </c>
      <c r="I245" s="6" t="s">
        <v>4766</v>
      </c>
      <c r="J245" s="6" t="s">
        <v>4766</v>
      </c>
      <c r="K245" s="6" t="s">
        <v>4766</v>
      </c>
      <c r="L245" s="6" t="s">
        <v>373</v>
      </c>
      <c r="M245" s="6" t="s">
        <v>4766</v>
      </c>
      <c r="N245" s="6" t="s">
        <v>4766</v>
      </c>
      <c r="O245" s="6" t="s">
        <v>4766</v>
      </c>
    </row>
    <row r="246" spans="1:15" ht="16.5" customHeight="1" x14ac:dyDescent="0.25">
      <c r="A246" s="1" t="s">
        <v>3634</v>
      </c>
      <c r="B246" s="2" t="s">
        <v>5264</v>
      </c>
      <c r="C246" s="13" t="str">
        <f t="shared" si="6"/>
        <v>查看目錄</v>
      </c>
      <c r="D246" s="1" t="s">
        <v>443</v>
      </c>
      <c r="E246" s="6">
        <v>38227</v>
      </c>
      <c r="F246" s="6">
        <v>38258</v>
      </c>
      <c r="G246" s="6" t="s">
        <v>4766</v>
      </c>
      <c r="H246" s="6" t="s">
        <v>4766</v>
      </c>
      <c r="I246" s="6" t="s">
        <v>4766</v>
      </c>
      <c r="J246" s="6" t="s">
        <v>4766</v>
      </c>
      <c r="K246" s="6" t="s">
        <v>4766</v>
      </c>
      <c r="L246" s="6" t="s">
        <v>373</v>
      </c>
      <c r="M246" s="6" t="s">
        <v>4766</v>
      </c>
      <c r="N246" s="6" t="s">
        <v>4766</v>
      </c>
      <c r="O246" s="6" t="s">
        <v>4766</v>
      </c>
    </row>
    <row r="247" spans="1:15" ht="16.5" customHeight="1" x14ac:dyDescent="0.25">
      <c r="A247" s="1" t="s">
        <v>3635</v>
      </c>
      <c r="B247" s="2" t="s">
        <v>5265</v>
      </c>
      <c r="C247" s="13" t="str">
        <f t="shared" si="6"/>
        <v>查看目錄</v>
      </c>
      <c r="D247" s="1" t="s">
        <v>481</v>
      </c>
      <c r="E247" s="6">
        <v>38231</v>
      </c>
      <c r="F247" s="6">
        <v>38250</v>
      </c>
      <c r="G247" s="6" t="s">
        <v>5266</v>
      </c>
      <c r="H247" s="6">
        <v>38446</v>
      </c>
      <c r="I247" s="6" t="s">
        <v>4792</v>
      </c>
      <c r="J247" s="6">
        <v>38457</v>
      </c>
      <c r="K247" s="6" t="s">
        <v>4824</v>
      </c>
      <c r="L247" s="6" t="s">
        <v>481</v>
      </c>
      <c r="M247" s="6">
        <v>38477</v>
      </c>
      <c r="N247" s="6" t="s">
        <v>4766</v>
      </c>
      <c r="O247" s="6" t="s">
        <v>4766</v>
      </c>
    </row>
    <row r="248" spans="1:15" ht="16.5" customHeight="1" x14ac:dyDescent="0.25">
      <c r="A248" s="1" t="s">
        <v>3636</v>
      </c>
      <c r="B248" s="2" t="s">
        <v>5267</v>
      </c>
      <c r="C248" s="13" t="str">
        <f t="shared" si="6"/>
        <v>查看目錄</v>
      </c>
      <c r="D248" s="1" t="s">
        <v>481</v>
      </c>
      <c r="E248" s="6">
        <v>38231</v>
      </c>
      <c r="F248" s="6">
        <v>38250</v>
      </c>
      <c r="G248" s="6" t="s">
        <v>5266</v>
      </c>
      <c r="H248" s="6">
        <v>38446</v>
      </c>
      <c r="I248" s="6" t="s">
        <v>4792</v>
      </c>
      <c r="J248" s="6">
        <v>38457</v>
      </c>
      <c r="K248" s="6" t="s">
        <v>4824</v>
      </c>
      <c r="L248" s="6" t="s">
        <v>481</v>
      </c>
      <c r="M248" s="6">
        <v>38477</v>
      </c>
      <c r="N248" s="6" t="s">
        <v>4766</v>
      </c>
      <c r="O248" s="6" t="s">
        <v>4766</v>
      </c>
    </row>
    <row r="249" spans="1:15" ht="16.5" customHeight="1" x14ac:dyDescent="0.25">
      <c r="A249" s="1" t="s">
        <v>3637</v>
      </c>
      <c r="B249" s="2" t="s">
        <v>5268</v>
      </c>
      <c r="C249" s="13" t="str">
        <f t="shared" si="6"/>
        <v>查看目錄</v>
      </c>
      <c r="D249" s="1" t="s">
        <v>56</v>
      </c>
      <c r="E249" s="6">
        <v>38248</v>
      </c>
      <c r="F249" s="6">
        <v>38290</v>
      </c>
      <c r="G249" s="6" t="s">
        <v>4766</v>
      </c>
      <c r="H249" s="6" t="s">
        <v>4766</v>
      </c>
      <c r="I249" s="6" t="s">
        <v>4766</v>
      </c>
      <c r="J249" s="6" t="s">
        <v>4766</v>
      </c>
      <c r="K249" s="6" t="s">
        <v>4766</v>
      </c>
      <c r="L249" s="6" t="s">
        <v>192</v>
      </c>
      <c r="M249" s="6" t="s">
        <v>4766</v>
      </c>
      <c r="N249" s="6" t="s">
        <v>4766</v>
      </c>
      <c r="O249" s="6" t="s">
        <v>4766</v>
      </c>
    </row>
    <row r="250" spans="1:15" ht="16.5" customHeight="1" x14ac:dyDescent="0.25">
      <c r="A250" s="1" t="s">
        <v>3638</v>
      </c>
      <c r="B250" s="2" t="s">
        <v>5269</v>
      </c>
      <c r="C250" s="13" t="str">
        <f t="shared" si="6"/>
        <v>查看目錄</v>
      </c>
      <c r="D250" s="1" t="s">
        <v>56</v>
      </c>
      <c r="E250" s="6">
        <v>38248</v>
      </c>
      <c r="F250" s="6">
        <v>38290</v>
      </c>
      <c r="G250" s="6" t="s">
        <v>4766</v>
      </c>
      <c r="H250" s="6" t="s">
        <v>4766</v>
      </c>
      <c r="I250" s="6" t="s">
        <v>4766</v>
      </c>
      <c r="J250" s="6" t="s">
        <v>4766</v>
      </c>
      <c r="K250" s="6" t="s">
        <v>4766</v>
      </c>
      <c r="L250" s="6" t="s">
        <v>192</v>
      </c>
      <c r="M250" s="6" t="s">
        <v>4766</v>
      </c>
      <c r="N250" s="6" t="s">
        <v>4766</v>
      </c>
      <c r="O250" s="6" t="s">
        <v>4766</v>
      </c>
    </row>
    <row r="251" spans="1:15" ht="16.5" customHeight="1" x14ac:dyDescent="0.25">
      <c r="A251" s="1" t="s">
        <v>3639</v>
      </c>
      <c r="B251" s="2" t="s">
        <v>5270</v>
      </c>
      <c r="C251" s="13" t="str">
        <f t="shared" si="6"/>
        <v>查看目錄</v>
      </c>
      <c r="D251" s="1" t="s">
        <v>56</v>
      </c>
      <c r="E251" s="6">
        <v>38248</v>
      </c>
      <c r="F251" s="6">
        <v>38290</v>
      </c>
      <c r="G251" s="6" t="s">
        <v>4766</v>
      </c>
      <c r="H251" s="6" t="s">
        <v>4766</v>
      </c>
      <c r="I251" s="6" t="s">
        <v>4766</v>
      </c>
      <c r="J251" s="6" t="s">
        <v>4766</v>
      </c>
      <c r="K251" s="6" t="s">
        <v>4766</v>
      </c>
      <c r="L251" s="6" t="s">
        <v>192</v>
      </c>
      <c r="M251" s="6" t="s">
        <v>4766</v>
      </c>
      <c r="N251" s="6" t="s">
        <v>4766</v>
      </c>
      <c r="O251" s="6" t="s">
        <v>4766</v>
      </c>
    </row>
    <row r="252" spans="1:15" ht="16.5" customHeight="1" x14ac:dyDescent="0.25">
      <c r="A252" s="1" t="s">
        <v>3640</v>
      </c>
      <c r="B252" s="2" t="s">
        <v>5271</v>
      </c>
      <c r="C252" s="13" t="str">
        <f t="shared" si="6"/>
        <v>查看目錄</v>
      </c>
      <c r="D252" s="1" t="s">
        <v>56</v>
      </c>
      <c r="E252" s="6">
        <v>38248</v>
      </c>
      <c r="F252" s="6">
        <v>38290</v>
      </c>
      <c r="G252" s="6" t="s">
        <v>4766</v>
      </c>
      <c r="H252" s="6" t="s">
        <v>4766</v>
      </c>
      <c r="I252" s="6" t="s">
        <v>4766</v>
      </c>
      <c r="J252" s="6" t="s">
        <v>4766</v>
      </c>
      <c r="K252" s="6" t="s">
        <v>4766</v>
      </c>
      <c r="L252" s="6" t="s">
        <v>192</v>
      </c>
      <c r="M252" s="6" t="s">
        <v>4766</v>
      </c>
      <c r="N252" s="6" t="s">
        <v>4766</v>
      </c>
      <c r="O252" s="6" t="s">
        <v>4766</v>
      </c>
    </row>
    <row r="253" spans="1:15" ht="16.5" customHeight="1" x14ac:dyDescent="0.25">
      <c r="A253" s="1" t="s">
        <v>3641</v>
      </c>
      <c r="B253" s="2" t="s">
        <v>5272</v>
      </c>
      <c r="C253" s="13" t="str">
        <f t="shared" si="6"/>
        <v>查看目錄</v>
      </c>
      <c r="D253" s="1" t="s">
        <v>56</v>
      </c>
      <c r="E253" s="6">
        <v>38248</v>
      </c>
      <c r="F253" s="6">
        <v>38290</v>
      </c>
      <c r="G253" s="6" t="s">
        <v>4766</v>
      </c>
      <c r="H253" s="6" t="s">
        <v>4766</v>
      </c>
      <c r="I253" s="6" t="s">
        <v>4766</v>
      </c>
      <c r="J253" s="6" t="s">
        <v>4766</v>
      </c>
      <c r="K253" s="6" t="s">
        <v>4766</v>
      </c>
      <c r="L253" s="6" t="s">
        <v>192</v>
      </c>
      <c r="M253" s="6" t="s">
        <v>4766</v>
      </c>
      <c r="N253" s="6" t="s">
        <v>4766</v>
      </c>
      <c r="O253" s="6" t="s">
        <v>4766</v>
      </c>
    </row>
    <row r="254" spans="1:15" ht="16.5" customHeight="1" x14ac:dyDescent="0.25">
      <c r="A254" s="1" t="s">
        <v>3642</v>
      </c>
      <c r="B254" s="2" t="s">
        <v>5273</v>
      </c>
      <c r="C254" s="13" t="str">
        <f t="shared" si="6"/>
        <v>查看目錄</v>
      </c>
      <c r="D254" s="1" t="s">
        <v>3643</v>
      </c>
      <c r="E254" s="6">
        <v>38225</v>
      </c>
      <c r="F254" s="6">
        <v>38229</v>
      </c>
      <c r="G254" s="6">
        <v>38287</v>
      </c>
      <c r="H254" s="6">
        <v>38288</v>
      </c>
      <c r="I254" s="6" t="s">
        <v>4821</v>
      </c>
      <c r="J254" s="6">
        <v>38288</v>
      </c>
      <c r="K254" s="6" t="s">
        <v>4821</v>
      </c>
      <c r="L254" s="6" t="s">
        <v>34</v>
      </c>
      <c r="M254" s="6">
        <v>38290</v>
      </c>
      <c r="N254" s="6" t="s">
        <v>4766</v>
      </c>
      <c r="O254" s="6" t="s">
        <v>4766</v>
      </c>
    </row>
    <row r="255" spans="1:15" ht="16.5" customHeight="1" x14ac:dyDescent="0.25">
      <c r="A255" s="1" t="s">
        <v>3644</v>
      </c>
      <c r="B255" s="2" t="s">
        <v>5274</v>
      </c>
      <c r="C255" s="13" t="str">
        <f t="shared" si="6"/>
        <v>查看目錄</v>
      </c>
      <c r="D255" s="1" t="s">
        <v>433</v>
      </c>
      <c r="E255" s="6">
        <v>38069</v>
      </c>
      <c r="F255" s="6" t="s">
        <v>4804</v>
      </c>
      <c r="G255" s="6">
        <v>38253</v>
      </c>
      <c r="H255" s="6">
        <v>38254</v>
      </c>
      <c r="I255" s="6" t="s">
        <v>4824</v>
      </c>
      <c r="J255" s="6">
        <v>38266</v>
      </c>
      <c r="K255" s="6" t="s">
        <v>4824</v>
      </c>
      <c r="L255" s="6" t="s">
        <v>316</v>
      </c>
      <c r="M255" s="6">
        <v>38267</v>
      </c>
      <c r="N255" s="6" t="s">
        <v>4766</v>
      </c>
      <c r="O255" s="6" t="s">
        <v>4766</v>
      </c>
    </row>
    <row r="256" spans="1:15" ht="16.5" customHeight="1" x14ac:dyDescent="0.25">
      <c r="A256" s="1" t="s">
        <v>3645</v>
      </c>
      <c r="B256" s="2" t="s">
        <v>5275</v>
      </c>
      <c r="C256" s="13" t="str">
        <f t="shared" si="6"/>
        <v>查看目錄</v>
      </c>
      <c r="D256" s="1" t="s">
        <v>56</v>
      </c>
      <c r="E256" s="6">
        <v>38257</v>
      </c>
      <c r="F256" s="6">
        <v>38284</v>
      </c>
      <c r="G256" s="6">
        <v>38317</v>
      </c>
      <c r="H256" s="6">
        <v>38320</v>
      </c>
      <c r="I256" s="6" t="s">
        <v>4824</v>
      </c>
      <c r="J256" s="6">
        <v>38324</v>
      </c>
      <c r="K256" s="6" t="s">
        <v>4824</v>
      </c>
      <c r="L256" s="6" t="s">
        <v>1461</v>
      </c>
      <c r="M256" s="6">
        <v>38325</v>
      </c>
      <c r="N256" s="6" t="s">
        <v>4766</v>
      </c>
      <c r="O256" s="6" t="s">
        <v>4766</v>
      </c>
    </row>
    <row r="257" spans="1:15" ht="16.5" customHeight="1" x14ac:dyDescent="0.25">
      <c r="A257" s="1" t="s">
        <v>3646</v>
      </c>
      <c r="B257" s="2" t="s">
        <v>5276</v>
      </c>
      <c r="C257" s="13" t="str">
        <f t="shared" si="6"/>
        <v>查看目錄</v>
      </c>
      <c r="D257" s="1" t="s">
        <v>56</v>
      </c>
      <c r="E257" s="6">
        <v>38257</v>
      </c>
      <c r="F257" s="6">
        <v>38284</v>
      </c>
      <c r="G257" s="6">
        <v>38317</v>
      </c>
      <c r="H257" s="6">
        <v>38320</v>
      </c>
      <c r="I257" s="6" t="s">
        <v>4824</v>
      </c>
      <c r="J257" s="6">
        <v>38324</v>
      </c>
      <c r="K257" s="6" t="s">
        <v>4824</v>
      </c>
      <c r="L257" s="6" t="s">
        <v>1461</v>
      </c>
      <c r="M257" s="6">
        <v>38325</v>
      </c>
      <c r="N257" s="6" t="s">
        <v>4766</v>
      </c>
      <c r="O257" s="6" t="s">
        <v>4766</v>
      </c>
    </row>
    <row r="258" spans="1:15" ht="16.5" customHeight="1" x14ac:dyDescent="0.25">
      <c r="A258" s="1" t="s">
        <v>3647</v>
      </c>
      <c r="B258" s="2" t="s">
        <v>5277</v>
      </c>
      <c r="C258" s="13" t="str">
        <f t="shared" si="6"/>
        <v>查看目錄</v>
      </c>
      <c r="D258" s="1" t="s">
        <v>509</v>
      </c>
      <c r="E258" s="6">
        <v>38231</v>
      </c>
      <c r="F258" s="6">
        <v>38250</v>
      </c>
      <c r="G258" s="6" t="s">
        <v>5266</v>
      </c>
      <c r="H258" s="6">
        <v>38446</v>
      </c>
      <c r="I258" s="6" t="s">
        <v>4792</v>
      </c>
      <c r="J258" s="6">
        <v>38457</v>
      </c>
      <c r="K258" s="6" t="s">
        <v>4824</v>
      </c>
      <c r="L258" s="6" t="s">
        <v>481</v>
      </c>
      <c r="M258" s="6">
        <v>38477</v>
      </c>
      <c r="N258" s="6" t="s">
        <v>4766</v>
      </c>
      <c r="O258" s="6" t="s">
        <v>4766</v>
      </c>
    </row>
    <row r="259" spans="1:15" ht="16.5" customHeight="1" x14ac:dyDescent="0.25">
      <c r="A259" s="1" t="s">
        <v>3648</v>
      </c>
      <c r="B259" s="2" t="s">
        <v>5278</v>
      </c>
      <c r="C259" s="13" t="str">
        <f t="shared" si="6"/>
        <v>查看目錄</v>
      </c>
      <c r="D259" s="1" t="s">
        <v>606</v>
      </c>
      <c r="E259" s="6">
        <v>38272</v>
      </c>
      <c r="F259" s="6">
        <v>38290</v>
      </c>
      <c r="G259" s="6">
        <v>38526</v>
      </c>
      <c r="H259" s="6">
        <v>38528</v>
      </c>
      <c r="I259" s="6" t="s">
        <v>4805</v>
      </c>
      <c r="J259" s="6">
        <v>38538</v>
      </c>
      <c r="K259" s="6" t="s">
        <v>4821</v>
      </c>
      <c r="L259" s="6" t="s">
        <v>2138</v>
      </c>
      <c r="M259" s="6">
        <v>38539</v>
      </c>
      <c r="N259" s="6" t="s">
        <v>4766</v>
      </c>
      <c r="O259" s="6" t="s">
        <v>4766</v>
      </c>
    </row>
    <row r="260" spans="1:15" ht="16.5" customHeight="1" x14ac:dyDescent="0.25">
      <c r="A260" s="1" t="s">
        <v>3649</v>
      </c>
      <c r="B260" s="2" t="s">
        <v>5279</v>
      </c>
      <c r="C260" s="13" t="str">
        <f t="shared" si="6"/>
        <v>查看目錄</v>
      </c>
      <c r="D260" s="1" t="s">
        <v>498</v>
      </c>
      <c r="E260" s="6">
        <v>38139</v>
      </c>
      <c r="F260" s="6">
        <v>38275</v>
      </c>
      <c r="G260" s="6">
        <v>38310</v>
      </c>
      <c r="H260" s="6">
        <v>38311</v>
      </c>
      <c r="I260" s="6" t="s">
        <v>4824</v>
      </c>
      <c r="J260" s="6">
        <v>38324</v>
      </c>
      <c r="K260" s="6" t="s">
        <v>4824</v>
      </c>
      <c r="L260" s="6" t="s">
        <v>316</v>
      </c>
      <c r="M260" s="6">
        <v>38325</v>
      </c>
      <c r="N260" s="6" t="s">
        <v>4766</v>
      </c>
      <c r="O260" s="6" t="s">
        <v>4766</v>
      </c>
    </row>
    <row r="261" spans="1:15" ht="16.5" customHeight="1" x14ac:dyDescent="0.25">
      <c r="A261" s="1" t="s">
        <v>3650</v>
      </c>
      <c r="B261" s="2" t="s">
        <v>5280</v>
      </c>
      <c r="C261" s="13" t="str">
        <f t="shared" si="6"/>
        <v>查看目錄</v>
      </c>
      <c r="D261" s="1" t="s">
        <v>498</v>
      </c>
      <c r="E261" s="6">
        <v>38139</v>
      </c>
      <c r="F261" s="6">
        <v>38275</v>
      </c>
      <c r="G261" s="6">
        <v>38310</v>
      </c>
      <c r="H261" s="6">
        <v>38311</v>
      </c>
      <c r="I261" s="6" t="s">
        <v>4824</v>
      </c>
      <c r="J261" s="6">
        <v>38324</v>
      </c>
      <c r="K261" s="6" t="s">
        <v>4824</v>
      </c>
      <c r="L261" s="6" t="s">
        <v>316</v>
      </c>
      <c r="M261" s="6">
        <v>38325</v>
      </c>
      <c r="N261" s="6" t="s">
        <v>4766</v>
      </c>
      <c r="O261" s="6" t="s">
        <v>4766</v>
      </c>
    </row>
    <row r="262" spans="1:15" ht="16.5" customHeight="1" x14ac:dyDescent="0.25">
      <c r="A262" s="1" t="s">
        <v>3651</v>
      </c>
      <c r="B262" s="2" t="s">
        <v>5281</v>
      </c>
      <c r="C262" s="13" t="str">
        <f t="shared" si="6"/>
        <v>查看目錄</v>
      </c>
      <c r="D262" s="1" t="s">
        <v>498</v>
      </c>
      <c r="E262" s="6">
        <v>38139</v>
      </c>
      <c r="F262" s="6">
        <v>38275</v>
      </c>
      <c r="G262" s="6">
        <v>38310</v>
      </c>
      <c r="H262" s="6">
        <v>38311</v>
      </c>
      <c r="I262" s="6" t="s">
        <v>4824</v>
      </c>
      <c r="J262" s="6">
        <v>38324</v>
      </c>
      <c r="K262" s="6" t="s">
        <v>4824</v>
      </c>
      <c r="L262" s="6" t="s">
        <v>316</v>
      </c>
      <c r="M262" s="6">
        <v>38325</v>
      </c>
      <c r="N262" s="6" t="s">
        <v>4766</v>
      </c>
      <c r="O262" s="6" t="s">
        <v>4766</v>
      </c>
    </row>
    <row r="263" spans="1:15" ht="16.5" customHeight="1" x14ac:dyDescent="0.25">
      <c r="A263" s="1" t="s">
        <v>3652</v>
      </c>
      <c r="B263" s="2" t="s">
        <v>5282</v>
      </c>
      <c r="C263" s="13" t="str">
        <f t="shared" si="6"/>
        <v>查看目錄</v>
      </c>
      <c r="D263" s="1" t="s">
        <v>498</v>
      </c>
      <c r="E263" s="6">
        <v>38139</v>
      </c>
      <c r="F263" s="6">
        <v>38275</v>
      </c>
      <c r="G263" s="6">
        <v>38310</v>
      </c>
      <c r="H263" s="6">
        <v>38311</v>
      </c>
      <c r="I263" s="6" t="s">
        <v>4824</v>
      </c>
      <c r="J263" s="6">
        <v>38324</v>
      </c>
      <c r="K263" s="6" t="s">
        <v>4824</v>
      </c>
      <c r="L263" s="6" t="s">
        <v>316</v>
      </c>
      <c r="M263" s="6">
        <v>38325</v>
      </c>
      <c r="N263" s="6" t="s">
        <v>4766</v>
      </c>
      <c r="O263" s="6" t="s">
        <v>4766</v>
      </c>
    </row>
    <row r="264" spans="1:15" ht="16.5" customHeight="1" x14ac:dyDescent="0.25">
      <c r="A264" s="1" t="s">
        <v>3653</v>
      </c>
      <c r="B264" s="2" t="s">
        <v>5283</v>
      </c>
      <c r="C264" s="13" t="str">
        <f t="shared" si="6"/>
        <v>查看目錄</v>
      </c>
      <c r="D264" s="1" t="s">
        <v>498</v>
      </c>
      <c r="E264" s="6">
        <v>38139</v>
      </c>
      <c r="F264" s="6">
        <v>38275</v>
      </c>
      <c r="G264" s="6">
        <v>38310</v>
      </c>
      <c r="H264" s="6">
        <v>38311</v>
      </c>
      <c r="I264" s="6" t="s">
        <v>4824</v>
      </c>
      <c r="J264" s="6">
        <v>38324</v>
      </c>
      <c r="K264" s="6" t="s">
        <v>4824</v>
      </c>
      <c r="L264" s="6" t="s">
        <v>316</v>
      </c>
      <c r="M264" s="6">
        <v>38325</v>
      </c>
      <c r="N264" s="6" t="s">
        <v>4766</v>
      </c>
      <c r="O264" s="6" t="s">
        <v>4766</v>
      </c>
    </row>
    <row r="265" spans="1:15" ht="16.5" customHeight="1" x14ac:dyDescent="0.25">
      <c r="A265" s="1" t="s">
        <v>3654</v>
      </c>
      <c r="B265" s="2" t="s">
        <v>5284</v>
      </c>
      <c r="C265" s="13" t="str">
        <f t="shared" si="6"/>
        <v>查看目錄</v>
      </c>
      <c r="D265" s="1" t="s">
        <v>498</v>
      </c>
      <c r="E265" s="6">
        <v>38139</v>
      </c>
      <c r="F265" s="6">
        <v>38275</v>
      </c>
      <c r="G265" s="6">
        <v>38310</v>
      </c>
      <c r="H265" s="6">
        <v>38311</v>
      </c>
      <c r="I265" s="6" t="s">
        <v>4824</v>
      </c>
      <c r="J265" s="6">
        <v>38324</v>
      </c>
      <c r="K265" s="6" t="s">
        <v>4824</v>
      </c>
      <c r="L265" s="6" t="s">
        <v>316</v>
      </c>
      <c r="M265" s="6">
        <v>38325</v>
      </c>
      <c r="N265" s="6" t="s">
        <v>4766</v>
      </c>
      <c r="O265" s="6" t="s">
        <v>4766</v>
      </c>
    </row>
    <row r="266" spans="1:15" ht="16.5" customHeight="1" x14ac:dyDescent="0.25">
      <c r="A266" s="1" t="s">
        <v>3655</v>
      </c>
      <c r="B266" s="2" t="s">
        <v>5285</v>
      </c>
      <c r="C266" s="13" t="str">
        <f t="shared" si="6"/>
        <v>查看目錄</v>
      </c>
      <c r="D266" s="1" t="s">
        <v>498</v>
      </c>
      <c r="E266" s="6">
        <v>38139</v>
      </c>
      <c r="F266" s="6">
        <v>38275</v>
      </c>
      <c r="G266" s="6">
        <v>38310</v>
      </c>
      <c r="H266" s="6">
        <v>38311</v>
      </c>
      <c r="I266" s="6" t="s">
        <v>4824</v>
      </c>
      <c r="J266" s="6">
        <v>38324</v>
      </c>
      <c r="K266" s="6" t="s">
        <v>4824</v>
      </c>
      <c r="L266" s="6" t="s">
        <v>316</v>
      </c>
      <c r="M266" s="6">
        <v>38325</v>
      </c>
      <c r="N266" s="6" t="s">
        <v>4766</v>
      </c>
      <c r="O266" s="6" t="s">
        <v>4766</v>
      </c>
    </row>
    <row r="267" spans="1:15" ht="16.5" customHeight="1" x14ac:dyDescent="0.25">
      <c r="A267" s="1" t="s">
        <v>3656</v>
      </c>
      <c r="B267" s="2" t="s">
        <v>5286</v>
      </c>
      <c r="C267" s="13" t="str">
        <f t="shared" si="6"/>
        <v>查看目錄</v>
      </c>
      <c r="D267" s="1" t="s">
        <v>498</v>
      </c>
      <c r="E267" s="6">
        <v>38139</v>
      </c>
      <c r="F267" s="6">
        <v>38275</v>
      </c>
      <c r="G267" s="6">
        <v>38310</v>
      </c>
      <c r="H267" s="6">
        <v>38311</v>
      </c>
      <c r="I267" s="6" t="s">
        <v>4824</v>
      </c>
      <c r="J267" s="6">
        <v>38324</v>
      </c>
      <c r="K267" s="6" t="s">
        <v>4824</v>
      </c>
      <c r="L267" s="6" t="s">
        <v>316</v>
      </c>
      <c r="M267" s="6">
        <v>38325</v>
      </c>
      <c r="N267" s="6" t="s">
        <v>4766</v>
      </c>
      <c r="O267" s="6" t="s">
        <v>4766</v>
      </c>
    </row>
    <row r="268" spans="1:15" ht="16.5" customHeight="1" x14ac:dyDescent="0.25">
      <c r="A268" s="1" t="s">
        <v>3657</v>
      </c>
      <c r="B268" s="2" t="s">
        <v>5287</v>
      </c>
      <c r="C268" s="13" t="str">
        <f t="shared" si="6"/>
        <v>查看目錄</v>
      </c>
      <c r="D268" s="1" t="s">
        <v>498</v>
      </c>
      <c r="E268" s="6">
        <v>38139</v>
      </c>
      <c r="F268" s="6">
        <v>38275</v>
      </c>
      <c r="G268" s="6">
        <v>38310</v>
      </c>
      <c r="H268" s="6">
        <v>38311</v>
      </c>
      <c r="I268" s="6" t="s">
        <v>4824</v>
      </c>
      <c r="J268" s="6">
        <v>38324</v>
      </c>
      <c r="K268" s="6" t="s">
        <v>4824</v>
      </c>
      <c r="L268" s="6" t="s">
        <v>316</v>
      </c>
      <c r="M268" s="6">
        <v>38325</v>
      </c>
      <c r="N268" s="6" t="s">
        <v>4766</v>
      </c>
      <c r="O268" s="6" t="s">
        <v>4766</v>
      </c>
    </row>
    <row r="269" spans="1:15" ht="16.5" customHeight="1" x14ac:dyDescent="0.25">
      <c r="A269" s="1" t="s">
        <v>3658</v>
      </c>
      <c r="B269" s="2" t="s">
        <v>5288</v>
      </c>
      <c r="C269" s="13" t="str">
        <f t="shared" si="6"/>
        <v>查看目錄</v>
      </c>
      <c r="D269" s="1" t="s">
        <v>498</v>
      </c>
      <c r="E269" s="6">
        <v>38139</v>
      </c>
      <c r="F269" s="6">
        <v>38275</v>
      </c>
      <c r="G269" s="6">
        <v>38310</v>
      </c>
      <c r="H269" s="6">
        <v>38311</v>
      </c>
      <c r="I269" s="6" t="s">
        <v>4824</v>
      </c>
      <c r="J269" s="6">
        <v>38324</v>
      </c>
      <c r="K269" s="6" t="s">
        <v>4824</v>
      </c>
      <c r="L269" s="6" t="s">
        <v>316</v>
      </c>
      <c r="M269" s="6">
        <v>38325</v>
      </c>
      <c r="N269" s="6" t="s">
        <v>4766</v>
      </c>
      <c r="O269" s="6" t="s">
        <v>4766</v>
      </c>
    </row>
    <row r="270" spans="1:15" ht="16.5" customHeight="1" x14ac:dyDescent="0.25">
      <c r="A270" s="1" t="s">
        <v>3659</v>
      </c>
      <c r="B270" s="2" t="s">
        <v>5289</v>
      </c>
      <c r="C270" s="13" t="str">
        <f t="shared" si="6"/>
        <v>查看目錄</v>
      </c>
      <c r="D270" s="1" t="s">
        <v>498</v>
      </c>
      <c r="E270" s="6">
        <v>38139</v>
      </c>
      <c r="F270" s="6">
        <v>38275</v>
      </c>
      <c r="G270" s="6">
        <v>38310</v>
      </c>
      <c r="H270" s="6">
        <v>38311</v>
      </c>
      <c r="I270" s="6" t="s">
        <v>4824</v>
      </c>
      <c r="J270" s="6">
        <v>38324</v>
      </c>
      <c r="K270" s="6" t="s">
        <v>4824</v>
      </c>
      <c r="L270" s="6" t="s">
        <v>316</v>
      </c>
      <c r="M270" s="6">
        <v>38325</v>
      </c>
      <c r="N270" s="6" t="s">
        <v>4766</v>
      </c>
      <c r="O270" s="6" t="s">
        <v>4766</v>
      </c>
    </row>
    <row r="271" spans="1:15" ht="16.5" customHeight="1" x14ac:dyDescent="0.25">
      <c r="A271" s="1" t="s">
        <v>3660</v>
      </c>
      <c r="B271" s="2" t="s">
        <v>5290</v>
      </c>
      <c r="C271" s="13" t="str">
        <f t="shared" si="6"/>
        <v>查看目錄</v>
      </c>
      <c r="D271" s="1" t="s">
        <v>498</v>
      </c>
      <c r="E271" s="6">
        <v>38139</v>
      </c>
      <c r="F271" s="6">
        <v>38275</v>
      </c>
      <c r="G271" s="6">
        <v>38310</v>
      </c>
      <c r="H271" s="6">
        <v>38311</v>
      </c>
      <c r="I271" s="6" t="s">
        <v>4824</v>
      </c>
      <c r="J271" s="6">
        <v>38324</v>
      </c>
      <c r="K271" s="6" t="s">
        <v>4824</v>
      </c>
      <c r="L271" s="6" t="s">
        <v>316</v>
      </c>
      <c r="M271" s="6">
        <v>38325</v>
      </c>
      <c r="N271" s="6" t="s">
        <v>4766</v>
      </c>
      <c r="O271" s="6" t="s">
        <v>4766</v>
      </c>
    </row>
    <row r="272" spans="1:15" ht="16.5" customHeight="1" x14ac:dyDescent="0.25">
      <c r="A272" s="1" t="s">
        <v>3661</v>
      </c>
      <c r="B272" s="2" t="s">
        <v>5291</v>
      </c>
      <c r="C272" s="13" t="str">
        <f t="shared" si="6"/>
        <v>查看目錄</v>
      </c>
      <c r="D272" s="1" t="s">
        <v>498</v>
      </c>
      <c r="E272" s="6">
        <v>38139</v>
      </c>
      <c r="F272" s="6">
        <v>38275</v>
      </c>
      <c r="G272" s="6">
        <v>38310</v>
      </c>
      <c r="H272" s="6">
        <v>38311</v>
      </c>
      <c r="I272" s="6" t="s">
        <v>4824</v>
      </c>
      <c r="J272" s="6">
        <v>38324</v>
      </c>
      <c r="K272" s="6" t="s">
        <v>4824</v>
      </c>
      <c r="L272" s="6" t="s">
        <v>316</v>
      </c>
      <c r="M272" s="6">
        <v>38325</v>
      </c>
      <c r="N272" s="6" t="s">
        <v>4766</v>
      </c>
      <c r="O272" s="6" t="s">
        <v>4766</v>
      </c>
    </row>
    <row r="273" spans="1:15" ht="16.5" customHeight="1" x14ac:dyDescent="0.25">
      <c r="A273" s="1" t="s">
        <v>3662</v>
      </c>
      <c r="B273" s="2" t="s">
        <v>5292</v>
      </c>
      <c r="C273" s="13" t="str">
        <f t="shared" si="6"/>
        <v>查看目錄</v>
      </c>
      <c r="D273" s="1" t="s">
        <v>498</v>
      </c>
      <c r="E273" s="6">
        <v>38139</v>
      </c>
      <c r="F273" s="6">
        <v>38275</v>
      </c>
      <c r="G273" s="6">
        <v>38310</v>
      </c>
      <c r="H273" s="6">
        <v>38311</v>
      </c>
      <c r="I273" s="6" t="s">
        <v>4824</v>
      </c>
      <c r="J273" s="6">
        <v>38324</v>
      </c>
      <c r="K273" s="6" t="s">
        <v>4824</v>
      </c>
      <c r="L273" s="6" t="s">
        <v>316</v>
      </c>
      <c r="M273" s="6">
        <v>38325</v>
      </c>
      <c r="N273" s="6" t="s">
        <v>4766</v>
      </c>
      <c r="O273" s="6" t="s">
        <v>4766</v>
      </c>
    </row>
    <row r="274" spans="1:15" ht="16.5" customHeight="1" x14ac:dyDescent="0.25">
      <c r="A274" s="1" t="s">
        <v>3663</v>
      </c>
      <c r="B274" s="2" t="s">
        <v>5293</v>
      </c>
      <c r="C274" s="13" t="str">
        <f t="shared" si="6"/>
        <v>查看目錄</v>
      </c>
      <c r="D274" s="1" t="s">
        <v>498</v>
      </c>
      <c r="E274" s="6">
        <v>38139</v>
      </c>
      <c r="F274" s="6">
        <v>38275</v>
      </c>
      <c r="G274" s="6">
        <v>38310</v>
      </c>
      <c r="H274" s="6">
        <v>38311</v>
      </c>
      <c r="I274" s="6" t="s">
        <v>4824</v>
      </c>
      <c r="J274" s="6">
        <v>38324</v>
      </c>
      <c r="K274" s="6" t="s">
        <v>4824</v>
      </c>
      <c r="L274" s="6" t="s">
        <v>316</v>
      </c>
      <c r="M274" s="6">
        <v>38325</v>
      </c>
      <c r="N274" s="6" t="s">
        <v>4766</v>
      </c>
      <c r="O274" s="6" t="s">
        <v>4766</v>
      </c>
    </row>
    <row r="275" spans="1:15" ht="16.5" customHeight="1" x14ac:dyDescent="0.25">
      <c r="A275" s="1" t="s">
        <v>3664</v>
      </c>
      <c r="B275" s="2" t="s">
        <v>5294</v>
      </c>
      <c r="C275" s="13" t="str">
        <f t="shared" si="6"/>
        <v>查看目錄</v>
      </c>
      <c r="D275" s="1" t="s">
        <v>498</v>
      </c>
      <c r="E275" s="6">
        <v>38139</v>
      </c>
      <c r="F275" s="6">
        <v>38275</v>
      </c>
      <c r="G275" s="6">
        <v>38310</v>
      </c>
      <c r="H275" s="6">
        <v>38311</v>
      </c>
      <c r="I275" s="6" t="s">
        <v>4824</v>
      </c>
      <c r="J275" s="6">
        <v>38324</v>
      </c>
      <c r="K275" s="6" t="s">
        <v>4824</v>
      </c>
      <c r="L275" s="6" t="s">
        <v>316</v>
      </c>
      <c r="M275" s="6">
        <v>38325</v>
      </c>
      <c r="N275" s="6" t="s">
        <v>4766</v>
      </c>
      <c r="O275" s="6" t="s">
        <v>4766</v>
      </c>
    </row>
    <row r="276" spans="1:15" ht="16.5" customHeight="1" x14ac:dyDescent="0.25">
      <c r="A276" s="1" t="s">
        <v>3665</v>
      </c>
      <c r="B276" s="2" t="s">
        <v>5295</v>
      </c>
      <c r="C276" s="13" t="str">
        <f t="shared" si="6"/>
        <v>查看目錄</v>
      </c>
      <c r="D276" s="1" t="s">
        <v>498</v>
      </c>
      <c r="E276" s="6">
        <v>38139</v>
      </c>
      <c r="F276" s="6">
        <v>38275</v>
      </c>
      <c r="G276" s="6">
        <v>38310</v>
      </c>
      <c r="H276" s="6">
        <v>38311</v>
      </c>
      <c r="I276" s="6" t="s">
        <v>4824</v>
      </c>
      <c r="J276" s="6">
        <v>38324</v>
      </c>
      <c r="K276" s="6" t="s">
        <v>4824</v>
      </c>
      <c r="L276" s="6" t="s">
        <v>316</v>
      </c>
      <c r="M276" s="6">
        <v>38325</v>
      </c>
      <c r="N276" s="6" t="s">
        <v>4766</v>
      </c>
      <c r="O276" s="6" t="s">
        <v>4766</v>
      </c>
    </row>
    <row r="277" spans="1:15" ht="16.5" customHeight="1" x14ac:dyDescent="0.25">
      <c r="A277" s="1" t="s">
        <v>3666</v>
      </c>
      <c r="B277" s="2" t="s">
        <v>5296</v>
      </c>
      <c r="C277" s="13" t="str">
        <f t="shared" si="6"/>
        <v>查看目錄</v>
      </c>
      <c r="D277" s="1" t="s">
        <v>498</v>
      </c>
      <c r="E277" s="6">
        <v>38139</v>
      </c>
      <c r="F277" s="6">
        <v>38275</v>
      </c>
      <c r="G277" s="6">
        <v>38310</v>
      </c>
      <c r="H277" s="6">
        <v>38311</v>
      </c>
      <c r="I277" s="6" t="s">
        <v>4824</v>
      </c>
      <c r="J277" s="6">
        <v>38324</v>
      </c>
      <c r="K277" s="6" t="s">
        <v>4824</v>
      </c>
      <c r="L277" s="6" t="s">
        <v>316</v>
      </c>
      <c r="M277" s="6">
        <v>38325</v>
      </c>
      <c r="N277" s="6" t="s">
        <v>4766</v>
      </c>
      <c r="O277" s="6" t="s">
        <v>4766</v>
      </c>
    </row>
    <row r="278" spans="1:15" ht="16.5" customHeight="1" x14ac:dyDescent="0.25">
      <c r="A278" s="1" t="s">
        <v>3667</v>
      </c>
      <c r="B278" s="2" t="s">
        <v>5297</v>
      </c>
      <c r="C278" s="13" t="str">
        <f t="shared" si="6"/>
        <v>查看目錄</v>
      </c>
      <c r="D278" s="1" t="s">
        <v>498</v>
      </c>
      <c r="E278" s="6">
        <v>38139</v>
      </c>
      <c r="F278" s="6">
        <v>38275</v>
      </c>
      <c r="G278" s="6">
        <v>38310</v>
      </c>
      <c r="H278" s="6">
        <v>38311</v>
      </c>
      <c r="I278" s="6" t="s">
        <v>4824</v>
      </c>
      <c r="J278" s="6">
        <v>38324</v>
      </c>
      <c r="K278" s="6" t="s">
        <v>4824</v>
      </c>
      <c r="L278" s="6" t="s">
        <v>316</v>
      </c>
      <c r="M278" s="6">
        <v>38325</v>
      </c>
      <c r="N278" s="6" t="s">
        <v>4766</v>
      </c>
      <c r="O278" s="6" t="s">
        <v>4766</v>
      </c>
    </row>
    <row r="279" spans="1:15" ht="16.5" customHeight="1" x14ac:dyDescent="0.25">
      <c r="A279" s="1" t="s">
        <v>3668</v>
      </c>
      <c r="B279" s="2" t="s">
        <v>5298</v>
      </c>
      <c r="C279" s="13" t="str">
        <f t="shared" si="6"/>
        <v>查看目錄</v>
      </c>
      <c r="D279" s="1" t="s">
        <v>498</v>
      </c>
      <c r="E279" s="6">
        <v>38139</v>
      </c>
      <c r="F279" s="6">
        <v>38275</v>
      </c>
      <c r="G279" s="6">
        <v>38310</v>
      </c>
      <c r="H279" s="6">
        <v>38311</v>
      </c>
      <c r="I279" s="6" t="s">
        <v>4824</v>
      </c>
      <c r="J279" s="6">
        <v>38324</v>
      </c>
      <c r="K279" s="6" t="s">
        <v>4824</v>
      </c>
      <c r="L279" s="6" t="s">
        <v>316</v>
      </c>
      <c r="M279" s="6">
        <v>38325</v>
      </c>
      <c r="N279" s="6" t="s">
        <v>4766</v>
      </c>
      <c r="O279" s="6" t="s">
        <v>4766</v>
      </c>
    </row>
    <row r="280" spans="1:15" ht="16.5" customHeight="1" x14ac:dyDescent="0.25">
      <c r="A280" s="1" t="s">
        <v>3669</v>
      </c>
      <c r="B280" s="2" t="s">
        <v>5299</v>
      </c>
      <c r="C280" s="13" t="str">
        <f t="shared" si="6"/>
        <v>查看目錄</v>
      </c>
      <c r="D280" s="1" t="s">
        <v>498</v>
      </c>
      <c r="E280" s="6">
        <v>38139</v>
      </c>
      <c r="F280" s="6">
        <v>38275</v>
      </c>
      <c r="G280" s="6">
        <v>38310</v>
      </c>
      <c r="H280" s="6">
        <v>38311</v>
      </c>
      <c r="I280" s="6" t="s">
        <v>4824</v>
      </c>
      <c r="J280" s="6">
        <v>38324</v>
      </c>
      <c r="K280" s="6" t="s">
        <v>4824</v>
      </c>
      <c r="L280" s="6" t="s">
        <v>316</v>
      </c>
      <c r="M280" s="6">
        <v>38325</v>
      </c>
      <c r="N280" s="6" t="s">
        <v>4766</v>
      </c>
      <c r="O280" s="6" t="s">
        <v>4766</v>
      </c>
    </row>
    <row r="281" spans="1:15" ht="16.5" customHeight="1" x14ac:dyDescent="0.25">
      <c r="A281" s="1" t="s">
        <v>3670</v>
      </c>
      <c r="B281" s="2" t="s">
        <v>5300</v>
      </c>
      <c r="C281" s="13" t="str">
        <f t="shared" si="6"/>
        <v>查看目錄</v>
      </c>
      <c r="D281" s="1" t="s">
        <v>498</v>
      </c>
      <c r="E281" s="6">
        <v>38139</v>
      </c>
      <c r="F281" s="6">
        <v>38275</v>
      </c>
      <c r="G281" s="6">
        <v>38310</v>
      </c>
      <c r="H281" s="6">
        <v>38311</v>
      </c>
      <c r="I281" s="6" t="s">
        <v>4824</v>
      </c>
      <c r="J281" s="6">
        <v>38324</v>
      </c>
      <c r="K281" s="6" t="s">
        <v>4824</v>
      </c>
      <c r="L281" s="6" t="s">
        <v>316</v>
      </c>
      <c r="M281" s="6">
        <v>38325</v>
      </c>
      <c r="N281" s="6" t="s">
        <v>4766</v>
      </c>
      <c r="O281" s="6" t="s">
        <v>4766</v>
      </c>
    </row>
    <row r="282" spans="1:15" ht="16.5" customHeight="1" x14ac:dyDescent="0.25">
      <c r="A282" s="1" t="s">
        <v>3671</v>
      </c>
      <c r="B282" s="2" t="s">
        <v>5301</v>
      </c>
      <c r="C282" s="13" t="str">
        <f t="shared" si="6"/>
        <v>查看目錄</v>
      </c>
      <c r="D282" s="1" t="s">
        <v>498</v>
      </c>
      <c r="E282" s="6">
        <v>38139</v>
      </c>
      <c r="F282" s="6">
        <v>38275</v>
      </c>
      <c r="G282" s="6">
        <v>38310</v>
      </c>
      <c r="H282" s="6">
        <v>38311</v>
      </c>
      <c r="I282" s="6" t="s">
        <v>4824</v>
      </c>
      <c r="J282" s="6">
        <v>38324</v>
      </c>
      <c r="K282" s="6" t="s">
        <v>4824</v>
      </c>
      <c r="L282" s="6" t="s">
        <v>316</v>
      </c>
      <c r="M282" s="6">
        <v>38325</v>
      </c>
      <c r="N282" s="6" t="s">
        <v>4766</v>
      </c>
      <c r="O282" s="6" t="s">
        <v>4766</v>
      </c>
    </row>
    <row r="283" spans="1:15" ht="16.5" customHeight="1" x14ac:dyDescent="0.25">
      <c r="A283" s="1" t="s">
        <v>3672</v>
      </c>
      <c r="B283" s="2" t="s">
        <v>5302</v>
      </c>
      <c r="C283" s="13" t="str">
        <f t="shared" si="6"/>
        <v>查看目錄</v>
      </c>
      <c r="D283" s="1" t="s">
        <v>498</v>
      </c>
      <c r="E283" s="6">
        <v>38139</v>
      </c>
      <c r="F283" s="6">
        <v>38275</v>
      </c>
      <c r="G283" s="6">
        <v>38310</v>
      </c>
      <c r="H283" s="6">
        <v>38311</v>
      </c>
      <c r="I283" s="6" t="s">
        <v>4824</v>
      </c>
      <c r="J283" s="6">
        <v>38324</v>
      </c>
      <c r="K283" s="6" t="s">
        <v>4824</v>
      </c>
      <c r="L283" s="6" t="s">
        <v>316</v>
      </c>
      <c r="M283" s="6">
        <v>38325</v>
      </c>
      <c r="N283" s="6" t="s">
        <v>4766</v>
      </c>
      <c r="O283" s="6" t="s">
        <v>4766</v>
      </c>
    </row>
    <row r="284" spans="1:15" ht="16.5" customHeight="1" x14ac:dyDescent="0.25">
      <c r="A284" s="1" t="s">
        <v>3673</v>
      </c>
      <c r="B284" s="2" t="s">
        <v>5303</v>
      </c>
      <c r="C284" s="13" t="str">
        <f t="shared" ref="C284:C347" si="7">HYPERLINK("X:\Private\NTD\Test Report\測試報告-電子版本(1999-2014)\MIS","查看目錄")</f>
        <v>查看目錄</v>
      </c>
      <c r="D284" s="1" t="s">
        <v>498</v>
      </c>
      <c r="E284" s="6">
        <v>38139</v>
      </c>
      <c r="F284" s="6">
        <v>38275</v>
      </c>
      <c r="G284" s="6">
        <v>38310</v>
      </c>
      <c r="H284" s="6">
        <v>38311</v>
      </c>
      <c r="I284" s="6" t="s">
        <v>4824</v>
      </c>
      <c r="J284" s="6">
        <v>38324</v>
      </c>
      <c r="K284" s="6" t="s">
        <v>4824</v>
      </c>
      <c r="L284" s="6" t="s">
        <v>316</v>
      </c>
      <c r="M284" s="6">
        <v>38325</v>
      </c>
      <c r="N284" s="6" t="s">
        <v>4766</v>
      </c>
      <c r="O284" s="6" t="s">
        <v>4766</v>
      </c>
    </row>
    <row r="285" spans="1:15" ht="16.5" customHeight="1" x14ac:dyDescent="0.25">
      <c r="A285" s="1" t="s">
        <v>3674</v>
      </c>
      <c r="B285" s="2" t="s">
        <v>5304</v>
      </c>
      <c r="C285" s="13" t="str">
        <f t="shared" si="7"/>
        <v>查看目錄</v>
      </c>
      <c r="D285" s="1" t="s">
        <v>498</v>
      </c>
      <c r="E285" s="6">
        <v>38139</v>
      </c>
      <c r="F285" s="6">
        <v>38275</v>
      </c>
      <c r="G285" s="6">
        <v>38310</v>
      </c>
      <c r="H285" s="6">
        <v>38311</v>
      </c>
      <c r="I285" s="6" t="s">
        <v>4824</v>
      </c>
      <c r="J285" s="6">
        <v>38324</v>
      </c>
      <c r="K285" s="6" t="s">
        <v>4824</v>
      </c>
      <c r="L285" s="6" t="s">
        <v>316</v>
      </c>
      <c r="M285" s="6">
        <v>38325</v>
      </c>
      <c r="N285" s="6" t="s">
        <v>4766</v>
      </c>
      <c r="O285" s="6" t="s">
        <v>4766</v>
      </c>
    </row>
    <row r="286" spans="1:15" ht="16.5" customHeight="1" x14ac:dyDescent="0.25">
      <c r="A286" s="1" t="s">
        <v>3675</v>
      </c>
      <c r="B286" s="2" t="s">
        <v>5305</v>
      </c>
      <c r="C286" s="13" t="str">
        <f t="shared" si="7"/>
        <v>查看目錄</v>
      </c>
      <c r="D286" s="1" t="s">
        <v>498</v>
      </c>
      <c r="E286" s="6">
        <v>38139</v>
      </c>
      <c r="F286" s="6">
        <v>38275</v>
      </c>
      <c r="G286" s="6">
        <v>38310</v>
      </c>
      <c r="H286" s="6">
        <v>38311</v>
      </c>
      <c r="I286" s="6" t="s">
        <v>4824</v>
      </c>
      <c r="J286" s="6">
        <v>38324</v>
      </c>
      <c r="K286" s="6" t="s">
        <v>4824</v>
      </c>
      <c r="L286" s="6" t="s">
        <v>316</v>
      </c>
      <c r="M286" s="6">
        <v>38325</v>
      </c>
      <c r="N286" s="6" t="s">
        <v>4766</v>
      </c>
      <c r="O286" s="6" t="s">
        <v>4766</v>
      </c>
    </row>
    <row r="287" spans="1:15" ht="16.5" customHeight="1" x14ac:dyDescent="0.25">
      <c r="A287" s="1" t="s">
        <v>3676</v>
      </c>
      <c r="B287" s="2" t="s">
        <v>5306</v>
      </c>
      <c r="C287" s="13" t="str">
        <f t="shared" si="7"/>
        <v>查看目錄</v>
      </c>
      <c r="D287" s="1" t="s">
        <v>498</v>
      </c>
      <c r="E287" s="6">
        <v>38139</v>
      </c>
      <c r="F287" s="6">
        <v>38275</v>
      </c>
      <c r="G287" s="6">
        <v>38310</v>
      </c>
      <c r="H287" s="6">
        <v>38311</v>
      </c>
      <c r="I287" s="6" t="s">
        <v>4824</v>
      </c>
      <c r="J287" s="6">
        <v>38324</v>
      </c>
      <c r="K287" s="6" t="s">
        <v>4824</v>
      </c>
      <c r="L287" s="6" t="s">
        <v>316</v>
      </c>
      <c r="M287" s="6">
        <v>38325</v>
      </c>
      <c r="N287" s="6" t="s">
        <v>4766</v>
      </c>
      <c r="O287" s="6" t="s">
        <v>4766</v>
      </c>
    </row>
    <row r="288" spans="1:15" ht="16.5" customHeight="1" x14ac:dyDescent="0.25">
      <c r="A288" s="1" t="s">
        <v>3677</v>
      </c>
      <c r="B288" s="2" t="s">
        <v>5307</v>
      </c>
      <c r="C288" s="13" t="str">
        <f t="shared" si="7"/>
        <v>查看目錄</v>
      </c>
      <c r="D288" s="1" t="s">
        <v>498</v>
      </c>
      <c r="E288" s="6">
        <v>38139</v>
      </c>
      <c r="F288" s="6">
        <v>38275</v>
      </c>
      <c r="G288" s="6">
        <v>38310</v>
      </c>
      <c r="H288" s="6">
        <v>38311</v>
      </c>
      <c r="I288" s="6" t="s">
        <v>4824</v>
      </c>
      <c r="J288" s="6">
        <v>38324</v>
      </c>
      <c r="K288" s="6" t="s">
        <v>4824</v>
      </c>
      <c r="L288" s="6" t="s">
        <v>316</v>
      </c>
      <c r="M288" s="6">
        <v>38325</v>
      </c>
      <c r="N288" s="6" t="s">
        <v>4766</v>
      </c>
      <c r="O288" s="6" t="s">
        <v>4766</v>
      </c>
    </row>
    <row r="289" spans="1:15" ht="16.5" customHeight="1" x14ac:dyDescent="0.25">
      <c r="A289" s="1" t="s">
        <v>3678</v>
      </c>
      <c r="B289" s="2" t="s">
        <v>5308</v>
      </c>
      <c r="C289" s="13" t="str">
        <f t="shared" si="7"/>
        <v>查看目錄</v>
      </c>
      <c r="D289" s="1" t="s">
        <v>498</v>
      </c>
      <c r="E289" s="6">
        <v>38139</v>
      </c>
      <c r="F289" s="6">
        <v>38275</v>
      </c>
      <c r="G289" s="6">
        <v>38310</v>
      </c>
      <c r="H289" s="6">
        <v>38311</v>
      </c>
      <c r="I289" s="6" t="s">
        <v>4824</v>
      </c>
      <c r="J289" s="6">
        <v>38324</v>
      </c>
      <c r="K289" s="6" t="s">
        <v>4824</v>
      </c>
      <c r="L289" s="6" t="s">
        <v>316</v>
      </c>
      <c r="M289" s="6">
        <v>38325</v>
      </c>
      <c r="N289" s="6" t="s">
        <v>4766</v>
      </c>
      <c r="O289" s="6" t="s">
        <v>4766</v>
      </c>
    </row>
    <row r="290" spans="1:15" ht="16.5" customHeight="1" x14ac:dyDescent="0.25">
      <c r="A290" s="1" t="s">
        <v>3679</v>
      </c>
      <c r="B290" s="2" t="s">
        <v>5309</v>
      </c>
      <c r="C290" s="13" t="str">
        <f t="shared" si="7"/>
        <v>查看目錄</v>
      </c>
      <c r="D290" s="1" t="s">
        <v>498</v>
      </c>
      <c r="E290" s="6">
        <v>38139</v>
      </c>
      <c r="F290" s="6">
        <v>38275</v>
      </c>
      <c r="G290" s="6">
        <v>38310</v>
      </c>
      <c r="H290" s="6">
        <v>38311</v>
      </c>
      <c r="I290" s="6" t="s">
        <v>4824</v>
      </c>
      <c r="J290" s="6">
        <v>38324</v>
      </c>
      <c r="K290" s="6" t="s">
        <v>4824</v>
      </c>
      <c r="L290" s="6" t="s">
        <v>316</v>
      </c>
      <c r="M290" s="6">
        <v>38325</v>
      </c>
      <c r="N290" s="6" t="s">
        <v>4766</v>
      </c>
      <c r="O290" s="6" t="s">
        <v>4766</v>
      </c>
    </row>
    <row r="291" spans="1:15" ht="16.5" customHeight="1" x14ac:dyDescent="0.25">
      <c r="A291" s="1" t="s">
        <v>3680</v>
      </c>
      <c r="B291" s="2" t="s">
        <v>5310</v>
      </c>
      <c r="C291" s="13" t="str">
        <f t="shared" si="7"/>
        <v>查看目錄</v>
      </c>
      <c r="D291" s="1" t="s">
        <v>9</v>
      </c>
      <c r="E291" s="6">
        <v>38225</v>
      </c>
      <c r="F291" s="6">
        <v>38264</v>
      </c>
      <c r="G291" s="6">
        <v>38288</v>
      </c>
      <c r="H291" s="6">
        <v>38289</v>
      </c>
      <c r="I291" s="6" t="s">
        <v>4824</v>
      </c>
      <c r="J291" s="6">
        <v>38295</v>
      </c>
      <c r="K291" s="6" t="s">
        <v>4824</v>
      </c>
      <c r="L291" s="6" t="s">
        <v>2138</v>
      </c>
      <c r="M291" s="6">
        <v>38297</v>
      </c>
      <c r="N291" s="6" t="s">
        <v>4766</v>
      </c>
      <c r="O291" s="6" t="s">
        <v>4766</v>
      </c>
    </row>
    <row r="292" spans="1:15" ht="16.5" customHeight="1" x14ac:dyDescent="0.25">
      <c r="A292" s="1" t="s">
        <v>3681</v>
      </c>
      <c r="B292" s="2" t="s">
        <v>5311</v>
      </c>
      <c r="C292" s="13" t="str">
        <f t="shared" si="7"/>
        <v>查看目錄</v>
      </c>
      <c r="D292" s="1" t="s">
        <v>50</v>
      </c>
      <c r="E292" s="6">
        <v>38271</v>
      </c>
      <c r="F292" s="6">
        <v>38278</v>
      </c>
      <c r="G292" s="6">
        <v>38293</v>
      </c>
      <c r="H292" s="6">
        <v>38294</v>
      </c>
      <c r="I292" s="6" t="s">
        <v>4824</v>
      </c>
      <c r="J292" s="6">
        <v>38301</v>
      </c>
      <c r="K292" s="6" t="s">
        <v>4824</v>
      </c>
      <c r="L292" s="6" t="s">
        <v>350</v>
      </c>
      <c r="M292" s="6">
        <v>38303</v>
      </c>
      <c r="N292" s="6" t="s">
        <v>4766</v>
      </c>
      <c r="O292" s="6" t="s">
        <v>4766</v>
      </c>
    </row>
    <row r="293" spans="1:15" ht="16.5" customHeight="1" x14ac:dyDescent="0.25">
      <c r="A293" s="1" t="s">
        <v>3682</v>
      </c>
      <c r="B293" s="2" t="s">
        <v>5312</v>
      </c>
      <c r="C293" s="13" t="str">
        <f t="shared" si="7"/>
        <v>查看目錄</v>
      </c>
      <c r="D293" s="1" t="s">
        <v>433</v>
      </c>
      <c r="E293" s="6">
        <v>38261</v>
      </c>
      <c r="F293" s="6">
        <v>38285</v>
      </c>
      <c r="G293" s="6" t="s">
        <v>4766</v>
      </c>
      <c r="H293" s="6" t="s">
        <v>4766</v>
      </c>
      <c r="I293" s="6" t="s">
        <v>4766</v>
      </c>
      <c r="J293" s="6" t="s">
        <v>4766</v>
      </c>
      <c r="K293" s="6" t="s">
        <v>4766</v>
      </c>
      <c r="L293" s="6" t="s">
        <v>316</v>
      </c>
      <c r="M293" s="6" t="s">
        <v>4766</v>
      </c>
      <c r="N293" s="6" t="s">
        <v>4766</v>
      </c>
      <c r="O293" s="6" t="s">
        <v>4766</v>
      </c>
    </row>
    <row r="294" spans="1:15" ht="16.5" customHeight="1" x14ac:dyDescent="0.25">
      <c r="A294" s="1" t="s">
        <v>3683</v>
      </c>
      <c r="B294" s="2" t="s">
        <v>5313</v>
      </c>
      <c r="C294" s="13" t="str">
        <f t="shared" si="7"/>
        <v>查看目錄</v>
      </c>
      <c r="D294" s="1" t="s">
        <v>433</v>
      </c>
      <c r="E294" s="6">
        <v>38261</v>
      </c>
      <c r="F294" s="6">
        <v>38285</v>
      </c>
      <c r="G294" s="6" t="s">
        <v>4766</v>
      </c>
      <c r="H294" s="6" t="s">
        <v>4766</v>
      </c>
      <c r="I294" s="6" t="s">
        <v>4766</v>
      </c>
      <c r="J294" s="6" t="s">
        <v>4766</v>
      </c>
      <c r="K294" s="6" t="s">
        <v>4766</v>
      </c>
      <c r="L294" s="6" t="s">
        <v>316</v>
      </c>
      <c r="M294" s="6" t="s">
        <v>4766</v>
      </c>
      <c r="N294" s="6" t="s">
        <v>4766</v>
      </c>
      <c r="O294" s="6" t="s">
        <v>4766</v>
      </c>
    </row>
    <row r="295" spans="1:15" ht="16.5" customHeight="1" x14ac:dyDescent="0.25">
      <c r="A295" s="1" t="s">
        <v>3684</v>
      </c>
      <c r="B295" s="2" t="s">
        <v>5314</v>
      </c>
      <c r="C295" s="13" t="str">
        <f t="shared" si="7"/>
        <v>查看目錄</v>
      </c>
      <c r="D295" s="1" t="s">
        <v>1574</v>
      </c>
      <c r="E295" s="6">
        <v>38286</v>
      </c>
      <c r="F295" s="6">
        <v>38288</v>
      </c>
      <c r="G295" s="6">
        <v>38332</v>
      </c>
      <c r="H295" s="6">
        <v>38334</v>
      </c>
      <c r="I295" s="6" t="s">
        <v>4792</v>
      </c>
      <c r="J295" s="6">
        <v>38337</v>
      </c>
      <c r="K295" s="6" t="s">
        <v>4824</v>
      </c>
      <c r="L295" s="6" t="s">
        <v>34</v>
      </c>
      <c r="M295" s="6">
        <v>38338</v>
      </c>
      <c r="N295" s="6" t="s">
        <v>4766</v>
      </c>
      <c r="O295" s="6" t="s">
        <v>4766</v>
      </c>
    </row>
    <row r="296" spans="1:15" ht="16.5" customHeight="1" x14ac:dyDescent="0.25">
      <c r="A296" s="1" t="s">
        <v>3685</v>
      </c>
      <c r="B296" s="2" t="s">
        <v>5315</v>
      </c>
      <c r="C296" s="13" t="str">
        <f t="shared" si="7"/>
        <v>查看目錄</v>
      </c>
      <c r="D296" s="1" t="s">
        <v>50</v>
      </c>
      <c r="E296" s="6">
        <v>38267</v>
      </c>
      <c r="F296" s="6">
        <v>38270</v>
      </c>
      <c r="G296" s="6">
        <v>38332</v>
      </c>
      <c r="H296" s="6">
        <v>38334</v>
      </c>
      <c r="I296" s="6" t="s">
        <v>4805</v>
      </c>
      <c r="J296" s="6">
        <v>38337</v>
      </c>
      <c r="K296" s="6" t="s">
        <v>4821</v>
      </c>
      <c r="L296" s="6" t="s">
        <v>34</v>
      </c>
      <c r="M296" s="6">
        <v>38338</v>
      </c>
      <c r="N296" s="6" t="s">
        <v>4766</v>
      </c>
      <c r="O296" s="6" t="s">
        <v>4766</v>
      </c>
    </row>
    <row r="297" spans="1:15" ht="16.5" customHeight="1" x14ac:dyDescent="0.25">
      <c r="A297" s="1" t="s">
        <v>3686</v>
      </c>
      <c r="B297" s="2" t="s">
        <v>5315</v>
      </c>
      <c r="C297" s="13" t="str">
        <f t="shared" si="7"/>
        <v>查看目錄</v>
      </c>
      <c r="D297" s="1" t="s">
        <v>50</v>
      </c>
      <c r="E297" s="6">
        <v>38267</v>
      </c>
      <c r="F297" s="6">
        <v>38270</v>
      </c>
      <c r="G297" s="6">
        <v>38332</v>
      </c>
      <c r="H297" s="6">
        <v>38334</v>
      </c>
      <c r="I297" s="6" t="s">
        <v>4805</v>
      </c>
      <c r="J297" s="6">
        <v>38337</v>
      </c>
      <c r="K297" s="6" t="s">
        <v>4821</v>
      </c>
      <c r="L297" s="6" t="s">
        <v>34</v>
      </c>
      <c r="M297" s="6">
        <v>38338</v>
      </c>
      <c r="N297" s="6" t="s">
        <v>4766</v>
      </c>
      <c r="O297" s="6" t="s">
        <v>4766</v>
      </c>
    </row>
    <row r="298" spans="1:15" ht="16.5" customHeight="1" x14ac:dyDescent="0.25">
      <c r="A298" s="1" t="s">
        <v>3687</v>
      </c>
      <c r="B298" s="2" t="s">
        <v>5315</v>
      </c>
      <c r="C298" s="13" t="str">
        <f t="shared" si="7"/>
        <v>查看目錄</v>
      </c>
      <c r="D298" s="1" t="s">
        <v>50</v>
      </c>
      <c r="E298" s="6">
        <v>38267</v>
      </c>
      <c r="F298" s="6">
        <v>38270</v>
      </c>
      <c r="G298" s="6">
        <v>38332</v>
      </c>
      <c r="H298" s="6">
        <v>38334</v>
      </c>
      <c r="I298" s="6" t="s">
        <v>4805</v>
      </c>
      <c r="J298" s="6">
        <v>38337</v>
      </c>
      <c r="K298" s="6" t="s">
        <v>4821</v>
      </c>
      <c r="L298" s="6" t="s">
        <v>34</v>
      </c>
      <c r="M298" s="6">
        <v>38338</v>
      </c>
      <c r="N298" s="6" t="s">
        <v>4766</v>
      </c>
      <c r="O298" s="6" t="s">
        <v>4766</v>
      </c>
    </row>
    <row r="299" spans="1:15" ht="16.5" customHeight="1" x14ac:dyDescent="0.25">
      <c r="A299" s="1" t="s">
        <v>3688</v>
      </c>
      <c r="B299" s="2" t="s">
        <v>5315</v>
      </c>
      <c r="C299" s="13" t="str">
        <f t="shared" si="7"/>
        <v>查看目錄</v>
      </c>
      <c r="D299" s="1" t="s">
        <v>50</v>
      </c>
      <c r="E299" s="6">
        <v>38267</v>
      </c>
      <c r="F299" s="6">
        <v>38270</v>
      </c>
      <c r="G299" s="6">
        <v>38332</v>
      </c>
      <c r="H299" s="6">
        <v>38334</v>
      </c>
      <c r="I299" s="6" t="s">
        <v>4805</v>
      </c>
      <c r="J299" s="6">
        <v>38337</v>
      </c>
      <c r="K299" s="6" t="s">
        <v>4821</v>
      </c>
      <c r="L299" s="6" t="s">
        <v>34</v>
      </c>
      <c r="M299" s="6">
        <v>38338</v>
      </c>
      <c r="N299" s="6" t="s">
        <v>4766</v>
      </c>
      <c r="O299" s="6" t="s">
        <v>4766</v>
      </c>
    </row>
    <row r="300" spans="1:15" ht="16.5" customHeight="1" x14ac:dyDescent="0.25">
      <c r="A300" s="1" t="s">
        <v>3689</v>
      </c>
      <c r="B300" s="2" t="s">
        <v>5315</v>
      </c>
      <c r="C300" s="13" t="str">
        <f t="shared" si="7"/>
        <v>查看目錄</v>
      </c>
      <c r="D300" s="1" t="s">
        <v>50</v>
      </c>
      <c r="E300" s="6">
        <v>38267</v>
      </c>
      <c r="F300" s="6">
        <v>38270</v>
      </c>
      <c r="G300" s="6">
        <v>38332</v>
      </c>
      <c r="H300" s="6">
        <v>38334</v>
      </c>
      <c r="I300" s="6" t="s">
        <v>4805</v>
      </c>
      <c r="J300" s="6">
        <v>38337</v>
      </c>
      <c r="K300" s="6" t="s">
        <v>4821</v>
      </c>
      <c r="L300" s="6" t="s">
        <v>34</v>
      </c>
      <c r="M300" s="6">
        <v>38338</v>
      </c>
      <c r="N300" s="6" t="s">
        <v>4766</v>
      </c>
      <c r="O300" s="6" t="s">
        <v>4766</v>
      </c>
    </row>
    <row r="301" spans="1:15" ht="16.5" customHeight="1" x14ac:dyDescent="0.25">
      <c r="A301" s="1" t="s">
        <v>3690</v>
      </c>
      <c r="B301" s="2" t="s">
        <v>5315</v>
      </c>
      <c r="C301" s="13" t="str">
        <f t="shared" si="7"/>
        <v>查看目錄</v>
      </c>
      <c r="D301" s="1" t="s">
        <v>50</v>
      </c>
      <c r="E301" s="6">
        <v>38267</v>
      </c>
      <c r="F301" s="6">
        <v>38270</v>
      </c>
      <c r="G301" s="6">
        <v>38332</v>
      </c>
      <c r="H301" s="6">
        <v>38334</v>
      </c>
      <c r="I301" s="6" t="s">
        <v>4805</v>
      </c>
      <c r="J301" s="6">
        <v>38337</v>
      </c>
      <c r="K301" s="6" t="s">
        <v>4821</v>
      </c>
      <c r="L301" s="6" t="s">
        <v>34</v>
      </c>
      <c r="M301" s="6">
        <v>38338</v>
      </c>
      <c r="N301" s="6" t="s">
        <v>4766</v>
      </c>
      <c r="O301" s="6" t="s">
        <v>4766</v>
      </c>
    </row>
    <row r="302" spans="1:15" ht="16.5" customHeight="1" x14ac:dyDescent="0.25">
      <c r="A302" s="1" t="s">
        <v>3691</v>
      </c>
      <c r="B302" s="2" t="s">
        <v>5316</v>
      </c>
      <c r="C302" s="13" t="str">
        <f t="shared" si="7"/>
        <v>查看目錄</v>
      </c>
      <c r="D302" s="1" t="s">
        <v>59</v>
      </c>
      <c r="E302" s="6">
        <v>38288</v>
      </c>
      <c r="F302" s="6">
        <v>38295</v>
      </c>
      <c r="G302" s="6">
        <v>38310</v>
      </c>
      <c r="H302" s="6">
        <v>38311</v>
      </c>
      <c r="I302" s="6" t="s">
        <v>4824</v>
      </c>
      <c r="J302" s="6">
        <v>38324</v>
      </c>
      <c r="K302" s="6" t="s">
        <v>4824</v>
      </c>
      <c r="L302" s="6" t="s">
        <v>34</v>
      </c>
      <c r="M302" s="6">
        <v>38325</v>
      </c>
      <c r="N302" s="6" t="s">
        <v>4766</v>
      </c>
      <c r="O302" s="6" t="s">
        <v>4766</v>
      </c>
    </row>
    <row r="303" spans="1:15" ht="16.5" customHeight="1" x14ac:dyDescent="0.25">
      <c r="A303" s="1" t="s">
        <v>3692</v>
      </c>
      <c r="B303" s="2" t="s">
        <v>5317</v>
      </c>
      <c r="C303" s="13" t="str">
        <f t="shared" si="7"/>
        <v>查看目錄</v>
      </c>
      <c r="D303" s="1" t="s">
        <v>59</v>
      </c>
      <c r="E303" s="6">
        <v>38258</v>
      </c>
      <c r="F303" s="6">
        <v>38280</v>
      </c>
      <c r="G303" s="6">
        <v>38310</v>
      </c>
      <c r="H303" s="6">
        <v>38311</v>
      </c>
      <c r="I303" s="6" t="s">
        <v>4824</v>
      </c>
      <c r="J303" s="6">
        <v>38324</v>
      </c>
      <c r="K303" s="6" t="s">
        <v>4824</v>
      </c>
      <c r="L303" s="6" t="s">
        <v>34</v>
      </c>
      <c r="M303" s="6">
        <v>38325</v>
      </c>
      <c r="N303" s="6" t="s">
        <v>4766</v>
      </c>
      <c r="O303" s="6" t="s">
        <v>4766</v>
      </c>
    </row>
    <row r="304" spans="1:15" ht="16.5" customHeight="1" x14ac:dyDescent="0.25">
      <c r="A304" s="1" t="s">
        <v>3693</v>
      </c>
      <c r="B304" s="2" t="s">
        <v>5318</v>
      </c>
      <c r="C304" s="13" t="str">
        <f t="shared" si="7"/>
        <v>查看目錄</v>
      </c>
      <c r="D304" s="1" t="s">
        <v>1574</v>
      </c>
      <c r="E304" s="6">
        <v>38286</v>
      </c>
      <c r="F304" s="6">
        <v>38306</v>
      </c>
      <c r="G304" s="6">
        <v>38344</v>
      </c>
      <c r="H304" s="6">
        <v>38345</v>
      </c>
      <c r="I304" s="6" t="s">
        <v>4792</v>
      </c>
      <c r="J304" s="6">
        <v>38365</v>
      </c>
      <c r="K304" s="6" t="s">
        <v>4824</v>
      </c>
      <c r="L304" s="6" t="s">
        <v>2138</v>
      </c>
      <c r="M304" s="6">
        <v>38365</v>
      </c>
      <c r="N304" s="6" t="s">
        <v>4766</v>
      </c>
      <c r="O304" s="6" t="s">
        <v>4766</v>
      </c>
    </row>
    <row r="305" spans="1:15" ht="16.5" customHeight="1" x14ac:dyDescent="0.25">
      <c r="A305" s="1" t="s">
        <v>3694</v>
      </c>
      <c r="B305" s="2" t="s">
        <v>5319</v>
      </c>
      <c r="C305" s="13" t="str">
        <f t="shared" si="7"/>
        <v>查看目錄</v>
      </c>
      <c r="D305" s="1" t="s">
        <v>635</v>
      </c>
      <c r="E305" s="6">
        <v>38250</v>
      </c>
      <c r="F305" s="6">
        <v>38255</v>
      </c>
      <c r="G305" s="6" t="s">
        <v>4766</v>
      </c>
      <c r="H305" s="6" t="s">
        <v>4766</v>
      </c>
      <c r="I305" s="6" t="s">
        <v>4766</v>
      </c>
      <c r="J305" s="6" t="s">
        <v>4766</v>
      </c>
      <c r="K305" s="6" t="s">
        <v>4766</v>
      </c>
      <c r="L305" s="6" t="s">
        <v>566</v>
      </c>
      <c r="M305" s="6" t="s">
        <v>4766</v>
      </c>
      <c r="N305" s="6" t="s">
        <v>4766</v>
      </c>
      <c r="O305" s="6" t="s">
        <v>4766</v>
      </c>
    </row>
    <row r="306" spans="1:15" ht="16.5" customHeight="1" x14ac:dyDescent="0.25">
      <c r="A306" s="1" t="s">
        <v>3695</v>
      </c>
      <c r="B306" s="2" t="s">
        <v>5320</v>
      </c>
      <c r="C306" s="13" t="str">
        <f t="shared" si="7"/>
        <v>查看目錄</v>
      </c>
      <c r="D306" s="1" t="s">
        <v>3696</v>
      </c>
      <c r="E306" s="6">
        <v>38311</v>
      </c>
      <c r="F306" s="6" t="s">
        <v>4804</v>
      </c>
      <c r="G306" s="6" t="s">
        <v>5257</v>
      </c>
      <c r="H306" s="6" t="s">
        <v>4766</v>
      </c>
      <c r="I306" s="6" t="s">
        <v>4766</v>
      </c>
      <c r="J306" s="6" t="s">
        <v>4766</v>
      </c>
      <c r="K306" s="6" t="s">
        <v>4766</v>
      </c>
      <c r="L306" s="6" t="s">
        <v>84</v>
      </c>
      <c r="M306" s="6" t="s">
        <v>4766</v>
      </c>
      <c r="N306" s="6" t="s">
        <v>4766</v>
      </c>
      <c r="O306" s="6" t="s">
        <v>4766</v>
      </c>
    </row>
    <row r="307" spans="1:15" ht="16.5" customHeight="1" x14ac:dyDescent="0.25">
      <c r="A307" s="1" t="s">
        <v>3697</v>
      </c>
      <c r="B307" s="2" t="s">
        <v>5321</v>
      </c>
      <c r="C307" s="13" t="str">
        <f t="shared" si="7"/>
        <v>查看目錄</v>
      </c>
      <c r="D307" s="1" t="s">
        <v>3698</v>
      </c>
      <c r="E307" s="6">
        <v>38246</v>
      </c>
      <c r="F307" s="6">
        <v>38254</v>
      </c>
      <c r="G307" s="6">
        <v>38344</v>
      </c>
      <c r="H307" s="6">
        <v>38345</v>
      </c>
      <c r="I307" s="6" t="s">
        <v>4805</v>
      </c>
      <c r="J307" s="6">
        <v>38365</v>
      </c>
      <c r="K307" s="6" t="s">
        <v>4821</v>
      </c>
      <c r="L307" s="6" t="s">
        <v>566</v>
      </c>
      <c r="M307" s="6">
        <v>38365</v>
      </c>
      <c r="N307" s="6" t="s">
        <v>4766</v>
      </c>
      <c r="O307" s="6" t="s">
        <v>4766</v>
      </c>
    </row>
    <row r="308" spans="1:15" ht="16.5" customHeight="1" x14ac:dyDescent="0.25">
      <c r="A308" s="1" t="s">
        <v>3699</v>
      </c>
      <c r="B308" s="2" t="s">
        <v>5322</v>
      </c>
      <c r="C308" s="13" t="str">
        <f t="shared" si="7"/>
        <v>查看目錄</v>
      </c>
      <c r="D308" s="1" t="s">
        <v>3700</v>
      </c>
      <c r="E308" s="6">
        <v>38311</v>
      </c>
      <c r="F308" s="6">
        <v>38331</v>
      </c>
      <c r="G308" s="6">
        <v>38422</v>
      </c>
      <c r="H308" s="6">
        <v>38427</v>
      </c>
      <c r="I308" s="6" t="s">
        <v>4792</v>
      </c>
      <c r="J308" s="6">
        <v>38434</v>
      </c>
      <c r="K308" s="6" t="s">
        <v>4824</v>
      </c>
      <c r="L308" s="6" t="s">
        <v>316</v>
      </c>
      <c r="M308" s="6">
        <v>38435</v>
      </c>
      <c r="N308" s="6" t="s">
        <v>4766</v>
      </c>
      <c r="O308" s="6" t="s">
        <v>4766</v>
      </c>
    </row>
    <row r="309" spans="1:15" ht="16.5" customHeight="1" x14ac:dyDescent="0.25">
      <c r="A309" s="1" t="s">
        <v>3701</v>
      </c>
      <c r="B309" s="2" t="s">
        <v>5323</v>
      </c>
      <c r="C309" s="13" t="str">
        <f t="shared" si="7"/>
        <v>查看目錄</v>
      </c>
      <c r="D309" s="1" t="s">
        <v>50</v>
      </c>
      <c r="E309" s="6">
        <v>38324</v>
      </c>
      <c r="F309" s="6">
        <v>38355</v>
      </c>
      <c r="G309" s="6">
        <v>38344</v>
      </c>
      <c r="H309" s="6">
        <v>38355</v>
      </c>
      <c r="I309" s="6" t="s">
        <v>4995</v>
      </c>
      <c r="J309" s="6">
        <v>38413</v>
      </c>
      <c r="K309" s="6" t="s">
        <v>4824</v>
      </c>
      <c r="L309" s="6" t="s">
        <v>84</v>
      </c>
      <c r="M309" s="6">
        <v>38414</v>
      </c>
      <c r="N309" s="6" t="s">
        <v>4766</v>
      </c>
      <c r="O309" s="6" t="s">
        <v>4766</v>
      </c>
    </row>
    <row r="310" spans="1:15" ht="16.5" customHeight="1" x14ac:dyDescent="0.25">
      <c r="A310" s="1" t="s">
        <v>3702</v>
      </c>
      <c r="B310" s="2" t="s">
        <v>5324</v>
      </c>
      <c r="C310" s="13" t="str">
        <f t="shared" si="7"/>
        <v>查看目錄</v>
      </c>
      <c r="D310" s="1" t="s">
        <v>50</v>
      </c>
      <c r="E310" s="6">
        <v>38324</v>
      </c>
      <c r="F310" s="6">
        <v>38355</v>
      </c>
      <c r="G310" s="6">
        <v>38344</v>
      </c>
      <c r="H310" s="6">
        <v>38355</v>
      </c>
      <c r="I310" s="6" t="s">
        <v>4995</v>
      </c>
      <c r="J310" s="6">
        <v>38413</v>
      </c>
      <c r="K310" s="6" t="s">
        <v>4824</v>
      </c>
      <c r="L310" s="6" t="s">
        <v>84</v>
      </c>
      <c r="M310" s="6">
        <v>38414</v>
      </c>
      <c r="N310" s="6" t="s">
        <v>4766</v>
      </c>
      <c r="O310" s="6" t="s">
        <v>4766</v>
      </c>
    </row>
    <row r="311" spans="1:15" ht="16.5" customHeight="1" x14ac:dyDescent="0.25">
      <c r="A311" s="1" t="s">
        <v>3703</v>
      </c>
      <c r="B311" s="2" t="s">
        <v>5325</v>
      </c>
      <c r="C311" s="13" t="str">
        <f t="shared" si="7"/>
        <v>查看目錄</v>
      </c>
      <c r="D311" s="1" t="s">
        <v>50</v>
      </c>
      <c r="E311" s="6">
        <v>38324</v>
      </c>
      <c r="F311" s="6">
        <v>38355</v>
      </c>
      <c r="G311" s="6">
        <v>38344</v>
      </c>
      <c r="H311" s="6">
        <v>38355</v>
      </c>
      <c r="I311" s="6" t="s">
        <v>4995</v>
      </c>
      <c r="J311" s="6">
        <v>38413</v>
      </c>
      <c r="K311" s="6" t="s">
        <v>4824</v>
      </c>
      <c r="L311" s="6" t="s">
        <v>84</v>
      </c>
      <c r="M311" s="6">
        <v>38414</v>
      </c>
      <c r="N311" s="6" t="s">
        <v>4766</v>
      </c>
      <c r="O311" s="6" t="s">
        <v>4766</v>
      </c>
    </row>
    <row r="312" spans="1:15" ht="16.5" customHeight="1" x14ac:dyDescent="0.25">
      <c r="A312" s="1" t="s">
        <v>3704</v>
      </c>
      <c r="B312" s="2" t="s">
        <v>5326</v>
      </c>
      <c r="C312" s="13" t="str">
        <f t="shared" si="7"/>
        <v>查看目錄</v>
      </c>
      <c r="D312" s="1" t="s">
        <v>50</v>
      </c>
      <c r="E312" s="6">
        <v>38324</v>
      </c>
      <c r="F312" s="6">
        <v>38355</v>
      </c>
      <c r="G312" s="6">
        <v>38344</v>
      </c>
      <c r="H312" s="6">
        <v>38355</v>
      </c>
      <c r="I312" s="6" t="s">
        <v>4995</v>
      </c>
      <c r="J312" s="6">
        <v>38413</v>
      </c>
      <c r="K312" s="6" t="s">
        <v>4824</v>
      </c>
      <c r="L312" s="6" t="s">
        <v>84</v>
      </c>
      <c r="M312" s="6">
        <v>38414</v>
      </c>
      <c r="N312" s="6" t="s">
        <v>4766</v>
      </c>
      <c r="O312" s="6" t="s">
        <v>4766</v>
      </c>
    </row>
    <row r="313" spans="1:15" ht="16.5" customHeight="1" x14ac:dyDescent="0.25">
      <c r="A313" s="1" t="s">
        <v>3705</v>
      </c>
      <c r="B313" s="2" t="s">
        <v>5327</v>
      </c>
      <c r="C313" s="13" t="str">
        <f t="shared" si="7"/>
        <v>查看目錄</v>
      </c>
      <c r="D313" s="1" t="s">
        <v>50</v>
      </c>
      <c r="E313" s="6">
        <v>38324</v>
      </c>
      <c r="F313" s="6">
        <v>38355</v>
      </c>
      <c r="G313" s="6">
        <v>38344</v>
      </c>
      <c r="H313" s="6">
        <v>38355</v>
      </c>
      <c r="I313" s="6" t="s">
        <v>4995</v>
      </c>
      <c r="J313" s="6">
        <v>38413</v>
      </c>
      <c r="K313" s="6" t="s">
        <v>4824</v>
      </c>
      <c r="L313" s="6" t="s">
        <v>84</v>
      </c>
      <c r="M313" s="6">
        <v>38414</v>
      </c>
      <c r="N313" s="6" t="s">
        <v>4766</v>
      </c>
      <c r="O313" s="6" t="s">
        <v>4766</v>
      </c>
    </row>
    <row r="314" spans="1:15" ht="16.5" customHeight="1" x14ac:dyDescent="0.25">
      <c r="A314" s="1" t="s">
        <v>3706</v>
      </c>
      <c r="B314" s="2" t="s">
        <v>5328</v>
      </c>
      <c r="C314" s="13" t="str">
        <f t="shared" si="7"/>
        <v>查看目錄</v>
      </c>
      <c r="D314" s="1" t="s">
        <v>50</v>
      </c>
      <c r="E314" s="6">
        <v>38324</v>
      </c>
      <c r="F314" s="6">
        <v>38355</v>
      </c>
      <c r="G314" s="6">
        <v>38344</v>
      </c>
      <c r="H314" s="6">
        <v>38355</v>
      </c>
      <c r="I314" s="6" t="s">
        <v>4995</v>
      </c>
      <c r="J314" s="6">
        <v>38413</v>
      </c>
      <c r="K314" s="6" t="s">
        <v>4824</v>
      </c>
      <c r="L314" s="6" t="s">
        <v>84</v>
      </c>
      <c r="M314" s="6">
        <v>38414</v>
      </c>
      <c r="N314" s="6" t="s">
        <v>4766</v>
      </c>
      <c r="O314" s="6" t="s">
        <v>4766</v>
      </c>
    </row>
    <row r="315" spans="1:15" ht="16.5" customHeight="1" x14ac:dyDescent="0.25">
      <c r="A315" s="1" t="s">
        <v>3707</v>
      </c>
      <c r="B315" s="2" t="s">
        <v>5329</v>
      </c>
      <c r="C315" s="13" t="str">
        <f t="shared" si="7"/>
        <v>查看目錄</v>
      </c>
      <c r="D315" s="1" t="s">
        <v>3597</v>
      </c>
      <c r="E315" s="6">
        <v>38315</v>
      </c>
      <c r="F315" s="6">
        <v>38331</v>
      </c>
      <c r="G315" s="6">
        <v>38371</v>
      </c>
      <c r="H315" s="6">
        <v>38372</v>
      </c>
      <c r="I315" s="6" t="s">
        <v>4792</v>
      </c>
      <c r="J315" s="6">
        <v>38386</v>
      </c>
      <c r="K315" s="6" t="s">
        <v>4824</v>
      </c>
      <c r="L315" s="6" t="s">
        <v>34</v>
      </c>
      <c r="M315" s="6">
        <v>38387</v>
      </c>
      <c r="N315" s="6" t="s">
        <v>4766</v>
      </c>
      <c r="O315" s="6" t="s">
        <v>4766</v>
      </c>
    </row>
    <row r="316" spans="1:15" ht="16.5" customHeight="1" x14ac:dyDescent="0.25">
      <c r="A316" s="1" t="s">
        <v>3708</v>
      </c>
      <c r="B316" s="2" t="s">
        <v>5330</v>
      </c>
      <c r="C316" s="13" t="str">
        <f t="shared" si="7"/>
        <v>查看目錄</v>
      </c>
      <c r="D316" s="1" t="s">
        <v>3604</v>
      </c>
      <c r="E316" s="6">
        <v>38124</v>
      </c>
      <c r="F316" s="6">
        <v>38163</v>
      </c>
      <c r="G316" s="6">
        <v>38633</v>
      </c>
      <c r="H316" s="6">
        <v>38636</v>
      </c>
      <c r="I316" s="6" t="s">
        <v>4792</v>
      </c>
      <c r="J316" s="6" t="s">
        <v>4766</v>
      </c>
      <c r="K316" s="6" t="s">
        <v>4766</v>
      </c>
      <c r="L316" s="6" t="s">
        <v>3547</v>
      </c>
      <c r="M316" s="6">
        <v>38365</v>
      </c>
      <c r="N316" s="6" t="s">
        <v>4766</v>
      </c>
      <c r="O316" s="6" t="s">
        <v>4766</v>
      </c>
    </row>
    <row r="317" spans="1:15" ht="16.5" customHeight="1" x14ac:dyDescent="0.25">
      <c r="A317" s="1" t="s">
        <v>3709</v>
      </c>
      <c r="B317" s="2" t="s">
        <v>5331</v>
      </c>
      <c r="C317" s="13" t="str">
        <f t="shared" si="7"/>
        <v>查看目錄</v>
      </c>
      <c r="D317" s="1" t="s">
        <v>3696</v>
      </c>
      <c r="E317" s="6">
        <v>38341</v>
      </c>
      <c r="F317" s="6" t="s">
        <v>4766</v>
      </c>
      <c r="G317" s="6">
        <v>38390</v>
      </c>
      <c r="H317" s="6">
        <v>38399</v>
      </c>
      <c r="I317" s="6" t="s">
        <v>4792</v>
      </c>
      <c r="J317" s="6">
        <v>38405</v>
      </c>
      <c r="K317" s="6" t="s">
        <v>4824</v>
      </c>
      <c r="L317" s="6" t="s">
        <v>34</v>
      </c>
      <c r="M317" s="6">
        <v>38406</v>
      </c>
      <c r="N317" s="6" t="s">
        <v>4766</v>
      </c>
      <c r="O317" s="6" t="s">
        <v>4766</v>
      </c>
    </row>
    <row r="318" spans="1:15" ht="16.5" customHeight="1" x14ac:dyDescent="0.25">
      <c r="A318" s="1" t="s">
        <v>3710</v>
      </c>
      <c r="B318" s="2" t="s">
        <v>5332</v>
      </c>
      <c r="C318" s="13" t="str">
        <f t="shared" si="7"/>
        <v>查看目錄</v>
      </c>
      <c r="D318" s="1" t="s">
        <v>517</v>
      </c>
      <c r="E318" s="6">
        <v>38311</v>
      </c>
      <c r="F318" s="6">
        <v>38334</v>
      </c>
      <c r="G318" s="6" t="s">
        <v>4766</v>
      </c>
      <c r="H318" s="6" t="s">
        <v>4766</v>
      </c>
      <c r="I318" s="6" t="s">
        <v>4766</v>
      </c>
      <c r="J318" s="6" t="s">
        <v>4766</v>
      </c>
      <c r="K318" s="6" t="s">
        <v>4766</v>
      </c>
      <c r="L318" s="6" t="s">
        <v>566</v>
      </c>
      <c r="M318" s="6" t="s">
        <v>4766</v>
      </c>
      <c r="N318" s="6" t="s">
        <v>4766</v>
      </c>
      <c r="O318" s="6" t="s">
        <v>4766</v>
      </c>
    </row>
    <row r="319" spans="1:15" ht="16.5" customHeight="1" x14ac:dyDescent="0.25">
      <c r="A319" s="1" t="s">
        <v>3711</v>
      </c>
      <c r="B319" s="2" t="s">
        <v>5333</v>
      </c>
      <c r="C319" s="13" t="str">
        <f t="shared" si="7"/>
        <v>查看目錄</v>
      </c>
      <c r="D319" s="1" t="s">
        <v>517</v>
      </c>
      <c r="E319" s="6">
        <v>38310</v>
      </c>
      <c r="F319" s="6">
        <v>38341</v>
      </c>
      <c r="G319" s="6">
        <v>38425</v>
      </c>
      <c r="H319" s="6">
        <v>38427</v>
      </c>
      <c r="I319" s="6" t="s">
        <v>4995</v>
      </c>
      <c r="J319" s="6">
        <v>38434</v>
      </c>
      <c r="K319" s="6" t="s">
        <v>4824</v>
      </c>
      <c r="L319" s="6" t="s">
        <v>566</v>
      </c>
      <c r="M319" s="6">
        <v>38435</v>
      </c>
      <c r="N319" s="6" t="s">
        <v>4766</v>
      </c>
      <c r="O319" s="6" t="s">
        <v>4766</v>
      </c>
    </row>
    <row r="320" spans="1:15" ht="16.5" customHeight="1" x14ac:dyDescent="0.25">
      <c r="A320" s="1" t="s">
        <v>3712</v>
      </c>
      <c r="B320" s="2" t="s">
        <v>5334</v>
      </c>
      <c r="C320" s="13" t="str">
        <f t="shared" si="7"/>
        <v>查看目錄</v>
      </c>
      <c r="D320" s="1" t="s">
        <v>50</v>
      </c>
      <c r="E320" s="6">
        <v>38356</v>
      </c>
      <c r="F320" s="6">
        <v>38382</v>
      </c>
      <c r="G320" s="6">
        <v>38385</v>
      </c>
      <c r="H320" s="6">
        <v>38385</v>
      </c>
      <c r="I320" s="6" t="s">
        <v>4792</v>
      </c>
      <c r="J320" s="6">
        <v>38405</v>
      </c>
      <c r="K320" s="6" t="s">
        <v>4824</v>
      </c>
      <c r="L320" s="6" t="s">
        <v>34</v>
      </c>
      <c r="M320" s="6">
        <v>38406</v>
      </c>
      <c r="N320" s="6" t="s">
        <v>4766</v>
      </c>
      <c r="O320" s="6" t="s">
        <v>4766</v>
      </c>
    </row>
    <row r="321" spans="1:15" ht="16.5" customHeight="1" x14ac:dyDescent="0.25">
      <c r="A321" s="1" t="s">
        <v>3713</v>
      </c>
      <c r="B321" s="2" t="s">
        <v>5334</v>
      </c>
      <c r="C321" s="13" t="str">
        <f t="shared" si="7"/>
        <v>查看目錄</v>
      </c>
      <c r="D321" s="1" t="s">
        <v>50</v>
      </c>
      <c r="E321" s="6">
        <v>38356</v>
      </c>
      <c r="F321" s="6">
        <v>38382</v>
      </c>
      <c r="G321" s="6">
        <v>38385</v>
      </c>
      <c r="H321" s="6">
        <v>38385</v>
      </c>
      <c r="I321" s="6" t="s">
        <v>4792</v>
      </c>
      <c r="J321" s="6">
        <v>38405</v>
      </c>
      <c r="K321" s="6" t="s">
        <v>4824</v>
      </c>
      <c r="L321" s="6" t="s">
        <v>34</v>
      </c>
      <c r="M321" s="6">
        <v>38406</v>
      </c>
      <c r="N321" s="6" t="s">
        <v>4766</v>
      </c>
      <c r="O321" s="6" t="s">
        <v>4766</v>
      </c>
    </row>
    <row r="322" spans="1:15" ht="16.5" customHeight="1" x14ac:dyDescent="0.25">
      <c r="A322" s="1" t="s">
        <v>3714</v>
      </c>
      <c r="B322" s="2" t="s">
        <v>5335</v>
      </c>
      <c r="C322" s="13" t="str">
        <f t="shared" si="7"/>
        <v>查看目錄</v>
      </c>
      <c r="D322" s="1" t="s">
        <v>50</v>
      </c>
      <c r="E322" s="6">
        <v>38356</v>
      </c>
      <c r="F322" s="6">
        <v>38382</v>
      </c>
      <c r="G322" s="6">
        <v>38385</v>
      </c>
      <c r="H322" s="6">
        <v>38385</v>
      </c>
      <c r="I322" s="6" t="s">
        <v>4792</v>
      </c>
      <c r="J322" s="6">
        <v>38405</v>
      </c>
      <c r="K322" s="6" t="s">
        <v>4824</v>
      </c>
      <c r="L322" s="6" t="s">
        <v>34</v>
      </c>
      <c r="M322" s="6">
        <v>38406</v>
      </c>
      <c r="N322" s="6" t="s">
        <v>4766</v>
      </c>
      <c r="O322" s="6" t="s">
        <v>4766</v>
      </c>
    </row>
    <row r="323" spans="1:15" ht="16.5" customHeight="1" x14ac:dyDescent="0.25">
      <c r="A323" s="1" t="s">
        <v>3715</v>
      </c>
      <c r="B323" s="2" t="s">
        <v>5336</v>
      </c>
      <c r="C323" s="13" t="str">
        <f t="shared" si="7"/>
        <v>查看目錄</v>
      </c>
      <c r="D323" s="1" t="s">
        <v>517</v>
      </c>
      <c r="E323" s="6">
        <v>38296</v>
      </c>
      <c r="F323" s="6">
        <v>38321</v>
      </c>
      <c r="G323" s="6">
        <v>38502</v>
      </c>
      <c r="H323" s="6">
        <v>38502</v>
      </c>
      <c r="I323" s="6" t="s">
        <v>4792</v>
      </c>
      <c r="J323" s="6">
        <v>38504</v>
      </c>
      <c r="K323" s="6" t="s">
        <v>4824</v>
      </c>
      <c r="L323" s="6" t="s">
        <v>350</v>
      </c>
      <c r="M323" s="6">
        <v>38510</v>
      </c>
      <c r="N323" s="6" t="s">
        <v>4766</v>
      </c>
      <c r="O323" s="6" t="s">
        <v>4766</v>
      </c>
    </row>
    <row r="324" spans="1:15" ht="16.5" customHeight="1" x14ac:dyDescent="0.25">
      <c r="A324" s="1" t="s">
        <v>3716</v>
      </c>
      <c r="B324" s="2" t="s">
        <v>5337</v>
      </c>
      <c r="C324" s="13" t="str">
        <f t="shared" si="7"/>
        <v>查看目錄</v>
      </c>
      <c r="D324" s="1" t="s">
        <v>2173</v>
      </c>
      <c r="E324" s="6">
        <v>38365</v>
      </c>
      <c r="F324" s="6">
        <v>38372</v>
      </c>
      <c r="G324" s="6">
        <v>38421</v>
      </c>
      <c r="H324" s="6">
        <v>38421</v>
      </c>
      <c r="I324" s="6" t="s">
        <v>4805</v>
      </c>
      <c r="J324" s="6">
        <v>38434</v>
      </c>
      <c r="K324" s="6" t="s">
        <v>4821</v>
      </c>
      <c r="L324" s="6" t="s">
        <v>34</v>
      </c>
      <c r="M324" s="6">
        <v>38435</v>
      </c>
      <c r="N324" s="6" t="s">
        <v>4766</v>
      </c>
      <c r="O324" s="6" t="s">
        <v>4766</v>
      </c>
    </row>
    <row r="325" spans="1:15" ht="16.5" customHeight="1" x14ac:dyDescent="0.25">
      <c r="A325" s="1" t="s">
        <v>3717</v>
      </c>
      <c r="B325" s="2" t="s">
        <v>5338</v>
      </c>
      <c r="C325" s="13" t="str">
        <f t="shared" si="7"/>
        <v>查看目錄</v>
      </c>
      <c r="D325" s="1" t="s">
        <v>3718</v>
      </c>
      <c r="E325" s="6">
        <v>38271</v>
      </c>
      <c r="F325" s="6" t="s">
        <v>4766</v>
      </c>
      <c r="G325" s="6">
        <v>38422</v>
      </c>
      <c r="H325" s="6">
        <v>38427</v>
      </c>
      <c r="I325" s="6" t="s">
        <v>4792</v>
      </c>
      <c r="J325" s="6">
        <v>38434</v>
      </c>
      <c r="K325" s="6" t="s">
        <v>4824</v>
      </c>
      <c r="L325" s="6" t="s">
        <v>34</v>
      </c>
      <c r="M325" s="6">
        <v>38435</v>
      </c>
      <c r="N325" s="6" t="s">
        <v>4766</v>
      </c>
      <c r="O325" s="6" t="s">
        <v>4766</v>
      </c>
    </row>
    <row r="326" spans="1:15" ht="16.5" customHeight="1" x14ac:dyDescent="0.25">
      <c r="A326" s="1" t="s">
        <v>3719</v>
      </c>
      <c r="B326" s="2" t="s">
        <v>5339</v>
      </c>
      <c r="C326" s="13" t="str">
        <f t="shared" si="7"/>
        <v>查看目錄</v>
      </c>
      <c r="D326" s="1" t="s">
        <v>511</v>
      </c>
      <c r="E326" s="6">
        <v>38401</v>
      </c>
      <c r="F326" s="6">
        <v>38441</v>
      </c>
      <c r="G326" s="6" t="s">
        <v>5257</v>
      </c>
      <c r="H326" s="6" t="s">
        <v>4766</v>
      </c>
      <c r="I326" s="6" t="s">
        <v>4766</v>
      </c>
      <c r="J326" s="6" t="s">
        <v>4766</v>
      </c>
      <c r="K326" s="6" t="s">
        <v>4766</v>
      </c>
      <c r="L326" s="6" t="s">
        <v>373</v>
      </c>
      <c r="M326" s="6" t="s">
        <v>4766</v>
      </c>
      <c r="N326" s="6" t="s">
        <v>4766</v>
      </c>
      <c r="O326" s="6" t="s">
        <v>4766</v>
      </c>
    </row>
    <row r="327" spans="1:15" ht="16.5" customHeight="1" x14ac:dyDescent="0.25">
      <c r="A327" s="1" t="s">
        <v>3720</v>
      </c>
      <c r="B327" s="2" t="s">
        <v>5340</v>
      </c>
      <c r="C327" s="13" t="str">
        <f t="shared" si="7"/>
        <v>查看目錄</v>
      </c>
      <c r="D327" s="1" t="s">
        <v>509</v>
      </c>
      <c r="E327" s="6">
        <v>38404</v>
      </c>
      <c r="F327" s="6">
        <v>38406</v>
      </c>
      <c r="G327" s="6">
        <v>38415</v>
      </c>
      <c r="H327" s="6">
        <v>38415</v>
      </c>
      <c r="I327" s="6" t="s">
        <v>4792</v>
      </c>
      <c r="J327" s="6">
        <v>38421</v>
      </c>
      <c r="K327" s="6" t="s">
        <v>4824</v>
      </c>
      <c r="L327" s="6" t="s">
        <v>34</v>
      </c>
      <c r="M327" s="6">
        <v>38422</v>
      </c>
      <c r="N327" s="6" t="s">
        <v>4766</v>
      </c>
      <c r="O327" s="6" t="s">
        <v>4766</v>
      </c>
    </row>
    <row r="328" spans="1:15" ht="16.5" customHeight="1" x14ac:dyDescent="0.25">
      <c r="A328" s="1" t="s">
        <v>3721</v>
      </c>
      <c r="B328" s="2" t="s">
        <v>5341</v>
      </c>
      <c r="C328" s="13" t="str">
        <f t="shared" si="7"/>
        <v>查看目錄</v>
      </c>
      <c r="D328" s="1" t="s">
        <v>110</v>
      </c>
      <c r="E328" s="6">
        <v>38386</v>
      </c>
      <c r="F328" s="6">
        <v>38413</v>
      </c>
      <c r="G328" s="6" t="s">
        <v>4766</v>
      </c>
      <c r="H328" s="6" t="s">
        <v>4766</v>
      </c>
      <c r="I328" s="6" t="s">
        <v>4766</v>
      </c>
      <c r="J328" s="6" t="s">
        <v>4766</v>
      </c>
      <c r="K328" s="6" t="s">
        <v>4766</v>
      </c>
      <c r="L328" s="6" t="s">
        <v>316</v>
      </c>
      <c r="M328" s="6" t="s">
        <v>4766</v>
      </c>
      <c r="N328" s="6" t="s">
        <v>4766</v>
      </c>
      <c r="O328" s="6" t="s">
        <v>4766</v>
      </c>
    </row>
    <row r="329" spans="1:15" ht="16.5" customHeight="1" x14ac:dyDescent="0.25">
      <c r="A329" s="1" t="s">
        <v>3722</v>
      </c>
      <c r="B329" s="2" t="s">
        <v>5342</v>
      </c>
      <c r="C329" s="13" t="str">
        <f t="shared" si="7"/>
        <v>查看目錄</v>
      </c>
      <c r="D329" s="1" t="s">
        <v>56</v>
      </c>
      <c r="E329" s="6">
        <v>38506</v>
      </c>
      <c r="F329" s="6" t="s">
        <v>4766</v>
      </c>
      <c r="G329" s="6" t="s">
        <v>4766</v>
      </c>
      <c r="H329" s="6" t="s">
        <v>4766</v>
      </c>
      <c r="I329" s="6" t="s">
        <v>4766</v>
      </c>
      <c r="J329" s="6" t="s">
        <v>4766</v>
      </c>
      <c r="K329" s="6" t="s">
        <v>4766</v>
      </c>
      <c r="L329" s="6" t="s">
        <v>566</v>
      </c>
      <c r="M329" s="6" t="s">
        <v>4766</v>
      </c>
      <c r="N329" s="6" t="s">
        <v>4766</v>
      </c>
      <c r="O329" s="6" t="s">
        <v>4766</v>
      </c>
    </row>
    <row r="330" spans="1:15" ht="16.5" customHeight="1" x14ac:dyDescent="0.25">
      <c r="A330" s="1" t="s">
        <v>3723</v>
      </c>
      <c r="B330" s="2" t="s">
        <v>5343</v>
      </c>
      <c r="C330" s="13" t="str">
        <f t="shared" si="7"/>
        <v>查看目錄</v>
      </c>
      <c r="D330" s="1" t="s">
        <v>519</v>
      </c>
      <c r="E330" s="6">
        <v>38407</v>
      </c>
      <c r="F330" s="6">
        <v>38426</v>
      </c>
      <c r="G330" s="6">
        <v>38428</v>
      </c>
      <c r="H330" s="6">
        <v>38429</v>
      </c>
      <c r="I330" s="6" t="s">
        <v>4995</v>
      </c>
      <c r="J330" s="6">
        <v>38434</v>
      </c>
      <c r="K330" s="6" t="s">
        <v>4824</v>
      </c>
      <c r="L330" s="6" t="s">
        <v>117</v>
      </c>
      <c r="M330" s="6">
        <v>38435</v>
      </c>
      <c r="N330" s="6" t="s">
        <v>4766</v>
      </c>
      <c r="O330" s="6" t="s">
        <v>4766</v>
      </c>
    </row>
    <row r="331" spans="1:15" ht="16.5" customHeight="1" x14ac:dyDescent="0.25">
      <c r="A331" s="1" t="s">
        <v>3724</v>
      </c>
      <c r="B331" s="2" t="s">
        <v>5344</v>
      </c>
      <c r="C331" s="13" t="str">
        <f t="shared" si="7"/>
        <v>查看目錄</v>
      </c>
      <c r="D331" s="1" t="s">
        <v>515</v>
      </c>
      <c r="E331" s="6">
        <v>38292</v>
      </c>
      <c r="F331" s="6">
        <v>38398</v>
      </c>
      <c r="G331" s="6">
        <v>38499</v>
      </c>
      <c r="H331" s="6">
        <v>38500</v>
      </c>
      <c r="I331" s="6" t="s">
        <v>4995</v>
      </c>
      <c r="J331" s="6">
        <v>38504</v>
      </c>
      <c r="K331" s="6" t="s">
        <v>4824</v>
      </c>
      <c r="L331" s="6" t="s">
        <v>488</v>
      </c>
      <c r="M331" s="6">
        <v>38510</v>
      </c>
      <c r="N331" s="6" t="s">
        <v>4766</v>
      </c>
      <c r="O331" s="6" t="s">
        <v>4766</v>
      </c>
    </row>
    <row r="332" spans="1:15" ht="16.5" customHeight="1" x14ac:dyDescent="0.25">
      <c r="A332" s="1" t="s">
        <v>3725</v>
      </c>
      <c r="B332" s="2" t="s">
        <v>5344</v>
      </c>
      <c r="C332" s="13" t="str">
        <f t="shared" si="7"/>
        <v>查看目錄</v>
      </c>
      <c r="D332" s="1" t="s">
        <v>515</v>
      </c>
      <c r="E332" s="6">
        <v>38292</v>
      </c>
      <c r="F332" s="6">
        <v>38398</v>
      </c>
      <c r="G332" s="6">
        <v>38499</v>
      </c>
      <c r="H332" s="6">
        <v>38500</v>
      </c>
      <c r="I332" s="6" t="s">
        <v>4995</v>
      </c>
      <c r="J332" s="6">
        <v>38504</v>
      </c>
      <c r="K332" s="6" t="s">
        <v>4824</v>
      </c>
      <c r="L332" s="6" t="s">
        <v>488</v>
      </c>
      <c r="M332" s="6">
        <v>38510</v>
      </c>
      <c r="N332" s="6" t="s">
        <v>4766</v>
      </c>
      <c r="O332" s="6" t="s">
        <v>4766</v>
      </c>
    </row>
    <row r="333" spans="1:15" ht="16.5" customHeight="1" x14ac:dyDescent="0.25">
      <c r="A333" s="1" t="s">
        <v>3726</v>
      </c>
      <c r="B333" s="2" t="s">
        <v>5344</v>
      </c>
      <c r="C333" s="13" t="str">
        <f t="shared" si="7"/>
        <v>查看目錄</v>
      </c>
      <c r="D333" s="1" t="s">
        <v>515</v>
      </c>
      <c r="E333" s="6">
        <v>38292</v>
      </c>
      <c r="F333" s="6">
        <v>38398</v>
      </c>
      <c r="G333" s="6">
        <v>38499</v>
      </c>
      <c r="H333" s="6">
        <v>38500</v>
      </c>
      <c r="I333" s="6" t="s">
        <v>4995</v>
      </c>
      <c r="J333" s="6">
        <v>38504</v>
      </c>
      <c r="K333" s="6" t="s">
        <v>4824</v>
      </c>
      <c r="L333" s="6" t="s">
        <v>488</v>
      </c>
      <c r="M333" s="6">
        <v>38510</v>
      </c>
      <c r="N333" s="6" t="s">
        <v>4766</v>
      </c>
      <c r="O333" s="6" t="s">
        <v>4766</v>
      </c>
    </row>
    <row r="334" spans="1:15" ht="16.5" customHeight="1" x14ac:dyDescent="0.25">
      <c r="A334" s="1" t="s">
        <v>3727</v>
      </c>
      <c r="B334" s="2" t="s">
        <v>5344</v>
      </c>
      <c r="C334" s="13" t="str">
        <f t="shared" si="7"/>
        <v>查看目錄</v>
      </c>
      <c r="D334" s="1" t="s">
        <v>515</v>
      </c>
      <c r="E334" s="6">
        <v>38292</v>
      </c>
      <c r="F334" s="6">
        <v>38398</v>
      </c>
      <c r="G334" s="6">
        <v>38499</v>
      </c>
      <c r="H334" s="6">
        <v>38500</v>
      </c>
      <c r="I334" s="6" t="s">
        <v>4995</v>
      </c>
      <c r="J334" s="6">
        <v>38504</v>
      </c>
      <c r="K334" s="6" t="s">
        <v>4824</v>
      </c>
      <c r="L334" s="6" t="s">
        <v>488</v>
      </c>
      <c r="M334" s="6">
        <v>38510</v>
      </c>
      <c r="N334" s="6" t="s">
        <v>4766</v>
      </c>
      <c r="O334" s="6" t="s">
        <v>4766</v>
      </c>
    </row>
    <row r="335" spans="1:15" ht="16.5" customHeight="1" x14ac:dyDescent="0.25">
      <c r="A335" s="1" t="s">
        <v>3728</v>
      </c>
      <c r="B335" s="2" t="s">
        <v>5344</v>
      </c>
      <c r="C335" s="13" t="str">
        <f t="shared" si="7"/>
        <v>查看目錄</v>
      </c>
      <c r="D335" s="1" t="s">
        <v>515</v>
      </c>
      <c r="E335" s="6">
        <v>38292</v>
      </c>
      <c r="F335" s="6">
        <v>38398</v>
      </c>
      <c r="G335" s="6">
        <v>38499</v>
      </c>
      <c r="H335" s="6">
        <v>38500</v>
      </c>
      <c r="I335" s="6" t="s">
        <v>4995</v>
      </c>
      <c r="J335" s="6">
        <v>38504</v>
      </c>
      <c r="K335" s="6" t="s">
        <v>4824</v>
      </c>
      <c r="L335" s="6" t="s">
        <v>488</v>
      </c>
      <c r="M335" s="6">
        <v>38510</v>
      </c>
      <c r="N335" s="6" t="s">
        <v>4766</v>
      </c>
      <c r="O335" s="6" t="s">
        <v>4766</v>
      </c>
    </row>
    <row r="336" spans="1:15" ht="16.5" customHeight="1" x14ac:dyDescent="0.25">
      <c r="A336" s="1" t="s">
        <v>3729</v>
      </c>
      <c r="B336" s="2" t="s">
        <v>5345</v>
      </c>
      <c r="C336" s="13" t="str">
        <f t="shared" si="7"/>
        <v>查看目錄</v>
      </c>
      <c r="D336" s="1" t="s">
        <v>56</v>
      </c>
      <c r="E336" s="6">
        <v>38421</v>
      </c>
      <c r="F336" s="6" t="s">
        <v>4766</v>
      </c>
      <c r="G336" s="6">
        <v>38422</v>
      </c>
      <c r="H336" s="6">
        <v>38427</v>
      </c>
      <c r="I336" s="6" t="s">
        <v>4995</v>
      </c>
      <c r="J336" s="6">
        <v>38434</v>
      </c>
      <c r="K336" s="6" t="s">
        <v>4824</v>
      </c>
      <c r="L336" s="6" t="s">
        <v>1310</v>
      </c>
      <c r="M336" s="6">
        <v>38435</v>
      </c>
      <c r="N336" s="6" t="s">
        <v>4766</v>
      </c>
      <c r="O336" s="6" t="s">
        <v>4766</v>
      </c>
    </row>
    <row r="337" spans="1:15" ht="16.5" customHeight="1" x14ac:dyDescent="0.25">
      <c r="A337" s="1" t="s">
        <v>3730</v>
      </c>
      <c r="B337" s="2" t="s">
        <v>5345</v>
      </c>
      <c r="C337" s="13" t="str">
        <f t="shared" si="7"/>
        <v>查看目錄</v>
      </c>
      <c r="D337" s="1" t="s">
        <v>56</v>
      </c>
      <c r="E337" s="6">
        <v>38421</v>
      </c>
      <c r="F337" s="6" t="s">
        <v>4766</v>
      </c>
      <c r="G337" s="6">
        <v>38422</v>
      </c>
      <c r="H337" s="6">
        <v>38427</v>
      </c>
      <c r="I337" s="6" t="s">
        <v>4995</v>
      </c>
      <c r="J337" s="6">
        <v>38434</v>
      </c>
      <c r="K337" s="6" t="s">
        <v>4824</v>
      </c>
      <c r="L337" s="6" t="s">
        <v>1310</v>
      </c>
      <c r="M337" s="6">
        <v>38435</v>
      </c>
      <c r="N337" s="6" t="s">
        <v>4766</v>
      </c>
      <c r="O337" s="6" t="s">
        <v>4766</v>
      </c>
    </row>
    <row r="338" spans="1:15" ht="16.5" customHeight="1" x14ac:dyDescent="0.25">
      <c r="A338" s="1" t="s">
        <v>3731</v>
      </c>
      <c r="B338" s="2" t="s">
        <v>5346</v>
      </c>
      <c r="C338" s="13" t="str">
        <f t="shared" si="7"/>
        <v>查看目錄</v>
      </c>
      <c r="D338" s="1" t="s">
        <v>56</v>
      </c>
      <c r="E338" s="6">
        <v>38421</v>
      </c>
      <c r="F338" s="6" t="s">
        <v>4766</v>
      </c>
      <c r="G338" s="6">
        <v>38422</v>
      </c>
      <c r="H338" s="6">
        <v>38427</v>
      </c>
      <c r="I338" s="6" t="s">
        <v>4995</v>
      </c>
      <c r="J338" s="6">
        <v>38434</v>
      </c>
      <c r="K338" s="6" t="s">
        <v>4824</v>
      </c>
      <c r="L338" s="6" t="s">
        <v>1310</v>
      </c>
      <c r="M338" s="6">
        <v>38435</v>
      </c>
      <c r="N338" s="6" t="s">
        <v>4766</v>
      </c>
      <c r="O338" s="6" t="s">
        <v>4766</v>
      </c>
    </row>
    <row r="339" spans="1:15" ht="16.5" customHeight="1" x14ac:dyDescent="0.25">
      <c r="A339" s="1" t="s">
        <v>3732</v>
      </c>
      <c r="B339" s="2" t="s">
        <v>5347</v>
      </c>
      <c r="C339" s="13" t="str">
        <f t="shared" si="7"/>
        <v>查看目錄</v>
      </c>
      <c r="D339" s="1" t="s">
        <v>56</v>
      </c>
      <c r="E339" s="6">
        <v>38421</v>
      </c>
      <c r="F339" s="6" t="s">
        <v>4766</v>
      </c>
      <c r="G339" s="6">
        <v>38422</v>
      </c>
      <c r="H339" s="6">
        <v>38427</v>
      </c>
      <c r="I339" s="6" t="s">
        <v>4995</v>
      </c>
      <c r="J339" s="6">
        <v>38434</v>
      </c>
      <c r="K339" s="6" t="s">
        <v>4824</v>
      </c>
      <c r="L339" s="6" t="s">
        <v>1310</v>
      </c>
      <c r="M339" s="6">
        <v>38435</v>
      </c>
      <c r="N339" s="6" t="s">
        <v>4766</v>
      </c>
      <c r="O339" s="6" t="s">
        <v>4766</v>
      </c>
    </row>
    <row r="340" spans="1:15" ht="16.5" customHeight="1" x14ac:dyDescent="0.25">
      <c r="A340" s="1" t="s">
        <v>3733</v>
      </c>
      <c r="B340" s="2" t="s">
        <v>5348</v>
      </c>
      <c r="C340" s="13" t="str">
        <f t="shared" si="7"/>
        <v>查看目錄</v>
      </c>
      <c r="D340" s="1" t="s">
        <v>56</v>
      </c>
      <c r="E340" s="6">
        <v>38421</v>
      </c>
      <c r="F340" s="6" t="s">
        <v>4766</v>
      </c>
      <c r="G340" s="6">
        <v>38422</v>
      </c>
      <c r="H340" s="6">
        <v>38427</v>
      </c>
      <c r="I340" s="6" t="s">
        <v>4995</v>
      </c>
      <c r="J340" s="6">
        <v>38434</v>
      </c>
      <c r="K340" s="6" t="s">
        <v>4824</v>
      </c>
      <c r="L340" s="6" t="s">
        <v>1310</v>
      </c>
      <c r="M340" s="6">
        <v>38435</v>
      </c>
      <c r="N340" s="6" t="s">
        <v>4766</v>
      </c>
      <c r="O340" s="6" t="s">
        <v>4766</v>
      </c>
    </row>
    <row r="341" spans="1:15" ht="16.5" customHeight="1" x14ac:dyDescent="0.25">
      <c r="A341" s="1" t="s">
        <v>3734</v>
      </c>
      <c r="B341" s="2" t="s">
        <v>5349</v>
      </c>
      <c r="C341" s="13" t="str">
        <f t="shared" si="7"/>
        <v>查看目錄</v>
      </c>
      <c r="D341" s="1" t="s">
        <v>519</v>
      </c>
      <c r="E341" s="6">
        <v>38407</v>
      </c>
      <c r="F341" s="6">
        <v>38426</v>
      </c>
      <c r="G341" s="6">
        <v>38428</v>
      </c>
      <c r="H341" s="6">
        <v>38429</v>
      </c>
      <c r="I341" s="6" t="s">
        <v>4995</v>
      </c>
      <c r="J341" s="6">
        <v>38434</v>
      </c>
      <c r="K341" s="6" t="s">
        <v>4824</v>
      </c>
      <c r="L341" s="6" t="s">
        <v>117</v>
      </c>
      <c r="M341" s="6">
        <v>38435</v>
      </c>
      <c r="N341" s="6" t="s">
        <v>4766</v>
      </c>
      <c r="O341" s="6" t="s">
        <v>4766</v>
      </c>
    </row>
    <row r="342" spans="1:15" ht="16.5" customHeight="1" x14ac:dyDescent="0.25">
      <c r="A342" s="1" t="s">
        <v>3735</v>
      </c>
      <c r="B342" s="2" t="s">
        <v>5350</v>
      </c>
      <c r="C342" s="13" t="str">
        <f t="shared" si="7"/>
        <v>查看目錄</v>
      </c>
      <c r="D342" s="1" t="s">
        <v>3736</v>
      </c>
      <c r="E342" s="6">
        <v>38425</v>
      </c>
      <c r="F342" s="6">
        <v>38443</v>
      </c>
      <c r="G342" s="6">
        <v>38477</v>
      </c>
      <c r="H342" s="6">
        <v>38480</v>
      </c>
      <c r="I342" s="6" t="s">
        <v>5008</v>
      </c>
      <c r="J342" s="6">
        <v>38484</v>
      </c>
      <c r="K342" s="6" t="s">
        <v>4821</v>
      </c>
      <c r="L342" s="6" t="s">
        <v>84</v>
      </c>
      <c r="M342" s="6">
        <v>38485</v>
      </c>
      <c r="N342" s="6" t="s">
        <v>4766</v>
      </c>
      <c r="O342" s="6" t="s">
        <v>4766</v>
      </c>
    </row>
    <row r="343" spans="1:15" ht="16.5" customHeight="1" x14ac:dyDescent="0.25">
      <c r="A343" s="1" t="s">
        <v>3737</v>
      </c>
      <c r="B343" s="2" t="s">
        <v>5251</v>
      </c>
      <c r="C343" s="13" t="str">
        <f t="shared" si="7"/>
        <v>查看目錄</v>
      </c>
      <c r="D343" s="1" t="s">
        <v>56</v>
      </c>
      <c r="E343" s="6">
        <v>38412</v>
      </c>
      <c r="F343" s="6">
        <v>38442</v>
      </c>
      <c r="G343" s="6">
        <v>38492</v>
      </c>
      <c r="H343" s="6">
        <v>38495</v>
      </c>
      <c r="I343" s="6" t="s">
        <v>4995</v>
      </c>
      <c r="J343" s="6">
        <v>38498</v>
      </c>
      <c r="K343" s="6" t="s">
        <v>4824</v>
      </c>
      <c r="L343" s="6" t="s">
        <v>192</v>
      </c>
      <c r="M343" s="6">
        <v>38499</v>
      </c>
      <c r="N343" s="6" t="s">
        <v>4766</v>
      </c>
      <c r="O343" s="6" t="s">
        <v>4766</v>
      </c>
    </row>
    <row r="344" spans="1:15" ht="16.5" customHeight="1" x14ac:dyDescent="0.25">
      <c r="A344" s="1" t="s">
        <v>3738</v>
      </c>
      <c r="B344" s="2" t="s">
        <v>5351</v>
      </c>
      <c r="C344" s="13" t="str">
        <f t="shared" si="7"/>
        <v>查看目錄</v>
      </c>
      <c r="D344" s="1" t="s">
        <v>2173</v>
      </c>
      <c r="E344" s="6">
        <v>38440</v>
      </c>
      <c r="F344" s="6">
        <v>38457</v>
      </c>
      <c r="G344" s="6">
        <v>38476</v>
      </c>
      <c r="H344" s="6">
        <v>38477</v>
      </c>
      <c r="I344" s="6" t="s">
        <v>4792</v>
      </c>
      <c r="J344" s="6">
        <v>38484</v>
      </c>
      <c r="K344" s="6" t="s">
        <v>4824</v>
      </c>
      <c r="L344" s="6" t="s">
        <v>34</v>
      </c>
      <c r="M344" s="6">
        <v>38485</v>
      </c>
      <c r="N344" s="6" t="s">
        <v>4766</v>
      </c>
      <c r="O344" s="6" t="s">
        <v>4766</v>
      </c>
    </row>
    <row r="345" spans="1:15" ht="16.5" customHeight="1" x14ac:dyDescent="0.25">
      <c r="A345" s="1" t="s">
        <v>3739</v>
      </c>
      <c r="B345" s="2" t="s">
        <v>5352</v>
      </c>
      <c r="C345" s="13" t="str">
        <f t="shared" si="7"/>
        <v>查看目錄</v>
      </c>
      <c r="D345" s="1" t="s">
        <v>635</v>
      </c>
      <c r="E345" s="6">
        <v>38417</v>
      </c>
      <c r="F345" s="6">
        <v>38442</v>
      </c>
      <c r="G345" s="6">
        <v>38476</v>
      </c>
      <c r="H345" s="6">
        <v>38477</v>
      </c>
      <c r="I345" s="6" t="s">
        <v>4792</v>
      </c>
      <c r="J345" s="6">
        <v>38484</v>
      </c>
      <c r="K345" s="6" t="s">
        <v>4824</v>
      </c>
      <c r="L345" s="6" t="s">
        <v>1461</v>
      </c>
      <c r="M345" s="6">
        <v>38485</v>
      </c>
      <c r="N345" s="6" t="s">
        <v>4766</v>
      </c>
      <c r="O345" s="6" t="s">
        <v>4766</v>
      </c>
    </row>
    <row r="346" spans="1:15" ht="16.5" customHeight="1" x14ac:dyDescent="0.25">
      <c r="A346" s="1" t="s">
        <v>3740</v>
      </c>
      <c r="B346" s="2" t="s">
        <v>5353</v>
      </c>
      <c r="C346" s="13" t="str">
        <f t="shared" si="7"/>
        <v>查看目錄</v>
      </c>
      <c r="D346" s="1" t="s">
        <v>635</v>
      </c>
      <c r="E346" s="6">
        <v>38447</v>
      </c>
      <c r="F346" s="6">
        <v>38476</v>
      </c>
      <c r="G346" s="6">
        <v>38476</v>
      </c>
      <c r="H346" s="6">
        <v>38477</v>
      </c>
      <c r="I346" s="6" t="s">
        <v>4805</v>
      </c>
      <c r="J346" s="6">
        <v>38484</v>
      </c>
      <c r="K346" s="6" t="s">
        <v>4821</v>
      </c>
      <c r="L346" s="6" t="s">
        <v>34</v>
      </c>
      <c r="M346" s="6">
        <v>38485</v>
      </c>
      <c r="N346" s="6" t="s">
        <v>4766</v>
      </c>
      <c r="O346" s="6" t="s">
        <v>4766</v>
      </c>
    </row>
    <row r="347" spans="1:15" ht="16.5" customHeight="1" x14ac:dyDescent="0.25">
      <c r="A347" s="1" t="s">
        <v>3741</v>
      </c>
      <c r="B347" s="2" t="s">
        <v>5354</v>
      </c>
      <c r="C347" s="13" t="str">
        <f t="shared" si="7"/>
        <v>查看目錄</v>
      </c>
      <c r="D347" s="1" t="s">
        <v>3597</v>
      </c>
      <c r="E347" s="6">
        <v>38442</v>
      </c>
      <c r="F347" s="6">
        <v>38450</v>
      </c>
      <c r="G347" s="6">
        <v>38484</v>
      </c>
      <c r="H347" s="6">
        <v>38489</v>
      </c>
      <c r="I347" s="6" t="s">
        <v>4805</v>
      </c>
      <c r="J347" s="6">
        <v>38490</v>
      </c>
      <c r="K347" s="6" t="s">
        <v>4821</v>
      </c>
      <c r="L347" s="6" t="s">
        <v>34</v>
      </c>
      <c r="M347" s="6">
        <v>38491</v>
      </c>
      <c r="N347" s="6" t="s">
        <v>4766</v>
      </c>
      <c r="O347" s="6" t="s">
        <v>4766</v>
      </c>
    </row>
    <row r="348" spans="1:15" ht="16.5" customHeight="1" x14ac:dyDescent="0.25">
      <c r="A348" s="1" t="s">
        <v>3742</v>
      </c>
      <c r="B348" s="2" t="s">
        <v>5355</v>
      </c>
      <c r="C348" s="13" t="str">
        <f t="shared" ref="C348:C411" si="8">HYPERLINK("X:\Private\NTD\Test Report\測試報告-電子版本(1999-2014)\MIS","查看目錄")</f>
        <v>查看目錄</v>
      </c>
      <c r="D348" s="1" t="s">
        <v>352</v>
      </c>
      <c r="E348" s="6">
        <v>38449</v>
      </c>
      <c r="F348" s="6" t="s">
        <v>533</v>
      </c>
      <c r="G348" s="6">
        <v>38484</v>
      </c>
      <c r="H348" s="6">
        <v>38489</v>
      </c>
      <c r="I348" s="6" t="s">
        <v>4792</v>
      </c>
      <c r="J348" s="6">
        <v>38490</v>
      </c>
      <c r="K348" s="6" t="s">
        <v>4824</v>
      </c>
      <c r="L348" s="6" t="s">
        <v>84</v>
      </c>
      <c r="M348" s="6">
        <v>38491</v>
      </c>
      <c r="N348" s="6" t="s">
        <v>4766</v>
      </c>
      <c r="O348" s="6" t="s">
        <v>4766</v>
      </c>
    </row>
    <row r="349" spans="1:15" ht="16.5" customHeight="1" x14ac:dyDescent="0.25">
      <c r="A349" s="1" t="s">
        <v>3743</v>
      </c>
      <c r="B349" s="2" t="s">
        <v>5356</v>
      </c>
      <c r="C349" s="13" t="str">
        <f t="shared" si="8"/>
        <v>查看目錄</v>
      </c>
      <c r="D349" s="1" t="s">
        <v>3744</v>
      </c>
      <c r="E349" s="6" t="s">
        <v>4766</v>
      </c>
      <c r="F349" s="6" t="s">
        <v>4766</v>
      </c>
      <c r="G349" s="6" t="s">
        <v>4766</v>
      </c>
      <c r="H349" s="6" t="s">
        <v>4766</v>
      </c>
      <c r="I349" s="6" t="s">
        <v>4766</v>
      </c>
      <c r="J349" s="6" t="s">
        <v>4766</v>
      </c>
      <c r="K349" s="6" t="s">
        <v>4766</v>
      </c>
      <c r="L349" s="6" t="s">
        <v>350</v>
      </c>
      <c r="M349" s="6" t="s">
        <v>4766</v>
      </c>
      <c r="N349" s="6" t="s">
        <v>4766</v>
      </c>
      <c r="O349" s="6" t="s">
        <v>4766</v>
      </c>
    </row>
    <row r="350" spans="1:15" ht="16.5" customHeight="1" x14ac:dyDescent="0.25">
      <c r="A350" s="1" t="s">
        <v>3745</v>
      </c>
      <c r="B350" s="2" t="s">
        <v>5357</v>
      </c>
      <c r="C350" s="13" t="str">
        <f t="shared" si="8"/>
        <v>查看目錄</v>
      </c>
      <c r="D350" s="1" t="s">
        <v>2173</v>
      </c>
      <c r="E350" s="6">
        <v>38441</v>
      </c>
      <c r="F350" s="6">
        <v>38462</v>
      </c>
      <c r="G350" s="6">
        <v>38513</v>
      </c>
      <c r="H350" s="6">
        <v>38514</v>
      </c>
      <c r="I350" s="6" t="s">
        <v>4792</v>
      </c>
      <c r="J350" s="6">
        <v>38518</v>
      </c>
      <c r="K350" s="6" t="s">
        <v>4824</v>
      </c>
      <c r="L350" s="6" t="s">
        <v>3547</v>
      </c>
      <c r="M350" s="6">
        <v>38519</v>
      </c>
      <c r="N350" s="6" t="s">
        <v>4766</v>
      </c>
      <c r="O350" s="6" t="s">
        <v>4766</v>
      </c>
    </row>
    <row r="351" spans="1:15" ht="16.5" customHeight="1" x14ac:dyDescent="0.25">
      <c r="A351" s="1" t="s">
        <v>3746</v>
      </c>
      <c r="B351" s="2" t="s">
        <v>5358</v>
      </c>
      <c r="C351" s="13" t="str">
        <f t="shared" si="8"/>
        <v>查看目錄</v>
      </c>
      <c r="D351" s="1" t="s">
        <v>2173</v>
      </c>
      <c r="E351" s="6">
        <v>38441</v>
      </c>
      <c r="F351" s="6">
        <v>38462</v>
      </c>
      <c r="G351" s="6">
        <v>38513</v>
      </c>
      <c r="H351" s="6">
        <v>38514</v>
      </c>
      <c r="I351" s="6" t="s">
        <v>4792</v>
      </c>
      <c r="J351" s="6">
        <v>38518</v>
      </c>
      <c r="K351" s="6" t="s">
        <v>4824</v>
      </c>
      <c r="L351" s="6" t="s">
        <v>3547</v>
      </c>
      <c r="M351" s="6">
        <v>38519</v>
      </c>
      <c r="N351" s="6" t="s">
        <v>4766</v>
      </c>
      <c r="O351" s="6" t="s">
        <v>4766</v>
      </c>
    </row>
    <row r="352" spans="1:15" ht="16.5" customHeight="1" x14ac:dyDescent="0.25">
      <c r="A352" s="1" t="s">
        <v>3747</v>
      </c>
      <c r="B352" s="2" t="s">
        <v>5359</v>
      </c>
      <c r="C352" s="13" t="str">
        <f t="shared" si="8"/>
        <v>查看目錄</v>
      </c>
      <c r="D352" s="1" t="s">
        <v>635</v>
      </c>
      <c r="E352" s="6">
        <v>38455</v>
      </c>
      <c r="F352" s="6">
        <v>38472</v>
      </c>
      <c r="G352" s="6">
        <v>38665</v>
      </c>
      <c r="H352" s="6">
        <v>38666</v>
      </c>
      <c r="I352" s="6" t="s">
        <v>4792</v>
      </c>
      <c r="J352" s="6">
        <v>38677</v>
      </c>
      <c r="K352" s="6" t="s">
        <v>4824</v>
      </c>
      <c r="L352" s="6" t="s">
        <v>1461</v>
      </c>
      <c r="M352" s="6">
        <v>38680</v>
      </c>
      <c r="N352" s="6" t="s">
        <v>4766</v>
      </c>
      <c r="O352" s="6" t="s">
        <v>4766</v>
      </c>
    </row>
    <row r="353" spans="1:15" ht="16.5" customHeight="1" x14ac:dyDescent="0.25">
      <c r="A353" s="1" t="s">
        <v>3748</v>
      </c>
      <c r="B353" s="2" t="s">
        <v>5360</v>
      </c>
      <c r="C353" s="13" t="str">
        <f t="shared" si="8"/>
        <v>查看目錄</v>
      </c>
      <c r="D353" s="1" t="s">
        <v>433</v>
      </c>
      <c r="E353" s="6">
        <v>38412</v>
      </c>
      <c r="F353" s="6">
        <v>38441</v>
      </c>
      <c r="G353" s="6" t="s">
        <v>4766</v>
      </c>
      <c r="H353" s="6" t="s">
        <v>4766</v>
      </c>
      <c r="I353" s="6" t="s">
        <v>4766</v>
      </c>
      <c r="J353" s="6" t="s">
        <v>4766</v>
      </c>
      <c r="K353" s="6" t="s">
        <v>4766</v>
      </c>
      <c r="L353" s="6" t="s">
        <v>350</v>
      </c>
      <c r="M353" s="6" t="s">
        <v>4766</v>
      </c>
      <c r="N353" s="6" t="s">
        <v>4766</v>
      </c>
      <c r="O353" s="6" t="s">
        <v>4766</v>
      </c>
    </row>
    <row r="354" spans="1:15" ht="16.5" customHeight="1" x14ac:dyDescent="0.25">
      <c r="A354" s="1" t="s">
        <v>3749</v>
      </c>
      <c r="B354" s="2" t="s">
        <v>5361</v>
      </c>
      <c r="C354" s="13" t="str">
        <f t="shared" si="8"/>
        <v>查看目錄</v>
      </c>
      <c r="D354" s="1" t="s">
        <v>511</v>
      </c>
      <c r="E354" s="6">
        <v>38478</v>
      </c>
      <c r="F354" s="6">
        <v>38492</v>
      </c>
      <c r="G354" s="6" t="s">
        <v>4766</v>
      </c>
      <c r="H354" s="6" t="s">
        <v>4766</v>
      </c>
      <c r="I354" s="6" t="s">
        <v>4766</v>
      </c>
      <c r="J354" s="6" t="s">
        <v>4766</v>
      </c>
      <c r="K354" s="6" t="s">
        <v>4766</v>
      </c>
      <c r="L354" s="6" t="s">
        <v>373</v>
      </c>
      <c r="M354" s="6" t="s">
        <v>4766</v>
      </c>
      <c r="N354" s="6" t="s">
        <v>4766</v>
      </c>
      <c r="O354" s="6" t="s">
        <v>4766</v>
      </c>
    </row>
    <row r="355" spans="1:15" ht="16.5" customHeight="1" x14ac:dyDescent="0.25">
      <c r="A355" s="1" t="s">
        <v>3750</v>
      </c>
      <c r="B355" s="2" t="s">
        <v>5362</v>
      </c>
      <c r="C355" s="13" t="str">
        <f t="shared" si="8"/>
        <v>查看目錄</v>
      </c>
      <c r="D355" s="1" t="s">
        <v>511</v>
      </c>
      <c r="E355" s="6">
        <v>38478</v>
      </c>
      <c r="F355" s="6">
        <v>38492</v>
      </c>
      <c r="G355" s="6" t="s">
        <v>4766</v>
      </c>
      <c r="H355" s="6" t="s">
        <v>4766</v>
      </c>
      <c r="I355" s="6" t="s">
        <v>4766</v>
      </c>
      <c r="J355" s="6" t="s">
        <v>4766</v>
      </c>
      <c r="K355" s="6" t="s">
        <v>4766</v>
      </c>
      <c r="L355" s="6" t="s">
        <v>373</v>
      </c>
      <c r="M355" s="6" t="s">
        <v>4766</v>
      </c>
      <c r="N355" s="6" t="s">
        <v>4766</v>
      </c>
      <c r="O355" s="6" t="s">
        <v>4766</v>
      </c>
    </row>
    <row r="356" spans="1:15" ht="16.5" customHeight="1" x14ac:dyDescent="0.25">
      <c r="A356" s="1" t="s">
        <v>3751</v>
      </c>
      <c r="B356" s="2" t="s">
        <v>5363</v>
      </c>
      <c r="C356" s="13" t="str">
        <f t="shared" si="8"/>
        <v>查看目錄</v>
      </c>
      <c r="D356" s="1" t="s">
        <v>511</v>
      </c>
      <c r="E356" s="6">
        <v>38478</v>
      </c>
      <c r="F356" s="6">
        <v>38492</v>
      </c>
      <c r="G356" s="6" t="s">
        <v>4766</v>
      </c>
      <c r="H356" s="6" t="s">
        <v>4766</v>
      </c>
      <c r="I356" s="6" t="s">
        <v>4766</v>
      </c>
      <c r="J356" s="6" t="s">
        <v>4766</v>
      </c>
      <c r="K356" s="6" t="s">
        <v>4766</v>
      </c>
      <c r="L356" s="6" t="s">
        <v>373</v>
      </c>
      <c r="M356" s="6" t="s">
        <v>4766</v>
      </c>
      <c r="N356" s="6" t="s">
        <v>4766</v>
      </c>
      <c r="O356" s="6" t="s">
        <v>4766</v>
      </c>
    </row>
    <row r="357" spans="1:15" ht="16.5" customHeight="1" x14ac:dyDescent="0.25">
      <c r="A357" s="1" t="s">
        <v>3752</v>
      </c>
      <c r="B357" s="2" t="s">
        <v>5364</v>
      </c>
      <c r="C357" s="13" t="str">
        <f t="shared" si="8"/>
        <v>查看目錄</v>
      </c>
      <c r="D357" s="1" t="s">
        <v>519</v>
      </c>
      <c r="E357" s="6">
        <v>38467</v>
      </c>
      <c r="F357" s="6">
        <v>38497</v>
      </c>
      <c r="G357" s="6" t="s">
        <v>4766</v>
      </c>
      <c r="H357" s="6" t="s">
        <v>4766</v>
      </c>
      <c r="I357" s="6" t="s">
        <v>4766</v>
      </c>
      <c r="J357" s="6" t="s">
        <v>4766</v>
      </c>
      <c r="K357" s="6" t="s">
        <v>4766</v>
      </c>
      <c r="L357" s="6" t="s">
        <v>117</v>
      </c>
      <c r="M357" s="6" t="s">
        <v>4766</v>
      </c>
      <c r="N357" s="6" t="s">
        <v>4766</v>
      </c>
      <c r="O357" s="6" t="s">
        <v>4766</v>
      </c>
    </row>
    <row r="358" spans="1:15" ht="16.5" customHeight="1" x14ac:dyDescent="0.25">
      <c r="A358" s="1" t="s">
        <v>3753</v>
      </c>
      <c r="B358" s="2" t="s">
        <v>5365</v>
      </c>
      <c r="C358" s="13" t="str">
        <f t="shared" si="8"/>
        <v>查看目錄</v>
      </c>
      <c r="D358" s="1" t="s">
        <v>50</v>
      </c>
      <c r="E358" s="6">
        <v>38477</v>
      </c>
      <c r="F358" s="6">
        <v>38513</v>
      </c>
      <c r="G358" s="6">
        <v>38513</v>
      </c>
      <c r="H358" s="6">
        <v>38514</v>
      </c>
      <c r="I358" s="6" t="s">
        <v>4792</v>
      </c>
      <c r="J358" s="6">
        <v>38518</v>
      </c>
      <c r="K358" s="6" t="s">
        <v>4824</v>
      </c>
      <c r="L358" s="6" t="s">
        <v>34</v>
      </c>
      <c r="M358" s="6">
        <v>38519</v>
      </c>
      <c r="N358" s="6" t="s">
        <v>4766</v>
      </c>
      <c r="O358" s="6" t="s">
        <v>4766</v>
      </c>
    </row>
    <row r="359" spans="1:15" ht="16.5" customHeight="1" x14ac:dyDescent="0.25">
      <c r="A359" s="1" t="s">
        <v>3754</v>
      </c>
      <c r="B359" s="2" t="s">
        <v>5366</v>
      </c>
      <c r="C359" s="13" t="str">
        <f t="shared" si="8"/>
        <v>查看目錄</v>
      </c>
      <c r="D359" s="1" t="s">
        <v>56</v>
      </c>
      <c r="E359" s="6">
        <v>38477</v>
      </c>
      <c r="F359" s="6" t="s">
        <v>4766</v>
      </c>
      <c r="G359" s="6">
        <v>38497</v>
      </c>
      <c r="H359" s="6">
        <v>38497</v>
      </c>
      <c r="I359" s="6" t="s">
        <v>4792</v>
      </c>
      <c r="J359" s="6">
        <v>38498</v>
      </c>
      <c r="K359" s="6" t="s">
        <v>4824</v>
      </c>
      <c r="L359" s="6" t="s">
        <v>34</v>
      </c>
      <c r="M359" s="6">
        <v>38499</v>
      </c>
      <c r="N359" s="6" t="s">
        <v>4766</v>
      </c>
      <c r="O359" s="6" t="s">
        <v>4766</v>
      </c>
    </row>
    <row r="360" spans="1:15" ht="16.5" customHeight="1" x14ac:dyDescent="0.25">
      <c r="A360" s="1" t="s">
        <v>3755</v>
      </c>
      <c r="B360" s="2" t="s">
        <v>5367</v>
      </c>
      <c r="C360" s="13" t="str">
        <f t="shared" si="8"/>
        <v>查看目錄</v>
      </c>
      <c r="D360" s="1" t="s">
        <v>56</v>
      </c>
      <c r="E360" s="6">
        <v>38490</v>
      </c>
      <c r="F360" s="6" t="s">
        <v>4766</v>
      </c>
      <c r="G360" s="6">
        <v>38506</v>
      </c>
      <c r="H360" s="6">
        <v>38509</v>
      </c>
      <c r="I360" s="6" t="s">
        <v>4792</v>
      </c>
      <c r="J360" s="6">
        <v>38518</v>
      </c>
      <c r="K360" s="6" t="s">
        <v>4824</v>
      </c>
      <c r="L360" s="6" t="s">
        <v>1310</v>
      </c>
      <c r="M360" s="6">
        <v>38519</v>
      </c>
      <c r="N360" s="6" t="s">
        <v>4766</v>
      </c>
      <c r="O360" s="6" t="s">
        <v>4766</v>
      </c>
    </row>
    <row r="361" spans="1:15" ht="16.5" customHeight="1" x14ac:dyDescent="0.25">
      <c r="A361" s="1" t="s">
        <v>3756</v>
      </c>
      <c r="B361" s="2" t="s">
        <v>5368</v>
      </c>
      <c r="C361" s="13" t="str">
        <f t="shared" si="8"/>
        <v>查看目錄</v>
      </c>
      <c r="D361" s="1" t="s">
        <v>56</v>
      </c>
      <c r="E361" s="6">
        <v>38490</v>
      </c>
      <c r="F361" s="6" t="s">
        <v>4766</v>
      </c>
      <c r="G361" s="6">
        <v>38506</v>
      </c>
      <c r="H361" s="6">
        <v>38509</v>
      </c>
      <c r="I361" s="6" t="s">
        <v>4792</v>
      </c>
      <c r="J361" s="6">
        <v>38518</v>
      </c>
      <c r="K361" s="6" t="s">
        <v>4824</v>
      </c>
      <c r="L361" s="6" t="s">
        <v>1310</v>
      </c>
      <c r="M361" s="6">
        <v>38519</v>
      </c>
      <c r="N361" s="6" t="s">
        <v>4766</v>
      </c>
      <c r="O361" s="6" t="s">
        <v>4766</v>
      </c>
    </row>
    <row r="362" spans="1:15" ht="16.5" customHeight="1" x14ac:dyDescent="0.25">
      <c r="A362" s="1" t="s">
        <v>3757</v>
      </c>
      <c r="B362" s="2" t="s">
        <v>5369</v>
      </c>
      <c r="C362" s="13" t="str">
        <f t="shared" si="8"/>
        <v>查看目錄</v>
      </c>
      <c r="D362" s="1" t="s">
        <v>56</v>
      </c>
      <c r="E362" s="6">
        <v>38497</v>
      </c>
      <c r="F362" s="6">
        <v>38528</v>
      </c>
      <c r="G362" s="6">
        <v>38510</v>
      </c>
      <c r="H362" s="6">
        <v>38510</v>
      </c>
      <c r="I362" s="6" t="s">
        <v>4995</v>
      </c>
      <c r="J362" s="6">
        <v>38518</v>
      </c>
      <c r="K362" s="6" t="s">
        <v>4824</v>
      </c>
      <c r="L362" s="6" t="s">
        <v>1461</v>
      </c>
      <c r="M362" s="6">
        <v>38519</v>
      </c>
      <c r="N362" s="6" t="s">
        <v>4766</v>
      </c>
      <c r="O362" s="6" t="s">
        <v>4766</v>
      </c>
    </row>
    <row r="363" spans="1:15" ht="16.5" customHeight="1" x14ac:dyDescent="0.25">
      <c r="A363" s="1" t="s">
        <v>3758</v>
      </c>
      <c r="B363" s="2" t="s">
        <v>5370</v>
      </c>
      <c r="C363" s="13" t="str">
        <f t="shared" si="8"/>
        <v>查看目錄</v>
      </c>
      <c r="D363" s="1" t="s">
        <v>1574</v>
      </c>
      <c r="E363" s="6">
        <v>38477</v>
      </c>
      <c r="F363" s="6">
        <v>38518</v>
      </c>
      <c r="G363" s="6">
        <v>38513</v>
      </c>
      <c r="H363" s="6">
        <v>38514</v>
      </c>
      <c r="I363" s="6" t="s">
        <v>4805</v>
      </c>
      <c r="J363" s="6">
        <v>38518</v>
      </c>
      <c r="K363" s="6" t="s">
        <v>4821</v>
      </c>
      <c r="L363" s="6" t="s">
        <v>3547</v>
      </c>
      <c r="M363" s="6">
        <v>38519</v>
      </c>
      <c r="N363" s="6" t="s">
        <v>4766</v>
      </c>
      <c r="O363" s="6" t="s">
        <v>4766</v>
      </c>
    </row>
    <row r="364" spans="1:15" ht="16.5" customHeight="1" x14ac:dyDescent="0.25">
      <c r="A364" s="1" t="s">
        <v>3759</v>
      </c>
      <c r="B364" s="2" t="s">
        <v>5371</v>
      </c>
      <c r="C364" s="13" t="str">
        <f t="shared" si="8"/>
        <v>查看目錄</v>
      </c>
      <c r="D364" s="1" t="s">
        <v>56</v>
      </c>
      <c r="E364" s="6">
        <v>38487</v>
      </c>
      <c r="F364" s="6" t="s">
        <v>533</v>
      </c>
      <c r="G364" s="6" t="s">
        <v>4766</v>
      </c>
      <c r="H364" s="6" t="s">
        <v>4766</v>
      </c>
      <c r="I364" s="6" t="s">
        <v>4766</v>
      </c>
      <c r="J364" s="6" t="s">
        <v>4766</v>
      </c>
      <c r="K364" s="6" t="s">
        <v>4766</v>
      </c>
      <c r="L364" s="6" t="s">
        <v>1310</v>
      </c>
      <c r="M364" s="6" t="s">
        <v>4766</v>
      </c>
      <c r="N364" s="6" t="s">
        <v>4766</v>
      </c>
      <c r="O364" s="6" t="s">
        <v>4766</v>
      </c>
    </row>
    <row r="365" spans="1:15" ht="16.5" customHeight="1" x14ac:dyDescent="0.25">
      <c r="A365" s="1" t="s">
        <v>3760</v>
      </c>
      <c r="B365" s="2" t="s">
        <v>5372</v>
      </c>
      <c r="C365" s="13" t="str">
        <f t="shared" si="8"/>
        <v>查看目錄</v>
      </c>
      <c r="D365" s="1" t="s">
        <v>56</v>
      </c>
      <c r="E365" s="6">
        <v>38487</v>
      </c>
      <c r="F365" s="6" t="s">
        <v>533</v>
      </c>
      <c r="G365" s="6" t="s">
        <v>4766</v>
      </c>
      <c r="H365" s="6" t="s">
        <v>4766</v>
      </c>
      <c r="I365" s="6" t="s">
        <v>4766</v>
      </c>
      <c r="J365" s="6" t="s">
        <v>4766</v>
      </c>
      <c r="K365" s="6" t="s">
        <v>4766</v>
      </c>
      <c r="L365" s="6" t="s">
        <v>1310</v>
      </c>
      <c r="M365" s="6" t="s">
        <v>4766</v>
      </c>
      <c r="N365" s="6" t="s">
        <v>4766</v>
      </c>
      <c r="O365" s="6" t="s">
        <v>4766</v>
      </c>
    </row>
    <row r="366" spans="1:15" ht="16.5" customHeight="1" x14ac:dyDescent="0.25">
      <c r="A366" s="1" t="s">
        <v>3761</v>
      </c>
      <c r="B366" s="2" t="s">
        <v>5373</v>
      </c>
      <c r="C366" s="13" t="str">
        <f t="shared" si="8"/>
        <v>查看目錄</v>
      </c>
      <c r="D366" s="1" t="s">
        <v>56</v>
      </c>
      <c r="E366" s="6">
        <v>38487</v>
      </c>
      <c r="F366" s="6" t="s">
        <v>533</v>
      </c>
      <c r="G366" s="6" t="s">
        <v>4766</v>
      </c>
      <c r="H366" s="6" t="s">
        <v>4766</v>
      </c>
      <c r="I366" s="6" t="s">
        <v>4766</v>
      </c>
      <c r="J366" s="6" t="s">
        <v>4766</v>
      </c>
      <c r="K366" s="6" t="s">
        <v>4766</v>
      </c>
      <c r="L366" s="6" t="s">
        <v>1310</v>
      </c>
      <c r="M366" s="6" t="s">
        <v>4766</v>
      </c>
      <c r="N366" s="6" t="s">
        <v>4766</v>
      </c>
      <c r="O366" s="6" t="s">
        <v>4766</v>
      </c>
    </row>
    <row r="367" spans="1:15" ht="16.5" customHeight="1" x14ac:dyDescent="0.25">
      <c r="A367" s="1" t="s">
        <v>3762</v>
      </c>
      <c r="B367" s="2" t="s">
        <v>5374</v>
      </c>
      <c r="C367" s="13" t="str">
        <f t="shared" si="8"/>
        <v>查看目錄</v>
      </c>
      <c r="D367" s="1" t="s">
        <v>56</v>
      </c>
      <c r="E367" s="6">
        <v>38487</v>
      </c>
      <c r="F367" s="6" t="s">
        <v>533</v>
      </c>
      <c r="G367" s="6" t="s">
        <v>4766</v>
      </c>
      <c r="H367" s="6" t="s">
        <v>4766</v>
      </c>
      <c r="I367" s="6" t="s">
        <v>4766</v>
      </c>
      <c r="J367" s="6" t="s">
        <v>4766</v>
      </c>
      <c r="K367" s="6" t="s">
        <v>4766</v>
      </c>
      <c r="L367" s="6" t="s">
        <v>1310</v>
      </c>
      <c r="M367" s="6" t="s">
        <v>4766</v>
      </c>
      <c r="N367" s="6" t="s">
        <v>4766</v>
      </c>
      <c r="O367" s="6" t="s">
        <v>4766</v>
      </c>
    </row>
    <row r="368" spans="1:15" ht="16.5" customHeight="1" x14ac:dyDescent="0.25">
      <c r="A368" s="1" t="s">
        <v>3763</v>
      </c>
      <c r="B368" s="2" t="s">
        <v>5374</v>
      </c>
      <c r="C368" s="13" t="str">
        <f t="shared" si="8"/>
        <v>查看目錄</v>
      </c>
      <c r="D368" s="1" t="s">
        <v>56</v>
      </c>
      <c r="E368" s="6">
        <v>38487</v>
      </c>
      <c r="F368" s="6" t="s">
        <v>533</v>
      </c>
      <c r="G368" s="6" t="s">
        <v>4766</v>
      </c>
      <c r="H368" s="6" t="s">
        <v>4766</v>
      </c>
      <c r="I368" s="6" t="s">
        <v>4766</v>
      </c>
      <c r="J368" s="6" t="s">
        <v>4766</v>
      </c>
      <c r="K368" s="6" t="s">
        <v>4766</v>
      </c>
      <c r="L368" s="6" t="s">
        <v>1310</v>
      </c>
      <c r="M368" s="6" t="s">
        <v>4766</v>
      </c>
      <c r="N368" s="6" t="s">
        <v>4766</v>
      </c>
      <c r="O368" s="6" t="s">
        <v>4766</v>
      </c>
    </row>
    <row r="369" spans="1:15" ht="16.5" customHeight="1" x14ac:dyDescent="0.25">
      <c r="A369" s="1" t="s">
        <v>3764</v>
      </c>
      <c r="B369" s="2" t="s">
        <v>5375</v>
      </c>
      <c r="C369" s="13" t="str">
        <f t="shared" si="8"/>
        <v>查看目錄</v>
      </c>
      <c r="D369" s="1" t="s">
        <v>56</v>
      </c>
      <c r="E369" s="6">
        <v>38487</v>
      </c>
      <c r="F369" s="6" t="s">
        <v>533</v>
      </c>
      <c r="G369" s="6" t="s">
        <v>4766</v>
      </c>
      <c r="H369" s="6" t="s">
        <v>4766</v>
      </c>
      <c r="I369" s="6" t="s">
        <v>4766</v>
      </c>
      <c r="J369" s="6" t="s">
        <v>4766</v>
      </c>
      <c r="K369" s="6" t="s">
        <v>4766</v>
      </c>
      <c r="L369" s="6" t="s">
        <v>1310</v>
      </c>
      <c r="M369" s="6" t="s">
        <v>4766</v>
      </c>
      <c r="N369" s="6" t="s">
        <v>4766</v>
      </c>
      <c r="O369" s="6" t="s">
        <v>4766</v>
      </c>
    </row>
    <row r="370" spans="1:15" ht="16.5" customHeight="1" x14ac:dyDescent="0.25">
      <c r="A370" s="1" t="s">
        <v>3765</v>
      </c>
      <c r="B370" s="2" t="s">
        <v>5376</v>
      </c>
      <c r="C370" s="13" t="str">
        <f t="shared" si="8"/>
        <v>查看目錄</v>
      </c>
      <c r="D370" s="1" t="s">
        <v>56</v>
      </c>
      <c r="E370" s="6">
        <v>38487</v>
      </c>
      <c r="F370" s="6" t="s">
        <v>533</v>
      </c>
      <c r="G370" s="6" t="s">
        <v>4766</v>
      </c>
      <c r="H370" s="6" t="s">
        <v>4766</v>
      </c>
      <c r="I370" s="6" t="s">
        <v>4766</v>
      </c>
      <c r="J370" s="6" t="s">
        <v>4766</v>
      </c>
      <c r="K370" s="6" t="s">
        <v>4766</v>
      </c>
      <c r="L370" s="6" t="s">
        <v>1310</v>
      </c>
      <c r="M370" s="6" t="s">
        <v>4766</v>
      </c>
      <c r="N370" s="6" t="s">
        <v>4766</v>
      </c>
      <c r="O370" s="6" t="s">
        <v>4766</v>
      </c>
    </row>
    <row r="371" spans="1:15" ht="16.5" customHeight="1" x14ac:dyDescent="0.25">
      <c r="A371" s="1" t="s">
        <v>3766</v>
      </c>
      <c r="B371" s="2" t="s">
        <v>5377</v>
      </c>
      <c r="C371" s="13" t="str">
        <f t="shared" si="8"/>
        <v>查看目錄</v>
      </c>
      <c r="D371" s="1" t="s">
        <v>56</v>
      </c>
      <c r="E371" s="6">
        <v>38487</v>
      </c>
      <c r="F371" s="6" t="s">
        <v>533</v>
      </c>
      <c r="G371" s="6" t="s">
        <v>4766</v>
      </c>
      <c r="H371" s="6" t="s">
        <v>4766</v>
      </c>
      <c r="I371" s="6" t="s">
        <v>4766</v>
      </c>
      <c r="J371" s="6" t="s">
        <v>4766</v>
      </c>
      <c r="K371" s="6" t="s">
        <v>4766</v>
      </c>
      <c r="L371" s="6" t="s">
        <v>1310</v>
      </c>
      <c r="M371" s="6" t="s">
        <v>4766</v>
      </c>
      <c r="N371" s="6" t="s">
        <v>4766</v>
      </c>
      <c r="O371" s="6" t="s">
        <v>4766</v>
      </c>
    </row>
    <row r="372" spans="1:15" ht="16.5" customHeight="1" x14ac:dyDescent="0.25">
      <c r="A372" s="1" t="s">
        <v>3767</v>
      </c>
      <c r="B372" s="2" t="s">
        <v>5378</v>
      </c>
      <c r="C372" s="13" t="str">
        <f t="shared" si="8"/>
        <v>查看目錄</v>
      </c>
      <c r="D372" s="1" t="s">
        <v>56</v>
      </c>
      <c r="E372" s="6">
        <v>38487</v>
      </c>
      <c r="F372" s="6" t="s">
        <v>533</v>
      </c>
      <c r="G372" s="6" t="s">
        <v>4766</v>
      </c>
      <c r="H372" s="6" t="s">
        <v>4766</v>
      </c>
      <c r="I372" s="6" t="s">
        <v>4766</v>
      </c>
      <c r="J372" s="6" t="s">
        <v>4766</v>
      </c>
      <c r="K372" s="6" t="s">
        <v>4766</v>
      </c>
      <c r="L372" s="6" t="s">
        <v>1310</v>
      </c>
      <c r="M372" s="6" t="s">
        <v>4766</v>
      </c>
      <c r="N372" s="6" t="s">
        <v>4766</v>
      </c>
      <c r="O372" s="6" t="s">
        <v>4766</v>
      </c>
    </row>
    <row r="373" spans="1:15" ht="16.5" customHeight="1" x14ac:dyDescent="0.25">
      <c r="A373" s="1" t="s">
        <v>3768</v>
      </c>
      <c r="B373" s="2" t="s">
        <v>5379</v>
      </c>
      <c r="C373" s="13" t="str">
        <f t="shared" si="8"/>
        <v>查看目錄</v>
      </c>
      <c r="D373" s="1" t="s">
        <v>56</v>
      </c>
      <c r="E373" s="6">
        <v>38487</v>
      </c>
      <c r="F373" s="6" t="s">
        <v>533</v>
      </c>
      <c r="G373" s="6" t="s">
        <v>4766</v>
      </c>
      <c r="H373" s="6" t="s">
        <v>4766</v>
      </c>
      <c r="I373" s="6" t="s">
        <v>4766</v>
      </c>
      <c r="J373" s="6" t="s">
        <v>4766</v>
      </c>
      <c r="K373" s="6" t="s">
        <v>4766</v>
      </c>
      <c r="L373" s="6" t="s">
        <v>1310</v>
      </c>
      <c r="M373" s="6" t="s">
        <v>4766</v>
      </c>
      <c r="N373" s="6" t="s">
        <v>4766</v>
      </c>
      <c r="O373" s="6" t="s">
        <v>4766</v>
      </c>
    </row>
    <row r="374" spans="1:15" ht="16.5" customHeight="1" x14ac:dyDescent="0.25">
      <c r="A374" s="1" t="s">
        <v>3769</v>
      </c>
      <c r="B374" s="2" t="s">
        <v>5380</v>
      </c>
      <c r="C374" s="13" t="str">
        <f t="shared" si="8"/>
        <v>查看目錄</v>
      </c>
      <c r="D374" s="1" t="s">
        <v>56</v>
      </c>
      <c r="E374" s="6">
        <v>38487</v>
      </c>
      <c r="F374" s="6" t="s">
        <v>533</v>
      </c>
      <c r="G374" s="6" t="s">
        <v>4766</v>
      </c>
      <c r="H374" s="6" t="s">
        <v>4766</v>
      </c>
      <c r="I374" s="6" t="s">
        <v>4766</v>
      </c>
      <c r="J374" s="6" t="s">
        <v>4766</v>
      </c>
      <c r="K374" s="6" t="s">
        <v>4766</v>
      </c>
      <c r="L374" s="6" t="s">
        <v>1310</v>
      </c>
      <c r="M374" s="6" t="s">
        <v>4766</v>
      </c>
      <c r="N374" s="6" t="s">
        <v>4766</v>
      </c>
      <c r="O374" s="6" t="s">
        <v>4766</v>
      </c>
    </row>
    <row r="375" spans="1:15" ht="16.5" customHeight="1" x14ac:dyDescent="0.25">
      <c r="A375" s="1" t="s">
        <v>3770</v>
      </c>
      <c r="B375" s="2" t="s">
        <v>5381</v>
      </c>
      <c r="C375" s="13" t="str">
        <f t="shared" si="8"/>
        <v>查看目錄</v>
      </c>
      <c r="D375" s="1" t="s">
        <v>56</v>
      </c>
      <c r="E375" s="6">
        <v>38487</v>
      </c>
      <c r="F375" s="6" t="s">
        <v>533</v>
      </c>
      <c r="G375" s="6" t="s">
        <v>4766</v>
      </c>
      <c r="H375" s="6" t="s">
        <v>4766</v>
      </c>
      <c r="I375" s="6" t="s">
        <v>4766</v>
      </c>
      <c r="J375" s="6" t="s">
        <v>4766</v>
      </c>
      <c r="K375" s="6" t="s">
        <v>4766</v>
      </c>
      <c r="L375" s="6" t="s">
        <v>1310</v>
      </c>
      <c r="M375" s="6" t="s">
        <v>4766</v>
      </c>
      <c r="N375" s="6" t="s">
        <v>4766</v>
      </c>
      <c r="O375" s="6" t="s">
        <v>4766</v>
      </c>
    </row>
    <row r="376" spans="1:15" ht="16.5" customHeight="1" x14ac:dyDescent="0.25">
      <c r="A376" s="1" t="s">
        <v>3771</v>
      </c>
      <c r="B376" s="2" t="s">
        <v>5382</v>
      </c>
      <c r="C376" s="13" t="str">
        <f t="shared" si="8"/>
        <v>查看目錄</v>
      </c>
      <c r="D376" s="1" t="s">
        <v>56</v>
      </c>
      <c r="E376" s="6">
        <v>38487</v>
      </c>
      <c r="F376" s="6" t="s">
        <v>533</v>
      </c>
      <c r="G376" s="6" t="s">
        <v>4766</v>
      </c>
      <c r="H376" s="6" t="s">
        <v>4766</v>
      </c>
      <c r="I376" s="6" t="s">
        <v>4766</v>
      </c>
      <c r="J376" s="6" t="s">
        <v>4766</v>
      </c>
      <c r="K376" s="6" t="s">
        <v>4766</v>
      </c>
      <c r="L376" s="6" t="s">
        <v>1310</v>
      </c>
      <c r="M376" s="6" t="s">
        <v>4766</v>
      </c>
      <c r="N376" s="6" t="s">
        <v>4766</v>
      </c>
      <c r="O376" s="6" t="s">
        <v>4766</v>
      </c>
    </row>
    <row r="377" spans="1:15" ht="16.5" customHeight="1" x14ac:dyDescent="0.25">
      <c r="A377" s="1" t="s">
        <v>3772</v>
      </c>
      <c r="B377" s="2" t="s">
        <v>5383</v>
      </c>
      <c r="C377" s="13" t="str">
        <f t="shared" si="8"/>
        <v>查看目錄</v>
      </c>
      <c r="D377" s="1" t="s">
        <v>3597</v>
      </c>
      <c r="E377" s="6">
        <v>38502</v>
      </c>
      <c r="F377" s="6">
        <v>38513</v>
      </c>
      <c r="G377" s="6">
        <v>38548</v>
      </c>
      <c r="H377" s="6">
        <v>38550</v>
      </c>
      <c r="I377" s="6" t="s">
        <v>4805</v>
      </c>
      <c r="J377" s="6">
        <v>38553</v>
      </c>
      <c r="K377" s="6" t="s">
        <v>4821</v>
      </c>
      <c r="L377" s="6" t="s">
        <v>34</v>
      </c>
      <c r="M377" s="6">
        <v>38554</v>
      </c>
      <c r="N377" s="6" t="s">
        <v>4766</v>
      </c>
      <c r="O377" s="6" t="s">
        <v>4766</v>
      </c>
    </row>
    <row r="378" spans="1:15" ht="16.5" customHeight="1" x14ac:dyDescent="0.25">
      <c r="A378" s="1" t="s">
        <v>3773</v>
      </c>
      <c r="B378" s="2" t="s">
        <v>5384</v>
      </c>
      <c r="C378" s="13" t="str">
        <f t="shared" si="8"/>
        <v>查看目錄</v>
      </c>
      <c r="D378" s="1" t="s">
        <v>2173</v>
      </c>
      <c r="E378" s="6">
        <v>38509</v>
      </c>
      <c r="F378" s="6">
        <v>38533</v>
      </c>
      <c r="G378" s="6">
        <v>38525</v>
      </c>
      <c r="H378" s="6">
        <v>38525</v>
      </c>
      <c r="I378" s="6" t="s">
        <v>4792</v>
      </c>
      <c r="J378" s="6">
        <v>38526</v>
      </c>
      <c r="K378" s="6" t="s">
        <v>4824</v>
      </c>
      <c r="L378" s="6" t="s">
        <v>84</v>
      </c>
      <c r="M378" s="6">
        <v>38527</v>
      </c>
      <c r="N378" s="6" t="s">
        <v>4766</v>
      </c>
      <c r="O378" s="6" t="s">
        <v>4766</v>
      </c>
    </row>
    <row r="379" spans="1:15" ht="16.5" customHeight="1" x14ac:dyDescent="0.25">
      <c r="A379" s="1" t="s">
        <v>3774</v>
      </c>
      <c r="B379" s="2" t="s">
        <v>5385</v>
      </c>
      <c r="C379" s="13" t="str">
        <f t="shared" si="8"/>
        <v>查看目錄</v>
      </c>
      <c r="D379" s="1" t="s">
        <v>189</v>
      </c>
      <c r="E379" s="6">
        <v>38536</v>
      </c>
      <c r="F379" s="6">
        <v>38543</v>
      </c>
      <c r="G379" s="6">
        <v>38587</v>
      </c>
      <c r="H379" s="6">
        <v>38587</v>
      </c>
      <c r="I379" s="6" t="s">
        <v>4805</v>
      </c>
      <c r="J379" s="6">
        <v>38587</v>
      </c>
      <c r="K379" s="6" t="s">
        <v>4821</v>
      </c>
      <c r="L379" s="6" t="s">
        <v>1461</v>
      </c>
      <c r="M379" s="6">
        <v>38589</v>
      </c>
      <c r="N379" s="6" t="s">
        <v>4766</v>
      </c>
      <c r="O379" s="6" t="s">
        <v>4766</v>
      </c>
    </row>
    <row r="380" spans="1:15" ht="16.5" customHeight="1" x14ac:dyDescent="0.25">
      <c r="A380" s="1" t="s">
        <v>3775</v>
      </c>
      <c r="B380" s="2" t="s">
        <v>5386</v>
      </c>
      <c r="C380" s="13" t="str">
        <f t="shared" si="8"/>
        <v>查看目錄</v>
      </c>
      <c r="D380" s="1" t="s">
        <v>511</v>
      </c>
      <c r="E380" s="6">
        <v>38541</v>
      </c>
      <c r="F380" s="6">
        <v>38553</v>
      </c>
      <c r="G380" s="6" t="s">
        <v>4766</v>
      </c>
      <c r="H380" s="6" t="s">
        <v>4766</v>
      </c>
      <c r="I380" s="6" t="s">
        <v>4766</v>
      </c>
      <c r="J380" s="6" t="s">
        <v>4766</v>
      </c>
      <c r="K380" s="6" t="s">
        <v>4766</v>
      </c>
      <c r="L380" s="6" t="s">
        <v>373</v>
      </c>
      <c r="M380" s="6" t="s">
        <v>4766</v>
      </c>
      <c r="N380" s="6" t="s">
        <v>4766</v>
      </c>
      <c r="O380" s="6" t="s">
        <v>4766</v>
      </c>
    </row>
    <row r="381" spans="1:15" ht="16.5" customHeight="1" x14ac:dyDescent="0.25">
      <c r="A381" s="1" t="s">
        <v>3776</v>
      </c>
      <c r="B381" s="2" t="s">
        <v>5387</v>
      </c>
      <c r="C381" s="13" t="str">
        <f t="shared" si="8"/>
        <v>查看目錄</v>
      </c>
      <c r="D381" s="1" t="s">
        <v>511</v>
      </c>
      <c r="E381" s="6">
        <v>38541</v>
      </c>
      <c r="F381" s="6">
        <v>38553</v>
      </c>
      <c r="G381" s="6" t="s">
        <v>4766</v>
      </c>
      <c r="H381" s="6" t="s">
        <v>4766</v>
      </c>
      <c r="I381" s="6" t="s">
        <v>4766</v>
      </c>
      <c r="J381" s="6" t="s">
        <v>4766</v>
      </c>
      <c r="K381" s="6" t="s">
        <v>4766</v>
      </c>
      <c r="L381" s="6" t="s">
        <v>373</v>
      </c>
      <c r="M381" s="6" t="s">
        <v>4766</v>
      </c>
      <c r="N381" s="6" t="s">
        <v>4766</v>
      </c>
      <c r="O381" s="6" t="s">
        <v>4766</v>
      </c>
    </row>
    <row r="382" spans="1:15" ht="16.5" customHeight="1" x14ac:dyDescent="0.25">
      <c r="A382" s="1" t="s">
        <v>3777</v>
      </c>
      <c r="B382" s="2" t="s">
        <v>5388</v>
      </c>
      <c r="C382" s="13" t="str">
        <f t="shared" si="8"/>
        <v>查看目錄</v>
      </c>
      <c r="D382" s="1" t="s">
        <v>511</v>
      </c>
      <c r="E382" s="6">
        <v>38541</v>
      </c>
      <c r="F382" s="6">
        <v>38553</v>
      </c>
      <c r="G382" s="6" t="s">
        <v>4766</v>
      </c>
      <c r="H382" s="6" t="s">
        <v>4766</v>
      </c>
      <c r="I382" s="6" t="s">
        <v>4766</v>
      </c>
      <c r="J382" s="6" t="s">
        <v>4766</v>
      </c>
      <c r="K382" s="6" t="s">
        <v>4766</v>
      </c>
      <c r="L382" s="6" t="s">
        <v>373</v>
      </c>
      <c r="M382" s="6" t="s">
        <v>4766</v>
      </c>
      <c r="N382" s="6" t="s">
        <v>4766</v>
      </c>
      <c r="O382" s="6" t="s">
        <v>4766</v>
      </c>
    </row>
    <row r="383" spans="1:15" ht="16.5" customHeight="1" x14ac:dyDescent="0.25">
      <c r="A383" s="1" t="s">
        <v>3778</v>
      </c>
      <c r="B383" s="2" t="s">
        <v>5389</v>
      </c>
      <c r="C383" s="13" t="str">
        <f t="shared" si="8"/>
        <v>查看目錄</v>
      </c>
      <c r="D383" s="1" t="s">
        <v>458</v>
      </c>
      <c r="E383" s="6">
        <v>38544</v>
      </c>
      <c r="F383" s="6">
        <v>38575</v>
      </c>
      <c r="G383" s="6">
        <v>38569</v>
      </c>
      <c r="H383" s="6">
        <v>38571</v>
      </c>
      <c r="I383" s="6" t="s">
        <v>4792</v>
      </c>
      <c r="J383" s="6">
        <v>38574</v>
      </c>
      <c r="K383" s="6" t="s">
        <v>4824</v>
      </c>
      <c r="L383" s="6" t="s">
        <v>545</v>
      </c>
      <c r="M383" s="6">
        <v>38575</v>
      </c>
      <c r="N383" s="6" t="s">
        <v>4766</v>
      </c>
      <c r="O383" s="6" t="s">
        <v>4766</v>
      </c>
    </row>
    <row r="384" spans="1:15" ht="16.5" customHeight="1" x14ac:dyDescent="0.25">
      <c r="A384" s="1" t="s">
        <v>3779</v>
      </c>
      <c r="B384" s="2" t="s">
        <v>5390</v>
      </c>
      <c r="C384" s="13" t="str">
        <f t="shared" si="8"/>
        <v>查看目錄</v>
      </c>
      <c r="D384" s="1" t="s">
        <v>2173</v>
      </c>
      <c r="E384" s="6">
        <v>38518</v>
      </c>
      <c r="F384" s="6">
        <v>38563</v>
      </c>
      <c r="G384" s="6">
        <v>38569</v>
      </c>
      <c r="H384" s="6">
        <v>38569</v>
      </c>
      <c r="I384" s="6" t="s">
        <v>4805</v>
      </c>
      <c r="J384" s="6">
        <v>38574</v>
      </c>
      <c r="K384" s="6" t="s">
        <v>4821</v>
      </c>
      <c r="L384" s="6" t="s">
        <v>34</v>
      </c>
      <c r="M384" s="6">
        <v>38575</v>
      </c>
      <c r="N384" s="6" t="s">
        <v>4766</v>
      </c>
      <c r="O384" s="6" t="s">
        <v>4766</v>
      </c>
    </row>
    <row r="385" spans="1:15" ht="16.5" customHeight="1" x14ac:dyDescent="0.25">
      <c r="A385" s="1" t="s">
        <v>3780</v>
      </c>
      <c r="B385" s="2" t="s">
        <v>5391</v>
      </c>
      <c r="C385" s="13" t="str">
        <f t="shared" si="8"/>
        <v>查看目錄</v>
      </c>
      <c r="D385" s="1" t="s">
        <v>3781</v>
      </c>
      <c r="E385" s="6">
        <v>38566</v>
      </c>
      <c r="F385" s="6">
        <v>38597</v>
      </c>
      <c r="G385" s="6">
        <v>38604</v>
      </c>
      <c r="H385" s="6">
        <v>38607</v>
      </c>
      <c r="I385" s="6" t="s">
        <v>4792</v>
      </c>
      <c r="J385" s="6">
        <v>38622</v>
      </c>
      <c r="K385" s="6" t="s">
        <v>4824</v>
      </c>
      <c r="L385" s="6" t="s">
        <v>545</v>
      </c>
      <c r="M385" s="6">
        <v>38624</v>
      </c>
      <c r="N385" s="6" t="s">
        <v>4766</v>
      </c>
      <c r="O385" s="6" t="s">
        <v>4766</v>
      </c>
    </row>
    <row r="386" spans="1:15" ht="16.5" customHeight="1" x14ac:dyDescent="0.25">
      <c r="A386" s="1" t="s">
        <v>3782</v>
      </c>
      <c r="B386" s="2" t="s">
        <v>5392</v>
      </c>
      <c r="C386" s="13" t="str">
        <f t="shared" si="8"/>
        <v>查看目錄</v>
      </c>
      <c r="D386" s="1" t="s">
        <v>3783</v>
      </c>
      <c r="E386" s="6">
        <v>38569</v>
      </c>
      <c r="F386" s="6">
        <v>38596</v>
      </c>
      <c r="G386" s="6">
        <v>38604</v>
      </c>
      <c r="H386" s="6">
        <v>38607</v>
      </c>
      <c r="I386" s="6" t="s">
        <v>4792</v>
      </c>
      <c r="J386" s="6">
        <v>38622</v>
      </c>
      <c r="K386" s="6" t="s">
        <v>4824</v>
      </c>
      <c r="L386" s="6" t="s">
        <v>34</v>
      </c>
      <c r="M386" s="6">
        <v>38624</v>
      </c>
      <c r="N386" s="6" t="s">
        <v>4766</v>
      </c>
      <c r="O386" s="6" t="s">
        <v>4766</v>
      </c>
    </row>
    <row r="387" spans="1:15" ht="16.5" customHeight="1" x14ac:dyDescent="0.25">
      <c r="A387" s="1" t="s">
        <v>3784</v>
      </c>
      <c r="B387" s="2" t="s">
        <v>5393</v>
      </c>
      <c r="C387" s="13" t="str">
        <f t="shared" si="8"/>
        <v>查看目錄</v>
      </c>
      <c r="D387" s="1" t="s">
        <v>352</v>
      </c>
      <c r="E387" s="6">
        <v>38555</v>
      </c>
      <c r="F387" s="6" t="s">
        <v>5394</v>
      </c>
      <c r="G387" s="6">
        <v>38590</v>
      </c>
      <c r="H387" s="6">
        <v>38592</v>
      </c>
      <c r="I387" s="6" t="s">
        <v>4792</v>
      </c>
      <c r="J387" s="6">
        <v>38596</v>
      </c>
      <c r="K387" s="6" t="s">
        <v>4824</v>
      </c>
      <c r="L387" s="6" t="s">
        <v>350</v>
      </c>
      <c r="M387" s="6">
        <v>38597</v>
      </c>
      <c r="N387" s="6" t="s">
        <v>4766</v>
      </c>
      <c r="O387" s="6" t="s">
        <v>4766</v>
      </c>
    </row>
    <row r="388" spans="1:15" ht="16.5" customHeight="1" x14ac:dyDescent="0.25">
      <c r="A388" s="1" t="s">
        <v>3785</v>
      </c>
      <c r="B388" s="2" t="s">
        <v>5371</v>
      </c>
      <c r="C388" s="13" t="str">
        <f t="shared" si="8"/>
        <v>查看目錄</v>
      </c>
      <c r="D388" s="1" t="s">
        <v>56</v>
      </c>
      <c r="E388" s="6">
        <v>38579</v>
      </c>
      <c r="F388" s="6" t="s">
        <v>533</v>
      </c>
      <c r="G388" s="6">
        <v>38594</v>
      </c>
      <c r="H388" s="6">
        <v>38596</v>
      </c>
      <c r="I388" s="6" t="s">
        <v>4792</v>
      </c>
      <c r="J388" s="6">
        <v>38617</v>
      </c>
      <c r="K388" s="6" t="s">
        <v>4824</v>
      </c>
      <c r="L388" s="6" t="s">
        <v>1310</v>
      </c>
      <c r="M388" s="6">
        <v>38622</v>
      </c>
      <c r="N388" s="6" t="s">
        <v>4766</v>
      </c>
      <c r="O388" s="6" t="s">
        <v>4766</v>
      </c>
    </row>
    <row r="389" spans="1:15" ht="16.5" customHeight="1" x14ac:dyDescent="0.25">
      <c r="A389" s="1" t="s">
        <v>3786</v>
      </c>
      <c r="B389" s="2" t="s">
        <v>5372</v>
      </c>
      <c r="C389" s="13" t="str">
        <f t="shared" si="8"/>
        <v>查看目錄</v>
      </c>
      <c r="D389" s="1" t="s">
        <v>56</v>
      </c>
      <c r="E389" s="6">
        <v>38579</v>
      </c>
      <c r="F389" s="6" t="s">
        <v>533</v>
      </c>
      <c r="G389" s="6">
        <v>38594</v>
      </c>
      <c r="H389" s="6">
        <v>38596</v>
      </c>
      <c r="I389" s="6" t="s">
        <v>4792</v>
      </c>
      <c r="J389" s="6">
        <v>38617</v>
      </c>
      <c r="K389" s="6" t="s">
        <v>4824</v>
      </c>
      <c r="L389" s="6" t="s">
        <v>1310</v>
      </c>
      <c r="M389" s="6">
        <v>38622</v>
      </c>
      <c r="N389" s="6" t="s">
        <v>4766</v>
      </c>
      <c r="O389" s="6" t="s">
        <v>4766</v>
      </c>
    </row>
    <row r="390" spans="1:15" ht="16.5" customHeight="1" x14ac:dyDescent="0.25">
      <c r="A390" s="1" t="s">
        <v>3787</v>
      </c>
      <c r="B390" s="2" t="s">
        <v>5373</v>
      </c>
      <c r="C390" s="13" t="str">
        <f t="shared" si="8"/>
        <v>查看目錄</v>
      </c>
      <c r="D390" s="1" t="s">
        <v>56</v>
      </c>
      <c r="E390" s="6">
        <v>38579</v>
      </c>
      <c r="F390" s="6" t="s">
        <v>533</v>
      </c>
      <c r="G390" s="6">
        <v>38594</v>
      </c>
      <c r="H390" s="6">
        <v>38596</v>
      </c>
      <c r="I390" s="6" t="s">
        <v>4792</v>
      </c>
      <c r="J390" s="6">
        <v>38617</v>
      </c>
      <c r="K390" s="6" t="s">
        <v>4824</v>
      </c>
      <c r="L390" s="6" t="s">
        <v>1310</v>
      </c>
      <c r="M390" s="6">
        <v>38622</v>
      </c>
      <c r="N390" s="6" t="s">
        <v>4766</v>
      </c>
      <c r="O390" s="6" t="s">
        <v>4766</v>
      </c>
    </row>
    <row r="391" spans="1:15" ht="16.5" customHeight="1" x14ac:dyDescent="0.25">
      <c r="A391" s="1" t="s">
        <v>3788</v>
      </c>
      <c r="B391" s="2" t="s">
        <v>5374</v>
      </c>
      <c r="C391" s="13" t="str">
        <f t="shared" si="8"/>
        <v>查看目錄</v>
      </c>
      <c r="D391" s="1" t="s">
        <v>56</v>
      </c>
      <c r="E391" s="6">
        <v>38579</v>
      </c>
      <c r="F391" s="6" t="s">
        <v>533</v>
      </c>
      <c r="G391" s="6">
        <v>38594</v>
      </c>
      <c r="H391" s="6">
        <v>38596</v>
      </c>
      <c r="I391" s="6" t="s">
        <v>4792</v>
      </c>
      <c r="J391" s="6">
        <v>38617</v>
      </c>
      <c r="K391" s="6" t="s">
        <v>4824</v>
      </c>
      <c r="L391" s="6" t="s">
        <v>1310</v>
      </c>
      <c r="M391" s="6">
        <v>38622</v>
      </c>
      <c r="N391" s="6" t="s">
        <v>4766</v>
      </c>
      <c r="O391" s="6" t="s">
        <v>4766</v>
      </c>
    </row>
    <row r="392" spans="1:15" ht="16.5" customHeight="1" x14ac:dyDescent="0.25">
      <c r="A392" s="1" t="s">
        <v>3789</v>
      </c>
      <c r="B392" s="2" t="s">
        <v>5374</v>
      </c>
      <c r="C392" s="13" t="str">
        <f t="shared" si="8"/>
        <v>查看目錄</v>
      </c>
      <c r="D392" s="1" t="s">
        <v>56</v>
      </c>
      <c r="E392" s="6">
        <v>38579</v>
      </c>
      <c r="F392" s="6" t="s">
        <v>533</v>
      </c>
      <c r="G392" s="6">
        <v>38594</v>
      </c>
      <c r="H392" s="6">
        <v>38596</v>
      </c>
      <c r="I392" s="6" t="s">
        <v>4792</v>
      </c>
      <c r="J392" s="6">
        <v>38617</v>
      </c>
      <c r="K392" s="6" t="s">
        <v>4824</v>
      </c>
      <c r="L392" s="6" t="s">
        <v>1310</v>
      </c>
      <c r="M392" s="6">
        <v>38622</v>
      </c>
      <c r="N392" s="6" t="s">
        <v>4766</v>
      </c>
      <c r="O392" s="6" t="s">
        <v>4766</v>
      </c>
    </row>
    <row r="393" spans="1:15" ht="16.5" customHeight="1" x14ac:dyDescent="0.25">
      <c r="A393" s="1" t="s">
        <v>3790</v>
      </c>
      <c r="B393" s="2" t="s">
        <v>5375</v>
      </c>
      <c r="C393" s="13" t="str">
        <f t="shared" si="8"/>
        <v>查看目錄</v>
      </c>
      <c r="D393" s="1" t="s">
        <v>56</v>
      </c>
      <c r="E393" s="6">
        <v>38579</v>
      </c>
      <c r="F393" s="6" t="s">
        <v>533</v>
      </c>
      <c r="G393" s="6">
        <v>38594</v>
      </c>
      <c r="H393" s="6">
        <v>38596</v>
      </c>
      <c r="I393" s="6" t="s">
        <v>4792</v>
      </c>
      <c r="J393" s="6">
        <v>38617</v>
      </c>
      <c r="K393" s="6" t="s">
        <v>4824</v>
      </c>
      <c r="L393" s="6" t="s">
        <v>1310</v>
      </c>
      <c r="M393" s="6">
        <v>38622</v>
      </c>
      <c r="N393" s="6" t="s">
        <v>4766</v>
      </c>
      <c r="O393" s="6" t="s">
        <v>4766</v>
      </c>
    </row>
    <row r="394" spans="1:15" ht="16.5" customHeight="1" x14ac:dyDescent="0.25">
      <c r="A394" s="1" t="s">
        <v>3791</v>
      </c>
      <c r="B394" s="2" t="s">
        <v>5376</v>
      </c>
      <c r="C394" s="13" t="str">
        <f t="shared" si="8"/>
        <v>查看目錄</v>
      </c>
      <c r="D394" s="1" t="s">
        <v>56</v>
      </c>
      <c r="E394" s="6">
        <v>38579</v>
      </c>
      <c r="F394" s="6" t="s">
        <v>533</v>
      </c>
      <c r="G394" s="6">
        <v>38594</v>
      </c>
      <c r="H394" s="6">
        <v>38596</v>
      </c>
      <c r="I394" s="6" t="s">
        <v>4792</v>
      </c>
      <c r="J394" s="6">
        <v>38617</v>
      </c>
      <c r="K394" s="6" t="s">
        <v>4824</v>
      </c>
      <c r="L394" s="6" t="s">
        <v>1310</v>
      </c>
      <c r="M394" s="6">
        <v>38622</v>
      </c>
      <c r="N394" s="6" t="s">
        <v>4766</v>
      </c>
      <c r="O394" s="6" t="s">
        <v>4766</v>
      </c>
    </row>
    <row r="395" spans="1:15" ht="16.5" customHeight="1" x14ac:dyDescent="0.25">
      <c r="A395" s="1" t="s">
        <v>3792</v>
      </c>
      <c r="B395" s="2" t="s">
        <v>5377</v>
      </c>
      <c r="C395" s="13" t="str">
        <f t="shared" si="8"/>
        <v>查看目錄</v>
      </c>
      <c r="D395" s="1" t="s">
        <v>56</v>
      </c>
      <c r="E395" s="6">
        <v>38579</v>
      </c>
      <c r="F395" s="6" t="s">
        <v>533</v>
      </c>
      <c r="G395" s="6">
        <v>38594</v>
      </c>
      <c r="H395" s="6">
        <v>38596</v>
      </c>
      <c r="I395" s="6" t="s">
        <v>4792</v>
      </c>
      <c r="J395" s="6">
        <v>38617</v>
      </c>
      <c r="K395" s="6" t="s">
        <v>4824</v>
      </c>
      <c r="L395" s="6" t="s">
        <v>1310</v>
      </c>
      <c r="M395" s="6">
        <v>38622</v>
      </c>
      <c r="N395" s="6" t="s">
        <v>4766</v>
      </c>
      <c r="O395" s="6" t="s">
        <v>4766</v>
      </c>
    </row>
    <row r="396" spans="1:15" ht="16.5" customHeight="1" x14ac:dyDescent="0.25">
      <c r="A396" s="1" t="s">
        <v>3793</v>
      </c>
      <c r="B396" s="2" t="s">
        <v>5378</v>
      </c>
      <c r="C396" s="13" t="str">
        <f t="shared" si="8"/>
        <v>查看目錄</v>
      </c>
      <c r="D396" s="1" t="s">
        <v>56</v>
      </c>
      <c r="E396" s="6">
        <v>38579</v>
      </c>
      <c r="F396" s="6" t="s">
        <v>533</v>
      </c>
      <c r="G396" s="6">
        <v>38594</v>
      </c>
      <c r="H396" s="6">
        <v>38596</v>
      </c>
      <c r="I396" s="6" t="s">
        <v>4792</v>
      </c>
      <c r="J396" s="6">
        <v>38617</v>
      </c>
      <c r="K396" s="6" t="s">
        <v>4824</v>
      </c>
      <c r="L396" s="6" t="s">
        <v>1310</v>
      </c>
      <c r="M396" s="6">
        <v>38622</v>
      </c>
      <c r="N396" s="6" t="s">
        <v>4766</v>
      </c>
      <c r="O396" s="6" t="s">
        <v>4766</v>
      </c>
    </row>
    <row r="397" spans="1:15" ht="16.5" customHeight="1" x14ac:dyDescent="0.25">
      <c r="A397" s="1" t="s">
        <v>3794</v>
      </c>
      <c r="B397" s="2" t="s">
        <v>5379</v>
      </c>
      <c r="C397" s="13" t="str">
        <f t="shared" si="8"/>
        <v>查看目錄</v>
      </c>
      <c r="D397" s="1" t="s">
        <v>56</v>
      </c>
      <c r="E397" s="6">
        <v>38579</v>
      </c>
      <c r="F397" s="6" t="s">
        <v>533</v>
      </c>
      <c r="G397" s="6">
        <v>38594</v>
      </c>
      <c r="H397" s="6">
        <v>38596</v>
      </c>
      <c r="I397" s="6" t="s">
        <v>4792</v>
      </c>
      <c r="J397" s="6">
        <v>38617</v>
      </c>
      <c r="K397" s="6" t="s">
        <v>4824</v>
      </c>
      <c r="L397" s="6" t="s">
        <v>1310</v>
      </c>
      <c r="M397" s="6">
        <v>38622</v>
      </c>
      <c r="N397" s="6" t="s">
        <v>4766</v>
      </c>
      <c r="O397" s="6" t="s">
        <v>4766</v>
      </c>
    </row>
    <row r="398" spans="1:15" ht="16.5" customHeight="1" x14ac:dyDescent="0.25">
      <c r="A398" s="1" t="s">
        <v>3795</v>
      </c>
      <c r="B398" s="2" t="s">
        <v>5380</v>
      </c>
      <c r="C398" s="13" t="str">
        <f t="shared" si="8"/>
        <v>查看目錄</v>
      </c>
      <c r="D398" s="1" t="s">
        <v>56</v>
      </c>
      <c r="E398" s="6">
        <v>38579</v>
      </c>
      <c r="F398" s="6" t="s">
        <v>533</v>
      </c>
      <c r="G398" s="6">
        <v>38594</v>
      </c>
      <c r="H398" s="6">
        <v>38596</v>
      </c>
      <c r="I398" s="6" t="s">
        <v>4792</v>
      </c>
      <c r="J398" s="6">
        <v>38617</v>
      </c>
      <c r="K398" s="6" t="s">
        <v>4824</v>
      </c>
      <c r="L398" s="6" t="s">
        <v>1310</v>
      </c>
      <c r="M398" s="6">
        <v>38622</v>
      </c>
      <c r="N398" s="6" t="s">
        <v>4766</v>
      </c>
      <c r="O398" s="6" t="s">
        <v>4766</v>
      </c>
    </row>
    <row r="399" spans="1:15" ht="16.5" customHeight="1" x14ac:dyDescent="0.25">
      <c r="A399" s="1" t="s">
        <v>3796</v>
      </c>
      <c r="B399" s="2" t="s">
        <v>5381</v>
      </c>
      <c r="C399" s="13" t="str">
        <f t="shared" si="8"/>
        <v>查看目錄</v>
      </c>
      <c r="D399" s="1" t="s">
        <v>56</v>
      </c>
      <c r="E399" s="6">
        <v>38579</v>
      </c>
      <c r="F399" s="6" t="s">
        <v>533</v>
      </c>
      <c r="G399" s="6">
        <v>38594</v>
      </c>
      <c r="H399" s="6">
        <v>38596</v>
      </c>
      <c r="I399" s="6" t="s">
        <v>4792</v>
      </c>
      <c r="J399" s="6">
        <v>38617</v>
      </c>
      <c r="K399" s="6" t="s">
        <v>4824</v>
      </c>
      <c r="L399" s="6" t="s">
        <v>1310</v>
      </c>
      <c r="M399" s="6">
        <v>38622</v>
      </c>
      <c r="N399" s="6" t="s">
        <v>4766</v>
      </c>
      <c r="O399" s="6" t="s">
        <v>4766</v>
      </c>
    </row>
    <row r="400" spans="1:15" ht="16.5" customHeight="1" x14ac:dyDescent="0.25">
      <c r="A400" s="1" t="s">
        <v>3797</v>
      </c>
      <c r="B400" s="2" t="s">
        <v>5382</v>
      </c>
      <c r="C400" s="13" t="str">
        <f t="shared" si="8"/>
        <v>查看目錄</v>
      </c>
      <c r="D400" s="1" t="s">
        <v>56</v>
      </c>
      <c r="E400" s="6">
        <v>38579</v>
      </c>
      <c r="F400" s="6" t="s">
        <v>533</v>
      </c>
      <c r="G400" s="6">
        <v>38594</v>
      </c>
      <c r="H400" s="6">
        <v>38596</v>
      </c>
      <c r="I400" s="6" t="s">
        <v>4792</v>
      </c>
      <c r="J400" s="6">
        <v>38617</v>
      </c>
      <c r="K400" s="6" t="s">
        <v>4824</v>
      </c>
      <c r="L400" s="6" t="s">
        <v>1310</v>
      </c>
      <c r="M400" s="6">
        <v>38622</v>
      </c>
      <c r="N400" s="6" t="s">
        <v>4766</v>
      </c>
      <c r="O400" s="6" t="s">
        <v>4766</v>
      </c>
    </row>
    <row r="401" spans="1:15" ht="16.5" customHeight="1" x14ac:dyDescent="0.25">
      <c r="A401" s="1" t="s">
        <v>3798</v>
      </c>
      <c r="B401" s="2" t="s">
        <v>5395</v>
      </c>
      <c r="C401" s="13" t="str">
        <f t="shared" si="8"/>
        <v>查看目錄</v>
      </c>
      <c r="D401" s="1" t="s">
        <v>433</v>
      </c>
      <c r="E401" s="6">
        <v>38534</v>
      </c>
      <c r="F401" s="6" t="s">
        <v>5394</v>
      </c>
      <c r="G401" s="6">
        <v>38695</v>
      </c>
      <c r="H401" s="6">
        <v>38695</v>
      </c>
      <c r="I401" s="6" t="s">
        <v>4792</v>
      </c>
      <c r="J401" s="6">
        <v>38711</v>
      </c>
      <c r="K401" s="6" t="s">
        <v>4824</v>
      </c>
      <c r="L401" s="6" t="s">
        <v>290</v>
      </c>
      <c r="M401" s="6">
        <v>38713</v>
      </c>
      <c r="N401" s="6" t="s">
        <v>4766</v>
      </c>
      <c r="O401" s="6" t="s">
        <v>4766</v>
      </c>
    </row>
    <row r="402" spans="1:15" ht="16.5" customHeight="1" x14ac:dyDescent="0.25">
      <c r="A402" s="1" t="s">
        <v>3799</v>
      </c>
      <c r="B402" s="2" t="s">
        <v>5396</v>
      </c>
      <c r="C402" s="13" t="str">
        <f t="shared" si="8"/>
        <v>查看目錄</v>
      </c>
      <c r="D402" s="1" t="s">
        <v>541</v>
      </c>
      <c r="E402" s="6">
        <v>38543</v>
      </c>
      <c r="F402" s="6" t="s">
        <v>5397</v>
      </c>
      <c r="G402" s="6" t="s">
        <v>4766</v>
      </c>
      <c r="H402" s="6" t="s">
        <v>4766</v>
      </c>
      <c r="I402" s="6" t="s">
        <v>4766</v>
      </c>
      <c r="J402" s="6" t="s">
        <v>4766</v>
      </c>
      <c r="K402" s="6" t="s">
        <v>4766</v>
      </c>
      <c r="L402" s="6" t="s">
        <v>290</v>
      </c>
      <c r="M402" s="6" t="s">
        <v>4766</v>
      </c>
      <c r="N402" s="6" t="s">
        <v>4766</v>
      </c>
      <c r="O402" s="6" t="s">
        <v>4766</v>
      </c>
    </row>
    <row r="403" spans="1:15" ht="16.5" customHeight="1" x14ac:dyDescent="0.25">
      <c r="A403" s="1" t="s">
        <v>3800</v>
      </c>
      <c r="B403" s="2" t="s">
        <v>5398</v>
      </c>
      <c r="C403" s="13" t="str">
        <f t="shared" si="8"/>
        <v>查看目錄</v>
      </c>
      <c r="D403" s="1" t="s">
        <v>3801</v>
      </c>
      <c r="E403" s="6">
        <v>38608</v>
      </c>
      <c r="F403" s="6">
        <v>38618</v>
      </c>
      <c r="G403" s="6">
        <v>38618</v>
      </c>
      <c r="H403" s="6">
        <v>38621</v>
      </c>
      <c r="I403" s="6" t="s">
        <v>4792</v>
      </c>
      <c r="J403" s="6">
        <v>38623</v>
      </c>
      <c r="K403" s="6" t="s">
        <v>4824</v>
      </c>
      <c r="L403" s="6" t="s">
        <v>108</v>
      </c>
      <c r="M403" s="6">
        <v>38624</v>
      </c>
      <c r="N403" s="6" t="s">
        <v>4766</v>
      </c>
      <c r="O403" s="6" t="s">
        <v>4766</v>
      </c>
    </row>
    <row r="404" spans="1:15" ht="16.5" customHeight="1" x14ac:dyDescent="0.25">
      <c r="A404" s="1" t="s">
        <v>3802</v>
      </c>
      <c r="B404" s="2" t="s">
        <v>5399</v>
      </c>
      <c r="C404" s="13" t="str">
        <f t="shared" si="8"/>
        <v>查看目錄</v>
      </c>
      <c r="D404" s="1" t="s">
        <v>3803</v>
      </c>
      <c r="E404" s="6">
        <v>38608</v>
      </c>
      <c r="F404" s="6" t="s">
        <v>4766</v>
      </c>
      <c r="G404" s="6">
        <v>38654</v>
      </c>
      <c r="H404" s="6">
        <v>38656</v>
      </c>
      <c r="I404" s="6" t="s">
        <v>4792</v>
      </c>
      <c r="J404" s="6">
        <v>38674</v>
      </c>
      <c r="K404" s="6" t="s">
        <v>4824</v>
      </c>
      <c r="L404" s="6" t="s">
        <v>84</v>
      </c>
      <c r="M404" s="6">
        <v>38675</v>
      </c>
      <c r="N404" s="6" t="s">
        <v>4766</v>
      </c>
      <c r="O404" s="6" t="s">
        <v>4766</v>
      </c>
    </row>
    <row r="405" spans="1:15" ht="16.5" customHeight="1" x14ac:dyDescent="0.25">
      <c r="A405" s="1" t="s">
        <v>3804</v>
      </c>
      <c r="B405" s="2" t="s">
        <v>5400</v>
      </c>
      <c r="C405" s="13" t="str">
        <f t="shared" si="8"/>
        <v>查看目錄</v>
      </c>
      <c r="D405" s="1" t="s">
        <v>635</v>
      </c>
      <c r="E405" s="6">
        <v>38608</v>
      </c>
      <c r="F405" s="6">
        <v>38645</v>
      </c>
      <c r="G405" s="6">
        <v>38633</v>
      </c>
      <c r="H405" s="6">
        <v>38636</v>
      </c>
      <c r="I405" s="6" t="s">
        <v>4805</v>
      </c>
      <c r="J405" s="6">
        <v>38639</v>
      </c>
      <c r="K405" s="6" t="s">
        <v>4821</v>
      </c>
      <c r="L405" s="6" t="s">
        <v>108</v>
      </c>
      <c r="M405" s="6">
        <v>38639</v>
      </c>
      <c r="N405" s="6" t="s">
        <v>4766</v>
      </c>
      <c r="O405" s="6" t="s">
        <v>4766</v>
      </c>
    </row>
    <row r="406" spans="1:15" ht="16.5" customHeight="1" x14ac:dyDescent="0.25">
      <c r="A406" s="1" t="s">
        <v>3805</v>
      </c>
      <c r="B406" s="2" t="s">
        <v>5401</v>
      </c>
      <c r="C406" s="13" t="str">
        <f t="shared" si="8"/>
        <v>查看目錄</v>
      </c>
      <c r="D406" s="1" t="s">
        <v>1111</v>
      </c>
      <c r="E406" s="6">
        <v>38615</v>
      </c>
      <c r="F406" s="6">
        <v>38645</v>
      </c>
      <c r="G406" s="6">
        <v>38653</v>
      </c>
      <c r="H406" s="6">
        <v>38656</v>
      </c>
      <c r="I406" s="6" t="s">
        <v>4805</v>
      </c>
      <c r="J406" s="6">
        <v>38674</v>
      </c>
      <c r="K406" s="6" t="s">
        <v>4821</v>
      </c>
      <c r="L406" s="6" t="s">
        <v>34</v>
      </c>
      <c r="M406" s="6">
        <v>38675</v>
      </c>
      <c r="N406" s="6" t="s">
        <v>4766</v>
      </c>
      <c r="O406" s="6" t="s">
        <v>4766</v>
      </c>
    </row>
    <row r="407" spans="1:15" ht="16.5" customHeight="1" x14ac:dyDescent="0.25">
      <c r="A407" s="1" t="s">
        <v>3806</v>
      </c>
      <c r="B407" s="2" t="s">
        <v>5402</v>
      </c>
      <c r="C407" s="13" t="str">
        <f t="shared" si="8"/>
        <v>查看目錄</v>
      </c>
      <c r="D407" s="1" t="s">
        <v>3597</v>
      </c>
      <c r="E407" s="6">
        <v>38608</v>
      </c>
      <c r="F407" s="6">
        <v>38621</v>
      </c>
      <c r="G407" s="6">
        <v>38624</v>
      </c>
      <c r="H407" s="6">
        <v>38624</v>
      </c>
      <c r="I407" s="6" t="s">
        <v>4805</v>
      </c>
      <c r="J407" s="6">
        <v>38639</v>
      </c>
      <c r="K407" s="6" t="s">
        <v>4821</v>
      </c>
      <c r="L407" s="6" t="s">
        <v>84</v>
      </c>
      <c r="M407" s="6">
        <v>38639</v>
      </c>
      <c r="N407" s="6" t="s">
        <v>4766</v>
      </c>
      <c r="O407" s="6" t="s">
        <v>4766</v>
      </c>
    </row>
    <row r="408" spans="1:15" ht="16.5" customHeight="1" x14ac:dyDescent="0.25">
      <c r="A408" s="1" t="s">
        <v>3807</v>
      </c>
      <c r="B408" s="2" t="s">
        <v>5403</v>
      </c>
      <c r="C408" s="13" t="str">
        <f t="shared" si="8"/>
        <v>查看目錄</v>
      </c>
      <c r="D408" s="1" t="s">
        <v>624</v>
      </c>
      <c r="E408" s="6">
        <v>38615</v>
      </c>
      <c r="F408" s="6">
        <v>38635</v>
      </c>
      <c r="G408" s="6">
        <v>38653</v>
      </c>
      <c r="H408" s="6">
        <v>38656</v>
      </c>
      <c r="I408" s="6" t="s">
        <v>4792</v>
      </c>
      <c r="J408" s="6">
        <v>38674</v>
      </c>
      <c r="K408" s="6" t="s">
        <v>4824</v>
      </c>
      <c r="L408" s="6" t="s">
        <v>481</v>
      </c>
      <c r="M408" s="6">
        <v>38675</v>
      </c>
      <c r="N408" s="6" t="s">
        <v>4766</v>
      </c>
      <c r="O408" s="6" t="s">
        <v>4766</v>
      </c>
    </row>
    <row r="409" spans="1:15" ht="16.5" customHeight="1" x14ac:dyDescent="0.25">
      <c r="A409" s="1" t="s">
        <v>3808</v>
      </c>
      <c r="B409" s="2" t="s">
        <v>5404</v>
      </c>
      <c r="C409" s="13" t="str">
        <f t="shared" si="8"/>
        <v>查看目錄</v>
      </c>
      <c r="D409" s="1" t="s">
        <v>624</v>
      </c>
      <c r="E409" s="6">
        <v>38615</v>
      </c>
      <c r="F409" s="6">
        <v>38635</v>
      </c>
      <c r="G409" s="6">
        <v>38653</v>
      </c>
      <c r="H409" s="6">
        <v>38656</v>
      </c>
      <c r="I409" s="6" t="s">
        <v>4792</v>
      </c>
      <c r="J409" s="6">
        <v>38674</v>
      </c>
      <c r="K409" s="6" t="s">
        <v>4824</v>
      </c>
      <c r="L409" s="6" t="s">
        <v>481</v>
      </c>
      <c r="M409" s="6">
        <v>38675</v>
      </c>
      <c r="N409" s="6" t="s">
        <v>4766</v>
      </c>
      <c r="O409" s="6" t="s">
        <v>4766</v>
      </c>
    </row>
    <row r="410" spans="1:15" ht="16.5" customHeight="1" x14ac:dyDescent="0.25">
      <c r="A410" s="1" t="s">
        <v>3809</v>
      </c>
      <c r="B410" s="2" t="s">
        <v>5405</v>
      </c>
      <c r="C410" s="13" t="str">
        <f t="shared" si="8"/>
        <v>查看目錄</v>
      </c>
      <c r="D410" s="1" t="s">
        <v>519</v>
      </c>
      <c r="E410" s="6">
        <v>38589</v>
      </c>
      <c r="F410" s="6">
        <v>38620</v>
      </c>
      <c r="G410" s="6" t="s">
        <v>4766</v>
      </c>
      <c r="H410" s="6" t="s">
        <v>4766</v>
      </c>
      <c r="I410" s="6" t="s">
        <v>4766</v>
      </c>
      <c r="J410" s="6" t="s">
        <v>4766</v>
      </c>
      <c r="K410" s="6" t="s">
        <v>4766</v>
      </c>
      <c r="L410" s="6" t="s">
        <v>117</v>
      </c>
      <c r="M410" s="6" t="s">
        <v>4766</v>
      </c>
      <c r="N410" s="6" t="s">
        <v>4766</v>
      </c>
      <c r="O410" s="6" t="s">
        <v>4766</v>
      </c>
    </row>
    <row r="411" spans="1:15" ht="16.5" customHeight="1" x14ac:dyDescent="0.25">
      <c r="A411" s="1" t="s">
        <v>3810</v>
      </c>
      <c r="B411" s="2" t="s">
        <v>5406</v>
      </c>
      <c r="C411" s="13" t="str">
        <f t="shared" si="8"/>
        <v>查看目錄</v>
      </c>
      <c r="D411" s="1" t="s">
        <v>635</v>
      </c>
      <c r="E411" s="6">
        <v>38615</v>
      </c>
      <c r="F411" s="6">
        <v>38655</v>
      </c>
      <c r="G411" s="6">
        <v>38652</v>
      </c>
      <c r="H411" s="6">
        <v>38656</v>
      </c>
      <c r="I411" s="6" t="s">
        <v>4792</v>
      </c>
      <c r="J411" s="6">
        <v>38674</v>
      </c>
      <c r="K411" s="6" t="s">
        <v>4824</v>
      </c>
      <c r="L411" s="6" t="s">
        <v>108</v>
      </c>
      <c r="M411" s="6">
        <v>38675</v>
      </c>
      <c r="N411" s="6" t="s">
        <v>4766</v>
      </c>
      <c r="O411" s="6" t="s">
        <v>4766</v>
      </c>
    </row>
    <row r="412" spans="1:15" ht="16.5" customHeight="1" x14ac:dyDescent="0.25">
      <c r="A412" s="1" t="s">
        <v>3811</v>
      </c>
      <c r="B412" s="2" t="s">
        <v>5407</v>
      </c>
      <c r="C412" s="13" t="str">
        <f t="shared" ref="C412:C475" si="9">HYPERLINK("X:\Private\NTD\Test Report\測試報告-電子版本(1999-2014)\MIS","查看目錄")</f>
        <v>查看目錄</v>
      </c>
      <c r="D412" s="1" t="s">
        <v>1366</v>
      </c>
      <c r="E412" s="6">
        <v>38580</v>
      </c>
      <c r="F412" s="6">
        <v>38632</v>
      </c>
      <c r="G412" s="6">
        <v>38673</v>
      </c>
      <c r="H412" s="6">
        <v>38676</v>
      </c>
      <c r="I412" s="6" t="s">
        <v>4792</v>
      </c>
      <c r="J412" s="6">
        <v>38677</v>
      </c>
      <c r="K412" s="6" t="s">
        <v>4824</v>
      </c>
      <c r="L412" s="6" t="s">
        <v>34</v>
      </c>
      <c r="M412" s="6">
        <v>38680</v>
      </c>
      <c r="N412" s="6" t="s">
        <v>4766</v>
      </c>
      <c r="O412" s="6" t="s">
        <v>4766</v>
      </c>
    </row>
    <row r="413" spans="1:15" ht="16.5" customHeight="1" x14ac:dyDescent="0.25">
      <c r="A413" s="1" t="s">
        <v>3812</v>
      </c>
      <c r="B413" s="2" t="s">
        <v>5408</v>
      </c>
      <c r="C413" s="13" t="str">
        <f t="shared" si="9"/>
        <v>查看目錄</v>
      </c>
      <c r="D413" s="1" t="s">
        <v>3813</v>
      </c>
      <c r="E413" s="6">
        <v>38622</v>
      </c>
      <c r="F413" s="6">
        <v>38680</v>
      </c>
      <c r="G413" s="6">
        <v>38701</v>
      </c>
      <c r="H413" s="6">
        <v>38704</v>
      </c>
      <c r="I413" s="6" t="s">
        <v>4792</v>
      </c>
      <c r="J413" s="6">
        <v>38711</v>
      </c>
      <c r="K413" s="6" t="s">
        <v>4824</v>
      </c>
      <c r="L413" s="6" t="s">
        <v>34</v>
      </c>
      <c r="M413" s="6">
        <v>38713</v>
      </c>
      <c r="N413" s="6" t="s">
        <v>4766</v>
      </c>
      <c r="O413" s="6" t="s">
        <v>4766</v>
      </c>
    </row>
    <row r="414" spans="1:15" ht="16.5" customHeight="1" x14ac:dyDescent="0.25">
      <c r="A414" s="1" t="s">
        <v>3814</v>
      </c>
      <c r="B414" s="2" t="s">
        <v>5409</v>
      </c>
      <c r="C414" s="13" t="str">
        <f t="shared" si="9"/>
        <v>查看目錄</v>
      </c>
      <c r="D414" s="1" t="s">
        <v>501</v>
      </c>
      <c r="E414" s="6">
        <v>38650</v>
      </c>
      <c r="F414" s="6">
        <v>38666</v>
      </c>
      <c r="G414" s="6">
        <v>38723</v>
      </c>
      <c r="H414" s="6">
        <v>38725</v>
      </c>
      <c r="I414" s="6" t="s">
        <v>4792</v>
      </c>
      <c r="J414" s="6">
        <v>38741</v>
      </c>
      <c r="K414" s="6" t="s">
        <v>4824</v>
      </c>
      <c r="L414" s="6" t="s">
        <v>306</v>
      </c>
      <c r="M414" s="6">
        <v>38754</v>
      </c>
      <c r="N414" s="6" t="s">
        <v>4766</v>
      </c>
      <c r="O414" s="6" t="s">
        <v>4766</v>
      </c>
    </row>
    <row r="415" spans="1:15" ht="16.5" customHeight="1" x14ac:dyDescent="0.25">
      <c r="A415" s="1" t="s">
        <v>3815</v>
      </c>
      <c r="B415" s="2" t="s">
        <v>5410</v>
      </c>
      <c r="C415" s="13" t="str">
        <f t="shared" si="9"/>
        <v>查看目錄</v>
      </c>
      <c r="D415" s="1" t="s">
        <v>192</v>
      </c>
      <c r="E415" s="6">
        <v>38647</v>
      </c>
      <c r="F415" s="6">
        <v>38656</v>
      </c>
      <c r="G415" s="6" t="s">
        <v>4766</v>
      </c>
      <c r="H415" s="6" t="s">
        <v>4766</v>
      </c>
      <c r="I415" s="6" t="s">
        <v>4766</v>
      </c>
      <c r="J415" s="6" t="s">
        <v>4766</v>
      </c>
      <c r="K415" s="6" t="s">
        <v>4766</v>
      </c>
      <c r="L415" s="6" t="s">
        <v>192</v>
      </c>
      <c r="M415" s="6" t="s">
        <v>4766</v>
      </c>
      <c r="N415" s="6" t="s">
        <v>4766</v>
      </c>
      <c r="O415" s="6" t="s">
        <v>4766</v>
      </c>
    </row>
    <row r="416" spans="1:15" ht="16.5" customHeight="1" x14ac:dyDescent="0.25">
      <c r="A416" s="1" t="s">
        <v>3816</v>
      </c>
      <c r="B416" s="2" t="s">
        <v>5411</v>
      </c>
      <c r="C416" s="13" t="str">
        <f t="shared" si="9"/>
        <v>查看目錄</v>
      </c>
      <c r="D416" s="1" t="s">
        <v>3597</v>
      </c>
      <c r="E416" s="6">
        <v>38651</v>
      </c>
      <c r="F416" s="6">
        <v>38671</v>
      </c>
      <c r="G416" s="6">
        <v>38772</v>
      </c>
      <c r="H416" s="6">
        <v>38774</v>
      </c>
      <c r="I416" s="6" t="s">
        <v>4792</v>
      </c>
      <c r="J416" s="6">
        <v>38777</v>
      </c>
      <c r="K416" s="6" t="s">
        <v>4824</v>
      </c>
      <c r="L416" s="6" t="s">
        <v>108</v>
      </c>
      <c r="M416" s="6">
        <v>38781</v>
      </c>
      <c r="N416" s="6" t="s">
        <v>4766</v>
      </c>
      <c r="O416" s="6" t="s">
        <v>4766</v>
      </c>
    </row>
    <row r="417" spans="1:15" ht="16.5" customHeight="1" x14ac:dyDescent="0.25">
      <c r="A417" s="1" t="s">
        <v>3817</v>
      </c>
      <c r="B417" s="2" t="s">
        <v>5412</v>
      </c>
      <c r="C417" s="13" t="str">
        <f t="shared" si="9"/>
        <v>查看目錄</v>
      </c>
      <c r="D417" s="1" t="s">
        <v>501</v>
      </c>
      <c r="E417" s="6">
        <v>38668</v>
      </c>
      <c r="F417" s="6" t="s">
        <v>4766</v>
      </c>
      <c r="G417" s="6" t="s">
        <v>4766</v>
      </c>
      <c r="H417" s="6" t="s">
        <v>4766</v>
      </c>
      <c r="I417" s="6" t="s">
        <v>4766</v>
      </c>
      <c r="J417" s="6" t="s">
        <v>4766</v>
      </c>
      <c r="K417" s="6" t="s">
        <v>4766</v>
      </c>
      <c r="L417" s="6" t="s">
        <v>373</v>
      </c>
      <c r="M417" s="6" t="s">
        <v>4766</v>
      </c>
      <c r="N417" s="6" t="s">
        <v>4766</v>
      </c>
      <c r="O417" s="6" t="s">
        <v>4766</v>
      </c>
    </row>
    <row r="418" spans="1:15" ht="16.5" customHeight="1" x14ac:dyDescent="0.25">
      <c r="A418" s="1" t="s">
        <v>3818</v>
      </c>
      <c r="B418" s="2" t="s">
        <v>5413</v>
      </c>
      <c r="C418" s="13" t="str">
        <f t="shared" si="9"/>
        <v>查看目錄</v>
      </c>
      <c r="D418" s="1" t="s">
        <v>501</v>
      </c>
      <c r="E418" s="6">
        <v>38668</v>
      </c>
      <c r="F418" s="6" t="s">
        <v>4766</v>
      </c>
      <c r="G418" s="6" t="s">
        <v>4766</v>
      </c>
      <c r="H418" s="6" t="s">
        <v>4766</v>
      </c>
      <c r="I418" s="6" t="s">
        <v>4766</v>
      </c>
      <c r="J418" s="6" t="s">
        <v>4766</v>
      </c>
      <c r="K418" s="6" t="s">
        <v>4766</v>
      </c>
      <c r="L418" s="6" t="s">
        <v>373</v>
      </c>
      <c r="M418" s="6" t="s">
        <v>4766</v>
      </c>
      <c r="N418" s="6" t="s">
        <v>4766</v>
      </c>
      <c r="O418" s="6" t="s">
        <v>4766</v>
      </c>
    </row>
    <row r="419" spans="1:15" ht="16.5" customHeight="1" x14ac:dyDescent="0.25">
      <c r="A419" s="1" t="s">
        <v>3819</v>
      </c>
      <c r="B419" s="2" t="s">
        <v>5414</v>
      </c>
      <c r="C419" s="13" t="str">
        <f t="shared" si="9"/>
        <v>查看目錄</v>
      </c>
      <c r="D419" s="1" t="s">
        <v>501</v>
      </c>
      <c r="E419" s="6">
        <v>38668</v>
      </c>
      <c r="F419" s="6" t="s">
        <v>4766</v>
      </c>
      <c r="G419" s="6" t="s">
        <v>4766</v>
      </c>
      <c r="H419" s="6" t="s">
        <v>4766</v>
      </c>
      <c r="I419" s="6" t="s">
        <v>4766</v>
      </c>
      <c r="J419" s="6" t="s">
        <v>4766</v>
      </c>
      <c r="K419" s="6" t="s">
        <v>4766</v>
      </c>
      <c r="L419" s="6" t="s">
        <v>373</v>
      </c>
      <c r="M419" s="6" t="s">
        <v>4766</v>
      </c>
      <c r="N419" s="6" t="s">
        <v>4766</v>
      </c>
      <c r="O419" s="6" t="s">
        <v>4766</v>
      </c>
    </row>
    <row r="420" spans="1:15" ht="16.5" customHeight="1" x14ac:dyDescent="0.25">
      <c r="A420" s="1" t="s">
        <v>3820</v>
      </c>
      <c r="B420" s="2" t="s">
        <v>5415</v>
      </c>
      <c r="C420" s="13" t="str">
        <f t="shared" si="9"/>
        <v>查看目錄</v>
      </c>
      <c r="D420" s="1" t="s">
        <v>501</v>
      </c>
      <c r="E420" s="6">
        <v>38668</v>
      </c>
      <c r="F420" s="6" t="s">
        <v>4766</v>
      </c>
      <c r="G420" s="6" t="s">
        <v>4766</v>
      </c>
      <c r="H420" s="6" t="s">
        <v>4766</v>
      </c>
      <c r="I420" s="6" t="s">
        <v>4766</v>
      </c>
      <c r="J420" s="6" t="s">
        <v>4766</v>
      </c>
      <c r="K420" s="6" t="s">
        <v>4766</v>
      </c>
      <c r="L420" s="6" t="s">
        <v>373</v>
      </c>
      <c r="M420" s="6" t="s">
        <v>4766</v>
      </c>
      <c r="N420" s="6" t="s">
        <v>4766</v>
      </c>
      <c r="O420" s="6" t="s">
        <v>4766</v>
      </c>
    </row>
    <row r="421" spans="1:15" ht="16.5" customHeight="1" x14ac:dyDescent="0.25">
      <c r="A421" s="1" t="s">
        <v>3821</v>
      </c>
      <c r="B421" s="2" t="s">
        <v>5416</v>
      </c>
      <c r="C421" s="13" t="str">
        <f t="shared" si="9"/>
        <v>查看目錄</v>
      </c>
      <c r="D421" s="1" t="s">
        <v>501</v>
      </c>
      <c r="E421" s="6">
        <v>38668</v>
      </c>
      <c r="F421" s="6" t="s">
        <v>4766</v>
      </c>
      <c r="G421" s="6" t="s">
        <v>4766</v>
      </c>
      <c r="H421" s="6" t="s">
        <v>4766</v>
      </c>
      <c r="I421" s="6" t="s">
        <v>4766</v>
      </c>
      <c r="J421" s="6" t="s">
        <v>4766</v>
      </c>
      <c r="K421" s="6" t="s">
        <v>4766</v>
      </c>
      <c r="L421" s="6" t="s">
        <v>373</v>
      </c>
      <c r="M421" s="6" t="s">
        <v>4766</v>
      </c>
      <c r="N421" s="6" t="s">
        <v>4766</v>
      </c>
      <c r="O421" s="6" t="s">
        <v>4766</v>
      </c>
    </row>
    <row r="422" spans="1:15" ht="16.5" customHeight="1" x14ac:dyDescent="0.25">
      <c r="A422" s="1" t="s">
        <v>3822</v>
      </c>
      <c r="B422" s="2" t="s">
        <v>5417</v>
      </c>
      <c r="C422" s="13" t="str">
        <f t="shared" si="9"/>
        <v>查看目錄</v>
      </c>
      <c r="D422" s="1" t="s">
        <v>501</v>
      </c>
      <c r="E422" s="6">
        <v>38668</v>
      </c>
      <c r="F422" s="6" t="s">
        <v>4766</v>
      </c>
      <c r="G422" s="6" t="s">
        <v>4766</v>
      </c>
      <c r="H422" s="6" t="s">
        <v>4766</v>
      </c>
      <c r="I422" s="6" t="s">
        <v>4766</v>
      </c>
      <c r="J422" s="6" t="s">
        <v>4766</v>
      </c>
      <c r="K422" s="6" t="s">
        <v>4766</v>
      </c>
      <c r="L422" s="6" t="s">
        <v>373</v>
      </c>
      <c r="M422" s="6" t="s">
        <v>4766</v>
      </c>
      <c r="N422" s="6" t="s">
        <v>4766</v>
      </c>
      <c r="O422" s="6" t="s">
        <v>4766</v>
      </c>
    </row>
    <row r="423" spans="1:15" ht="16.5" customHeight="1" x14ac:dyDescent="0.25">
      <c r="A423" s="1" t="s">
        <v>3823</v>
      </c>
      <c r="B423" s="2" t="s">
        <v>5418</v>
      </c>
      <c r="C423" s="13" t="str">
        <f t="shared" si="9"/>
        <v>查看目錄</v>
      </c>
      <c r="D423" s="1" t="s">
        <v>129</v>
      </c>
      <c r="E423" s="6">
        <v>38674</v>
      </c>
      <c r="F423" s="6">
        <v>38702</v>
      </c>
      <c r="G423" s="6">
        <v>38730</v>
      </c>
      <c r="H423" s="6">
        <v>38732</v>
      </c>
      <c r="I423" s="6" t="s">
        <v>4792</v>
      </c>
      <c r="J423" s="6">
        <v>38741</v>
      </c>
      <c r="K423" s="6" t="s">
        <v>4824</v>
      </c>
      <c r="L423" s="6" t="s">
        <v>84</v>
      </c>
      <c r="M423" s="6">
        <v>38754</v>
      </c>
      <c r="N423" s="6" t="s">
        <v>4766</v>
      </c>
      <c r="O423" s="6" t="s">
        <v>4766</v>
      </c>
    </row>
    <row r="424" spans="1:15" ht="16.5" customHeight="1" x14ac:dyDescent="0.25">
      <c r="A424" s="1" t="s">
        <v>3824</v>
      </c>
      <c r="B424" s="2" t="s">
        <v>5419</v>
      </c>
      <c r="C424" s="13" t="str">
        <f t="shared" si="9"/>
        <v>查看目錄</v>
      </c>
      <c r="D424" s="1" t="s">
        <v>3803</v>
      </c>
      <c r="E424" s="6">
        <v>38677</v>
      </c>
      <c r="F424" s="6">
        <v>38723</v>
      </c>
      <c r="G424" s="6">
        <v>38722</v>
      </c>
      <c r="H424" s="6">
        <v>38723</v>
      </c>
      <c r="I424" s="6" t="s">
        <v>4792</v>
      </c>
      <c r="J424" s="6">
        <v>38741</v>
      </c>
      <c r="K424" s="6" t="s">
        <v>4824</v>
      </c>
      <c r="L424" s="6" t="s">
        <v>34</v>
      </c>
      <c r="M424" s="6">
        <v>38754</v>
      </c>
      <c r="N424" s="6" t="s">
        <v>4766</v>
      </c>
      <c r="O424" s="6" t="s">
        <v>4766</v>
      </c>
    </row>
    <row r="425" spans="1:15" ht="16.5" customHeight="1" x14ac:dyDescent="0.25">
      <c r="A425" s="1" t="s">
        <v>3825</v>
      </c>
      <c r="B425" s="2" t="s">
        <v>5420</v>
      </c>
      <c r="C425" s="13" t="str">
        <f t="shared" si="9"/>
        <v>查看目錄</v>
      </c>
      <c r="D425" s="1" t="s">
        <v>1316</v>
      </c>
      <c r="E425" s="6">
        <v>38672</v>
      </c>
      <c r="F425" s="6">
        <v>38702</v>
      </c>
      <c r="G425" s="6">
        <v>38703</v>
      </c>
      <c r="H425" s="6">
        <v>38705</v>
      </c>
      <c r="I425" s="6" t="s">
        <v>4792</v>
      </c>
      <c r="J425" s="6">
        <v>38711</v>
      </c>
      <c r="K425" s="6" t="s">
        <v>4824</v>
      </c>
      <c r="L425" s="6" t="s">
        <v>108</v>
      </c>
      <c r="M425" s="6">
        <v>38713</v>
      </c>
      <c r="N425" s="6" t="s">
        <v>4766</v>
      </c>
      <c r="O425" s="6" t="s">
        <v>4766</v>
      </c>
    </row>
    <row r="426" spans="1:15" ht="16.5" customHeight="1" x14ac:dyDescent="0.25">
      <c r="A426" s="1" t="s">
        <v>3826</v>
      </c>
      <c r="B426" s="2" t="s">
        <v>5421</v>
      </c>
      <c r="C426" s="13" t="str">
        <f t="shared" si="9"/>
        <v>查看目錄</v>
      </c>
      <c r="D426" s="1" t="s">
        <v>635</v>
      </c>
      <c r="E426" s="6">
        <v>38679</v>
      </c>
      <c r="F426" s="6">
        <v>38698</v>
      </c>
      <c r="G426" s="6">
        <v>38695</v>
      </c>
      <c r="H426" s="6">
        <v>38695</v>
      </c>
      <c r="I426" s="6" t="s">
        <v>4792</v>
      </c>
      <c r="J426" s="6">
        <v>38711</v>
      </c>
      <c r="K426" s="6" t="s">
        <v>4824</v>
      </c>
      <c r="L426" s="6" t="s">
        <v>34</v>
      </c>
      <c r="M426" s="6">
        <v>38713</v>
      </c>
      <c r="N426" s="6" t="s">
        <v>4766</v>
      </c>
      <c r="O426" s="6" t="s">
        <v>4766</v>
      </c>
    </row>
    <row r="427" spans="1:15" ht="16.5" customHeight="1" x14ac:dyDescent="0.25">
      <c r="A427" s="1" t="s">
        <v>3827</v>
      </c>
      <c r="B427" s="2" t="s">
        <v>5422</v>
      </c>
      <c r="C427" s="13" t="str">
        <f t="shared" si="9"/>
        <v>查看目錄</v>
      </c>
      <c r="D427" s="1" t="s">
        <v>515</v>
      </c>
      <c r="E427" s="6">
        <v>38682</v>
      </c>
      <c r="F427" s="6">
        <v>38691</v>
      </c>
      <c r="G427" s="6">
        <v>38701</v>
      </c>
      <c r="H427" s="6">
        <v>38704</v>
      </c>
      <c r="I427" s="6" t="s">
        <v>4792</v>
      </c>
      <c r="J427" s="6">
        <v>38711</v>
      </c>
      <c r="K427" s="6" t="s">
        <v>4824</v>
      </c>
      <c r="L427" s="6" t="s">
        <v>306</v>
      </c>
      <c r="M427" s="6">
        <v>38713</v>
      </c>
      <c r="N427" s="6" t="s">
        <v>4766</v>
      </c>
      <c r="O427" s="6" t="s">
        <v>4766</v>
      </c>
    </row>
    <row r="428" spans="1:15" ht="16.5" customHeight="1" x14ac:dyDescent="0.25">
      <c r="A428" s="1" t="s">
        <v>3828</v>
      </c>
      <c r="B428" s="2" t="s">
        <v>5423</v>
      </c>
      <c r="C428" s="13" t="str">
        <f t="shared" si="9"/>
        <v>查看目錄</v>
      </c>
      <c r="D428" s="1" t="s">
        <v>515</v>
      </c>
      <c r="E428" s="6">
        <v>38682</v>
      </c>
      <c r="F428" s="6">
        <v>38691</v>
      </c>
      <c r="G428" s="6">
        <v>38701</v>
      </c>
      <c r="H428" s="6">
        <v>38704</v>
      </c>
      <c r="I428" s="6" t="s">
        <v>4792</v>
      </c>
      <c r="J428" s="6">
        <v>38711</v>
      </c>
      <c r="K428" s="6" t="s">
        <v>4824</v>
      </c>
      <c r="L428" s="6" t="s">
        <v>306</v>
      </c>
      <c r="M428" s="6">
        <v>38713</v>
      </c>
      <c r="N428" s="6" t="s">
        <v>4766</v>
      </c>
      <c r="O428" s="6" t="s">
        <v>4766</v>
      </c>
    </row>
    <row r="429" spans="1:15" ht="16.5" customHeight="1" x14ac:dyDescent="0.25">
      <c r="A429" s="1" t="s">
        <v>3829</v>
      </c>
      <c r="B429" s="2" t="s">
        <v>5424</v>
      </c>
      <c r="C429" s="13" t="str">
        <f t="shared" si="9"/>
        <v>查看目錄</v>
      </c>
      <c r="D429" s="1" t="s">
        <v>56</v>
      </c>
      <c r="E429" s="6">
        <v>38698</v>
      </c>
      <c r="F429" s="6">
        <v>38717</v>
      </c>
      <c r="G429" s="6" t="s">
        <v>4766</v>
      </c>
      <c r="H429" s="6" t="s">
        <v>4766</v>
      </c>
      <c r="I429" s="6" t="s">
        <v>4766</v>
      </c>
      <c r="J429" s="6" t="s">
        <v>4766</v>
      </c>
      <c r="K429" s="6" t="s">
        <v>4766</v>
      </c>
      <c r="L429" s="6" t="s">
        <v>1461</v>
      </c>
      <c r="M429" s="6" t="s">
        <v>4766</v>
      </c>
      <c r="N429" s="6" t="s">
        <v>4766</v>
      </c>
      <c r="O429" s="6" t="s">
        <v>4766</v>
      </c>
    </row>
    <row r="430" spans="1:15" ht="16.5" customHeight="1" x14ac:dyDescent="0.25">
      <c r="A430" s="1" t="s">
        <v>3830</v>
      </c>
      <c r="B430" s="2" t="s">
        <v>5425</v>
      </c>
      <c r="C430" s="13" t="str">
        <f t="shared" si="9"/>
        <v>查看目錄</v>
      </c>
      <c r="D430" s="1" t="s">
        <v>56</v>
      </c>
      <c r="E430" s="6">
        <v>38698</v>
      </c>
      <c r="F430" s="6">
        <v>38717</v>
      </c>
      <c r="G430" s="6" t="s">
        <v>4766</v>
      </c>
      <c r="H430" s="6" t="s">
        <v>4766</v>
      </c>
      <c r="I430" s="6" t="s">
        <v>4766</v>
      </c>
      <c r="J430" s="6" t="s">
        <v>4766</v>
      </c>
      <c r="K430" s="6" t="s">
        <v>4766</v>
      </c>
      <c r="L430" s="6" t="s">
        <v>1461</v>
      </c>
      <c r="M430" s="6" t="s">
        <v>4766</v>
      </c>
      <c r="N430" s="6" t="s">
        <v>4766</v>
      </c>
      <c r="O430" s="6" t="s">
        <v>4766</v>
      </c>
    </row>
    <row r="431" spans="1:15" ht="16.5" customHeight="1" x14ac:dyDescent="0.25">
      <c r="A431" s="1" t="s">
        <v>3831</v>
      </c>
      <c r="B431" s="2" t="s">
        <v>5426</v>
      </c>
      <c r="C431" s="13" t="str">
        <f t="shared" si="9"/>
        <v>查看目錄</v>
      </c>
      <c r="D431" s="1" t="s">
        <v>56</v>
      </c>
      <c r="E431" s="6">
        <v>38698</v>
      </c>
      <c r="F431" s="6">
        <v>38717</v>
      </c>
      <c r="G431" s="6" t="s">
        <v>4766</v>
      </c>
      <c r="H431" s="6" t="s">
        <v>4766</v>
      </c>
      <c r="I431" s="6" t="s">
        <v>4766</v>
      </c>
      <c r="J431" s="6" t="s">
        <v>4766</v>
      </c>
      <c r="K431" s="6" t="s">
        <v>4766</v>
      </c>
      <c r="L431" s="6" t="s">
        <v>1461</v>
      </c>
      <c r="M431" s="6" t="s">
        <v>4766</v>
      </c>
      <c r="N431" s="6" t="s">
        <v>4766</v>
      </c>
      <c r="O431" s="6" t="s">
        <v>4766</v>
      </c>
    </row>
    <row r="432" spans="1:15" ht="16.5" customHeight="1" x14ac:dyDescent="0.25">
      <c r="A432" s="1" t="s">
        <v>3832</v>
      </c>
      <c r="B432" s="2" t="s">
        <v>5427</v>
      </c>
      <c r="C432" s="13" t="str">
        <f t="shared" si="9"/>
        <v>查看目錄</v>
      </c>
      <c r="D432" s="1" t="s">
        <v>56</v>
      </c>
      <c r="E432" s="6">
        <v>38698</v>
      </c>
      <c r="F432" s="6">
        <v>38717</v>
      </c>
      <c r="G432" s="6" t="s">
        <v>4766</v>
      </c>
      <c r="H432" s="6" t="s">
        <v>4766</v>
      </c>
      <c r="I432" s="6" t="s">
        <v>4766</v>
      </c>
      <c r="J432" s="6" t="s">
        <v>4766</v>
      </c>
      <c r="K432" s="6" t="s">
        <v>4766</v>
      </c>
      <c r="L432" s="6" t="s">
        <v>1461</v>
      </c>
      <c r="M432" s="6" t="s">
        <v>4766</v>
      </c>
      <c r="N432" s="6" t="s">
        <v>4766</v>
      </c>
      <c r="O432" s="6" t="s">
        <v>4766</v>
      </c>
    </row>
    <row r="433" spans="1:15" ht="16.5" customHeight="1" x14ac:dyDescent="0.25">
      <c r="A433" s="1" t="s">
        <v>3833</v>
      </c>
      <c r="B433" s="2" t="s">
        <v>5428</v>
      </c>
      <c r="C433" s="13" t="str">
        <f t="shared" si="9"/>
        <v>查看目錄</v>
      </c>
      <c r="D433" s="1" t="s">
        <v>56</v>
      </c>
      <c r="E433" s="6">
        <v>38698</v>
      </c>
      <c r="F433" s="6">
        <v>38717</v>
      </c>
      <c r="G433" s="6" t="s">
        <v>4766</v>
      </c>
      <c r="H433" s="6" t="s">
        <v>4766</v>
      </c>
      <c r="I433" s="6" t="s">
        <v>4766</v>
      </c>
      <c r="J433" s="6" t="s">
        <v>4766</v>
      </c>
      <c r="K433" s="6" t="s">
        <v>4766</v>
      </c>
      <c r="L433" s="6" t="s">
        <v>1461</v>
      </c>
      <c r="M433" s="6" t="s">
        <v>4766</v>
      </c>
      <c r="N433" s="6" t="s">
        <v>4766</v>
      </c>
      <c r="O433" s="6" t="s">
        <v>4766</v>
      </c>
    </row>
    <row r="434" spans="1:15" ht="16.5" customHeight="1" x14ac:dyDescent="0.25">
      <c r="A434" s="1" t="s">
        <v>3834</v>
      </c>
      <c r="B434" s="2" t="s">
        <v>5429</v>
      </c>
      <c r="C434" s="13" t="str">
        <f t="shared" si="9"/>
        <v>查看目錄</v>
      </c>
      <c r="D434" s="1" t="s">
        <v>56</v>
      </c>
      <c r="E434" s="6">
        <v>38698</v>
      </c>
      <c r="F434" s="6">
        <v>38717</v>
      </c>
      <c r="G434" s="6" t="s">
        <v>4766</v>
      </c>
      <c r="H434" s="6" t="s">
        <v>4766</v>
      </c>
      <c r="I434" s="6" t="s">
        <v>4766</v>
      </c>
      <c r="J434" s="6" t="s">
        <v>4766</v>
      </c>
      <c r="K434" s="6" t="s">
        <v>4766</v>
      </c>
      <c r="L434" s="6" t="s">
        <v>1461</v>
      </c>
      <c r="M434" s="6" t="s">
        <v>4766</v>
      </c>
      <c r="N434" s="6" t="s">
        <v>4766</v>
      </c>
      <c r="O434" s="6" t="s">
        <v>4766</v>
      </c>
    </row>
    <row r="435" spans="1:15" ht="16.5" customHeight="1" x14ac:dyDescent="0.25">
      <c r="A435" s="1" t="s">
        <v>3835</v>
      </c>
      <c r="B435" s="2" t="s">
        <v>5430</v>
      </c>
      <c r="C435" s="13" t="str">
        <f t="shared" si="9"/>
        <v>查看目錄</v>
      </c>
      <c r="D435" s="1" t="s">
        <v>56</v>
      </c>
      <c r="E435" s="6">
        <v>38698</v>
      </c>
      <c r="F435" s="6">
        <v>38717</v>
      </c>
      <c r="G435" s="6" t="s">
        <v>4766</v>
      </c>
      <c r="H435" s="6" t="s">
        <v>4766</v>
      </c>
      <c r="I435" s="6" t="s">
        <v>4766</v>
      </c>
      <c r="J435" s="6" t="s">
        <v>4766</v>
      </c>
      <c r="K435" s="6" t="s">
        <v>4766</v>
      </c>
      <c r="L435" s="6" t="s">
        <v>1461</v>
      </c>
      <c r="M435" s="6" t="s">
        <v>4766</v>
      </c>
      <c r="N435" s="6" t="s">
        <v>4766</v>
      </c>
      <c r="O435" s="6" t="s">
        <v>4766</v>
      </c>
    </row>
    <row r="436" spans="1:15" ht="16.5" customHeight="1" x14ac:dyDescent="0.25">
      <c r="A436" s="1" t="s">
        <v>3836</v>
      </c>
      <c r="B436" s="2" t="s">
        <v>5431</v>
      </c>
      <c r="C436" s="13" t="str">
        <f t="shared" si="9"/>
        <v>查看目錄</v>
      </c>
      <c r="D436" s="1" t="s">
        <v>56</v>
      </c>
      <c r="E436" s="6">
        <v>38698</v>
      </c>
      <c r="F436" s="6">
        <v>38717</v>
      </c>
      <c r="G436" s="6" t="s">
        <v>4766</v>
      </c>
      <c r="H436" s="6" t="s">
        <v>4766</v>
      </c>
      <c r="I436" s="6" t="s">
        <v>4766</v>
      </c>
      <c r="J436" s="6" t="s">
        <v>4766</v>
      </c>
      <c r="K436" s="6" t="s">
        <v>4766</v>
      </c>
      <c r="L436" s="6" t="s">
        <v>1461</v>
      </c>
      <c r="M436" s="6" t="s">
        <v>4766</v>
      </c>
      <c r="N436" s="6" t="s">
        <v>4766</v>
      </c>
      <c r="O436" s="6" t="s">
        <v>4766</v>
      </c>
    </row>
    <row r="437" spans="1:15" ht="16.5" customHeight="1" x14ac:dyDescent="0.25">
      <c r="A437" s="1" t="s">
        <v>3837</v>
      </c>
      <c r="B437" s="2" t="s">
        <v>5432</v>
      </c>
      <c r="C437" s="13" t="str">
        <f t="shared" si="9"/>
        <v>查看目錄</v>
      </c>
      <c r="D437" s="1" t="s">
        <v>56</v>
      </c>
      <c r="E437" s="6">
        <v>38698</v>
      </c>
      <c r="F437" s="6">
        <v>38717</v>
      </c>
      <c r="G437" s="6" t="s">
        <v>4766</v>
      </c>
      <c r="H437" s="6" t="s">
        <v>4766</v>
      </c>
      <c r="I437" s="6" t="s">
        <v>4766</v>
      </c>
      <c r="J437" s="6" t="s">
        <v>4766</v>
      </c>
      <c r="K437" s="6" t="s">
        <v>4766</v>
      </c>
      <c r="L437" s="6" t="s">
        <v>1461</v>
      </c>
      <c r="M437" s="6" t="s">
        <v>4766</v>
      </c>
      <c r="N437" s="6" t="s">
        <v>4766</v>
      </c>
      <c r="O437" s="6" t="s">
        <v>4766</v>
      </c>
    </row>
    <row r="438" spans="1:15" ht="16.5" customHeight="1" x14ac:dyDescent="0.25">
      <c r="A438" s="1" t="s">
        <v>3838</v>
      </c>
      <c r="B438" s="2" t="s">
        <v>5433</v>
      </c>
      <c r="C438" s="13" t="str">
        <f t="shared" si="9"/>
        <v>查看目錄</v>
      </c>
      <c r="D438" s="1" t="s">
        <v>56</v>
      </c>
      <c r="E438" s="6">
        <v>38698</v>
      </c>
      <c r="F438" s="6">
        <v>38717</v>
      </c>
      <c r="G438" s="6" t="s">
        <v>4766</v>
      </c>
      <c r="H438" s="6" t="s">
        <v>4766</v>
      </c>
      <c r="I438" s="6" t="s">
        <v>4766</v>
      </c>
      <c r="J438" s="6" t="s">
        <v>4766</v>
      </c>
      <c r="K438" s="6" t="s">
        <v>4766</v>
      </c>
      <c r="L438" s="6" t="s">
        <v>1461</v>
      </c>
      <c r="M438" s="6" t="s">
        <v>4766</v>
      </c>
      <c r="N438" s="6" t="s">
        <v>4766</v>
      </c>
      <c r="O438" s="6" t="s">
        <v>4766</v>
      </c>
    </row>
    <row r="439" spans="1:15" ht="16.5" customHeight="1" x14ac:dyDescent="0.25">
      <c r="A439" s="1" t="s">
        <v>3839</v>
      </c>
      <c r="B439" s="2" t="s">
        <v>5434</v>
      </c>
      <c r="C439" s="13" t="str">
        <f t="shared" si="9"/>
        <v>查看目錄</v>
      </c>
      <c r="D439" s="1" t="s">
        <v>56</v>
      </c>
      <c r="E439" s="6">
        <v>38698</v>
      </c>
      <c r="F439" s="6">
        <v>38717</v>
      </c>
      <c r="G439" s="6" t="s">
        <v>4766</v>
      </c>
      <c r="H439" s="6" t="s">
        <v>4766</v>
      </c>
      <c r="I439" s="6" t="s">
        <v>4766</v>
      </c>
      <c r="J439" s="6" t="s">
        <v>4766</v>
      </c>
      <c r="K439" s="6" t="s">
        <v>4766</v>
      </c>
      <c r="L439" s="6" t="s">
        <v>1461</v>
      </c>
      <c r="M439" s="6" t="s">
        <v>4766</v>
      </c>
      <c r="N439" s="6" t="s">
        <v>4766</v>
      </c>
      <c r="O439" s="6" t="s">
        <v>4766</v>
      </c>
    </row>
    <row r="440" spans="1:15" ht="16.5" customHeight="1" x14ac:dyDescent="0.25">
      <c r="A440" s="1" t="s">
        <v>3840</v>
      </c>
      <c r="B440" s="2" t="s">
        <v>5435</v>
      </c>
      <c r="C440" s="13" t="str">
        <f t="shared" si="9"/>
        <v>查看目錄</v>
      </c>
      <c r="D440" s="1" t="s">
        <v>3803</v>
      </c>
      <c r="E440" s="6">
        <v>38691</v>
      </c>
      <c r="F440" s="6">
        <v>38367</v>
      </c>
      <c r="G440" s="6">
        <v>38756</v>
      </c>
      <c r="H440" s="6">
        <v>38757</v>
      </c>
      <c r="I440" s="6" t="s">
        <v>4792</v>
      </c>
      <c r="J440" s="6">
        <v>38762</v>
      </c>
      <c r="K440" s="6" t="s">
        <v>4824</v>
      </c>
      <c r="L440" s="6" t="s">
        <v>34</v>
      </c>
      <c r="M440" s="6">
        <v>38762</v>
      </c>
      <c r="N440" s="6" t="s">
        <v>4766</v>
      </c>
      <c r="O440" s="6" t="s">
        <v>4766</v>
      </c>
    </row>
    <row r="441" spans="1:15" ht="16.5" customHeight="1" x14ac:dyDescent="0.25">
      <c r="A441" s="1" t="s">
        <v>3841</v>
      </c>
      <c r="B441" s="2" t="s">
        <v>5436</v>
      </c>
      <c r="C441" s="13" t="str">
        <f t="shared" si="9"/>
        <v>查看目錄</v>
      </c>
      <c r="D441" s="1" t="s">
        <v>5437</v>
      </c>
      <c r="E441" s="6">
        <v>38679</v>
      </c>
      <c r="F441" s="6">
        <v>38709</v>
      </c>
      <c r="G441" s="6" t="s">
        <v>4766</v>
      </c>
      <c r="H441" s="6" t="s">
        <v>4766</v>
      </c>
      <c r="I441" s="6" t="s">
        <v>4766</v>
      </c>
      <c r="J441" s="6" t="s">
        <v>4766</v>
      </c>
      <c r="K441" s="6" t="s">
        <v>4766</v>
      </c>
      <c r="L441" s="6" t="s">
        <v>84</v>
      </c>
      <c r="M441" s="6" t="s">
        <v>4766</v>
      </c>
      <c r="N441" s="6" t="s">
        <v>4766</v>
      </c>
      <c r="O441" s="6" t="s">
        <v>4766</v>
      </c>
    </row>
    <row r="442" spans="1:15" ht="16.5" customHeight="1" x14ac:dyDescent="0.25">
      <c r="A442" s="1" t="s">
        <v>3842</v>
      </c>
      <c r="B442" s="2" t="s">
        <v>5438</v>
      </c>
      <c r="C442" s="13" t="str">
        <f t="shared" si="9"/>
        <v>查看目錄</v>
      </c>
      <c r="D442" s="1" t="s">
        <v>5437</v>
      </c>
      <c r="E442" s="6">
        <v>38679</v>
      </c>
      <c r="F442" s="6">
        <v>38709</v>
      </c>
      <c r="G442" s="6" t="s">
        <v>4766</v>
      </c>
      <c r="H442" s="6" t="s">
        <v>4766</v>
      </c>
      <c r="I442" s="6" t="s">
        <v>4766</v>
      </c>
      <c r="J442" s="6" t="s">
        <v>4766</v>
      </c>
      <c r="K442" s="6" t="s">
        <v>4766</v>
      </c>
      <c r="L442" s="6" t="s">
        <v>84</v>
      </c>
      <c r="M442" s="6" t="s">
        <v>4766</v>
      </c>
      <c r="N442" s="6" t="s">
        <v>4766</v>
      </c>
      <c r="O442" s="6" t="s">
        <v>4766</v>
      </c>
    </row>
    <row r="443" spans="1:15" ht="16.5" customHeight="1" x14ac:dyDescent="0.25">
      <c r="A443" s="1" t="s">
        <v>3843</v>
      </c>
      <c r="B443" s="2" t="s">
        <v>5439</v>
      </c>
      <c r="C443" s="13" t="str">
        <f t="shared" si="9"/>
        <v>查看目錄</v>
      </c>
      <c r="D443" s="1" t="s">
        <v>433</v>
      </c>
      <c r="E443" s="6" t="s">
        <v>4766</v>
      </c>
      <c r="F443" s="6" t="s">
        <v>4766</v>
      </c>
      <c r="G443" s="6" t="s">
        <v>4766</v>
      </c>
      <c r="H443" s="6" t="s">
        <v>4766</v>
      </c>
      <c r="I443" s="6" t="s">
        <v>4766</v>
      </c>
      <c r="J443" s="6" t="s">
        <v>4766</v>
      </c>
      <c r="K443" s="6" t="s">
        <v>4766</v>
      </c>
      <c r="L443" s="6" t="s">
        <v>290</v>
      </c>
      <c r="M443" s="6" t="s">
        <v>4766</v>
      </c>
      <c r="N443" s="6" t="s">
        <v>4766</v>
      </c>
      <c r="O443" s="6" t="s">
        <v>4766</v>
      </c>
    </row>
    <row r="444" spans="1:15" ht="16.5" customHeight="1" x14ac:dyDescent="0.25">
      <c r="A444" s="1" t="s">
        <v>3844</v>
      </c>
      <c r="B444" s="2" t="s">
        <v>5440</v>
      </c>
      <c r="C444" s="13" t="str">
        <f t="shared" si="9"/>
        <v>查看目錄</v>
      </c>
      <c r="D444" s="1" t="s">
        <v>5441</v>
      </c>
      <c r="E444" s="6">
        <v>38706</v>
      </c>
      <c r="F444" s="6">
        <v>38716</v>
      </c>
      <c r="G444" s="6">
        <v>38743</v>
      </c>
      <c r="H444" s="6">
        <v>38753</v>
      </c>
      <c r="I444" s="6" t="s">
        <v>4792</v>
      </c>
      <c r="J444" s="6">
        <v>38762</v>
      </c>
      <c r="K444" s="6" t="s">
        <v>4824</v>
      </c>
      <c r="L444" s="6" t="s">
        <v>117</v>
      </c>
      <c r="M444" s="6">
        <v>38765</v>
      </c>
      <c r="N444" s="6" t="s">
        <v>4766</v>
      </c>
      <c r="O444" s="6" t="s">
        <v>4766</v>
      </c>
    </row>
    <row r="445" spans="1:15" ht="16.5" customHeight="1" x14ac:dyDescent="0.25">
      <c r="A445" s="1" t="s">
        <v>3845</v>
      </c>
      <c r="B445" s="2" t="s">
        <v>5442</v>
      </c>
      <c r="C445" s="13" t="str">
        <f t="shared" si="9"/>
        <v>查看目錄</v>
      </c>
      <c r="D445" s="1" t="s">
        <v>382</v>
      </c>
      <c r="E445" s="6">
        <v>38658</v>
      </c>
      <c r="F445" s="6">
        <v>38717</v>
      </c>
      <c r="G445" s="6">
        <v>38848</v>
      </c>
      <c r="H445" s="6">
        <v>38862</v>
      </c>
      <c r="I445" s="6" t="s">
        <v>4792</v>
      </c>
      <c r="J445" s="6">
        <v>38867</v>
      </c>
      <c r="K445" s="6" t="s">
        <v>4824</v>
      </c>
      <c r="L445" s="6" t="s">
        <v>455</v>
      </c>
      <c r="M445" s="6">
        <v>38868</v>
      </c>
      <c r="N445" s="6" t="s">
        <v>4766</v>
      </c>
      <c r="O445" s="6" t="s">
        <v>4766</v>
      </c>
    </row>
    <row r="446" spans="1:15" ht="16.5" customHeight="1" x14ac:dyDescent="0.25">
      <c r="A446" s="1" t="s">
        <v>3846</v>
      </c>
      <c r="B446" s="2" t="s">
        <v>5443</v>
      </c>
      <c r="C446" s="13" t="str">
        <f t="shared" si="9"/>
        <v>查看目錄</v>
      </c>
      <c r="D446" s="1" t="s">
        <v>1135</v>
      </c>
      <c r="E446" s="6">
        <v>38854</v>
      </c>
      <c r="F446" s="6">
        <v>38645</v>
      </c>
      <c r="G446" s="6">
        <v>38898</v>
      </c>
      <c r="H446" s="6">
        <v>38900</v>
      </c>
      <c r="I446" s="6" t="s">
        <v>4792</v>
      </c>
      <c r="J446" s="6">
        <v>38910</v>
      </c>
      <c r="K446" s="6" t="s">
        <v>4824</v>
      </c>
      <c r="L446" s="6" t="s">
        <v>34</v>
      </c>
      <c r="M446" s="6">
        <v>38911</v>
      </c>
      <c r="N446" s="6" t="s">
        <v>4766</v>
      </c>
      <c r="O446" s="6" t="s">
        <v>4766</v>
      </c>
    </row>
    <row r="447" spans="1:15" ht="16.5" customHeight="1" x14ac:dyDescent="0.25">
      <c r="A447" s="1" t="s">
        <v>3847</v>
      </c>
      <c r="B447" s="2" t="s">
        <v>5436</v>
      </c>
      <c r="C447" s="13" t="str">
        <f t="shared" si="9"/>
        <v>查看目錄</v>
      </c>
      <c r="D447" s="1" t="s">
        <v>5437</v>
      </c>
      <c r="E447" s="6">
        <v>38729</v>
      </c>
      <c r="F447" s="6">
        <v>38776</v>
      </c>
      <c r="G447" s="6">
        <v>38820</v>
      </c>
      <c r="H447" s="6">
        <v>38824</v>
      </c>
      <c r="I447" s="6" t="s">
        <v>4792</v>
      </c>
      <c r="J447" s="6">
        <v>38826</v>
      </c>
      <c r="K447" s="6" t="s">
        <v>4824</v>
      </c>
      <c r="L447" s="6" t="s">
        <v>84</v>
      </c>
      <c r="M447" s="6">
        <v>38827</v>
      </c>
      <c r="N447" s="6" t="s">
        <v>4766</v>
      </c>
      <c r="O447" s="6" t="s">
        <v>4766</v>
      </c>
    </row>
    <row r="448" spans="1:15" ht="16.5" customHeight="1" x14ac:dyDescent="0.25">
      <c r="A448" s="1" t="s">
        <v>3848</v>
      </c>
      <c r="B448" s="2" t="s">
        <v>5438</v>
      </c>
      <c r="C448" s="13" t="str">
        <f t="shared" si="9"/>
        <v>查看目錄</v>
      </c>
      <c r="D448" s="1" t="s">
        <v>5437</v>
      </c>
      <c r="E448" s="6">
        <v>38729</v>
      </c>
      <c r="F448" s="6">
        <v>38776</v>
      </c>
      <c r="G448" s="6">
        <v>38820</v>
      </c>
      <c r="H448" s="6">
        <v>38824</v>
      </c>
      <c r="I448" s="6" t="s">
        <v>4792</v>
      </c>
      <c r="J448" s="6">
        <v>38826</v>
      </c>
      <c r="K448" s="6" t="s">
        <v>4824</v>
      </c>
      <c r="L448" s="6" t="s">
        <v>84</v>
      </c>
      <c r="M448" s="6">
        <v>38827</v>
      </c>
      <c r="N448" s="6" t="s">
        <v>4766</v>
      </c>
      <c r="O448" s="6" t="s">
        <v>4766</v>
      </c>
    </row>
    <row r="449" spans="1:15" ht="16.5" customHeight="1" x14ac:dyDescent="0.25">
      <c r="A449" s="1" t="s">
        <v>3849</v>
      </c>
      <c r="B449" s="2" t="s">
        <v>5444</v>
      </c>
      <c r="C449" s="13" t="str">
        <f t="shared" si="9"/>
        <v>查看目錄</v>
      </c>
      <c r="D449" s="1" t="s">
        <v>2173</v>
      </c>
      <c r="E449" s="6">
        <v>38737</v>
      </c>
      <c r="F449" s="6">
        <v>38763</v>
      </c>
      <c r="G449" s="6">
        <v>38796</v>
      </c>
      <c r="H449" s="6">
        <v>38797</v>
      </c>
      <c r="I449" s="6" t="s">
        <v>4792</v>
      </c>
      <c r="J449" s="6">
        <v>38814</v>
      </c>
      <c r="K449" s="6" t="s">
        <v>4824</v>
      </c>
      <c r="L449" s="6" t="s">
        <v>545</v>
      </c>
      <c r="M449" s="6">
        <v>38816</v>
      </c>
      <c r="N449" s="6" t="s">
        <v>4766</v>
      </c>
      <c r="O449" s="6" t="s">
        <v>4766</v>
      </c>
    </row>
    <row r="450" spans="1:15" ht="16.5" customHeight="1" x14ac:dyDescent="0.25">
      <c r="A450" s="1" t="s">
        <v>3850</v>
      </c>
      <c r="B450" s="2" t="s">
        <v>5445</v>
      </c>
      <c r="C450" s="13" t="str">
        <f t="shared" si="9"/>
        <v>查看目錄</v>
      </c>
      <c r="D450" s="1" t="s">
        <v>2173</v>
      </c>
      <c r="E450" s="6">
        <v>38737</v>
      </c>
      <c r="F450" s="6">
        <v>38763</v>
      </c>
      <c r="G450" s="6">
        <v>38796</v>
      </c>
      <c r="H450" s="6">
        <v>38797</v>
      </c>
      <c r="I450" s="6" t="s">
        <v>4792</v>
      </c>
      <c r="J450" s="6">
        <v>38814</v>
      </c>
      <c r="K450" s="6" t="s">
        <v>4824</v>
      </c>
      <c r="L450" s="6" t="s">
        <v>545</v>
      </c>
      <c r="M450" s="6">
        <v>38816</v>
      </c>
      <c r="N450" s="6" t="s">
        <v>4766</v>
      </c>
      <c r="O450" s="6" t="s">
        <v>4766</v>
      </c>
    </row>
    <row r="451" spans="1:15" ht="16.5" customHeight="1" x14ac:dyDescent="0.25">
      <c r="A451" s="1" t="s">
        <v>3851</v>
      </c>
      <c r="B451" s="2" t="s">
        <v>5446</v>
      </c>
      <c r="C451" s="13" t="str">
        <f t="shared" si="9"/>
        <v>查看目錄</v>
      </c>
      <c r="D451" s="1" t="s">
        <v>2173</v>
      </c>
      <c r="E451" s="6">
        <v>38737</v>
      </c>
      <c r="F451" s="6">
        <v>38763</v>
      </c>
      <c r="G451" s="6">
        <v>38796</v>
      </c>
      <c r="H451" s="6">
        <v>38797</v>
      </c>
      <c r="I451" s="6" t="s">
        <v>4792</v>
      </c>
      <c r="J451" s="6">
        <v>38814</v>
      </c>
      <c r="K451" s="6" t="s">
        <v>4824</v>
      </c>
      <c r="L451" s="6" t="s">
        <v>545</v>
      </c>
      <c r="M451" s="6">
        <v>38816</v>
      </c>
      <c r="N451" s="6" t="s">
        <v>4766</v>
      </c>
      <c r="O451" s="6" t="s">
        <v>4766</v>
      </c>
    </row>
    <row r="452" spans="1:15" ht="16.5" customHeight="1" x14ac:dyDescent="0.25">
      <c r="A452" s="1" t="s">
        <v>3852</v>
      </c>
      <c r="B452" s="2" t="s">
        <v>5447</v>
      </c>
      <c r="C452" s="13" t="str">
        <f t="shared" si="9"/>
        <v>查看目錄</v>
      </c>
      <c r="D452" s="1" t="s">
        <v>50</v>
      </c>
      <c r="E452" s="6">
        <v>38770</v>
      </c>
      <c r="F452" s="6">
        <v>38798</v>
      </c>
      <c r="G452" s="6">
        <v>38806</v>
      </c>
      <c r="H452" s="6">
        <v>38806</v>
      </c>
      <c r="I452" s="6" t="s">
        <v>4792</v>
      </c>
      <c r="J452" s="6">
        <v>38814</v>
      </c>
      <c r="K452" s="6" t="s">
        <v>4824</v>
      </c>
      <c r="L452" s="6" t="s">
        <v>108</v>
      </c>
      <c r="M452" s="6">
        <v>38818</v>
      </c>
      <c r="N452" s="6" t="s">
        <v>4766</v>
      </c>
      <c r="O452" s="6" t="s">
        <v>4766</v>
      </c>
    </row>
    <row r="453" spans="1:15" ht="16.5" customHeight="1" x14ac:dyDescent="0.25">
      <c r="A453" s="1" t="s">
        <v>3853</v>
      </c>
      <c r="B453" s="2" t="s">
        <v>5447</v>
      </c>
      <c r="C453" s="13" t="str">
        <f t="shared" si="9"/>
        <v>查看目錄</v>
      </c>
      <c r="D453" s="1" t="s">
        <v>50</v>
      </c>
      <c r="E453" s="6">
        <v>38770</v>
      </c>
      <c r="F453" s="6">
        <v>38798</v>
      </c>
      <c r="G453" s="6">
        <v>38806</v>
      </c>
      <c r="H453" s="6">
        <v>38806</v>
      </c>
      <c r="I453" s="6" t="s">
        <v>4792</v>
      </c>
      <c r="J453" s="6">
        <v>38814</v>
      </c>
      <c r="K453" s="6" t="s">
        <v>4824</v>
      </c>
      <c r="L453" s="6" t="s">
        <v>108</v>
      </c>
      <c r="M453" s="6">
        <v>38818</v>
      </c>
      <c r="N453" s="6" t="s">
        <v>4766</v>
      </c>
      <c r="O453" s="6" t="s">
        <v>4766</v>
      </c>
    </row>
    <row r="454" spans="1:15" ht="16.5" customHeight="1" x14ac:dyDescent="0.25">
      <c r="A454" s="1" t="s">
        <v>3854</v>
      </c>
      <c r="B454" s="2" t="s">
        <v>5447</v>
      </c>
      <c r="C454" s="13" t="str">
        <f t="shared" si="9"/>
        <v>查看目錄</v>
      </c>
      <c r="D454" s="1" t="s">
        <v>50</v>
      </c>
      <c r="E454" s="6">
        <v>38770</v>
      </c>
      <c r="F454" s="6">
        <v>38798</v>
      </c>
      <c r="G454" s="6">
        <v>38806</v>
      </c>
      <c r="H454" s="6">
        <v>38806</v>
      </c>
      <c r="I454" s="6" t="s">
        <v>4792</v>
      </c>
      <c r="J454" s="6">
        <v>38814</v>
      </c>
      <c r="K454" s="6" t="s">
        <v>4824</v>
      </c>
      <c r="L454" s="6" t="s">
        <v>108</v>
      </c>
      <c r="M454" s="6">
        <v>38818</v>
      </c>
      <c r="N454" s="6" t="s">
        <v>4766</v>
      </c>
      <c r="O454" s="6" t="s">
        <v>4766</v>
      </c>
    </row>
    <row r="455" spans="1:15" ht="16.5" customHeight="1" x14ac:dyDescent="0.25">
      <c r="A455" s="1" t="s">
        <v>3855</v>
      </c>
      <c r="B455" s="2" t="s">
        <v>5448</v>
      </c>
      <c r="C455" s="13" t="str">
        <f t="shared" si="9"/>
        <v>查看目錄</v>
      </c>
      <c r="D455" s="1" t="s">
        <v>5010</v>
      </c>
      <c r="E455" s="6">
        <v>38771</v>
      </c>
      <c r="F455" s="6">
        <v>38799</v>
      </c>
      <c r="G455" s="6">
        <v>38837</v>
      </c>
      <c r="H455" s="6">
        <v>38837</v>
      </c>
      <c r="I455" s="6" t="s">
        <v>4792</v>
      </c>
      <c r="J455" s="6">
        <v>38846</v>
      </c>
      <c r="K455" s="6" t="s">
        <v>4824</v>
      </c>
      <c r="L455" s="6" t="s">
        <v>350</v>
      </c>
      <c r="M455" s="6">
        <v>38868</v>
      </c>
      <c r="N455" s="6" t="s">
        <v>4766</v>
      </c>
      <c r="O455" s="6" t="s">
        <v>4766</v>
      </c>
    </row>
    <row r="456" spans="1:15" ht="16.5" customHeight="1" x14ac:dyDescent="0.25">
      <c r="A456" s="1" t="s">
        <v>3856</v>
      </c>
      <c r="B456" s="2" t="s">
        <v>5449</v>
      </c>
      <c r="C456" s="13" t="str">
        <f t="shared" si="9"/>
        <v>查看目錄</v>
      </c>
      <c r="D456" s="1" t="s">
        <v>5450</v>
      </c>
      <c r="E456" s="6">
        <v>38789</v>
      </c>
      <c r="F456" s="6" t="s">
        <v>533</v>
      </c>
      <c r="G456" s="6">
        <v>38806</v>
      </c>
      <c r="H456" s="6">
        <v>38806</v>
      </c>
      <c r="I456" s="6" t="s">
        <v>4792</v>
      </c>
      <c r="J456" s="6">
        <v>38814</v>
      </c>
      <c r="K456" s="6" t="s">
        <v>4824</v>
      </c>
      <c r="L456" s="6" t="s">
        <v>545</v>
      </c>
      <c r="M456" s="6">
        <v>38818</v>
      </c>
      <c r="N456" s="6" t="s">
        <v>4766</v>
      </c>
      <c r="O456" s="6" t="s">
        <v>4766</v>
      </c>
    </row>
    <row r="457" spans="1:15" ht="16.5" customHeight="1" x14ac:dyDescent="0.25">
      <c r="A457" s="1" t="s">
        <v>3857</v>
      </c>
      <c r="B457" s="2" t="s">
        <v>5451</v>
      </c>
      <c r="C457" s="13" t="str">
        <f t="shared" si="9"/>
        <v>查看目錄</v>
      </c>
      <c r="D457" s="1" t="s">
        <v>3597</v>
      </c>
      <c r="E457" s="6">
        <v>38798</v>
      </c>
      <c r="F457" s="6">
        <v>38847</v>
      </c>
      <c r="G457" s="6">
        <v>38827</v>
      </c>
      <c r="H457" s="6">
        <v>38828</v>
      </c>
      <c r="I457" s="6" t="s">
        <v>4805</v>
      </c>
      <c r="J457" s="6">
        <v>38832</v>
      </c>
      <c r="K457" s="6" t="s">
        <v>4821</v>
      </c>
      <c r="L457" s="6" t="s">
        <v>1461</v>
      </c>
      <c r="M457" s="6">
        <v>38833</v>
      </c>
      <c r="N457" s="6" t="s">
        <v>4766</v>
      </c>
      <c r="O457" s="6" t="s">
        <v>4766</v>
      </c>
    </row>
    <row r="458" spans="1:15" ht="16.5" customHeight="1" x14ac:dyDescent="0.25">
      <c r="A458" s="1" t="s">
        <v>3858</v>
      </c>
      <c r="B458" s="2" t="s">
        <v>5452</v>
      </c>
      <c r="C458" s="13" t="str">
        <f t="shared" si="9"/>
        <v>查看目錄</v>
      </c>
      <c r="D458" s="1" t="s">
        <v>3597</v>
      </c>
      <c r="E458" s="6">
        <v>38798</v>
      </c>
      <c r="F458" s="6">
        <v>38847</v>
      </c>
      <c r="G458" s="6">
        <v>38827</v>
      </c>
      <c r="H458" s="6">
        <v>38828</v>
      </c>
      <c r="I458" s="6" t="s">
        <v>4805</v>
      </c>
      <c r="J458" s="6">
        <v>38832</v>
      </c>
      <c r="K458" s="6" t="s">
        <v>4821</v>
      </c>
      <c r="L458" s="6" t="s">
        <v>1461</v>
      </c>
      <c r="M458" s="6">
        <v>38833</v>
      </c>
      <c r="N458" s="6" t="s">
        <v>4766</v>
      </c>
      <c r="O458" s="6" t="s">
        <v>4766</v>
      </c>
    </row>
    <row r="459" spans="1:15" ht="16.5" customHeight="1" x14ac:dyDescent="0.25">
      <c r="A459" s="1" t="s">
        <v>3859</v>
      </c>
      <c r="B459" s="2" t="s">
        <v>5453</v>
      </c>
      <c r="C459" s="13" t="str">
        <f t="shared" si="9"/>
        <v>查看目錄</v>
      </c>
      <c r="D459" s="1" t="s">
        <v>3597</v>
      </c>
      <c r="E459" s="6">
        <v>38798</v>
      </c>
      <c r="F459" s="6">
        <v>38847</v>
      </c>
      <c r="G459" s="6">
        <v>38827</v>
      </c>
      <c r="H459" s="6">
        <v>38828</v>
      </c>
      <c r="I459" s="6" t="s">
        <v>4805</v>
      </c>
      <c r="J459" s="6">
        <v>38832</v>
      </c>
      <c r="K459" s="6" t="s">
        <v>4821</v>
      </c>
      <c r="L459" s="6" t="s">
        <v>1461</v>
      </c>
      <c r="M459" s="6">
        <v>38833</v>
      </c>
      <c r="N459" s="6" t="s">
        <v>4766</v>
      </c>
      <c r="O459" s="6" t="s">
        <v>4766</v>
      </c>
    </row>
    <row r="460" spans="1:15" ht="16.5" customHeight="1" x14ac:dyDescent="0.25">
      <c r="A460" s="1" t="s">
        <v>3860</v>
      </c>
      <c r="B460" s="2" t="s">
        <v>5454</v>
      </c>
      <c r="C460" s="13" t="str">
        <f t="shared" si="9"/>
        <v>查看目錄</v>
      </c>
      <c r="D460" s="1" t="s">
        <v>3597</v>
      </c>
      <c r="E460" s="6">
        <v>38798</v>
      </c>
      <c r="F460" s="6">
        <v>38847</v>
      </c>
      <c r="G460" s="6">
        <v>38827</v>
      </c>
      <c r="H460" s="6">
        <v>38828</v>
      </c>
      <c r="I460" s="6" t="s">
        <v>4805</v>
      </c>
      <c r="J460" s="6">
        <v>38832</v>
      </c>
      <c r="K460" s="6" t="s">
        <v>4821</v>
      </c>
      <c r="L460" s="6" t="s">
        <v>1461</v>
      </c>
      <c r="M460" s="6">
        <v>38833</v>
      </c>
      <c r="N460" s="6" t="s">
        <v>4766</v>
      </c>
      <c r="O460" s="6" t="s">
        <v>4766</v>
      </c>
    </row>
    <row r="461" spans="1:15" ht="16.5" customHeight="1" x14ac:dyDescent="0.25">
      <c r="A461" s="1" t="s">
        <v>3861</v>
      </c>
      <c r="B461" s="2" t="s">
        <v>5455</v>
      </c>
      <c r="C461" s="13" t="str">
        <f t="shared" si="9"/>
        <v>查看目錄</v>
      </c>
      <c r="D461" s="1" t="s">
        <v>624</v>
      </c>
      <c r="E461" s="6">
        <v>38796</v>
      </c>
      <c r="F461" s="6">
        <v>38822</v>
      </c>
      <c r="G461" s="6">
        <v>38820</v>
      </c>
      <c r="H461" s="6">
        <v>38824</v>
      </c>
      <c r="I461" s="6" t="s">
        <v>4792</v>
      </c>
      <c r="J461" s="6">
        <v>38826</v>
      </c>
      <c r="K461" s="6" t="s">
        <v>4824</v>
      </c>
      <c r="L461" s="6" t="s">
        <v>192</v>
      </c>
      <c r="M461" s="6">
        <v>38827</v>
      </c>
      <c r="N461" s="6" t="s">
        <v>4766</v>
      </c>
      <c r="O461" s="6" t="s">
        <v>4766</v>
      </c>
    </row>
    <row r="462" spans="1:15" ht="16.5" customHeight="1" x14ac:dyDescent="0.25">
      <c r="A462" s="1" t="s">
        <v>3862</v>
      </c>
      <c r="B462" s="2" t="s">
        <v>5456</v>
      </c>
      <c r="C462" s="13" t="str">
        <f t="shared" si="9"/>
        <v>查看目錄</v>
      </c>
      <c r="D462" s="1" t="s">
        <v>129</v>
      </c>
      <c r="E462" s="6">
        <v>38802</v>
      </c>
      <c r="F462" s="6">
        <v>38837</v>
      </c>
      <c r="G462" s="6">
        <v>38832</v>
      </c>
      <c r="H462" s="6">
        <v>38832</v>
      </c>
      <c r="I462" s="6" t="s">
        <v>4792</v>
      </c>
      <c r="J462" s="6">
        <v>38846</v>
      </c>
      <c r="K462" s="6" t="s">
        <v>4824</v>
      </c>
      <c r="L462" s="6" t="s">
        <v>108</v>
      </c>
      <c r="M462" s="6">
        <v>38868</v>
      </c>
      <c r="N462" s="6" t="s">
        <v>4766</v>
      </c>
      <c r="O462" s="6" t="s">
        <v>4766</v>
      </c>
    </row>
    <row r="463" spans="1:15" ht="16.5" customHeight="1" x14ac:dyDescent="0.25">
      <c r="A463" s="1" t="s">
        <v>3863</v>
      </c>
      <c r="B463" s="2" t="s">
        <v>5457</v>
      </c>
      <c r="C463" s="13" t="str">
        <f t="shared" si="9"/>
        <v>查看目錄</v>
      </c>
      <c r="D463" s="1" t="s">
        <v>2173</v>
      </c>
      <c r="E463" s="6">
        <v>38805</v>
      </c>
      <c r="F463" s="6">
        <v>38837</v>
      </c>
      <c r="G463" s="6">
        <v>38833</v>
      </c>
      <c r="H463" s="6">
        <v>38833</v>
      </c>
      <c r="I463" s="6" t="s">
        <v>4792</v>
      </c>
      <c r="J463" s="6">
        <v>38846</v>
      </c>
      <c r="K463" s="6" t="s">
        <v>4824</v>
      </c>
      <c r="L463" s="6" t="s">
        <v>545</v>
      </c>
      <c r="M463" s="6">
        <v>38863</v>
      </c>
      <c r="N463" s="6" t="s">
        <v>4766</v>
      </c>
      <c r="O463" s="6" t="s">
        <v>4766</v>
      </c>
    </row>
    <row r="464" spans="1:15" ht="16.5" customHeight="1" x14ac:dyDescent="0.25">
      <c r="A464" s="1" t="s">
        <v>3864</v>
      </c>
      <c r="B464" s="2" t="s">
        <v>5458</v>
      </c>
      <c r="C464" s="13" t="str">
        <f t="shared" si="9"/>
        <v>查看目錄</v>
      </c>
      <c r="D464" s="1" t="s">
        <v>4996</v>
      </c>
      <c r="E464" s="6">
        <v>38820</v>
      </c>
      <c r="F464" s="6" t="s">
        <v>533</v>
      </c>
      <c r="G464" s="6">
        <v>38835</v>
      </c>
      <c r="H464" s="6">
        <v>38837</v>
      </c>
      <c r="I464" s="6" t="s">
        <v>4792</v>
      </c>
      <c r="J464" s="6">
        <v>38846</v>
      </c>
      <c r="K464" s="6" t="s">
        <v>4824</v>
      </c>
      <c r="L464" s="6" t="s">
        <v>545</v>
      </c>
      <c r="M464" s="6">
        <v>38863</v>
      </c>
      <c r="N464" s="6" t="s">
        <v>4766</v>
      </c>
      <c r="O464" s="6" t="s">
        <v>4766</v>
      </c>
    </row>
    <row r="465" spans="1:15" ht="16.5" customHeight="1" x14ac:dyDescent="0.25">
      <c r="A465" s="1" t="s">
        <v>3865</v>
      </c>
      <c r="B465" s="2" t="s">
        <v>5459</v>
      </c>
      <c r="C465" s="13" t="str">
        <f t="shared" si="9"/>
        <v>查看目錄</v>
      </c>
      <c r="D465" s="1" t="s">
        <v>5112</v>
      </c>
      <c r="E465" s="6">
        <v>38783</v>
      </c>
      <c r="F465" s="6">
        <v>38814</v>
      </c>
      <c r="G465" s="6">
        <v>38861</v>
      </c>
      <c r="H465" s="6">
        <v>38862</v>
      </c>
      <c r="I465" s="6" t="s">
        <v>4792</v>
      </c>
      <c r="J465" s="6">
        <v>38868</v>
      </c>
      <c r="K465" s="6" t="s">
        <v>4824</v>
      </c>
      <c r="L465" s="6" t="s">
        <v>350</v>
      </c>
      <c r="M465" s="6">
        <v>38868</v>
      </c>
      <c r="N465" s="6" t="s">
        <v>4766</v>
      </c>
      <c r="O465" s="6" t="s">
        <v>4766</v>
      </c>
    </row>
    <row r="466" spans="1:15" ht="16.5" customHeight="1" x14ac:dyDescent="0.25">
      <c r="A466" s="1" t="s">
        <v>3866</v>
      </c>
      <c r="B466" s="2" t="s">
        <v>5460</v>
      </c>
      <c r="C466" s="13" t="str">
        <f t="shared" si="9"/>
        <v>查看目錄</v>
      </c>
      <c r="D466" s="1" t="s">
        <v>5112</v>
      </c>
      <c r="E466" s="6">
        <v>38783</v>
      </c>
      <c r="F466" s="6">
        <v>38814</v>
      </c>
      <c r="G466" s="6">
        <v>38861</v>
      </c>
      <c r="H466" s="6">
        <v>38862</v>
      </c>
      <c r="I466" s="6" t="s">
        <v>4792</v>
      </c>
      <c r="J466" s="6">
        <v>38868</v>
      </c>
      <c r="K466" s="6" t="s">
        <v>4824</v>
      </c>
      <c r="L466" s="6" t="s">
        <v>350</v>
      </c>
      <c r="M466" s="6">
        <v>38868</v>
      </c>
      <c r="N466" s="6" t="s">
        <v>4766</v>
      </c>
      <c r="O466" s="6" t="s">
        <v>4766</v>
      </c>
    </row>
    <row r="467" spans="1:15" ht="16.5" customHeight="1" x14ac:dyDescent="0.25">
      <c r="A467" s="1" t="s">
        <v>3867</v>
      </c>
      <c r="B467" s="2" t="s">
        <v>5461</v>
      </c>
      <c r="C467" s="13" t="str">
        <f t="shared" si="9"/>
        <v>查看目錄</v>
      </c>
      <c r="D467" s="1" t="s">
        <v>3868</v>
      </c>
      <c r="E467" s="6">
        <v>38475</v>
      </c>
      <c r="F467" s="6">
        <v>38511</v>
      </c>
      <c r="G467" s="6">
        <v>38861</v>
      </c>
      <c r="H467" s="6">
        <v>38862</v>
      </c>
      <c r="I467" s="6" t="s">
        <v>4792</v>
      </c>
      <c r="J467" s="6">
        <v>38867</v>
      </c>
      <c r="K467" s="6" t="s">
        <v>4824</v>
      </c>
      <c r="L467" s="6" t="s">
        <v>108</v>
      </c>
      <c r="M467" s="6">
        <v>38868</v>
      </c>
      <c r="N467" s="6" t="s">
        <v>4766</v>
      </c>
      <c r="O467" s="6" t="s">
        <v>4766</v>
      </c>
    </row>
    <row r="468" spans="1:15" ht="16.5" customHeight="1" x14ac:dyDescent="0.25">
      <c r="A468" s="1" t="s">
        <v>3869</v>
      </c>
      <c r="B468" s="2" t="s">
        <v>5462</v>
      </c>
      <c r="C468" s="13" t="str">
        <f t="shared" si="9"/>
        <v>查看目錄</v>
      </c>
      <c r="D468" s="1" t="s">
        <v>3597</v>
      </c>
      <c r="E468" s="6">
        <v>38840</v>
      </c>
      <c r="F468" s="6">
        <v>38852</v>
      </c>
      <c r="G468" s="6">
        <v>38881</v>
      </c>
      <c r="H468" s="6">
        <v>38881</v>
      </c>
      <c r="I468" s="6" t="s">
        <v>4792</v>
      </c>
      <c r="J468" s="6">
        <v>38889</v>
      </c>
      <c r="K468" s="6" t="s">
        <v>4824</v>
      </c>
      <c r="L468" s="6" t="s">
        <v>1461</v>
      </c>
      <c r="M468" s="6">
        <v>38900</v>
      </c>
      <c r="N468" s="6" t="s">
        <v>4766</v>
      </c>
      <c r="O468" s="6" t="s">
        <v>4766</v>
      </c>
    </row>
    <row r="469" spans="1:15" ht="16.5" customHeight="1" x14ac:dyDescent="0.25">
      <c r="A469" s="1" t="s">
        <v>3870</v>
      </c>
      <c r="B469" s="2" t="s">
        <v>5463</v>
      </c>
      <c r="C469" s="13" t="str">
        <f t="shared" si="9"/>
        <v>查看目錄</v>
      </c>
      <c r="D469" s="1" t="s">
        <v>3597</v>
      </c>
      <c r="E469" s="6">
        <v>38876</v>
      </c>
      <c r="F469" s="6">
        <v>38884</v>
      </c>
      <c r="G469" s="6">
        <v>38898</v>
      </c>
      <c r="H469" s="6">
        <v>38900</v>
      </c>
      <c r="I469" s="6" t="s">
        <v>4792</v>
      </c>
      <c r="J469" s="6">
        <v>38910</v>
      </c>
      <c r="K469" s="6" t="s">
        <v>4824</v>
      </c>
      <c r="L469" s="6" t="s">
        <v>1461</v>
      </c>
      <c r="M469" s="6">
        <v>38911</v>
      </c>
      <c r="N469" s="6" t="s">
        <v>4766</v>
      </c>
      <c r="O469" s="6" t="s">
        <v>4766</v>
      </c>
    </row>
    <row r="470" spans="1:15" ht="16.5" customHeight="1" x14ac:dyDescent="0.25">
      <c r="A470" s="1" t="s">
        <v>3871</v>
      </c>
      <c r="B470" s="2" t="s">
        <v>5464</v>
      </c>
      <c r="C470" s="13" t="str">
        <f t="shared" si="9"/>
        <v>查看目錄</v>
      </c>
      <c r="D470" s="1" t="s">
        <v>3597</v>
      </c>
      <c r="E470" s="6">
        <v>38876</v>
      </c>
      <c r="F470" s="6">
        <v>38884</v>
      </c>
      <c r="G470" s="6">
        <v>38898</v>
      </c>
      <c r="H470" s="6">
        <v>38900</v>
      </c>
      <c r="I470" s="6" t="s">
        <v>4792</v>
      </c>
      <c r="J470" s="6">
        <v>38910</v>
      </c>
      <c r="K470" s="6" t="s">
        <v>4824</v>
      </c>
      <c r="L470" s="6" t="s">
        <v>1461</v>
      </c>
      <c r="M470" s="6">
        <v>38911</v>
      </c>
      <c r="N470" s="6" t="s">
        <v>4766</v>
      </c>
      <c r="O470" s="6" t="s">
        <v>4766</v>
      </c>
    </row>
    <row r="471" spans="1:15" ht="16.5" customHeight="1" x14ac:dyDescent="0.25">
      <c r="A471" s="1" t="s">
        <v>3872</v>
      </c>
      <c r="B471" s="2" t="s">
        <v>5465</v>
      </c>
      <c r="C471" s="13" t="str">
        <f t="shared" si="9"/>
        <v>查看目錄</v>
      </c>
      <c r="D471" s="1" t="s">
        <v>3873</v>
      </c>
      <c r="E471" s="6">
        <v>38854</v>
      </c>
      <c r="F471" s="6">
        <v>38898</v>
      </c>
      <c r="G471" s="6">
        <v>38898</v>
      </c>
      <c r="H471" s="6">
        <v>38900</v>
      </c>
      <c r="I471" s="6" t="s">
        <v>4792</v>
      </c>
      <c r="J471" s="6">
        <v>38910</v>
      </c>
      <c r="K471" s="6" t="s">
        <v>4824</v>
      </c>
      <c r="L471" s="6" t="s">
        <v>108</v>
      </c>
      <c r="M471" s="6">
        <v>38911</v>
      </c>
      <c r="N471" s="6" t="s">
        <v>4766</v>
      </c>
      <c r="O471" s="6" t="s">
        <v>4766</v>
      </c>
    </row>
    <row r="472" spans="1:15" ht="16.5" customHeight="1" x14ac:dyDescent="0.25">
      <c r="A472" s="1" t="s">
        <v>3874</v>
      </c>
      <c r="B472" s="2" t="s">
        <v>5466</v>
      </c>
      <c r="C472" s="13" t="str">
        <f t="shared" si="9"/>
        <v>查看目錄</v>
      </c>
      <c r="D472" s="1" t="s">
        <v>116</v>
      </c>
      <c r="E472" s="6">
        <v>38886</v>
      </c>
      <c r="F472" s="6">
        <v>38898</v>
      </c>
      <c r="G472" s="6">
        <v>38936</v>
      </c>
      <c r="H472" s="6">
        <v>38938</v>
      </c>
      <c r="I472" s="6" t="s">
        <v>4792</v>
      </c>
      <c r="J472" s="6">
        <v>38939</v>
      </c>
      <c r="K472" s="6" t="s">
        <v>4824</v>
      </c>
      <c r="L472" s="6" t="s">
        <v>117</v>
      </c>
      <c r="M472" s="6">
        <v>38940</v>
      </c>
      <c r="N472" s="6" t="s">
        <v>4766</v>
      </c>
      <c r="O472" s="6" t="s">
        <v>4766</v>
      </c>
    </row>
    <row r="473" spans="1:15" ht="16.5" customHeight="1" x14ac:dyDescent="0.25">
      <c r="A473" s="1" t="s">
        <v>3875</v>
      </c>
      <c r="B473" s="2" t="s">
        <v>5467</v>
      </c>
      <c r="C473" s="13" t="str">
        <f t="shared" si="9"/>
        <v>查看目錄</v>
      </c>
      <c r="D473" s="1" t="s">
        <v>624</v>
      </c>
      <c r="E473" s="6" t="s">
        <v>4766</v>
      </c>
      <c r="F473" s="6">
        <v>38908</v>
      </c>
      <c r="G473" s="6">
        <v>38902</v>
      </c>
      <c r="H473" s="6">
        <v>38903</v>
      </c>
      <c r="I473" s="6" t="s">
        <v>4792</v>
      </c>
      <c r="J473" s="6">
        <v>38910</v>
      </c>
      <c r="K473" s="6" t="s">
        <v>4824</v>
      </c>
      <c r="L473" s="6" t="s">
        <v>1461</v>
      </c>
      <c r="M473" s="6">
        <v>38911</v>
      </c>
      <c r="N473" s="6" t="s">
        <v>4766</v>
      </c>
      <c r="O473" s="6" t="s">
        <v>4766</v>
      </c>
    </row>
    <row r="474" spans="1:15" ht="16.5" customHeight="1" x14ac:dyDescent="0.25">
      <c r="A474" s="1" t="s">
        <v>3876</v>
      </c>
      <c r="B474" s="2" t="s">
        <v>5468</v>
      </c>
      <c r="C474" s="13" t="str">
        <f t="shared" si="9"/>
        <v>查看目錄</v>
      </c>
      <c r="D474" s="1" t="s">
        <v>624</v>
      </c>
      <c r="E474" s="6" t="s">
        <v>4766</v>
      </c>
      <c r="F474" s="6">
        <v>38908</v>
      </c>
      <c r="G474" s="6">
        <v>38902</v>
      </c>
      <c r="H474" s="6">
        <v>38903</v>
      </c>
      <c r="I474" s="6" t="s">
        <v>4792</v>
      </c>
      <c r="J474" s="6">
        <v>38910</v>
      </c>
      <c r="K474" s="6" t="s">
        <v>4824</v>
      </c>
      <c r="L474" s="6" t="s">
        <v>1461</v>
      </c>
      <c r="M474" s="6">
        <v>38911</v>
      </c>
      <c r="N474" s="6" t="s">
        <v>4766</v>
      </c>
      <c r="O474" s="6" t="s">
        <v>4766</v>
      </c>
    </row>
    <row r="475" spans="1:15" ht="16.5" customHeight="1" x14ac:dyDescent="0.25">
      <c r="A475" s="1" t="s">
        <v>3877</v>
      </c>
      <c r="B475" s="2" t="s">
        <v>5469</v>
      </c>
      <c r="C475" s="13" t="str">
        <f t="shared" si="9"/>
        <v>查看目錄</v>
      </c>
      <c r="D475" s="1" t="s">
        <v>624</v>
      </c>
      <c r="E475" s="6" t="s">
        <v>4766</v>
      </c>
      <c r="F475" s="6">
        <v>38908</v>
      </c>
      <c r="G475" s="6">
        <v>38902</v>
      </c>
      <c r="H475" s="6">
        <v>38903</v>
      </c>
      <c r="I475" s="6" t="s">
        <v>4792</v>
      </c>
      <c r="J475" s="6">
        <v>38910</v>
      </c>
      <c r="K475" s="6" t="s">
        <v>4824</v>
      </c>
      <c r="L475" s="6" t="s">
        <v>1461</v>
      </c>
      <c r="M475" s="6">
        <v>38911</v>
      </c>
      <c r="N475" s="6" t="s">
        <v>4766</v>
      </c>
      <c r="O475" s="6" t="s">
        <v>4766</v>
      </c>
    </row>
    <row r="476" spans="1:15" ht="16.5" customHeight="1" x14ac:dyDescent="0.25">
      <c r="A476" s="1" t="s">
        <v>3878</v>
      </c>
      <c r="B476" s="2" t="s">
        <v>5470</v>
      </c>
      <c r="C476" s="13" t="str">
        <f t="shared" ref="C476:C539" si="10">HYPERLINK("X:\Private\NTD\Test Report\測試報告-電子版本(1999-2014)\MIS","查看目錄")</f>
        <v>查看目錄</v>
      </c>
      <c r="D476" s="1" t="s">
        <v>624</v>
      </c>
      <c r="E476" s="6" t="s">
        <v>4766</v>
      </c>
      <c r="F476" s="6">
        <v>38908</v>
      </c>
      <c r="G476" s="6">
        <v>38902</v>
      </c>
      <c r="H476" s="6">
        <v>38903</v>
      </c>
      <c r="I476" s="6" t="s">
        <v>4792</v>
      </c>
      <c r="J476" s="6">
        <v>38910</v>
      </c>
      <c r="K476" s="6" t="s">
        <v>4824</v>
      </c>
      <c r="L476" s="6" t="s">
        <v>1461</v>
      </c>
      <c r="M476" s="6">
        <v>38911</v>
      </c>
      <c r="N476" s="6" t="s">
        <v>4766</v>
      </c>
      <c r="O476" s="6" t="s">
        <v>4766</v>
      </c>
    </row>
    <row r="477" spans="1:15" ht="16.5" customHeight="1" x14ac:dyDescent="0.25">
      <c r="A477" s="1" t="s">
        <v>3879</v>
      </c>
      <c r="B477" s="2" t="s">
        <v>5471</v>
      </c>
      <c r="C477" s="13" t="str">
        <f t="shared" si="10"/>
        <v>查看目錄</v>
      </c>
      <c r="D477" s="1" t="s">
        <v>624</v>
      </c>
      <c r="E477" s="6" t="s">
        <v>4766</v>
      </c>
      <c r="F477" s="6">
        <v>38908</v>
      </c>
      <c r="G477" s="6">
        <v>38902</v>
      </c>
      <c r="H477" s="6">
        <v>38903</v>
      </c>
      <c r="I477" s="6" t="s">
        <v>4792</v>
      </c>
      <c r="J477" s="6">
        <v>38910</v>
      </c>
      <c r="K477" s="6" t="s">
        <v>4824</v>
      </c>
      <c r="L477" s="6" t="s">
        <v>1461</v>
      </c>
      <c r="M477" s="6">
        <v>38911</v>
      </c>
      <c r="N477" s="6" t="s">
        <v>4766</v>
      </c>
      <c r="O477" s="6" t="s">
        <v>4766</v>
      </c>
    </row>
    <row r="478" spans="1:15" ht="16.5" customHeight="1" x14ac:dyDescent="0.25">
      <c r="A478" s="1" t="s">
        <v>3880</v>
      </c>
      <c r="B478" s="2" t="s">
        <v>5472</v>
      </c>
      <c r="C478" s="13" t="str">
        <f t="shared" si="10"/>
        <v>查看目錄</v>
      </c>
      <c r="D478" s="1" t="s">
        <v>624</v>
      </c>
      <c r="E478" s="6" t="s">
        <v>4766</v>
      </c>
      <c r="F478" s="6">
        <v>38908</v>
      </c>
      <c r="G478" s="6">
        <v>38902</v>
      </c>
      <c r="H478" s="6">
        <v>38903</v>
      </c>
      <c r="I478" s="6" t="s">
        <v>4792</v>
      </c>
      <c r="J478" s="6">
        <v>38910</v>
      </c>
      <c r="K478" s="6" t="s">
        <v>4824</v>
      </c>
      <c r="L478" s="6" t="s">
        <v>1461</v>
      </c>
      <c r="M478" s="6">
        <v>38911</v>
      </c>
      <c r="N478" s="6" t="s">
        <v>4766</v>
      </c>
      <c r="O478" s="6" t="s">
        <v>4766</v>
      </c>
    </row>
    <row r="479" spans="1:15" ht="16.5" customHeight="1" x14ac:dyDescent="0.25">
      <c r="A479" s="1" t="s">
        <v>3881</v>
      </c>
      <c r="B479" s="2" t="s">
        <v>5473</v>
      </c>
      <c r="C479" s="13" t="str">
        <f t="shared" si="10"/>
        <v>查看目錄</v>
      </c>
      <c r="D479" s="1" t="s">
        <v>624</v>
      </c>
      <c r="E479" s="6" t="s">
        <v>4766</v>
      </c>
      <c r="F479" s="6">
        <v>38908</v>
      </c>
      <c r="G479" s="6">
        <v>38902</v>
      </c>
      <c r="H479" s="6">
        <v>38903</v>
      </c>
      <c r="I479" s="6" t="s">
        <v>4792</v>
      </c>
      <c r="J479" s="6">
        <v>38910</v>
      </c>
      <c r="K479" s="6" t="s">
        <v>4824</v>
      </c>
      <c r="L479" s="6" t="s">
        <v>1461</v>
      </c>
      <c r="M479" s="6">
        <v>38911</v>
      </c>
      <c r="N479" s="6" t="s">
        <v>4766</v>
      </c>
      <c r="O479" s="6" t="s">
        <v>4766</v>
      </c>
    </row>
    <row r="480" spans="1:15" ht="16.5" customHeight="1" x14ac:dyDescent="0.25">
      <c r="A480" s="1" t="s">
        <v>3882</v>
      </c>
      <c r="B480" s="2" t="s">
        <v>5474</v>
      </c>
      <c r="C480" s="13" t="str">
        <f t="shared" si="10"/>
        <v>查看目錄</v>
      </c>
      <c r="D480" s="1" t="s">
        <v>624</v>
      </c>
      <c r="E480" s="6" t="s">
        <v>4766</v>
      </c>
      <c r="F480" s="6">
        <v>38908</v>
      </c>
      <c r="G480" s="6">
        <v>38902</v>
      </c>
      <c r="H480" s="6">
        <v>38903</v>
      </c>
      <c r="I480" s="6" t="s">
        <v>4792</v>
      </c>
      <c r="J480" s="6">
        <v>38910</v>
      </c>
      <c r="K480" s="6" t="s">
        <v>4824</v>
      </c>
      <c r="L480" s="6" t="s">
        <v>1461</v>
      </c>
      <c r="M480" s="6">
        <v>38911</v>
      </c>
      <c r="N480" s="6" t="s">
        <v>4766</v>
      </c>
      <c r="O480" s="6" t="s">
        <v>4766</v>
      </c>
    </row>
    <row r="481" spans="1:15" ht="16.5" customHeight="1" x14ac:dyDescent="0.25">
      <c r="A481" s="1" t="s">
        <v>3883</v>
      </c>
      <c r="B481" s="2" t="s">
        <v>5475</v>
      </c>
      <c r="C481" s="13" t="str">
        <f t="shared" si="10"/>
        <v>查看目錄</v>
      </c>
      <c r="D481" s="1" t="s">
        <v>624</v>
      </c>
      <c r="E481" s="6" t="s">
        <v>4766</v>
      </c>
      <c r="F481" s="6">
        <v>38908</v>
      </c>
      <c r="G481" s="6">
        <v>38902</v>
      </c>
      <c r="H481" s="6">
        <v>38903</v>
      </c>
      <c r="I481" s="6" t="s">
        <v>4792</v>
      </c>
      <c r="J481" s="6">
        <v>38910</v>
      </c>
      <c r="K481" s="6" t="s">
        <v>4824</v>
      </c>
      <c r="L481" s="6" t="s">
        <v>1461</v>
      </c>
      <c r="M481" s="6">
        <v>38911</v>
      </c>
      <c r="N481" s="6" t="s">
        <v>4766</v>
      </c>
      <c r="O481" s="6" t="s">
        <v>4766</v>
      </c>
    </row>
    <row r="482" spans="1:15" ht="16.5" customHeight="1" x14ac:dyDescent="0.25">
      <c r="A482" s="1" t="s">
        <v>3884</v>
      </c>
      <c r="B482" s="2" t="s">
        <v>5476</v>
      </c>
      <c r="C482" s="13" t="str">
        <f t="shared" si="10"/>
        <v>查看目錄</v>
      </c>
      <c r="D482" s="1" t="s">
        <v>624</v>
      </c>
      <c r="E482" s="6" t="s">
        <v>4766</v>
      </c>
      <c r="F482" s="6">
        <v>38908</v>
      </c>
      <c r="G482" s="6">
        <v>38902</v>
      </c>
      <c r="H482" s="6">
        <v>38903</v>
      </c>
      <c r="I482" s="6" t="s">
        <v>4792</v>
      </c>
      <c r="J482" s="6">
        <v>38910</v>
      </c>
      <c r="K482" s="6" t="s">
        <v>4824</v>
      </c>
      <c r="L482" s="6" t="s">
        <v>1461</v>
      </c>
      <c r="M482" s="6">
        <v>38911</v>
      </c>
      <c r="N482" s="6" t="s">
        <v>4766</v>
      </c>
      <c r="O482" s="6" t="s">
        <v>4766</v>
      </c>
    </row>
    <row r="483" spans="1:15" ht="16.5" customHeight="1" x14ac:dyDescent="0.25">
      <c r="A483" s="1" t="s">
        <v>3885</v>
      </c>
      <c r="B483" s="2" t="s">
        <v>5477</v>
      </c>
      <c r="C483" s="13" t="str">
        <f t="shared" si="10"/>
        <v>查看目錄</v>
      </c>
      <c r="D483" s="1" t="s">
        <v>624</v>
      </c>
      <c r="E483" s="6" t="s">
        <v>4766</v>
      </c>
      <c r="F483" s="6">
        <v>38908</v>
      </c>
      <c r="G483" s="6">
        <v>38902</v>
      </c>
      <c r="H483" s="6">
        <v>38903</v>
      </c>
      <c r="I483" s="6" t="s">
        <v>4792</v>
      </c>
      <c r="J483" s="6">
        <v>38910</v>
      </c>
      <c r="K483" s="6" t="s">
        <v>4824</v>
      </c>
      <c r="L483" s="6" t="s">
        <v>1461</v>
      </c>
      <c r="M483" s="6">
        <v>38911</v>
      </c>
      <c r="N483" s="6" t="s">
        <v>4766</v>
      </c>
      <c r="O483" s="6" t="s">
        <v>4766</v>
      </c>
    </row>
    <row r="484" spans="1:15" ht="16.5" customHeight="1" x14ac:dyDescent="0.25">
      <c r="A484" s="1" t="s">
        <v>3886</v>
      </c>
      <c r="B484" s="2" t="s">
        <v>5478</v>
      </c>
      <c r="C484" s="13" t="str">
        <f t="shared" si="10"/>
        <v>查看目錄</v>
      </c>
      <c r="D484" s="1" t="s">
        <v>624</v>
      </c>
      <c r="E484" s="6" t="s">
        <v>4766</v>
      </c>
      <c r="F484" s="6">
        <v>38908</v>
      </c>
      <c r="G484" s="6">
        <v>38902</v>
      </c>
      <c r="H484" s="6">
        <v>38903</v>
      </c>
      <c r="I484" s="6" t="s">
        <v>4792</v>
      </c>
      <c r="J484" s="6">
        <v>38910</v>
      </c>
      <c r="K484" s="6" t="s">
        <v>4824</v>
      </c>
      <c r="L484" s="6" t="s">
        <v>1461</v>
      </c>
      <c r="M484" s="6">
        <v>38911</v>
      </c>
      <c r="N484" s="6" t="s">
        <v>4766</v>
      </c>
      <c r="O484" s="6" t="s">
        <v>4766</v>
      </c>
    </row>
    <row r="485" spans="1:15" ht="16.5" customHeight="1" x14ac:dyDescent="0.25">
      <c r="A485" s="1" t="s">
        <v>3887</v>
      </c>
      <c r="B485" s="2" t="s">
        <v>5479</v>
      </c>
      <c r="C485" s="13" t="str">
        <f t="shared" si="10"/>
        <v>查看目錄</v>
      </c>
      <c r="D485" s="1" t="s">
        <v>569</v>
      </c>
      <c r="E485" s="6" t="s">
        <v>4766</v>
      </c>
      <c r="F485" s="6">
        <v>38928</v>
      </c>
      <c r="G485" s="6" t="s">
        <v>4766</v>
      </c>
      <c r="H485" s="6" t="s">
        <v>4766</v>
      </c>
      <c r="I485" s="6" t="s">
        <v>4766</v>
      </c>
      <c r="J485" s="6" t="s">
        <v>4766</v>
      </c>
      <c r="K485" s="6" t="s">
        <v>4766</v>
      </c>
      <c r="L485" s="6" t="s">
        <v>306</v>
      </c>
      <c r="M485" s="6" t="s">
        <v>4766</v>
      </c>
      <c r="N485" s="6" t="s">
        <v>4766</v>
      </c>
      <c r="O485" s="6" t="s">
        <v>4766</v>
      </c>
    </row>
    <row r="486" spans="1:15" ht="16.5" customHeight="1" x14ac:dyDescent="0.25">
      <c r="A486" s="1" t="s">
        <v>3888</v>
      </c>
      <c r="B486" s="2" t="s">
        <v>5480</v>
      </c>
      <c r="C486" s="13" t="str">
        <f t="shared" si="10"/>
        <v>查看目錄</v>
      </c>
      <c r="D486" s="1" t="s">
        <v>624</v>
      </c>
      <c r="E486" s="6">
        <v>38882</v>
      </c>
      <c r="F486" s="6">
        <v>38912</v>
      </c>
      <c r="G486" s="6">
        <v>38909</v>
      </c>
      <c r="H486" s="6">
        <v>38910</v>
      </c>
      <c r="I486" s="6" t="s">
        <v>4792</v>
      </c>
      <c r="J486" s="6">
        <v>38917</v>
      </c>
      <c r="K486" s="6" t="s">
        <v>4824</v>
      </c>
      <c r="L486" s="6" t="s">
        <v>108</v>
      </c>
      <c r="M486" s="6">
        <v>38925</v>
      </c>
      <c r="N486" s="6" t="s">
        <v>4766</v>
      </c>
      <c r="O486" s="6" t="s">
        <v>4766</v>
      </c>
    </row>
    <row r="487" spans="1:15" ht="16.5" customHeight="1" x14ac:dyDescent="0.25">
      <c r="A487" s="1" t="s">
        <v>3889</v>
      </c>
      <c r="B487" s="2" t="s">
        <v>5481</v>
      </c>
      <c r="C487" s="13" t="str">
        <f t="shared" si="10"/>
        <v>查看目錄</v>
      </c>
      <c r="D487" s="1" t="s">
        <v>1316</v>
      </c>
      <c r="E487" s="6">
        <v>38882</v>
      </c>
      <c r="F487" s="6">
        <v>38912</v>
      </c>
      <c r="G487" s="6">
        <v>38909</v>
      </c>
      <c r="H487" s="6">
        <v>38910</v>
      </c>
      <c r="I487" s="6" t="s">
        <v>4792</v>
      </c>
      <c r="J487" s="6">
        <v>38917</v>
      </c>
      <c r="K487" s="6" t="s">
        <v>4824</v>
      </c>
      <c r="L487" s="6" t="s">
        <v>108</v>
      </c>
      <c r="M487" s="6">
        <v>38925</v>
      </c>
      <c r="N487" s="6" t="s">
        <v>4766</v>
      </c>
      <c r="O487" s="6" t="s">
        <v>4766</v>
      </c>
    </row>
    <row r="488" spans="1:15" ht="16.5" customHeight="1" x14ac:dyDescent="0.25">
      <c r="A488" s="1" t="s">
        <v>3890</v>
      </c>
      <c r="B488" s="2" t="s">
        <v>5482</v>
      </c>
      <c r="C488" s="13" t="str">
        <f t="shared" si="10"/>
        <v>查看目錄</v>
      </c>
      <c r="D488" s="1" t="s">
        <v>624</v>
      </c>
      <c r="E488" s="6">
        <v>38898</v>
      </c>
      <c r="F488" s="6">
        <v>38928</v>
      </c>
      <c r="G488" s="6">
        <v>38918</v>
      </c>
      <c r="H488" s="6">
        <v>38918</v>
      </c>
      <c r="I488" s="6" t="s">
        <v>4792</v>
      </c>
      <c r="J488" s="6">
        <v>38925</v>
      </c>
      <c r="K488" s="6" t="s">
        <v>4824</v>
      </c>
      <c r="L488" s="6" t="s">
        <v>1461</v>
      </c>
      <c r="M488" s="6">
        <v>38925</v>
      </c>
      <c r="N488" s="6" t="s">
        <v>4766</v>
      </c>
      <c r="O488" s="6" t="s">
        <v>4766</v>
      </c>
    </row>
    <row r="489" spans="1:15" ht="16.5" customHeight="1" x14ac:dyDescent="0.25">
      <c r="A489" s="1" t="s">
        <v>3891</v>
      </c>
      <c r="B489" s="2" t="s">
        <v>5483</v>
      </c>
      <c r="C489" s="13" t="str">
        <f t="shared" si="10"/>
        <v>查看目錄</v>
      </c>
      <c r="D489" s="1" t="s">
        <v>624</v>
      </c>
      <c r="E489" s="6">
        <v>38902</v>
      </c>
      <c r="F489" s="6">
        <v>38922</v>
      </c>
      <c r="G489" s="6">
        <v>38918</v>
      </c>
      <c r="H489" s="6">
        <v>38918</v>
      </c>
      <c r="I489" s="6" t="s">
        <v>4792</v>
      </c>
      <c r="J489" s="6">
        <v>38925</v>
      </c>
      <c r="K489" s="6" t="s">
        <v>4824</v>
      </c>
      <c r="L489" s="6" t="s">
        <v>108</v>
      </c>
      <c r="M489" s="6">
        <v>38925</v>
      </c>
      <c r="N489" s="6" t="s">
        <v>4766</v>
      </c>
      <c r="O489" s="6" t="s">
        <v>4766</v>
      </c>
    </row>
    <row r="490" spans="1:15" ht="16.5" customHeight="1" x14ac:dyDescent="0.25">
      <c r="A490" s="1" t="s">
        <v>3892</v>
      </c>
      <c r="B490" s="2" t="s">
        <v>5484</v>
      </c>
      <c r="C490" s="13" t="str">
        <f t="shared" si="10"/>
        <v>查看目錄</v>
      </c>
      <c r="D490" s="1" t="s">
        <v>2184</v>
      </c>
      <c r="E490" s="6">
        <v>38904</v>
      </c>
      <c r="F490" s="6" t="s">
        <v>533</v>
      </c>
      <c r="G490" s="6">
        <v>38944</v>
      </c>
      <c r="H490" s="6">
        <v>38945</v>
      </c>
      <c r="I490" s="6" t="s">
        <v>4792</v>
      </c>
      <c r="J490" s="6">
        <v>38947</v>
      </c>
      <c r="K490" s="6" t="s">
        <v>4824</v>
      </c>
      <c r="L490" s="6" t="s">
        <v>545</v>
      </c>
      <c r="M490" s="6">
        <v>38961</v>
      </c>
      <c r="N490" s="6" t="s">
        <v>4766</v>
      </c>
      <c r="O490" s="6" t="s">
        <v>4766</v>
      </c>
    </row>
    <row r="491" spans="1:15" ht="16.5" customHeight="1" x14ac:dyDescent="0.25">
      <c r="A491" s="1" t="s">
        <v>3893</v>
      </c>
      <c r="B491" s="2" t="s">
        <v>5485</v>
      </c>
      <c r="C491" s="13" t="str">
        <f t="shared" si="10"/>
        <v>查看目錄</v>
      </c>
      <c r="D491" s="1" t="s">
        <v>50</v>
      </c>
      <c r="E491" s="6">
        <v>38872</v>
      </c>
      <c r="F491" s="6">
        <v>38857</v>
      </c>
      <c r="G491" s="6">
        <v>38918</v>
      </c>
      <c r="H491" s="6">
        <v>38918</v>
      </c>
      <c r="I491" s="6" t="s">
        <v>4792</v>
      </c>
      <c r="J491" s="6">
        <v>38925</v>
      </c>
      <c r="K491" s="6" t="s">
        <v>4824</v>
      </c>
      <c r="L491" s="6" t="s">
        <v>108</v>
      </c>
      <c r="M491" s="6">
        <v>38925</v>
      </c>
      <c r="N491" s="6" t="s">
        <v>4766</v>
      </c>
      <c r="O491" s="6" t="s">
        <v>4766</v>
      </c>
    </row>
    <row r="492" spans="1:15" ht="16.5" customHeight="1" x14ac:dyDescent="0.25">
      <c r="A492" s="1" t="s">
        <v>3894</v>
      </c>
      <c r="B492" s="2" t="s">
        <v>5486</v>
      </c>
      <c r="C492" s="13" t="str">
        <f t="shared" si="10"/>
        <v>查看目錄</v>
      </c>
      <c r="D492" s="1" t="s">
        <v>50</v>
      </c>
      <c r="E492" s="6">
        <v>38872</v>
      </c>
      <c r="F492" s="6">
        <v>38844</v>
      </c>
      <c r="G492" s="6">
        <v>38918</v>
      </c>
      <c r="H492" s="6">
        <v>38918</v>
      </c>
      <c r="I492" s="6" t="s">
        <v>4792</v>
      </c>
      <c r="J492" s="6">
        <v>38925</v>
      </c>
      <c r="K492" s="6" t="s">
        <v>4824</v>
      </c>
      <c r="L492" s="6" t="s">
        <v>108</v>
      </c>
      <c r="M492" s="6">
        <v>38925</v>
      </c>
      <c r="N492" s="6" t="s">
        <v>4766</v>
      </c>
      <c r="O492" s="6" t="s">
        <v>4766</v>
      </c>
    </row>
    <row r="493" spans="1:15" ht="16.5" customHeight="1" x14ac:dyDescent="0.25">
      <c r="A493" s="1" t="s">
        <v>3895</v>
      </c>
      <c r="B493" s="2" t="s">
        <v>5487</v>
      </c>
      <c r="C493" s="13" t="str">
        <f t="shared" si="10"/>
        <v>查看目錄</v>
      </c>
      <c r="D493" s="1" t="s">
        <v>50</v>
      </c>
      <c r="E493" s="6">
        <v>38872</v>
      </c>
      <c r="F493" s="6">
        <v>38844</v>
      </c>
      <c r="G493" s="6">
        <v>38918</v>
      </c>
      <c r="H493" s="6">
        <v>38918</v>
      </c>
      <c r="I493" s="6" t="s">
        <v>4792</v>
      </c>
      <c r="J493" s="6">
        <v>38925</v>
      </c>
      <c r="K493" s="6" t="s">
        <v>4824</v>
      </c>
      <c r="L493" s="6" t="s">
        <v>108</v>
      </c>
      <c r="M493" s="6">
        <v>38925</v>
      </c>
      <c r="N493" s="6" t="s">
        <v>4766</v>
      </c>
      <c r="O493" s="6" t="s">
        <v>4766</v>
      </c>
    </row>
    <row r="494" spans="1:15" ht="16.5" customHeight="1" x14ac:dyDescent="0.25">
      <c r="A494" s="1" t="s">
        <v>3896</v>
      </c>
      <c r="B494" s="2" t="s">
        <v>5488</v>
      </c>
      <c r="C494" s="13" t="str">
        <f t="shared" si="10"/>
        <v>查看目錄</v>
      </c>
      <c r="D494" s="1" t="s">
        <v>613</v>
      </c>
      <c r="E494" s="6">
        <v>38872</v>
      </c>
      <c r="F494" s="6">
        <v>38922</v>
      </c>
      <c r="G494" s="6">
        <v>38918</v>
      </c>
      <c r="H494" s="6">
        <v>38918</v>
      </c>
      <c r="I494" s="6" t="s">
        <v>4792</v>
      </c>
      <c r="J494" s="6">
        <v>38925</v>
      </c>
      <c r="K494" s="6" t="s">
        <v>4824</v>
      </c>
      <c r="L494" s="6" t="s">
        <v>108</v>
      </c>
      <c r="M494" s="6">
        <v>38925</v>
      </c>
      <c r="N494" s="6" t="s">
        <v>4766</v>
      </c>
      <c r="O494" s="6" t="s">
        <v>4766</v>
      </c>
    </row>
    <row r="495" spans="1:15" ht="16.5" customHeight="1" x14ac:dyDescent="0.25">
      <c r="A495" s="1" t="s">
        <v>3897</v>
      </c>
      <c r="B495" s="2" t="s">
        <v>5489</v>
      </c>
      <c r="C495" s="13" t="str">
        <f t="shared" si="10"/>
        <v>查看目錄</v>
      </c>
      <c r="D495" s="1" t="s">
        <v>1111</v>
      </c>
      <c r="E495" s="6">
        <v>38872</v>
      </c>
      <c r="F495" s="6">
        <v>38899</v>
      </c>
      <c r="G495" s="6">
        <v>38918</v>
      </c>
      <c r="H495" s="6">
        <v>38918</v>
      </c>
      <c r="I495" s="6" t="s">
        <v>4792</v>
      </c>
      <c r="J495" s="6">
        <v>38925</v>
      </c>
      <c r="K495" s="6" t="s">
        <v>4824</v>
      </c>
      <c r="L495" s="6" t="s">
        <v>108</v>
      </c>
      <c r="M495" s="6">
        <v>38925</v>
      </c>
      <c r="N495" s="6" t="s">
        <v>4766</v>
      </c>
      <c r="O495" s="6" t="s">
        <v>4766</v>
      </c>
    </row>
    <row r="496" spans="1:15" ht="16.5" customHeight="1" x14ac:dyDescent="0.25">
      <c r="A496" s="1" t="s">
        <v>3898</v>
      </c>
      <c r="B496" s="2" t="s">
        <v>5490</v>
      </c>
      <c r="C496" s="13" t="str">
        <f t="shared" si="10"/>
        <v>查看目錄</v>
      </c>
      <c r="D496" s="1" t="s">
        <v>613</v>
      </c>
      <c r="E496" s="6">
        <v>38872</v>
      </c>
      <c r="F496" s="6">
        <v>38922</v>
      </c>
      <c r="G496" s="6">
        <v>38918</v>
      </c>
      <c r="H496" s="6">
        <v>38918</v>
      </c>
      <c r="I496" s="6" t="s">
        <v>4792</v>
      </c>
      <c r="J496" s="6">
        <v>38925</v>
      </c>
      <c r="K496" s="6" t="s">
        <v>4824</v>
      </c>
      <c r="L496" s="6" t="s">
        <v>108</v>
      </c>
      <c r="M496" s="6">
        <v>38925</v>
      </c>
      <c r="N496" s="6" t="s">
        <v>4766</v>
      </c>
      <c r="O496" s="6" t="s">
        <v>4766</v>
      </c>
    </row>
    <row r="497" spans="1:15" ht="16.5" customHeight="1" x14ac:dyDescent="0.25">
      <c r="A497" s="1" t="s">
        <v>3899</v>
      </c>
      <c r="B497" s="2" t="s">
        <v>5491</v>
      </c>
      <c r="C497" s="13" t="str">
        <f t="shared" si="10"/>
        <v>查看目錄</v>
      </c>
      <c r="D497" s="1" t="s">
        <v>613</v>
      </c>
      <c r="E497" s="6">
        <v>38872</v>
      </c>
      <c r="F497" s="6">
        <v>38922</v>
      </c>
      <c r="G497" s="6">
        <v>38918</v>
      </c>
      <c r="H497" s="6">
        <v>38918</v>
      </c>
      <c r="I497" s="6" t="s">
        <v>4792</v>
      </c>
      <c r="J497" s="6">
        <v>38925</v>
      </c>
      <c r="K497" s="6" t="s">
        <v>4824</v>
      </c>
      <c r="L497" s="6" t="s">
        <v>108</v>
      </c>
      <c r="M497" s="6">
        <v>38925</v>
      </c>
      <c r="N497" s="6" t="s">
        <v>4766</v>
      </c>
      <c r="O497" s="6" t="s">
        <v>4766</v>
      </c>
    </row>
    <row r="498" spans="1:15" ht="16.5" customHeight="1" x14ac:dyDescent="0.25">
      <c r="A498" s="1" t="s">
        <v>3900</v>
      </c>
      <c r="B498" s="2" t="s">
        <v>5492</v>
      </c>
      <c r="C498" s="13" t="str">
        <f t="shared" si="10"/>
        <v>查看目錄</v>
      </c>
      <c r="D498" s="1" t="s">
        <v>613</v>
      </c>
      <c r="E498" s="6">
        <v>38872</v>
      </c>
      <c r="F498" s="6">
        <v>38922</v>
      </c>
      <c r="G498" s="6">
        <v>38918</v>
      </c>
      <c r="H498" s="6">
        <v>38918</v>
      </c>
      <c r="I498" s="6" t="s">
        <v>4792</v>
      </c>
      <c r="J498" s="6">
        <v>38925</v>
      </c>
      <c r="K498" s="6" t="s">
        <v>4824</v>
      </c>
      <c r="L498" s="6" t="s">
        <v>108</v>
      </c>
      <c r="M498" s="6">
        <v>38925</v>
      </c>
      <c r="N498" s="6" t="s">
        <v>4766</v>
      </c>
      <c r="O498" s="6" t="s">
        <v>4766</v>
      </c>
    </row>
    <row r="499" spans="1:15" ht="16.5" customHeight="1" x14ac:dyDescent="0.25">
      <c r="A499" s="1" t="s">
        <v>3901</v>
      </c>
      <c r="B499" s="2" t="s">
        <v>5493</v>
      </c>
      <c r="C499" s="13" t="str">
        <f t="shared" si="10"/>
        <v>查看目錄</v>
      </c>
      <c r="D499" s="1" t="s">
        <v>2319</v>
      </c>
      <c r="E499" s="6">
        <v>38894</v>
      </c>
      <c r="F499" s="6">
        <v>38895</v>
      </c>
      <c r="G499" s="6">
        <v>38918</v>
      </c>
      <c r="H499" s="6">
        <v>38918</v>
      </c>
      <c r="I499" s="6" t="s">
        <v>4792</v>
      </c>
      <c r="J499" s="6">
        <v>38925</v>
      </c>
      <c r="K499" s="6" t="s">
        <v>4824</v>
      </c>
      <c r="L499" s="6" t="s">
        <v>481</v>
      </c>
      <c r="M499" s="6">
        <v>38925</v>
      </c>
      <c r="N499" s="6" t="s">
        <v>4766</v>
      </c>
      <c r="O499" s="6" t="s">
        <v>4766</v>
      </c>
    </row>
    <row r="500" spans="1:15" ht="16.5" customHeight="1" x14ac:dyDescent="0.25">
      <c r="A500" s="1" t="s">
        <v>3902</v>
      </c>
      <c r="B500" s="2" t="s">
        <v>5494</v>
      </c>
      <c r="C500" s="13" t="str">
        <f t="shared" si="10"/>
        <v>查看目錄</v>
      </c>
      <c r="D500" s="1" t="s">
        <v>2319</v>
      </c>
      <c r="E500" s="6">
        <v>38894</v>
      </c>
      <c r="F500" s="6">
        <v>38895</v>
      </c>
      <c r="G500" s="6">
        <v>38918</v>
      </c>
      <c r="H500" s="6">
        <v>38918</v>
      </c>
      <c r="I500" s="6" t="s">
        <v>4792</v>
      </c>
      <c r="J500" s="6">
        <v>38925</v>
      </c>
      <c r="K500" s="6" t="s">
        <v>4824</v>
      </c>
      <c r="L500" s="6" t="s">
        <v>481</v>
      </c>
      <c r="M500" s="6">
        <v>38925</v>
      </c>
      <c r="N500" s="6" t="s">
        <v>4766</v>
      </c>
      <c r="O500" s="6" t="s">
        <v>4766</v>
      </c>
    </row>
    <row r="501" spans="1:15" ht="16.5" customHeight="1" x14ac:dyDescent="0.25">
      <c r="A501" s="1" t="s">
        <v>3903</v>
      </c>
      <c r="B501" s="2" t="s">
        <v>5495</v>
      </c>
      <c r="C501" s="13" t="str">
        <f t="shared" si="10"/>
        <v>查看目錄</v>
      </c>
      <c r="D501" s="1" t="s">
        <v>458</v>
      </c>
      <c r="E501" s="6">
        <v>38888</v>
      </c>
      <c r="F501" s="6">
        <v>38928</v>
      </c>
      <c r="G501" s="6">
        <v>38929</v>
      </c>
      <c r="H501" s="6">
        <v>38930</v>
      </c>
      <c r="I501" s="6" t="s">
        <v>4792</v>
      </c>
      <c r="J501" s="6">
        <v>38931</v>
      </c>
      <c r="K501" s="6" t="s">
        <v>4824</v>
      </c>
      <c r="L501" s="6" t="s">
        <v>625</v>
      </c>
      <c r="M501" s="6">
        <v>38940</v>
      </c>
      <c r="N501" s="6" t="s">
        <v>4766</v>
      </c>
      <c r="O501" s="6" t="s">
        <v>4766</v>
      </c>
    </row>
    <row r="502" spans="1:15" ht="16.5" customHeight="1" x14ac:dyDescent="0.25">
      <c r="A502" s="1" t="s">
        <v>3904</v>
      </c>
      <c r="B502" s="2" t="s">
        <v>5496</v>
      </c>
      <c r="C502" s="13" t="str">
        <f t="shared" si="10"/>
        <v>查看目錄</v>
      </c>
      <c r="D502" s="1" t="s">
        <v>3905</v>
      </c>
      <c r="E502" s="6">
        <v>38923</v>
      </c>
      <c r="F502" s="6" t="s">
        <v>5497</v>
      </c>
      <c r="G502" s="6">
        <v>38932</v>
      </c>
      <c r="H502" s="6">
        <v>38933</v>
      </c>
      <c r="I502" s="6" t="s">
        <v>4805</v>
      </c>
      <c r="J502" s="6">
        <v>38939</v>
      </c>
      <c r="K502" s="6" t="s">
        <v>4824</v>
      </c>
      <c r="L502" s="6" t="s">
        <v>350</v>
      </c>
      <c r="M502" s="6">
        <v>38940</v>
      </c>
      <c r="N502" s="6" t="s">
        <v>4766</v>
      </c>
      <c r="O502" s="6" t="s">
        <v>4766</v>
      </c>
    </row>
    <row r="503" spans="1:15" ht="16.5" customHeight="1" x14ac:dyDescent="0.25">
      <c r="A503" s="1" t="s">
        <v>3906</v>
      </c>
      <c r="B503" s="2" t="s">
        <v>5498</v>
      </c>
      <c r="C503" s="13" t="str">
        <f t="shared" si="10"/>
        <v>查看目錄</v>
      </c>
      <c r="D503" s="1" t="s">
        <v>3905</v>
      </c>
      <c r="E503" s="6">
        <v>38923</v>
      </c>
      <c r="F503" s="6" t="s">
        <v>5497</v>
      </c>
      <c r="G503" s="6">
        <v>38932</v>
      </c>
      <c r="H503" s="6">
        <v>38933</v>
      </c>
      <c r="I503" s="6" t="s">
        <v>4805</v>
      </c>
      <c r="J503" s="6">
        <v>38939</v>
      </c>
      <c r="K503" s="6" t="s">
        <v>4824</v>
      </c>
      <c r="L503" s="6" t="s">
        <v>350</v>
      </c>
      <c r="M503" s="6">
        <v>38940</v>
      </c>
      <c r="N503" s="6" t="s">
        <v>4766</v>
      </c>
      <c r="O503" s="6" t="s">
        <v>4766</v>
      </c>
    </row>
    <row r="504" spans="1:15" ht="16.5" customHeight="1" x14ac:dyDescent="0.25">
      <c r="A504" s="1" t="s">
        <v>3907</v>
      </c>
      <c r="B504" s="2" t="s">
        <v>5499</v>
      </c>
      <c r="C504" s="13" t="str">
        <f t="shared" si="10"/>
        <v>查看目錄</v>
      </c>
      <c r="D504" s="1" t="s">
        <v>3597</v>
      </c>
      <c r="E504" s="6">
        <v>38931</v>
      </c>
      <c r="F504" s="6">
        <v>38949</v>
      </c>
      <c r="G504" s="6">
        <v>38958</v>
      </c>
      <c r="H504" s="6">
        <v>38958</v>
      </c>
      <c r="I504" s="6" t="s">
        <v>4792</v>
      </c>
      <c r="J504" s="6">
        <v>38960</v>
      </c>
      <c r="K504" s="6" t="s">
        <v>4824</v>
      </c>
      <c r="L504" s="6" t="s">
        <v>1461</v>
      </c>
      <c r="M504" s="6">
        <v>38961</v>
      </c>
      <c r="N504" s="6" t="s">
        <v>4766</v>
      </c>
      <c r="O504" s="6" t="s">
        <v>4766</v>
      </c>
    </row>
    <row r="505" spans="1:15" ht="16.5" customHeight="1" x14ac:dyDescent="0.25">
      <c r="A505" s="1" t="s">
        <v>3908</v>
      </c>
      <c r="B505" s="2" t="s">
        <v>5500</v>
      </c>
      <c r="C505" s="13" t="str">
        <f t="shared" si="10"/>
        <v>查看目錄</v>
      </c>
      <c r="D505" s="1" t="s">
        <v>3597</v>
      </c>
      <c r="E505" s="6">
        <v>38931</v>
      </c>
      <c r="F505" s="6">
        <v>38949</v>
      </c>
      <c r="G505" s="6">
        <v>38958</v>
      </c>
      <c r="H505" s="6">
        <v>38958</v>
      </c>
      <c r="I505" s="6" t="s">
        <v>4792</v>
      </c>
      <c r="J505" s="6">
        <v>38960</v>
      </c>
      <c r="K505" s="6" t="s">
        <v>4824</v>
      </c>
      <c r="L505" s="6" t="s">
        <v>1461</v>
      </c>
      <c r="M505" s="6">
        <v>38961</v>
      </c>
      <c r="N505" s="6" t="s">
        <v>4766</v>
      </c>
      <c r="O505" s="6" t="s">
        <v>4766</v>
      </c>
    </row>
    <row r="506" spans="1:15" ht="16.5" customHeight="1" x14ac:dyDescent="0.25">
      <c r="A506" s="1" t="s">
        <v>3909</v>
      </c>
      <c r="B506" s="2" t="s">
        <v>5501</v>
      </c>
      <c r="C506" s="13" t="str">
        <f t="shared" si="10"/>
        <v>查看目錄</v>
      </c>
      <c r="D506" s="1" t="s">
        <v>3910</v>
      </c>
      <c r="E506" s="6">
        <v>38926</v>
      </c>
      <c r="F506" s="6">
        <v>38957</v>
      </c>
      <c r="G506" s="6">
        <v>38957</v>
      </c>
      <c r="H506" s="6">
        <v>38958</v>
      </c>
      <c r="I506" s="6" t="s">
        <v>4792</v>
      </c>
      <c r="J506" s="6">
        <v>38960</v>
      </c>
      <c r="K506" s="6" t="s">
        <v>4824</v>
      </c>
      <c r="L506" s="6" t="s">
        <v>108</v>
      </c>
      <c r="M506" s="6">
        <v>38961</v>
      </c>
      <c r="N506" s="6" t="s">
        <v>4766</v>
      </c>
      <c r="O506" s="6" t="s">
        <v>4766</v>
      </c>
    </row>
    <row r="507" spans="1:15" ht="16.5" customHeight="1" x14ac:dyDescent="0.25">
      <c r="A507" s="1" t="s">
        <v>3911</v>
      </c>
      <c r="B507" s="2" t="s">
        <v>5502</v>
      </c>
      <c r="C507" s="13" t="str">
        <f t="shared" si="10"/>
        <v>查看目錄</v>
      </c>
      <c r="D507" s="1" t="s">
        <v>578</v>
      </c>
      <c r="E507" s="6">
        <v>38886</v>
      </c>
      <c r="F507" s="6">
        <v>38926</v>
      </c>
      <c r="G507" s="6">
        <v>38947</v>
      </c>
      <c r="H507" s="6">
        <v>38949</v>
      </c>
      <c r="I507" s="6" t="s">
        <v>4792</v>
      </c>
      <c r="J507" s="6">
        <v>38954</v>
      </c>
      <c r="K507" s="6" t="s">
        <v>4824</v>
      </c>
      <c r="L507" s="6" t="s">
        <v>554</v>
      </c>
      <c r="M507" s="6">
        <v>38961</v>
      </c>
      <c r="N507" s="6" t="s">
        <v>4766</v>
      </c>
      <c r="O507" s="6" t="s">
        <v>4766</v>
      </c>
    </row>
    <row r="508" spans="1:15" ht="16.5" customHeight="1" x14ac:dyDescent="0.25">
      <c r="A508" s="1" t="s">
        <v>3912</v>
      </c>
      <c r="B508" s="2" t="s">
        <v>5503</v>
      </c>
      <c r="C508" s="13" t="str">
        <f t="shared" si="10"/>
        <v>查看目錄</v>
      </c>
      <c r="D508" s="1" t="s">
        <v>578</v>
      </c>
      <c r="E508" s="6">
        <v>38862</v>
      </c>
      <c r="F508" s="6">
        <v>38903</v>
      </c>
      <c r="G508" s="6">
        <v>38949</v>
      </c>
      <c r="H508" s="6">
        <v>38949</v>
      </c>
      <c r="I508" s="6" t="s">
        <v>4792</v>
      </c>
      <c r="J508" s="6">
        <v>38954</v>
      </c>
      <c r="K508" s="6" t="s">
        <v>4824</v>
      </c>
      <c r="L508" s="6" t="s">
        <v>554</v>
      </c>
      <c r="M508" s="6">
        <v>38961</v>
      </c>
      <c r="N508" s="6" t="s">
        <v>4766</v>
      </c>
      <c r="O508" s="6" t="s">
        <v>4766</v>
      </c>
    </row>
    <row r="509" spans="1:15" ht="16.5" customHeight="1" x14ac:dyDescent="0.25">
      <c r="A509" s="1" t="s">
        <v>3913</v>
      </c>
      <c r="B509" s="2" t="s">
        <v>5504</v>
      </c>
      <c r="C509" s="13" t="str">
        <f t="shared" si="10"/>
        <v>查看目錄</v>
      </c>
      <c r="D509" s="1" t="s">
        <v>3914</v>
      </c>
      <c r="E509" s="6">
        <v>38946</v>
      </c>
      <c r="F509" s="6" t="s">
        <v>533</v>
      </c>
      <c r="G509" s="6">
        <v>38972</v>
      </c>
      <c r="H509" s="6">
        <v>38974</v>
      </c>
      <c r="I509" s="6" t="s">
        <v>4792</v>
      </c>
      <c r="J509" s="6">
        <v>38975</v>
      </c>
      <c r="K509" s="6" t="s">
        <v>4824</v>
      </c>
      <c r="L509" s="6" t="s">
        <v>545</v>
      </c>
      <c r="M509" s="6">
        <v>38981</v>
      </c>
      <c r="N509" s="6" t="s">
        <v>4766</v>
      </c>
      <c r="O509" s="6" t="s">
        <v>4766</v>
      </c>
    </row>
    <row r="510" spans="1:15" ht="16.5" customHeight="1" x14ac:dyDescent="0.25">
      <c r="A510" s="1" t="s">
        <v>3915</v>
      </c>
      <c r="B510" s="2" t="s">
        <v>5505</v>
      </c>
      <c r="C510" s="13" t="str">
        <f t="shared" si="10"/>
        <v>查看目錄</v>
      </c>
      <c r="D510" s="1" t="s">
        <v>613</v>
      </c>
      <c r="E510" s="6" t="s">
        <v>4766</v>
      </c>
      <c r="F510" s="6">
        <v>39020</v>
      </c>
      <c r="G510" s="6" t="s">
        <v>4766</v>
      </c>
      <c r="H510" s="6" t="s">
        <v>4766</v>
      </c>
      <c r="I510" s="6" t="s">
        <v>4766</v>
      </c>
      <c r="J510" s="6" t="s">
        <v>4766</v>
      </c>
      <c r="K510" s="6" t="s">
        <v>4766</v>
      </c>
      <c r="L510" s="6" t="s">
        <v>192</v>
      </c>
      <c r="M510" s="6" t="s">
        <v>4766</v>
      </c>
      <c r="N510" s="6" t="s">
        <v>4766</v>
      </c>
      <c r="O510" s="6" t="s">
        <v>4766</v>
      </c>
    </row>
    <row r="511" spans="1:15" ht="16.5" customHeight="1" x14ac:dyDescent="0.25">
      <c r="A511" s="1" t="s">
        <v>3916</v>
      </c>
      <c r="B511" s="2" t="s">
        <v>5506</v>
      </c>
      <c r="C511" s="13" t="str">
        <f t="shared" si="10"/>
        <v>查看目錄</v>
      </c>
      <c r="D511" s="1" t="s">
        <v>2173</v>
      </c>
      <c r="E511" s="6">
        <v>38974</v>
      </c>
      <c r="F511" s="6">
        <v>39005</v>
      </c>
      <c r="G511" s="6">
        <v>38999</v>
      </c>
      <c r="H511" s="6">
        <v>38999</v>
      </c>
      <c r="I511" s="6" t="s">
        <v>4792</v>
      </c>
      <c r="J511" s="6">
        <v>39014</v>
      </c>
      <c r="K511" s="6" t="s">
        <v>4824</v>
      </c>
      <c r="L511" s="6" t="s">
        <v>545</v>
      </c>
      <c r="M511" s="6">
        <v>39016</v>
      </c>
      <c r="N511" s="6" t="s">
        <v>4766</v>
      </c>
      <c r="O511" s="6" t="s">
        <v>4766</v>
      </c>
    </row>
    <row r="512" spans="1:15" ht="16.5" customHeight="1" x14ac:dyDescent="0.25">
      <c r="A512" s="1" t="s">
        <v>3917</v>
      </c>
      <c r="B512" s="2" t="s">
        <v>5507</v>
      </c>
      <c r="C512" s="13" t="str">
        <f t="shared" si="10"/>
        <v>查看目錄</v>
      </c>
      <c r="D512" s="1" t="s">
        <v>1111</v>
      </c>
      <c r="E512" s="6">
        <v>38973</v>
      </c>
      <c r="F512" s="6">
        <v>39020</v>
      </c>
      <c r="G512" s="6">
        <v>39044</v>
      </c>
      <c r="H512" s="6">
        <v>39044</v>
      </c>
      <c r="I512" s="6" t="s">
        <v>4792</v>
      </c>
      <c r="J512" s="6">
        <v>39073</v>
      </c>
      <c r="K512" s="6" t="s">
        <v>4824</v>
      </c>
      <c r="L512" s="6" t="s">
        <v>481</v>
      </c>
      <c r="M512" s="6">
        <v>39091</v>
      </c>
      <c r="N512" s="6" t="s">
        <v>4766</v>
      </c>
      <c r="O512" s="6" t="s">
        <v>4766</v>
      </c>
    </row>
    <row r="513" spans="1:15" ht="16.5" customHeight="1" x14ac:dyDescent="0.25">
      <c r="A513" s="1" t="s">
        <v>3918</v>
      </c>
      <c r="B513" s="2" t="s">
        <v>5508</v>
      </c>
      <c r="C513" s="13" t="str">
        <f t="shared" si="10"/>
        <v>查看目錄</v>
      </c>
      <c r="D513" s="1" t="s">
        <v>613</v>
      </c>
      <c r="E513" s="6" t="s">
        <v>4766</v>
      </c>
      <c r="F513" s="6">
        <v>39020</v>
      </c>
      <c r="G513" s="6" t="s">
        <v>4766</v>
      </c>
      <c r="H513" s="6" t="s">
        <v>4766</v>
      </c>
      <c r="I513" s="6" t="s">
        <v>4766</v>
      </c>
      <c r="J513" s="6" t="s">
        <v>4766</v>
      </c>
      <c r="K513" s="6" t="s">
        <v>4766</v>
      </c>
      <c r="L513" s="6" t="s">
        <v>192</v>
      </c>
      <c r="M513" s="6" t="s">
        <v>4766</v>
      </c>
      <c r="N513" s="6" t="s">
        <v>4766</v>
      </c>
      <c r="O513" s="6" t="s">
        <v>4766</v>
      </c>
    </row>
    <row r="514" spans="1:15" ht="16.5" customHeight="1" x14ac:dyDescent="0.25">
      <c r="A514" s="1" t="s">
        <v>3919</v>
      </c>
      <c r="B514" s="2" t="s">
        <v>5509</v>
      </c>
      <c r="C514" s="13" t="str">
        <f t="shared" si="10"/>
        <v>查看目錄</v>
      </c>
      <c r="D514" s="1" t="s">
        <v>613</v>
      </c>
      <c r="E514" s="6" t="s">
        <v>4766</v>
      </c>
      <c r="F514" s="6">
        <v>39020</v>
      </c>
      <c r="G514" s="6" t="s">
        <v>4766</v>
      </c>
      <c r="H514" s="6" t="s">
        <v>4766</v>
      </c>
      <c r="I514" s="6" t="s">
        <v>4766</v>
      </c>
      <c r="J514" s="6" t="s">
        <v>4766</v>
      </c>
      <c r="K514" s="6" t="s">
        <v>4766</v>
      </c>
      <c r="L514" s="6" t="s">
        <v>192</v>
      </c>
      <c r="M514" s="6" t="s">
        <v>4766</v>
      </c>
      <c r="N514" s="6" t="s">
        <v>4766</v>
      </c>
      <c r="O514" s="6" t="s">
        <v>4766</v>
      </c>
    </row>
    <row r="515" spans="1:15" ht="16.5" customHeight="1" x14ac:dyDescent="0.25">
      <c r="A515" s="1" t="s">
        <v>3920</v>
      </c>
      <c r="B515" s="2" t="s">
        <v>5510</v>
      </c>
      <c r="C515" s="13" t="str">
        <f t="shared" si="10"/>
        <v>查看目錄</v>
      </c>
      <c r="D515" s="1" t="s">
        <v>613</v>
      </c>
      <c r="E515" s="6" t="s">
        <v>4766</v>
      </c>
      <c r="F515" s="6">
        <v>39020</v>
      </c>
      <c r="G515" s="6" t="s">
        <v>4766</v>
      </c>
      <c r="H515" s="6" t="s">
        <v>4766</v>
      </c>
      <c r="I515" s="6" t="s">
        <v>4766</v>
      </c>
      <c r="J515" s="6" t="s">
        <v>4766</v>
      </c>
      <c r="K515" s="6" t="s">
        <v>4766</v>
      </c>
      <c r="L515" s="6" t="s">
        <v>192</v>
      </c>
      <c r="M515" s="6" t="s">
        <v>4766</v>
      </c>
      <c r="N515" s="6" t="s">
        <v>4766</v>
      </c>
      <c r="O515" s="6" t="s">
        <v>4766</v>
      </c>
    </row>
    <row r="516" spans="1:15" ht="16.5" customHeight="1" x14ac:dyDescent="0.25">
      <c r="A516" s="1" t="s">
        <v>3921</v>
      </c>
      <c r="B516" s="2" t="s">
        <v>5511</v>
      </c>
      <c r="C516" s="13" t="str">
        <f t="shared" si="10"/>
        <v>查看目錄</v>
      </c>
      <c r="D516" s="1" t="s">
        <v>613</v>
      </c>
      <c r="E516" s="6" t="s">
        <v>4766</v>
      </c>
      <c r="F516" s="6">
        <v>39020</v>
      </c>
      <c r="G516" s="6" t="s">
        <v>4766</v>
      </c>
      <c r="H516" s="6" t="s">
        <v>4766</v>
      </c>
      <c r="I516" s="6" t="s">
        <v>4766</v>
      </c>
      <c r="J516" s="6" t="s">
        <v>4766</v>
      </c>
      <c r="K516" s="6" t="s">
        <v>4766</v>
      </c>
      <c r="L516" s="6" t="s">
        <v>192</v>
      </c>
      <c r="M516" s="6" t="s">
        <v>4766</v>
      </c>
      <c r="N516" s="6" t="s">
        <v>4766</v>
      </c>
      <c r="O516" s="6" t="s">
        <v>4766</v>
      </c>
    </row>
    <row r="517" spans="1:15" ht="16.5" customHeight="1" x14ac:dyDescent="0.25">
      <c r="A517" s="1" t="s">
        <v>3922</v>
      </c>
      <c r="B517" s="2" t="s">
        <v>5512</v>
      </c>
      <c r="C517" s="13" t="str">
        <f t="shared" si="10"/>
        <v>查看目錄</v>
      </c>
      <c r="D517" s="1" t="s">
        <v>613</v>
      </c>
      <c r="E517" s="6" t="s">
        <v>4766</v>
      </c>
      <c r="F517" s="6">
        <v>39020</v>
      </c>
      <c r="G517" s="6" t="s">
        <v>4766</v>
      </c>
      <c r="H517" s="6" t="s">
        <v>4766</v>
      </c>
      <c r="I517" s="6" t="s">
        <v>4766</v>
      </c>
      <c r="J517" s="6" t="s">
        <v>4766</v>
      </c>
      <c r="K517" s="6" t="s">
        <v>4766</v>
      </c>
      <c r="L517" s="6" t="s">
        <v>192</v>
      </c>
      <c r="M517" s="6" t="s">
        <v>4766</v>
      </c>
      <c r="N517" s="6" t="s">
        <v>4766</v>
      </c>
      <c r="O517" s="6" t="s">
        <v>4766</v>
      </c>
    </row>
    <row r="518" spans="1:15" ht="16.5" customHeight="1" x14ac:dyDescent="0.25">
      <c r="A518" s="1" t="s">
        <v>3923</v>
      </c>
      <c r="B518" s="2" t="s">
        <v>5513</v>
      </c>
      <c r="C518" s="13" t="str">
        <f t="shared" si="10"/>
        <v>查看目錄</v>
      </c>
      <c r="D518" s="1" t="s">
        <v>613</v>
      </c>
      <c r="E518" s="6" t="s">
        <v>4766</v>
      </c>
      <c r="F518" s="6">
        <v>39020</v>
      </c>
      <c r="G518" s="6" t="s">
        <v>4766</v>
      </c>
      <c r="H518" s="6" t="s">
        <v>4766</v>
      </c>
      <c r="I518" s="6" t="s">
        <v>4766</v>
      </c>
      <c r="J518" s="6" t="s">
        <v>4766</v>
      </c>
      <c r="K518" s="6" t="s">
        <v>4766</v>
      </c>
      <c r="L518" s="6" t="s">
        <v>192</v>
      </c>
      <c r="M518" s="6" t="s">
        <v>4766</v>
      </c>
      <c r="N518" s="6" t="s">
        <v>4766</v>
      </c>
      <c r="O518" s="6" t="s">
        <v>4766</v>
      </c>
    </row>
    <row r="519" spans="1:15" ht="16.5" customHeight="1" x14ac:dyDescent="0.25">
      <c r="A519" s="1" t="s">
        <v>3924</v>
      </c>
      <c r="B519" s="2" t="s">
        <v>5514</v>
      </c>
      <c r="C519" s="13" t="str">
        <f t="shared" si="10"/>
        <v>查看目錄</v>
      </c>
      <c r="D519" s="1" t="s">
        <v>613</v>
      </c>
      <c r="E519" s="6" t="s">
        <v>4766</v>
      </c>
      <c r="F519" s="6">
        <v>39020</v>
      </c>
      <c r="G519" s="6" t="s">
        <v>4766</v>
      </c>
      <c r="H519" s="6" t="s">
        <v>4766</v>
      </c>
      <c r="I519" s="6" t="s">
        <v>4766</v>
      </c>
      <c r="J519" s="6" t="s">
        <v>4766</v>
      </c>
      <c r="K519" s="6" t="s">
        <v>4766</v>
      </c>
      <c r="L519" s="6" t="s">
        <v>192</v>
      </c>
      <c r="M519" s="6" t="s">
        <v>4766</v>
      </c>
      <c r="N519" s="6" t="s">
        <v>4766</v>
      </c>
      <c r="O519" s="6" t="s">
        <v>4766</v>
      </c>
    </row>
    <row r="520" spans="1:15" ht="16.5" customHeight="1" x14ac:dyDescent="0.25">
      <c r="A520" s="1" t="s">
        <v>3925</v>
      </c>
      <c r="B520" s="2" t="s">
        <v>5515</v>
      </c>
      <c r="C520" s="13" t="str">
        <f t="shared" si="10"/>
        <v>查看目錄</v>
      </c>
      <c r="D520" s="1" t="s">
        <v>658</v>
      </c>
      <c r="E520" s="6">
        <v>38982</v>
      </c>
      <c r="F520" s="6">
        <v>39021</v>
      </c>
      <c r="G520" s="6">
        <v>39044</v>
      </c>
      <c r="H520" s="6">
        <v>39044</v>
      </c>
      <c r="I520" s="6" t="s">
        <v>4995</v>
      </c>
      <c r="J520" s="6">
        <v>39073</v>
      </c>
      <c r="K520" s="6" t="s">
        <v>4824</v>
      </c>
      <c r="L520" s="6" t="s">
        <v>587</v>
      </c>
      <c r="M520" s="6">
        <v>39091</v>
      </c>
      <c r="N520" s="6" t="s">
        <v>4766</v>
      </c>
      <c r="O520" s="6" t="s">
        <v>4766</v>
      </c>
    </row>
    <row r="521" spans="1:15" ht="16.5" customHeight="1" x14ac:dyDescent="0.25">
      <c r="A521" s="1" t="s">
        <v>3926</v>
      </c>
      <c r="B521" s="2" t="s">
        <v>5516</v>
      </c>
      <c r="C521" s="13" t="str">
        <f t="shared" si="10"/>
        <v>查看目錄</v>
      </c>
      <c r="D521" s="1" t="s">
        <v>658</v>
      </c>
      <c r="E521" s="6">
        <v>38982</v>
      </c>
      <c r="F521" s="6">
        <v>39021</v>
      </c>
      <c r="G521" s="6">
        <v>39044</v>
      </c>
      <c r="H521" s="6">
        <v>39044</v>
      </c>
      <c r="I521" s="6" t="s">
        <v>4995</v>
      </c>
      <c r="J521" s="6">
        <v>39073</v>
      </c>
      <c r="K521" s="6" t="s">
        <v>4824</v>
      </c>
      <c r="L521" s="6" t="s">
        <v>587</v>
      </c>
      <c r="M521" s="6">
        <v>39091</v>
      </c>
      <c r="N521" s="6" t="s">
        <v>4766</v>
      </c>
      <c r="O521" s="6" t="s">
        <v>4766</v>
      </c>
    </row>
    <row r="522" spans="1:15" ht="16.5" customHeight="1" x14ac:dyDescent="0.25">
      <c r="A522" s="1" t="s">
        <v>3927</v>
      </c>
      <c r="B522" s="2" t="s">
        <v>5517</v>
      </c>
      <c r="C522" s="13" t="str">
        <f t="shared" si="10"/>
        <v>查看目錄</v>
      </c>
      <c r="D522" s="1" t="s">
        <v>658</v>
      </c>
      <c r="E522" s="6">
        <v>38982</v>
      </c>
      <c r="F522" s="6">
        <v>39021</v>
      </c>
      <c r="G522" s="6">
        <v>39044</v>
      </c>
      <c r="H522" s="6">
        <v>39044</v>
      </c>
      <c r="I522" s="6" t="s">
        <v>4995</v>
      </c>
      <c r="J522" s="6">
        <v>39073</v>
      </c>
      <c r="K522" s="6" t="s">
        <v>4824</v>
      </c>
      <c r="L522" s="6" t="s">
        <v>587</v>
      </c>
      <c r="M522" s="6">
        <v>39091</v>
      </c>
      <c r="N522" s="6" t="s">
        <v>4766</v>
      </c>
      <c r="O522" s="6" t="s">
        <v>4766</v>
      </c>
    </row>
    <row r="523" spans="1:15" ht="16.5" customHeight="1" x14ac:dyDescent="0.25">
      <c r="A523" s="1" t="s">
        <v>3928</v>
      </c>
      <c r="B523" s="2" t="s">
        <v>5518</v>
      </c>
      <c r="C523" s="13" t="str">
        <f t="shared" si="10"/>
        <v>查看目錄</v>
      </c>
      <c r="D523" s="1" t="s">
        <v>658</v>
      </c>
      <c r="E523" s="6">
        <v>38982</v>
      </c>
      <c r="F523" s="6">
        <v>39021</v>
      </c>
      <c r="G523" s="6">
        <v>39044</v>
      </c>
      <c r="H523" s="6">
        <v>39044</v>
      </c>
      <c r="I523" s="6" t="s">
        <v>4995</v>
      </c>
      <c r="J523" s="6">
        <v>39073</v>
      </c>
      <c r="K523" s="6" t="s">
        <v>4824</v>
      </c>
      <c r="L523" s="6" t="s">
        <v>587</v>
      </c>
      <c r="M523" s="6">
        <v>39091</v>
      </c>
      <c r="N523" s="6" t="s">
        <v>4766</v>
      </c>
      <c r="O523" s="6" t="s">
        <v>4766</v>
      </c>
    </row>
    <row r="524" spans="1:15" ht="16.5" customHeight="1" x14ac:dyDescent="0.25">
      <c r="A524" s="1" t="s">
        <v>3929</v>
      </c>
      <c r="B524" s="2" t="s">
        <v>5519</v>
      </c>
      <c r="C524" s="13" t="str">
        <f t="shared" si="10"/>
        <v>查看目錄</v>
      </c>
      <c r="D524" s="1" t="s">
        <v>613</v>
      </c>
      <c r="E524" s="6">
        <v>38985</v>
      </c>
      <c r="F524" s="6">
        <v>39010</v>
      </c>
      <c r="G524" s="6">
        <v>39044</v>
      </c>
      <c r="H524" s="6">
        <v>39044</v>
      </c>
      <c r="I524" s="6" t="s">
        <v>4995</v>
      </c>
      <c r="J524" s="6">
        <v>39073</v>
      </c>
      <c r="K524" s="6" t="s">
        <v>4824</v>
      </c>
      <c r="L524" s="6" t="s">
        <v>108</v>
      </c>
      <c r="M524" s="6">
        <v>39091</v>
      </c>
      <c r="N524" s="6" t="s">
        <v>4766</v>
      </c>
      <c r="O524" s="6" t="s">
        <v>4766</v>
      </c>
    </row>
    <row r="525" spans="1:15" ht="16.5" customHeight="1" x14ac:dyDescent="0.25">
      <c r="A525" s="1" t="s">
        <v>3930</v>
      </c>
      <c r="B525" s="2" t="s">
        <v>5520</v>
      </c>
      <c r="C525" s="13" t="str">
        <f t="shared" si="10"/>
        <v>查看目錄</v>
      </c>
      <c r="D525" s="1" t="s">
        <v>1316</v>
      </c>
      <c r="E525" s="6">
        <v>38988</v>
      </c>
      <c r="F525" s="6">
        <v>39005</v>
      </c>
      <c r="G525" s="6">
        <v>38995</v>
      </c>
      <c r="H525" s="6">
        <v>38995</v>
      </c>
      <c r="I525" s="6" t="s">
        <v>4995</v>
      </c>
      <c r="J525" s="6">
        <v>39014</v>
      </c>
      <c r="K525" s="6" t="s">
        <v>4824</v>
      </c>
      <c r="L525" s="6" t="s">
        <v>350</v>
      </c>
      <c r="M525" s="6">
        <v>39016</v>
      </c>
      <c r="N525" s="6" t="s">
        <v>4766</v>
      </c>
      <c r="O525" s="6" t="s">
        <v>4766</v>
      </c>
    </row>
    <row r="526" spans="1:15" ht="16.5" customHeight="1" x14ac:dyDescent="0.25">
      <c r="A526" s="1" t="s">
        <v>3931</v>
      </c>
      <c r="B526" s="2" t="s">
        <v>5521</v>
      </c>
      <c r="C526" s="13" t="str">
        <f t="shared" si="10"/>
        <v>查看目錄</v>
      </c>
      <c r="D526" s="1" t="s">
        <v>613</v>
      </c>
      <c r="E526" s="6">
        <v>38979</v>
      </c>
      <c r="F526" s="6">
        <v>39019</v>
      </c>
      <c r="G526" s="6">
        <v>39044</v>
      </c>
      <c r="H526" s="6">
        <v>39044</v>
      </c>
      <c r="I526" s="6" t="s">
        <v>4995</v>
      </c>
      <c r="J526" s="6">
        <v>39073</v>
      </c>
      <c r="K526" s="6" t="s">
        <v>4824</v>
      </c>
      <c r="L526" s="6" t="s">
        <v>108</v>
      </c>
      <c r="M526" s="6">
        <v>39091</v>
      </c>
      <c r="N526" s="6" t="s">
        <v>4766</v>
      </c>
      <c r="O526" s="6" t="s">
        <v>4766</v>
      </c>
    </row>
    <row r="527" spans="1:15" ht="16.5" customHeight="1" x14ac:dyDescent="0.25">
      <c r="A527" s="1" t="s">
        <v>3932</v>
      </c>
      <c r="B527" s="2" t="s">
        <v>5522</v>
      </c>
      <c r="C527" s="13" t="str">
        <f t="shared" si="10"/>
        <v>查看目錄</v>
      </c>
      <c r="D527" s="1" t="s">
        <v>613</v>
      </c>
      <c r="E527" s="6">
        <v>38979</v>
      </c>
      <c r="F527" s="6">
        <v>39019</v>
      </c>
      <c r="G527" s="6">
        <v>39044</v>
      </c>
      <c r="H527" s="6">
        <v>39044</v>
      </c>
      <c r="I527" s="6" t="s">
        <v>4995</v>
      </c>
      <c r="J527" s="6">
        <v>39073</v>
      </c>
      <c r="K527" s="6" t="s">
        <v>4824</v>
      </c>
      <c r="L527" s="6" t="s">
        <v>108</v>
      </c>
      <c r="M527" s="6">
        <v>39091</v>
      </c>
      <c r="N527" s="6" t="s">
        <v>4766</v>
      </c>
      <c r="O527" s="6" t="s">
        <v>4766</v>
      </c>
    </row>
    <row r="528" spans="1:15" ht="16.5" customHeight="1" x14ac:dyDescent="0.25">
      <c r="A528" s="1" t="s">
        <v>3933</v>
      </c>
      <c r="B528" s="2" t="s">
        <v>5523</v>
      </c>
      <c r="C528" s="13" t="str">
        <f t="shared" si="10"/>
        <v>查看目錄</v>
      </c>
      <c r="D528" s="1" t="s">
        <v>3934</v>
      </c>
      <c r="E528" s="6">
        <v>38982</v>
      </c>
      <c r="F528" s="6">
        <v>39021</v>
      </c>
      <c r="G528" s="6">
        <v>39044</v>
      </c>
      <c r="H528" s="6">
        <v>39044</v>
      </c>
      <c r="I528" s="6" t="s">
        <v>4995</v>
      </c>
      <c r="J528" s="6">
        <v>39073</v>
      </c>
      <c r="K528" s="6" t="s">
        <v>4824</v>
      </c>
      <c r="L528" s="6" t="s">
        <v>587</v>
      </c>
      <c r="M528" s="6">
        <v>39091</v>
      </c>
      <c r="N528" s="6" t="s">
        <v>4766</v>
      </c>
      <c r="O528" s="6" t="s">
        <v>4766</v>
      </c>
    </row>
    <row r="529" spans="1:15" ht="16.5" customHeight="1" x14ac:dyDescent="0.25">
      <c r="A529" s="1" t="s">
        <v>3935</v>
      </c>
      <c r="B529" s="2" t="s">
        <v>5524</v>
      </c>
      <c r="C529" s="13" t="str">
        <f t="shared" si="10"/>
        <v>查看目錄</v>
      </c>
      <c r="D529" s="1" t="s">
        <v>2187</v>
      </c>
      <c r="E529" s="6">
        <v>38999</v>
      </c>
      <c r="F529" s="6">
        <v>39030</v>
      </c>
      <c r="G529" s="6">
        <v>39081</v>
      </c>
      <c r="H529" s="6">
        <v>39084</v>
      </c>
      <c r="I529" s="6" t="s">
        <v>4792</v>
      </c>
      <c r="J529" s="6">
        <v>39087</v>
      </c>
      <c r="K529" s="6" t="s">
        <v>4824</v>
      </c>
      <c r="L529" s="6" t="s">
        <v>108</v>
      </c>
      <c r="M529" s="6">
        <v>39091</v>
      </c>
      <c r="N529" s="6" t="s">
        <v>4766</v>
      </c>
      <c r="O529" s="6" t="s">
        <v>4766</v>
      </c>
    </row>
    <row r="530" spans="1:15" ht="16.5" customHeight="1" x14ac:dyDescent="0.25">
      <c r="A530" s="1" t="s">
        <v>3936</v>
      </c>
      <c r="B530" s="2" t="s">
        <v>5525</v>
      </c>
      <c r="C530" s="13" t="str">
        <f t="shared" si="10"/>
        <v>查看目錄</v>
      </c>
      <c r="D530" s="1" t="s">
        <v>1574</v>
      </c>
      <c r="E530" s="6">
        <v>39037</v>
      </c>
      <c r="F530" s="6">
        <v>39067</v>
      </c>
      <c r="G530" s="6">
        <v>39081</v>
      </c>
      <c r="H530" s="6">
        <v>39084</v>
      </c>
      <c r="I530" s="6" t="s">
        <v>4792</v>
      </c>
      <c r="J530" s="6">
        <v>39087</v>
      </c>
      <c r="K530" s="6" t="s">
        <v>4824</v>
      </c>
      <c r="L530" s="6" t="s">
        <v>108</v>
      </c>
      <c r="M530" s="6">
        <v>39091</v>
      </c>
      <c r="N530" s="6" t="s">
        <v>4766</v>
      </c>
      <c r="O530" s="6" t="s">
        <v>4766</v>
      </c>
    </row>
    <row r="531" spans="1:15" ht="16.5" customHeight="1" x14ac:dyDescent="0.25">
      <c r="A531" s="1" t="s">
        <v>3937</v>
      </c>
      <c r="B531" s="2" t="s">
        <v>5526</v>
      </c>
      <c r="C531" s="13" t="str">
        <f t="shared" si="10"/>
        <v>查看目錄</v>
      </c>
      <c r="D531" s="1" t="s">
        <v>1574</v>
      </c>
      <c r="E531" s="6">
        <v>39037</v>
      </c>
      <c r="F531" s="6">
        <v>39067</v>
      </c>
      <c r="G531" s="6">
        <v>39081</v>
      </c>
      <c r="H531" s="6">
        <v>39084</v>
      </c>
      <c r="I531" s="6" t="s">
        <v>4792</v>
      </c>
      <c r="J531" s="6">
        <v>39087</v>
      </c>
      <c r="K531" s="6" t="s">
        <v>4824</v>
      </c>
      <c r="L531" s="6" t="s">
        <v>108</v>
      </c>
      <c r="M531" s="6">
        <v>39091</v>
      </c>
      <c r="N531" s="6" t="s">
        <v>4766</v>
      </c>
      <c r="O531" s="6" t="s">
        <v>4766</v>
      </c>
    </row>
    <row r="532" spans="1:15" ht="16.5" customHeight="1" x14ac:dyDescent="0.25">
      <c r="A532" s="1" t="s">
        <v>3938</v>
      </c>
      <c r="B532" s="2" t="s">
        <v>5527</v>
      </c>
      <c r="C532" s="13" t="str">
        <f t="shared" si="10"/>
        <v>查看目錄</v>
      </c>
      <c r="D532" s="1" t="s">
        <v>1574</v>
      </c>
      <c r="E532" s="6">
        <v>39037</v>
      </c>
      <c r="F532" s="6">
        <v>39067</v>
      </c>
      <c r="G532" s="6">
        <v>39081</v>
      </c>
      <c r="H532" s="6">
        <v>39084</v>
      </c>
      <c r="I532" s="6" t="s">
        <v>4792</v>
      </c>
      <c r="J532" s="6">
        <v>39087</v>
      </c>
      <c r="K532" s="6" t="s">
        <v>4824</v>
      </c>
      <c r="L532" s="6" t="s">
        <v>108</v>
      </c>
      <c r="M532" s="6">
        <v>39091</v>
      </c>
      <c r="N532" s="6" t="s">
        <v>4766</v>
      </c>
      <c r="O532" s="6" t="s">
        <v>4766</v>
      </c>
    </row>
    <row r="533" spans="1:15" ht="16.5" customHeight="1" x14ac:dyDescent="0.25">
      <c r="A533" s="1" t="s">
        <v>3939</v>
      </c>
      <c r="B533" s="2" t="s">
        <v>5528</v>
      </c>
      <c r="C533" s="13" t="str">
        <f t="shared" si="10"/>
        <v>查看目錄</v>
      </c>
      <c r="D533" s="1" t="s">
        <v>5009</v>
      </c>
      <c r="E533" s="6">
        <v>38901</v>
      </c>
      <c r="F533" s="6">
        <v>38991</v>
      </c>
      <c r="G533" s="6">
        <v>39105</v>
      </c>
      <c r="H533" s="6">
        <v>39106</v>
      </c>
      <c r="I533" s="6" t="s">
        <v>4805</v>
      </c>
      <c r="J533" s="6">
        <v>39120</v>
      </c>
      <c r="K533" s="6" t="s">
        <v>4824</v>
      </c>
      <c r="L533" s="6" t="s">
        <v>350</v>
      </c>
      <c r="M533" s="6">
        <v>39126</v>
      </c>
      <c r="N533" s="6" t="s">
        <v>4766</v>
      </c>
      <c r="O533" s="6" t="s">
        <v>4766</v>
      </c>
    </row>
    <row r="534" spans="1:15" ht="16.5" customHeight="1" x14ac:dyDescent="0.25">
      <c r="A534" s="1" t="s">
        <v>3940</v>
      </c>
      <c r="B534" s="2" t="s">
        <v>5529</v>
      </c>
      <c r="C534" s="13" t="str">
        <f t="shared" si="10"/>
        <v>查看目錄</v>
      </c>
      <c r="D534" s="1" t="s">
        <v>5009</v>
      </c>
      <c r="E534" s="6">
        <v>38901</v>
      </c>
      <c r="F534" s="6">
        <v>38991</v>
      </c>
      <c r="G534" s="6">
        <v>39105</v>
      </c>
      <c r="H534" s="6">
        <v>39106</v>
      </c>
      <c r="I534" s="6" t="s">
        <v>4805</v>
      </c>
      <c r="J534" s="6">
        <v>39120</v>
      </c>
      <c r="K534" s="6" t="s">
        <v>4824</v>
      </c>
      <c r="L534" s="6" t="s">
        <v>350</v>
      </c>
      <c r="M534" s="6">
        <v>39126</v>
      </c>
      <c r="N534" s="6" t="s">
        <v>4766</v>
      </c>
      <c r="O534" s="6" t="s">
        <v>4766</v>
      </c>
    </row>
    <row r="535" spans="1:15" ht="16.5" customHeight="1" x14ac:dyDescent="0.25">
      <c r="A535" s="1" t="s">
        <v>3941</v>
      </c>
      <c r="B535" s="2" t="s">
        <v>5530</v>
      </c>
      <c r="C535" s="13" t="str">
        <f t="shared" si="10"/>
        <v>查看目錄</v>
      </c>
      <c r="D535" s="1" t="s">
        <v>372</v>
      </c>
      <c r="E535" s="6">
        <v>39052</v>
      </c>
      <c r="F535" s="6">
        <v>39082</v>
      </c>
      <c r="G535" s="6">
        <v>39081</v>
      </c>
      <c r="H535" s="6">
        <v>39084</v>
      </c>
      <c r="I535" s="6" t="s">
        <v>4792</v>
      </c>
      <c r="J535" s="6">
        <v>39087</v>
      </c>
      <c r="K535" s="6" t="s">
        <v>4824</v>
      </c>
      <c r="L535" s="6" t="s">
        <v>554</v>
      </c>
      <c r="M535" s="6">
        <v>39091</v>
      </c>
      <c r="N535" s="6" t="s">
        <v>4766</v>
      </c>
      <c r="O535" s="6" t="s">
        <v>4766</v>
      </c>
    </row>
    <row r="536" spans="1:15" ht="16.5" customHeight="1" x14ac:dyDescent="0.25">
      <c r="A536" s="1" t="s">
        <v>3942</v>
      </c>
      <c r="B536" s="2" t="s">
        <v>5531</v>
      </c>
      <c r="C536" s="13" t="str">
        <f t="shared" si="10"/>
        <v>查看目錄</v>
      </c>
      <c r="D536" s="1" t="s">
        <v>372</v>
      </c>
      <c r="E536" s="6">
        <v>39052</v>
      </c>
      <c r="F536" s="6">
        <v>39082</v>
      </c>
      <c r="G536" s="6">
        <v>39081</v>
      </c>
      <c r="H536" s="6">
        <v>39084</v>
      </c>
      <c r="I536" s="6" t="s">
        <v>4792</v>
      </c>
      <c r="J536" s="6">
        <v>39087</v>
      </c>
      <c r="K536" s="6" t="s">
        <v>4824</v>
      </c>
      <c r="L536" s="6" t="s">
        <v>554</v>
      </c>
      <c r="M536" s="6">
        <v>39091</v>
      </c>
      <c r="N536" s="6" t="s">
        <v>4766</v>
      </c>
      <c r="O536" s="6" t="s">
        <v>4766</v>
      </c>
    </row>
    <row r="537" spans="1:15" ht="16.5" customHeight="1" x14ac:dyDescent="0.25">
      <c r="A537" s="1" t="s">
        <v>3943</v>
      </c>
      <c r="B537" s="2" t="s">
        <v>5532</v>
      </c>
      <c r="C537" s="13" t="str">
        <f t="shared" si="10"/>
        <v>查看目錄</v>
      </c>
      <c r="D537" s="1" t="s">
        <v>372</v>
      </c>
      <c r="E537" s="6">
        <v>39052</v>
      </c>
      <c r="F537" s="6">
        <v>39082</v>
      </c>
      <c r="G537" s="6">
        <v>39081</v>
      </c>
      <c r="H537" s="6">
        <v>39084</v>
      </c>
      <c r="I537" s="6" t="s">
        <v>4792</v>
      </c>
      <c r="J537" s="6">
        <v>39087</v>
      </c>
      <c r="K537" s="6" t="s">
        <v>4824</v>
      </c>
      <c r="L537" s="6" t="s">
        <v>554</v>
      </c>
      <c r="M537" s="6">
        <v>39091</v>
      </c>
      <c r="N537" s="6" t="s">
        <v>4766</v>
      </c>
      <c r="O537" s="6" t="s">
        <v>4766</v>
      </c>
    </row>
    <row r="538" spans="1:15" ht="16.5" customHeight="1" x14ac:dyDescent="0.25">
      <c r="A538" s="1" t="s">
        <v>3944</v>
      </c>
      <c r="B538" s="2" t="s">
        <v>5533</v>
      </c>
      <c r="C538" s="13" t="str">
        <f t="shared" si="10"/>
        <v>查看目錄</v>
      </c>
      <c r="D538" s="1" t="s">
        <v>372</v>
      </c>
      <c r="E538" s="6">
        <v>39052</v>
      </c>
      <c r="F538" s="6">
        <v>39082</v>
      </c>
      <c r="G538" s="6">
        <v>39081</v>
      </c>
      <c r="H538" s="6">
        <v>39084</v>
      </c>
      <c r="I538" s="6" t="s">
        <v>4792</v>
      </c>
      <c r="J538" s="6">
        <v>39087</v>
      </c>
      <c r="K538" s="6" t="s">
        <v>4824</v>
      </c>
      <c r="L538" s="6" t="s">
        <v>554</v>
      </c>
      <c r="M538" s="6">
        <v>39091</v>
      </c>
      <c r="N538" s="6" t="s">
        <v>4766</v>
      </c>
      <c r="O538" s="6" t="s">
        <v>4766</v>
      </c>
    </row>
    <row r="539" spans="1:15" ht="16.5" customHeight="1" x14ac:dyDescent="0.25">
      <c r="A539" s="1" t="s">
        <v>3945</v>
      </c>
      <c r="B539" s="2" t="s">
        <v>5534</v>
      </c>
      <c r="C539" s="13" t="str">
        <f t="shared" si="10"/>
        <v>查看目錄</v>
      </c>
      <c r="D539" s="1" t="s">
        <v>372</v>
      </c>
      <c r="E539" s="6">
        <v>39052</v>
      </c>
      <c r="F539" s="6">
        <v>39082</v>
      </c>
      <c r="G539" s="6">
        <v>39081</v>
      </c>
      <c r="H539" s="6">
        <v>39084</v>
      </c>
      <c r="I539" s="6" t="s">
        <v>4792</v>
      </c>
      <c r="J539" s="6">
        <v>39087</v>
      </c>
      <c r="K539" s="6" t="s">
        <v>4824</v>
      </c>
      <c r="L539" s="6" t="s">
        <v>554</v>
      </c>
      <c r="M539" s="6">
        <v>39091</v>
      </c>
      <c r="N539" s="6" t="s">
        <v>4766</v>
      </c>
      <c r="O539" s="6" t="s">
        <v>4766</v>
      </c>
    </row>
    <row r="540" spans="1:15" ht="16.5" customHeight="1" x14ac:dyDescent="0.25">
      <c r="A540" s="1" t="s">
        <v>3946</v>
      </c>
      <c r="B540" s="2" t="s">
        <v>5535</v>
      </c>
      <c r="C540" s="13" t="str">
        <f t="shared" ref="C540:C603" si="11">HYPERLINK("X:\Private\NTD\Test Report\測試報告-電子版本(1999-2014)\MIS","查看目錄")</f>
        <v>查看目錄</v>
      </c>
      <c r="D540" s="1" t="s">
        <v>372</v>
      </c>
      <c r="E540" s="6">
        <v>39052</v>
      </c>
      <c r="F540" s="6">
        <v>39082</v>
      </c>
      <c r="G540" s="6">
        <v>39081</v>
      </c>
      <c r="H540" s="6">
        <v>39084</v>
      </c>
      <c r="I540" s="6" t="s">
        <v>4792</v>
      </c>
      <c r="J540" s="6">
        <v>39087</v>
      </c>
      <c r="K540" s="6" t="s">
        <v>4824</v>
      </c>
      <c r="L540" s="6" t="s">
        <v>554</v>
      </c>
      <c r="M540" s="6">
        <v>39091</v>
      </c>
      <c r="N540" s="6" t="s">
        <v>4766</v>
      </c>
      <c r="O540" s="6" t="s">
        <v>4766</v>
      </c>
    </row>
    <row r="541" spans="1:15" ht="16.5" customHeight="1" x14ac:dyDescent="0.25">
      <c r="A541" s="1" t="s">
        <v>3947</v>
      </c>
      <c r="B541" s="2" t="s">
        <v>5536</v>
      </c>
      <c r="C541" s="13" t="str">
        <f t="shared" si="11"/>
        <v>查看目錄</v>
      </c>
      <c r="D541" s="1" t="s">
        <v>373</v>
      </c>
      <c r="E541" s="6">
        <v>39052</v>
      </c>
      <c r="F541" s="6">
        <v>39082</v>
      </c>
      <c r="G541" s="6">
        <v>39081</v>
      </c>
      <c r="H541" s="6">
        <v>39084</v>
      </c>
      <c r="I541" s="6" t="s">
        <v>4792</v>
      </c>
      <c r="J541" s="6">
        <v>39087</v>
      </c>
      <c r="K541" s="6" t="s">
        <v>4824</v>
      </c>
      <c r="L541" s="6" t="s">
        <v>373</v>
      </c>
      <c r="M541" s="6">
        <v>39091</v>
      </c>
      <c r="N541" s="6">
        <v>39420</v>
      </c>
      <c r="O541" s="6" t="s">
        <v>4766</v>
      </c>
    </row>
    <row r="542" spans="1:15" ht="16.5" customHeight="1" x14ac:dyDescent="0.25">
      <c r="A542" s="1" t="s">
        <v>3948</v>
      </c>
      <c r="B542" s="2" t="s">
        <v>5537</v>
      </c>
      <c r="C542" s="13" t="str">
        <f t="shared" si="11"/>
        <v>查看目錄</v>
      </c>
      <c r="D542" s="1" t="s">
        <v>373</v>
      </c>
      <c r="E542" s="6">
        <v>39052</v>
      </c>
      <c r="F542" s="6">
        <v>39082</v>
      </c>
      <c r="G542" s="6">
        <v>39081</v>
      </c>
      <c r="H542" s="6">
        <v>39084</v>
      </c>
      <c r="I542" s="6" t="s">
        <v>4792</v>
      </c>
      <c r="J542" s="6">
        <v>39087</v>
      </c>
      <c r="K542" s="6" t="s">
        <v>4824</v>
      </c>
      <c r="L542" s="6" t="s">
        <v>373</v>
      </c>
      <c r="M542" s="6">
        <v>39091</v>
      </c>
      <c r="N542" s="6">
        <v>39420</v>
      </c>
      <c r="O542" s="6" t="s">
        <v>4766</v>
      </c>
    </row>
    <row r="543" spans="1:15" ht="16.5" customHeight="1" x14ac:dyDescent="0.25">
      <c r="A543" s="1" t="s">
        <v>3949</v>
      </c>
      <c r="B543" s="2" t="s">
        <v>5538</v>
      </c>
      <c r="C543" s="13" t="str">
        <f t="shared" si="11"/>
        <v>查看目錄</v>
      </c>
      <c r="D543" s="1" t="s">
        <v>373</v>
      </c>
      <c r="E543" s="6">
        <v>39052</v>
      </c>
      <c r="F543" s="6">
        <v>39082</v>
      </c>
      <c r="G543" s="6">
        <v>39081</v>
      </c>
      <c r="H543" s="6">
        <v>39084</v>
      </c>
      <c r="I543" s="6" t="s">
        <v>4792</v>
      </c>
      <c r="J543" s="6">
        <v>39087</v>
      </c>
      <c r="K543" s="6" t="s">
        <v>4824</v>
      </c>
      <c r="L543" s="6" t="s">
        <v>373</v>
      </c>
      <c r="M543" s="6">
        <v>39091</v>
      </c>
      <c r="N543" s="6">
        <v>39420</v>
      </c>
      <c r="O543" s="6" t="s">
        <v>4766</v>
      </c>
    </row>
    <row r="544" spans="1:15" ht="16.5" customHeight="1" x14ac:dyDescent="0.25">
      <c r="A544" s="1" t="s">
        <v>3950</v>
      </c>
      <c r="B544" s="2" t="s">
        <v>5539</v>
      </c>
      <c r="C544" s="13" t="str">
        <f t="shared" si="11"/>
        <v>查看目錄</v>
      </c>
      <c r="D544" s="1" t="s">
        <v>373</v>
      </c>
      <c r="E544" s="6">
        <v>39052</v>
      </c>
      <c r="F544" s="6">
        <v>39082</v>
      </c>
      <c r="G544" s="6">
        <v>39081</v>
      </c>
      <c r="H544" s="6">
        <v>39084</v>
      </c>
      <c r="I544" s="6" t="s">
        <v>4792</v>
      </c>
      <c r="J544" s="6">
        <v>39087</v>
      </c>
      <c r="K544" s="6" t="s">
        <v>4824</v>
      </c>
      <c r="L544" s="6" t="s">
        <v>373</v>
      </c>
      <c r="M544" s="6">
        <v>39091</v>
      </c>
      <c r="N544" s="6">
        <v>39420</v>
      </c>
      <c r="O544" s="6" t="s">
        <v>4766</v>
      </c>
    </row>
    <row r="545" spans="1:15" ht="16.5" customHeight="1" x14ac:dyDescent="0.25">
      <c r="A545" s="1" t="s">
        <v>3951</v>
      </c>
      <c r="B545" s="2" t="s">
        <v>5540</v>
      </c>
      <c r="C545" s="13" t="str">
        <f t="shared" si="11"/>
        <v>查看目錄</v>
      </c>
      <c r="D545" s="1" t="s">
        <v>373</v>
      </c>
      <c r="E545" s="6">
        <v>39052</v>
      </c>
      <c r="F545" s="6">
        <v>39082</v>
      </c>
      <c r="G545" s="6">
        <v>39081</v>
      </c>
      <c r="H545" s="6">
        <v>39084</v>
      </c>
      <c r="I545" s="6" t="s">
        <v>4792</v>
      </c>
      <c r="J545" s="6">
        <v>39087</v>
      </c>
      <c r="K545" s="6" t="s">
        <v>4824</v>
      </c>
      <c r="L545" s="6" t="s">
        <v>373</v>
      </c>
      <c r="M545" s="6">
        <v>39091</v>
      </c>
      <c r="N545" s="6">
        <v>39420</v>
      </c>
      <c r="O545" s="6" t="s">
        <v>4766</v>
      </c>
    </row>
    <row r="546" spans="1:15" ht="16.5" customHeight="1" x14ac:dyDescent="0.25">
      <c r="A546" s="1" t="s">
        <v>3952</v>
      </c>
      <c r="B546" s="2" t="s">
        <v>5541</v>
      </c>
      <c r="C546" s="13" t="str">
        <f t="shared" si="11"/>
        <v>查看目錄</v>
      </c>
      <c r="D546" s="1" t="s">
        <v>373</v>
      </c>
      <c r="E546" s="6">
        <v>39052</v>
      </c>
      <c r="F546" s="6">
        <v>39082</v>
      </c>
      <c r="G546" s="6">
        <v>39081</v>
      </c>
      <c r="H546" s="6">
        <v>39084</v>
      </c>
      <c r="I546" s="6" t="s">
        <v>4792</v>
      </c>
      <c r="J546" s="6">
        <v>39087</v>
      </c>
      <c r="K546" s="6" t="s">
        <v>4824</v>
      </c>
      <c r="L546" s="6" t="s">
        <v>373</v>
      </c>
      <c r="M546" s="6">
        <v>39091</v>
      </c>
      <c r="N546" s="6">
        <v>39420</v>
      </c>
      <c r="O546" s="6" t="s">
        <v>4766</v>
      </c>
    </row>
    <row r="547" spans="1:15" ht="16.5" customHeight="1" x14ac:dyDescent="0.25">
      <c r="A547" s="1" t="s">
        <v>3953</v>
      </c>
      <c r="B547" s="2" t="s">
        <v>5542</v>
      </c>
      <c r="C547" s="13" t="str">
        <f t="shared" si="11"/>
        <v>查看目錄</v>
      </c>
      <c r="D547" s="1" t="s">
        <v>613</v>
      </c>
      <c r="E547" s="6">
        <v>39076</v>
      </c>
      <c r="F547" s="6">
        <v>39092</v>
      </c>
      <c r="G547" s="6">
        <v>39088</v>
      </c>
      <c r="H547" s="6">
        <v>39089</v>
      </c>
      <c r="I547" s="6" t="s">
        <v>4792</v>
      </c>
      <c r="J547" s="6">
        <v>39093</v>
      </c>
      <c r="K547" s="6" t="s">
        <v>4824</v>
      </c>
      <c r="L547" s="6" t="s">
        <v>625</v>
      </c>
      <c r="M547" s="6">
        <v>39099</v>
      </c>
      <c r="N547" s="6" t="s">
        <v>4766</v>
      </c>
      <c r="O547" s="6" t="s">
        <v>4766</v>
      </c>
    </row>
    <row r="548" spans="1:15" ht="16.5" customHeight="1" x14ac:dyDescent="0.25">
      <c r="A548" s="1" t="s">
        <v>3954</v>
      </c>
      <c r="B548" s="2" t="s">
        <v>5543</v>
      </c>
      <c r="C548" s="13" t="str">
        <f t="shared" si="11"/>
        <v>查看目錄</v>
      </c>
      <c r="D548" s="1" t="s">
        <v>569</v>
      </c>
      <c r="E548" s="6">
        <v>39063</v>
      </c>
      <c r="F548" s="6">
        <v>39082</v>
      </c>
      <c r="G548" s="6">
        <v>39091</v>
      </c>
      <c r="H548" s="6">
        <v>39091</v>
      </c>
      <c r="I548" s="6" t="s">
        <v>4792</v>
      </c>
      <c r="J548" s="6">
        <v>39093</v>
      </c>
      <c r="K548" s="6" t="s">
        <v>4824</v>
      </c>
      <c r="L548" s="6" t="s">
        <v>306</v>
      </c>
      <c r="M548" s="6">
        <v>39099</v>
      </c>
      <c r="N548" s="6" t="s">
        <v>4766</v>
      </c>
      <c r="O548" s="6" t="s">
        <v>4766</v>
      </c>
    </row>
    <row r="549" spans="1:15" ht="16.5" customHeight="1" x14ac:dyDescent="0.25">
      <c r="A549" s="1" t="s">
        <v>3955</v>
      </c>
      <c r="B549" s="2" t="s">
        <v>5544</v>
      </c>
      <c r="C549" s="13" t="str">
        <f t="shared" si="11"/>
        <v>查看目錄</v>
      </c>
      <c r="D549" s="1" t="s">
        <v>565</v>
      </c>
      <c r="E549" s="6">
        <v>39108</v>
      </c>
      <c r="F549" s="6">
        <v>39130</v>
      </c>
      <c r="G549" s="6">
        <v>39140</v>
      </c>
      <c r="H549" s="6">
        <v>39140</v>
      </c>
      <c r="I549" s="6" t="s">
        <v>4805</v>
      </c>
      <c r="J549" s="6">
        <v>39160</v>
      </c>
      <c r="K549" s="6" t="s">
        <v>4824</v>
      </c>
      <c r="L549" s="6" t="s">
        <v>566</v>
      </c>
      <c r="M549" s="6">
        <v>39137</v>
      </c>
      <c r="N549" s="6" t="s">
        <v>4766</v>
      </c>
      <c r="O549" s="6" t="s">
        <v>4766</v>
      </c>
    </row>
    <row r="550" spans="1:15" ht="16.5" customHeight="1" x14ac:dyDescent="0.25">
      <c r="A550" s="1" t="s">
        <v>3956</v>
      </c>
      <c r="B550" s="2" t="s">
        <v>5545</v>
      </c>
      <c r="C550" s="13" t="str">
        <f t="shared" si="11"/>
        <v>查看目錄</v>
      </c>
      <c r="D550" s="1" t="s">
        <v>613</v>
      </c>
      <c r="E550" s="6">
        <v>39107</v>
      </c>
      <c r="F550" s="6">
        <v>39138</v>
      </c>
      <c r="G550" s="6">
        <v>39178</v>
      </c>
      <c r="H550" s="6">
        <v>39180</v>
      </c>
      <c r="I550" s="6" t="s">
        <v>4792</v>
      </c>
      <c r="J550" s="6">
        <v>39205</v>
      </c>
      <c r="K550" s="6" t="s">
        <v>4824</v>
      </c>
      <c r="L550" s="6" t="s">
        <v>1461</v>
      </c>
      <c r="M550" s="6">
        <v>39213</v>
      </c>
      <c r="N550" s="6" t="s">
        <v>4766</v>
      </c>
      <c r="O550" s="6" t="s">
        <v>4766</v>
      </c>
    </row>
    <row r="551" spans="1:15" ht="16.5" customHeight="1" x14ac:dyDescent="0.25">
      <c r="A551" s="1" t="s">
        <v>3957</v>
      </c>
      <c r="B551" s="2" t="s">
        <v>5546</v>
      </c>
      <c r="C551" s="13" t="str">
        <f t="shared" si="11"/>
        <v>查看目錄</v>
      </c>
      <c r="D551" s="1" t="s">
        <v>613</v>
      </c>
      <c r="E551" s="6">
        <v>39107</v>
      </c>
      <c r="F551" s="6">
        <v>39138</v>
      </c>
      <c r="G551" s="6">
        <v>39178</v>
      </c>
      <c r="H551" s="6">
        <v>39180</v>
      </c>
      <c r="I551" s="6" t="s">
        <v>4792</v>
      </c>
      <c r="J551" s="6">
        <v>39205</v>
      </c>
      <c r="K551" s="6" t="s">
        <v>4824</v>
      </c>
      <c r="L551" s="6" t="s">
        <v>1461</v>
      </c>
      <c r="M551" s="6">
        <v>39213</v>
      </c>
      <c r="N551" s="6" t="s">
        <v>4766</v>
      </c>
      <c r="O551" s="6" t="s">
        <v>4766</v>
      </c>
    </row>
    <row r="552" spans="1:15" ht="16.5" customHeight="1" x14ac:dyDescent="0.25">
      <c r="A552" s="1" t="s">
        <v>3958</v>
      </c>
      <c r="B552" s="2" t="s">
        <v>5547</v>
      </c>
      <c r="C552" s="13" t="str">
        <f t="shared" si="11"/>
        <v>查看目錄</v>
      </c>
      <c r="D552" s="1" t="s">
        <v>50</v>
      </c>
      <c r="E552" s="6" t="s">
        <v>4766</v>
      </c>
      <c r="F552" s="6" t="s">
        <v>225</v>
      </c>
      <c r="G552" s="6" t="s">
        <v>4766</v>
      </c>
      <c r="H552" s="6" t="s">
        <v>4766</v>
      </c>
      <c r="I552" s="6" t="s">
        <v>4766</v>
      </c>
      <c r="J552" s="6" t="s">
        <v>4766</v>
      </c>
      <c r="K552" s="6" t="s">
        <v>4766</v>
      </c>
      <c r="L552" s="6" t="s">
        <v>117</v>
      </c>
      <c r="M552" s="6" t="s">
        <v>4766</v>
      </c>
      <c r="N552" s="6" t="s">
        <v>4766</v>
      </c>
      <c r="O552" s="6" t="s">
        <v>4766</v>
      </c>
    </row>
    <row r="553" spans="1:15" ht="16.5" customHeight="1" x14ac:dyDescent="0.25">
      <c r="A553" s="1" t="s">
        <v>3959</v>
      </c>
      <c r="B553" s="2" t="s">
        <v>5548</v>
      </c>
      <c r="C553" s="13" t="str">
        <f t="shared" si="11"/>
        <v>查看目錄</v>
      </c>
      <c r="D553" s="1" t="s">
        <v>50</v>
      </c>
      <c r="E553" s="6" t="s">
        <v>4766</v>
      </c>
      <c r="F553" s="6" t="s">
        <v>225</v>
      </c>
      <c r="G553" s="6" t="s">
        <v>4766</v>
      </c>
      <c r="H553" s="6" t="s">
        <v>4766</v>
      </c>
      <c r="I553" s="6" t="s">
        <v>4766</v>
      </c>
      <c r="J553" s="6" t="s">
        <v>4766</v>
      </c>
      <c r="K553" s="6" t="s">
        <v>4766</v>
      </c>
      <c r="L553" s="6" t="s">
        <v>117</v>
      </c>
      <c r="M553" s="6" t="s">
        <v>4766</v>
      </c>
      <c r="N553" s="6" t="s">
        <v>4766</v>
      </c>
      <c r="O553" s="6" t="s">
        <v>4766</v>
      </c>
    </row>
    <row r="554" spans="1:15" ht="16.5" customHeight="1" x14ac:dyDescent="0.25">
      <c r="A554" s="1" t="s">
        <v>3960</v>
      </c>
      <c r="B554" s="2" t="s">
        <v>5549</v>
      </c>
      <c r="C554" s="13" t="str">
        <f t="shared" si="11"/>
        <v>查看目錄</v>
      </c>
      <c r="D554" s="1" t="s">
        <v>50</v>
      </c>
      <c r="E554" s="6" t="s">
        <v>4766</v>
      </c>
      <c r="F554" s="6" t="s">
        <v>225</v>
      </c>
      <c r="G554" s="6" t="s">
        <v>4766</v>
      </c>
      <c r="H554" s="6" t="s">
        <v>4766</v>
      </c>
      <c r="I554" s="6" t="s">
        <v>4766</v>
      </c>
      <c r="J554" s="6" t="s">
        <v>4766</v>
      </c>
      <c r="K554" s="6" t="s">
        <v>4766</v>
      </c>
      <c r="L554" s="6" t="s">
        <v>117</v>
      </c>
      <c r="M554" s="6" t="s">
        <v>4766</v>
      </c>
      <c r="N554" s="6" t="s">
        <v>4766</v>
      </c>
      <c r="O554" s="6" t="s">
        <v>4766</v>
      </c>
    </row>
    <row r="555" spans="1:15" ht="16.5" customHeight="1" x14ac:dyDescent="0.25">
      <c r="A555" s="1" t="s">
        <v>3961</v>
      </c>
      <c r="B555" s="2" t="s">
        <v>5550</v>
      </c>
      <c r="C555" s="13" t="str">
        <f t="shared" si="11"/>
        <v>查看目錄</v>
      </c>
      <c r="D555" s="1" t="s">
        <v>50</v>
      </c>
      <c r="E555" s="6" t="s">
        <v>4766</v>
      </c>
      <c r="F555" s="6" t="s">
        <v>225</v>
      </c>
      <c r="G555" s="6" t="s">
        <v>4766</v>
      </c>
      <c r="H555" s="6" t="s">
        <v>4766</v>
      </c>
      <c r="I555" s="6" t="s">
        <v>4766</v>
      </c>
      <c r="J555" s="6" t="s">
        <v>4766</v>
      </c>
      <c r="K555" s="6" t="s">
        <v>4766</v>
      </c>
      <c r="L555" s="6" t="s">
        <v>117</v>
      </c>
      <c r="M555" s="6" t="s">
        <v>4766</v>
      </c>
      <c r="N555" s="6" t="s">
        <v>4766</v>
      </c>
      <c r="O555" s="6" t="s">
        <v>4766</v>
      </c>
    </row>
    <row r="556" spans="1:15" ht="16.5" customHeight="1" x14ac:dyDescent="0.25">
      <c r="A556" s="1" t="s">
        <v>3962</v>
      </c>
      <c r="B556" s="2" t="s">
        <v>5551</v>
      </c>
      <c r="C556" s="13" t="str">
        <f t="shared" si="11"/>
        <v>查看目錄</v>
      </c>
      <c r="D556" s="1" t="s">
        <v>50</v>
      </c>
      <c r="E556" s="6" t="s">
        <v>4766</v>
      </c>
      <c r="F556" s="6" t="s">
        <v>225</v>
      </c>
      <c r="G556" s="6" t="s">
        <v>4766</v>
      </c>
      <c r="H556" s="6" t="s">
        <v>4766</v>
      </c>
      <c r="I556" s="6" t="s">
        <v>4766</v>
      </c>
      <c r="J556" s="6" t="s">
        <v>4766</v>
      </c>
      <c r="K556" s="6" t="s">
        <v>4766</v>
      </c>
      <c r="L556" s="6" t="s">
        <v>117</v>
      </c>
      <c r="M556" s="6" t="s">
        <v>4766</v>
      </c>
      <c r="N556" s="6" t="s">
        <v>4766</v>
      </c>
      <c r="O556" s="6" t="s">
        <v>4766</v>
      </c>
    </row>
    <row r="557" spans="1:15" ht="16.5" customHeight="1" x14ac:dyDescent="0.25">
      <c r="A557" s="1" t="s">
        <v>3963</v>
      </c>
      <c r="B557" s="2" t="s">
        <v>5552</v>
      </c>
      <c r="C557" s="13" t="str">
        <f t="shared" si="11"/>
        <v>查看目錄</v>
      </c>
      <c r="D557" s="1" t="s">
        <v>50</v>
      </c>
      <c r="E557" s="6" t="s">
        <v>4766</v>
      </c>
      <c r="F557" s="6" t="s">
        <v>225</v>
      </c>
      <c r="G557" s="6" t="s">
        <v>4766</v>
      </c>
      <c r="H557" s="6" t="s">
        <v>4766</v>
      </c>
      <c r="I557" s="6" t="s">
        <v>4766</v>
      </c>
      <c r="J557" s="6" t="s">
        <v>4766</v>
      </c>
      <c r="K557" s="6" t="s">
        <v>4766</v>
      </c>
      <c r="L557" s="6" t="s">
        <v>117</v>
      </c>
      <c r="M557" s="6" t="s">
        <v>4766</v>
      </c>
      <c r="N557" s="6" t="s">
        <v>4766</v>
      </c>
      <c r="O557" s="6" t="s">
        <v>4766</v>
      </c>
    </row>
    <row r="558" spans="1:15" ht="16.5" customHeight="1" x14ac:dyDescent="0.25">
      <c r="A558" s="1" t="s">
        <v>3964</v>
      </c>
      <c r="B558" s="2" t="s">
        <v>5553</v>
      </c>
      <c r="C558" s="13" t="str">
        <f t="shared" si="11"/>
        <v>查看目錄</v>
      </c>
      <c r="D558" s="1" t="s">
        <v>50</v>
      </c>
      <c r="E558" s="6" t="s">
        <v>4766</v>
      </c>
      <c r="F558" s="6" t="s">
        <v>225</v>
      </c>
      <c r="G558" s="6" t="s">
        <v>4766</v>
      </c>
      <c r="H558" s="6" t="s">
        <v>4766</v>
      </c>
      <c r="I558" s="6" t="s">
        <v>4766</v>
      </c>
      <c r="J558" s="6" t="s">
        <v>4766</v>
      </c>
      <c r="K558" s="6" t="s">
        <v>4766</v>
      </c>
      <c r="L558" s="6" t="s">
        <v>117</v>
      </c>
      <c r="M558" s="6" t="s">
        <v>4766</v>
      </c>
      <c r="N558" s="6" t="s">
        <v>4766</v>
      </c>
      <c r="O558" s="6" t="s">
        <v>4766</v>
      </c>
    </row>
    <row r="559" spans="1:15" ht="16.5" customHeight="1" x14ac:dyDescent="0.25">
      <c r="A559" s="1" t="s">
        <v>3965</v>
      </c>
      <c r="B559" s="2" t="s">
        <v>5554</v>
      </c>
      <c r="C559" s="13" t="str">
        <f t="shared" si="11"/>
        <v>查看目錄</v>
      </c>
      <c r="D559" s="1" t="s">
        <v>50</v>
      </c>
      <c r="E559" s="6" t="s">
        <v>4766</v>
      </c>
      <c r="F559" s="6" t="s">
        <v>225</v>
      </c>
      <c r="G559" s="6" t="s">
        <v>4766</v>
      </c>
      <c r="H559" s="6" t="s">
        <v>4766</v>
      </c>
      <c r="I559" s="6" t="s">
        <v>4766</v>
      </c>
      <c r="J559" s="6" t="s">
        <v>4766</v>
      </c>
      <c r="K559" s="6" t="s">
        <v>4766</v>
      </c>
      <c r="L559" s="6" t="s">
        <v>117</v>
      </c>
      <c r="M559" s="6" t="s">
        <v>4766</v>
      </c>
      <c r="N559" s="6" t="s">
        <v>4766</v>
      </c>
      <c r="O559" s="6" t="s">
        <v>4766</v>
      </c>
    </row>
    <row r="560" spans="1:15" ht="16.5" customHeight="1" x14ac:dyDescent="0.25">
      <c r="A560" s="1" t="s">
        <v>3966</v>
      </c>
      <c r="B560" s="2" t="s">
        <v>5555</v>
      </c>
      <c r="C560" s="13" t="str">
        <f t="shared" si="11"/>
        <v>查看目錄</v>
      </c>
      <c r="D560" s="1" t="s">
        <v>50</v>
      </c>
      <c r="E560" s="6" t="s">
        <v>4766</v>
      </c>
      <c r="F560" s="6" t="s">
        <v>225</v>
      </c>
      <c r="G560" s="6" t="s">
        <v>4766</v>
      </c>
      <c r="H560" s="6" t="s">
        <v>4766</v>
      </c>
      <c r="I560" s="6" t="s">
        <v>4766</v>
      </c>
      <c r="J560" s="6" t="s">
        <v>4766</v>
      </c>
      <c r="K560" s="6" t="s">
        <v>4766</v>
      </c>
      <c r="L560" s="6" t="s">
        <v>117</v>
      </c>
      <c r="M560" s="6" t="s">
        <v>4766</v>
      </c>
      <c r="N560" s="6" t="s">
        <v>4766</v>
      </c>
      <c r="O560" s="6" t="s">
        <v>4766</v>
      </c>
    </row>
    <row r="561" spans="1:15" ht="16.5" customHeight="1" x14ac:dyDescent="0.25">
      <c r="A561" s="1" t="s">
        <v>3967</v>
      </c>
      <c r="B561" s="2" t="s">
        <v>5556</v>
      </c>
      <c r="C561" s="13" t="str">
        <f t="shared" si="11"/>
        <v>查看目錄</v>
      </c>
      <c r="D561" s="1" t="s">
        <v>50</v>
      </c>
      <c r="E561" s="6" t="s">
        <v>4766</v>
      </c>
      <c r="F561" s="6" t="s">
        <v>225</v>
      </c>
      <c r="G561" s="6" t="s">
        <v>4766</v>
      </c>
      <c r="H561" s="6" t="s">
        <v>4766</v>
      </c>
      <c r="I561" s="6" t="s">
        <v>4766</v>
      </c>
      <c r="J561" s="6" t="s">
        <v>4766</v>
      </c>
      <c r="K561" s="6" t="s">
        <v>4766</v>
      </c>
      <c r="L561" s="6" t="s">
        <v>117</v>
      </c>
      <c r="M561" s="6" t="s">
        <v>4766</v>
      </c>
      <c r="N561" s="6" t="s">
        <v>4766</v>
      </c>
      <c r="O561" s="6" t="s">
        <v>4766</v>
      </c>
    </row>
    <row r="562" spans="1:15" ht="16.5" customHeight="1" x14ac:dyDescent="0.25">
      <c r="A562" s="1" t="s">
        <v>3968</v>
      </c>
      <c r="B562" s="2" t="s">
        <v>5557</v>
      </c>
      <c r="C562" s="13" t="str">
        <f t="shared" si="11"/>
        <v>查看目錄</v>
      </c>
      <c r="D562" s="1" t="s">
        <v>50</v>
      </c>
      <c r="E562" s="6" t="s">
        <v>4766</v>
      </c>
      <c r="F562" s="6" t="s">
        <v>225</v>
      </c>
      <c r="G562" s="6" t="s">
        <v>4766</v>
      </c>
      <c r="H562" s="6" t="s">
        <v>4766</v>
      </c>
      <c r="I562" s="6" t="s">
        <v>4766</v>
      </c>
      <c r="J562" s="6" t="s">
        <v>4766</v>
      </c>
      <c r="K562" s="6" t="s">
        <v>4766</v>
      </c>
      <c r="L562" s="6" t="s">
        <v>117</v>
      </c>
      <c r="M562" s="6" t="s">
        <v>4766</v>
      </c>
      <c r="N562" s="6" t="s">
        <v>4766</v>
      </c>
      <c r="O562" s="6" t="s">
        <v>4766</v>
      </c>
    </row>
    <row r="563" spans="1:15" ht="16.5" customHeight="1" x14ac:dyDescent="0.25">
      <c r="A563" s="1" t="s">
        <v>3969</v>
      </c>
      <c r="B563" s="2" t="s">
        <v>5558</v>
      </c>
      <c r="C563" s="13" t="str">
        <f t="shared" si="11"/>
        <v>查看目錄</v>
      </c>
      <c r="D563" s="1" t="s">
        <v>50</v>
      </c>
      <c r="E563" s="6" t="s">
        <v>4766</v>
      </c>
      <c r="F563" s="6" t="s">
        <v>225</v>
      </c>
      <c r="G563" s="6" t="s">
        <v>4766</v>
      </c>
      <c r="H563" s="6" t="s">
        <v>4766</v>
      </c>
      <c r="I563" s="6" t="s">
        <v>4766</v>
      </c>
      <c r="J563" s="6" t="s">
        <v>4766</v>
      </c>
      <c r="K563" s="6" t="s">
        <v>4766</v>
      </c>
      <c r="L563" s="6" t="s">
        <v>117</v>
      </c>
      <c r="M563" s="6" t="s">
        <v>4766</v>
      </c>
      <c r="N563" s="6" t="s">
        <v>4766</v>
      </c>
      <c r="O563" s="6" t="s">
        <v>4766</v>
      </c>
    </row>
    <row r="564" spans="1:15" ht="16.5" customHeight="1" x14ac:dyDescent="0.25">
      <c r="A564" s="1" t="s">
        <v>3970</v>
      </c>
      <c r="B564" s="2" t="s">
        <v>5559</v>
      </c>
      <c r="C564" s="13" t="str">
        <f t="shared" si="11"/>
        <v>查看目錄</v>
      </c>
      <c r="D564" s="1" t="s">
        <v>50</v>
      </c>
      <c r="E564" s="6" t="s">
        <v>4766</v>
      </c>
      <c r="F564" s="6" t="s">
        <v>225</v>
      </c>
      <c r="G564" s="6" t="s">
        <v>4766</v>
      </c>
      <c r="H564" s="6" t="s">
        <v>4766</v>
      </c>
      <c r="I564" s="6" t="s">
        <v>4766</v>
      </c>
      <c r="J564" s="6" t="s">
        <v>4766</v>
      </c>
      <c r="K564" s="6" t="s">
        <v>4766</v>
      </c>
      <c r="L564" s="6" t="s">
        <v>117</v>
      </c>
      <c r="M564" s="6" t="s">
        <v>4766</v>
      </c>
      <c r="N564" s="6" t="s">
        <v>4766</v>
      </c>
      <c r="O564" s="6" t="s">
        <v>4766</v>
      </c>
    </row>
    <row r="565" spans="1:15" ht="16.5" customHeight="1" x14ac:dyDescent="0.25">
      <c r="A565" s="1" t="s">
        <v>3971</v>
      </c>
      <c r="B565" s="2" t="s">
        <v>5558</v>
      </c>
      <c r="C565" s="13" t="str">
        <f t="shared" si="11"/>
        <v>查看目錄</v>
      </c>
      <c r="D565" s="1" t="s">
        <v>50</v>
      </c>
      <c r="E565" s="6" t="s">
        <v>4766</v>
      </c>
      <c r="F565" s="6" t="s">
        <v>225</v>
      </c>
      <c r="G565" s="6" t="s">
        <v>4766</v>
      </c>
      <c r="H565" s="6" t="s">
        <v>4766</v>
      </c>
      <c r="I565" s="6" t="s">
        <v>4766</v>
      </c>
      <c r="J565" s="6" t="s">
        <v>4766</v>
      </c>
      <c r="K565" s="6" t="s">
        <v>4766</v>
      </c>
      <c r="L565" s="6" t="s">
        <v>117</v>
      </c>
      <c r="M565" s="6" t="s">
        <v>4766</v>
      </c>
      <c r="N565" s="6" t="s">
        <v>4766</v>
      </c>
      <c r="O565" s="6" t="s">
        <v>4766</v>
      </c>
    </row>
    <row r="566" spans="1:15" ht="16.5" customHeight="1" x14ac:dyDescent="0.25">
      <c r="A566" s="1" t="s">
        <v>3972</v>
      </c>
      <c r="B566" s="2" t="s">
        <v>5560</v>
      </c>
      <c r="C566" s="13" t="str">
        <f t="shared" si="11"/>
        <v>查看目錄</v>
      </c>
      <c r="D566" s="1" t="s">
        <v>50</v>
      </c>
      <c r="E566" s="6" t="s">
        <v>4766</v>
      </c>
      <c r="F566" s="6" t="s">
        <v>225</v>
      </c>
      <c r="G566" s="6" t="s">
        <v>4766</v>
      </c>
      <c r="H566" s="6" t="s">
        <v>4766</v>
      </c>
      <c r="I566" s="6" t="s">
        <v>4766</v>
      </c>
      <c r="J566" s="6" t="s">
        <v>4766</v>
      </c>
      <c r="K566" s="6" t="s">
        <v>4766</v>
      </c>
      <c r="L566" s="6" t="s">
        <v>117</v>
      </c>
      <c r="M566" s="6" t="s">
        <v>4766</v>
      </c>
      <c r="N566" s="6" t="s">
        <v>4766</v>
      </c>
      <c r="O566" s="6" t="s">
        <v>4766</v>
      </c>
    </row>
    <row r="567" spans="1:15" ht="16.5" customHeight="1" x14ac:dyDescent="0.25">
      <c r="A567" s="1" t="s">
        <v>3973</v>
      </c>
      <c r="B567" s="2" t="s">
        <v>5561</v>
      </c>
      <c r="C567" s="13" t="str">
        <f t="shared" si="11"/>
        <v>查看目錄</v>
      </c>
      <c r="D567" s="1" t="s">
        <v>50</v>
      </c>
      <c r="E567" s="6" t="s">
        <v>4766</v>
      </c>
      <c r="F567" s="6" t="s">
        <v>225</v>
      </c>
      <c r="G567" s="6" t="s">
        <v>4766</v>
      </c>
      <c r="H567" s="6" t="s">
        <v>4766</v>
      </c>
      <c r="I567" s="6" t="s">
        <v>4766</v>
      </c>
      <c r="J567" s="6" t="s">
        <v>4766</v>
      </c>
      <c r="K567" s="6" t="s">
        <v>4766</v>
      </c>
      <c r="L567" s="6" t="s">
        <v>117</v>
      </c>
      <c r="M567" s="6" t="s">
        <v>4766</v>
      </c>
      <c r="N567" s="6" t="s">
        <v>4766</v>
      </c>
      <c r="O567" s="6" t="s">
        <v>4766</v>
      </c>
    </row>
    <row r="568" spans="1:15" ht="16.5" customHeight="1" x14ac:dyDescent="0.25">
      <c r="A568" s="1" t="s">
        <v>3974</v>
      </c>
      <c r="B568" s="2" t="s">
        <v>5562</v>
      </c>
      <c r="C568" s="13" t="str">
        <f t="shared" si="11"/>
        <v>查看目錄</v>
      </c>
      <c r="D568" s="1" t="s">
        <v>50</v>
      </c>
      <c r="E568" s="6" t="s">
        <v>4766</v>
      </c>
      <c r="F568" s="6" t="s">
        <v>225</v>
      </c>
      <c r="G568" s="6" t="s">
        <v>4766</v>
      </c>
      <c r="H568" s="6" t="s">
        <v>4766</v>
      </c>
      <c r="I568" s="6" t="s">
        <v>4766</v>
      </c>
      <c r="J568" s="6" t="s">
        <v>4766</v>
      </c>
      <c r="K568" s="6" t="s">
        <v>4766</v>
      </c>
      <c r="L568" s="6" t="s">
        <v>117</v>
      </c>
      <c r="M568" s="6" t="s">
        <v>4766</v>
      </c>
      <c r="N568" s="6" t="s">
        <v>4766</v>
      </c>
      <c r="O568" s="6" t="s">
        <v>4766</v>
      </c>
    </row>
    <row r="569" spans="1:15" ht="16.5" customHeight="1" x14ac:dyDescent="0.25">
      <c r="A569" s="1" t="s">
        <v>3975</v>
      </c>
      <c r="B569" s="2" t="s">
        <v>5563</v>
      </c>
      <c r="C569" s="13" t="str">
        <f t="shared" si="11"/>
        <v>查看目錄</v>
      </c>
      <c r="D569" s="1" t="s">
        <v>5564</v>
      </c>
      <c r="E569" s="6">
        <v>39079</v>
      </c>
      <c r="F569" s="6" t="s">
        <v>225</v>
      </c>
      <c r="G569" s="6">
        <v>39118</v>
      </c>
      <c r="H569" s="6">
        <v>39118</v>
      </c>
      <c r="I569" s="6" t="s">
        <v>4792</v>
      </c>
      <c r="J569" s="6">
        <v>39120</v>
      </c>
      <c r="K569" s="6" t="s">
        <v>4824</v>
      </c>
      <c r="L569" s="6" t="s">
        <v>622</v>
      </c>
      <c r="M569" s="6">
        <v>39126</v>
      </c>
      <c r="N569" s="6" t="s">
        <v>4766</v>
      </c>
      <c r="O569" s="6" t="s">
        <v>4766</v>
      </c>
    </row>
    <row r="570" spans="1:15" ht="16.5" customHeight="1" x14ac:dyDescent="0.25">
      <c r="A570" s="1" t="s">
        <v>3976</v>
      </c>
      <c r="B570" s="2" t="s">
        <v>5565</v>
      </c>
      <c r="C570" s="13" t="str">
        <f t="shared" si="11"/>
        <v>查看目錄</v>
      </c>
      <c r="D570" s="1" t="s">
        <v>5564</v>
      </c>
      <c r="E570" s="6">
        <v>39079</v>
      </c>
      <c r="F570" s="6" t="s">
        <v>225</v>
      </c>
      <c r="G570" s="6">
        <v>39118</v>
      </c>
      <c r="H570" s="6">
        <v>39118</v>
      </c>
      <c r="I570" s="6" t="s">
        <v>4792</v>
      </c>
      <c r="J570" s="6">
        <v>39120</v>
      </c>
      <c r="K570" s="6" t="s">
        <v>4824</v>
      </c>
      <c r="L570" s="6" t="s">
        <v>622</v>
      </c>
      <c r="M570" s="6">
        <v>39126</v>
      </c>
      <c r="N570" s="6" t="s">
        <v>4766</v>
      </c>
      <c r="O570" s="6" t="s">
        <v>4766</v>
      </c>
    </row>
    <row r="571" spans="1:15" ht="16.5" customHeight="1" x14ac:dyDescent="0.25">
      <c r="A571" s="1" t="s">
        <v>3977</v>
      </c>
      <c r="B571" s="2" t="s">
        <v>5566</v>
      </c>
      <c r="C571" s="13" t="str">
        <f t="shared" si="11"/>
        <v>查看目錄</v>
      </c>
      <c r="D571" s="1" t="s">
        <v>5564</v>
      </c>
      <c r="E571" s="6">
        <v>39079</v>
      </c>
      <c r="F571" s="6" t="s">
        <v>225</v>
      </c>
      <c r="G571" s="6">
        <v>39118</v>
      </c>
      <c r="H571" s="6">
        <v>39118</v>
      </c>
      <c r="I571" s="6" t="s">
        <v>4792</v>
      </c>
      <c r="J571" s="6">
        <v>39120</v>
      </c>
      <c r="K571" s="6" t="s">
        <v>4824</v>
      </c>
      <c r="L571" s="6" t="s">
        <v>622</v>
      </c>
      <c r="M571" s="6">
        <v>39126</v>
      </c>
      <c r="N571" s="6" t="s">
        <v>4766</v>
      </c>
      <c r="O571" s="6" t="s">
        <v>4766</v>
      </c>
    </row>
    <row r="572" spans="1:15" ht="16.5" customHeight="1" x14ac:dyDescent="0.25">
      <c r="A572" s="1" t="s">
        <v>3978</v>
      </c>
      <c r="B572" s="2" t="s">
        <v>5567</v>
      </c>
      <c r="C572" s="13" t="str">
        <f t="shared" si="11"/>
        <v>查看目錄</v>
      </c>
      <c r="D572" s="1" t="s">
        <v>5564</v>
      </c>
      <c r="E572" s="6">
        <v>39079</v>
      </c>
      <c r="F572" s="6" t="s">
        <v>225</v>
      </c>
      <c r="G572" s="6">
        <v>39118</v>
      </c>
      <c r="H572" s="6">
        <v>39118</v>
      </c>
      <c r="I572" s="6" t="s">
        <v>4792</v>
      </c>
      <c r="J572" s="6">
        <v>39120</v>
      </c>
      <c r="K572" s="6" t="s">
        <v>4824</v>
      </c>
      <c r="L572" s="6" t="s">
        <v>622</v>
      </c>
      <c r="M572" s="6">
        <v>39126</v>
      </c>
      <c r="N572" s="6" t="s">
        <v>4766</v>
      </c>
      <c r="O572" s="6" t="s">
        <v>4766</v>
      </c>
    </row>
    <row r="573" spans="1:15" ht="16.5" customHeight="1" x14ac:dyDescent="0.25">
      <c r="A573" s="1" t="s">
        <v>3979</v>
      </c>
      <c r="B573" s="2" t="s">
        <v>5568</v>
      </c>
      <c r="C573" s="13" t="str">
        <f t="shared" si="11"/>
        <v>查看目錄</v>
      </c>
      <c r="D573" s="1" t="s">
        <v>5564</v>
      </c>
      <c r="E573" s="6">
        <v>39079</v>
      </c>
      <c r="F573" s="6" t="s">
        <v>225</v>
      </c>
      <c r="G573" s="6">
        <v>39118</v>
      </c>
      <c r="H573" s="6">
        <v>39118</v>
      </c>
      <c r="I573" s="6" t="s">
        <v>4792</v>
      </c>
      <c r="J573" s="6">
        <v>39120</v>
      </c>
      <c r="K573" s="6" t="s">
        <v>4824</v>
      </c>
      <c r="L573" s="6" t="s">
        <v>622</v>
      </c>
      <c r="M573" s="6">
        <v>39126</v>
      </c>
      <c r="N573" s="6" t="s">
        <v>4766</v>
      </c>
      <c r="O573" s="6" t="s">
        <v>4766</v>
      </c>
    </row>
    <row r="574" spans="1:15" ht="16.5" customHeight="1" x14ac:dyDescent="0.25">
      <c r="A574" s="1" t="s">
        <v>3980</v>
      </c>
      <c r="B574" s="2" t="s">
        <v>5569</v>
      </c>
      <c r="C574" s="13" t="str">
        <f t="shared" si="11"/>
        <v>查看目錄</v>
      </c>
      <c r="D574" s="1" t="s">
        <v>5564</v>
      </c>
      <c r="E574" s="6">
        <v>39079</v>
      </c>
      <c r="F574" s="6" t="s">
        <v>225</v>
      </c>
      <c r="G574" s="6">
        <v>39118</v>
      </c>
      <c r="H574" s="6">
        <v>39118</v>
      </c>
      <c r="I574" s="6" t="s">
        <v>4792</v>
      </c>
      <c r="J574" s="6">
        <v>39120</v>
      </c>
      <c r="K574" s="6" t="s">
        <v>4824</v>
      </c>
      <c r="L574" s="6" t="s">
        <v>622</v>
      </c>
      <c r="M574" s="6">
        <v>39126</v>
      </c>
      <c r="N574" s="6" t="s">
        <v>4766</v>
      </c>
      <c r="O574" s="6" t="s">
        <v>4766</v>
      </c>
    </row>
    <row r="575" spans="1:15" ht="16.5" customHeight="1" x14ac:dyDescent="0.25">
      <c r="A575" s="1" t="s">
        <v>3981</v>
      </c>
      <c r="B575" s="2" t="s">
        <v>5570</v>
      </c>
      <c r="C575" s="13" t="str">
        <f t="shared" si="11"/>
        <v>查看目錄</v>
      </c>
      <c r="D575" s="1" t="s">
        <v>1111</v>
      </c>
      <c r="E575" s="6">
        <v>39125</v>
      </c>
      <c r="F575" s="6">
        <v>39094</v>
      </c>
      <c r="G575" s="6">
        <v>39198</v>
      </c>
      <c r="H575" s="6">
        <v>39201</v>
      </c>
      <c r="I575" s="6" t="s">
        <v>4792</v>
      </c>
      <c r="J575" s="6">
        <v>39210</v>
      </c>
      <c r="K575" s="6" t="s">
        <v>4824</v>
      </c>
      <c r="L575" s="6" t="s">
        <v>545</v>
      </c>
      <c r="M575" s="6">
        <v>39213</v>
      </c>
      <c r="N575" s="6" t="s">
        <v>4766</v>
      </c>
      <c r="O575" s="6" t="s">
        <v>4766</v>
      </c>
    </row>
    <row r="576" spans="1:15" ht="16.5" customHeight="1" x14ac:dyDescent="0.25">
      <c r="A576" s="1" t="s">
        <v>3982</v>
      </c>
      <c r="B576" s="2" t="s">
        <v>5571</v>
      </c>
      <c r="C576" s="13" t="str">
        <f t="shared" si="11"/>
        <v>查看目錄</v>
      </c>
      <c r="D576" s="1" t="s">
        <v>3983</v>
      </c>
      <c r="E576" s="6">
        <v>39118</v>
      </c>
      <c r="F576" s="6" t="s">
        <v>225</v>
      </c>
      <c r="G576" s="6">
        <v>39408</v>
      </c>
      <c r="H576" s="6">
        <v>39408</v>
      </c>
      <c r="I576" s="6" t="s">
        <v>4792</v>
      </c>
      <c r="J576" s="6">
        <v>39416</v>
      </c>
      <c r="K576" s="6" t="s">
        <v>4824</v>
      </c>
      <c r="L576" s="6" t="s">
        <v>350</v>
      </c>
      <c r="M576" s="6">
        <v>39420</v>
      </c>
      <c r="N576" s="6" t="s">
        <v>4766</v>
      </c>
      <c r="O576" s="6" t="s">
        <v>4766</v>
      </c>
    </row>
    <row r="577" spans="1:15" ht="16.5" customHeight="1" x14ac:dyDescent="0.25">
      <c r="A577" s="1" t="s">
        <v>3984</v>
      </c>
      <c r="B577" s="2" t="s">
        <v>5572</v>
      </c>
      <c r="C577" s="13" t="str">
        <f t="shared" si="11"/>
        <v>查看目錄</v>
      </c>
      <c r="D577" s="1" t="s">
        <v>613</v>
      </c>
      <c r="E577" s="6">
        <v>39107</v>
      </c>
      <c r="F577" s="6">
        <v>39178</v>
      </c>
      <c r="G577" s="6">
        <v>39178</v>
      </c>
      <c r="H577" s="6">
        <v>39180</v>
      </c>
      <c r="I577" s="6" t="s">
        <v>4792</v>
      </c>
      <c r="J577" s="6">
        <v>39205</v>
      </c>
      <c r="K577" s="6" t="s">
        <v>4824</v>
      </c>
      <c r="L577" s="6" t="s">
        <v>1461</v>
      </c>
      <c r="M577" s="6">
        <v>39213</v>
      </c>
      <c r="N577" s="6" t="s">
        <v>4766</v>
      </c>
      <c r="O577" s="6" t="s">
        <v>4766</v>
      </c>
    </row>
    <row r="578" spans="1:15" ht="16.5" customHeight="1" x14ac:dyDescent="0.25">
      <c r="A578" s="1" t="s">
        <v>3985</v>
      </c>
      <c r="B578" s="2" t="s">
        <v>5573</v>
      </c>
      <c r="C578" s="13" t="str">
        <f t="shared" si="11"/>
        <v>查看目錄</v>
      </c>
      <c r="D578" s="1" t="s">
        <v>613</v>
      </c>
      <c r="E578" s="6">
        <v>39107</v>
      </c>
      <c r="F578" s="6">
        <v>39178</v>
      </c>
      <c r="G578" s="6">
        <v>39178</v>
      </c>
      <c r="H578" s="6">
        <v>39180</v>
      </c>
      <c r="I578" s="6" t="s">
        <v>4792</v>
      </c>
      <c r="J578" s="6">
        <v>39205</v>
      </c>
      <c r="K578" s="6" t="s">
        <v>4824</v>
      </c>
      <c r="L578" s="6" t="s">
        <v>1461</v>
      </c>
      <c r="M578" s="6">
        <v>39213</v>
      </c>
      <c r="N578" s="6" t="s">
        <v>4766</v>
      </c>
      <c r="O578" s="6" t="s">
        <v>4766</v>
      </c>
    </row>
    <row r="579" spans="1:15" ht="16.5" customHeight="1" x14ac:dyDescent="0.25">
      <c r="A579" s="1" t="s">
        <v>3986</v>
      </c>
      <c r="B579" s="2" t="s">
        <v>5574</v>
      </c>
      <c r="C579" s="13" t="str">
        <f t="shared" si="11"/>
        <v>查看目錄</v>
      </c>
      <c r="D579" s="1" t="s">
        <v>1111</v>
      </c>
      <c r="E579" s="6">
        <v>39071</v>
      </c>
      <c r="F579" s="6" t="s">
        <v>533</v>
      </c>
      <c r="G579" s="6">
        <v>39212</v>
      </c>
      <c r="H579" s="6">
        <v>39215</v>
      </c>
      <c r="I579" s="6" t="s">
        <v>4792</v>
      </c>
      <c r="J579" s="6">
        <v>39220</v>
      </c>
      <c r="K579" s="6" t="s">
        <v>4824</v>
      </c>
      <c r="L579" s="6" t="s">
        <v>625</v>
      </c>
      <c r="M579" s="6">
        <v>39238</v>
      </c>
      <c r="N579" s="6" t="s">
        <v>4766</v>
      </c>
      <c r="O579" s="6" t="s">
        <v>4766</v>
      </c>
    </row>
    <row r="580" spans="1:15" ht="16.5" customHeight="1" x14ac:dyDescent="0.25">
      <c r="A580" s="1" t="s">
        <v>3987</v>
      </c>
      <c r="B580" s="2" t="s">
        <v>5575</v>
      </c>
      <c r="C580" s="13" t="str">
        <f t="shared" si="11"/>
        <v>查看目錄</v>
      </c>
      <c r="D580" s="1" t="s">
        <v>5011</v>
      </c>
      <c r="E580" s="6">
        <v>39071</v>
      </c>
      <c r="F580" s="6" t="s">
        <v>533</v>
      </c>
      <c r="G580" s="6">
        <v>39212</v>
      </c>
      <c r="H580" s="6">
        <v>39215</v>
      </c>
      <c r="I580" s="6" t="s">
        <v>4792</v>
      </c>
      <c r="J580" s="6">
        <v>39220</v>
      </c>
      <c r="K580" s="6" t="s">
        <v>4824</v>
      </c>
      <c r="L580" s="6" t="s">
        <v>625</v>
      </c>
      <c r="M580" s="6">
        <v>39238</v>
      </c>
      <c r="N580" s="6" t="s">
        <v>4766</v>
      </c>
      <c r="O580" s="6" t="s">
        <v>4766</v>
      </c>
    </row>
    <row r="581" spans="1:15" ht="16.5" customHeight="1" x14ac:dyDescent="0.25">
      <c r="A581" s="1" t="s">
        <v>3988</v>
      </c>
      <c r="B581" s="2" t="s">
        <v>5576</v>
      </c>
      <c r="C581" s="13" t="str">
        <f t="shared" si="11"/>
        <v>查看目錄</v>
      </c>
      <c r="D581" s="1" t="s">
        <v>613</v>
      </c>
      <c r="E581" s="6">
        <v>39071</v>
      </c>
      <c r="F581" s="6" t="s">
        <v>533</v>
      </c>
      <c r="G581" s="6">
        <v>39212</v>
      </c>
      <c r="H581" s="6">
        <v>39215</v>
      </c>
      <c r="I581" s="6" t="s">
        <v>4792</v>
      </c>
      <c r="J581" s="6">
        <v>39220</v>
      </c>
      <c r="K581" s="6" t="s">
        <v>4824</v>
      </c>
      <c r="L581" s="6" t="s">
        <v>625</v>
      </c>
      <c r="M581" s="6">
        <v>39238</v>
      </c>
      <c r="N581" s="6" t="s">
        <v>4766</v>
      </c>
      <c r="O581" s="6" t="s">
        <v>4766</v>
      </c>
    </row>
    <row r="582" spans="1:15" ht="16.5" customHeight="1" x14ac:dyDescent="0.25">
      <c r="A582" s="1" t="s">
        <v>3989</v>
      </c>
      <c r="B582" s="2" t="s">
        <v>5577</v>
      </c>
      <c r="C582" s="13" t="str">
        <f t="shared" si="11"/>
        <v>查看目錄</v>
      </c>
      <c r="D582" s="1" t="s">
        <v>5578</v>
      </c>
      <c r="E582" s="6">
        <v>39145</v>
      </c>
      <c r="F582" s="6">
        <v>39188</v>
      </c>
      <c r="G582" s="6">
        <v>39190</v>
      </c>
      <c r="H582" s="6">
        <v>39191</v>
      </c>
      <c r="I582" s="6" t="s">
        <v>4792</v>
      </c>
      <c r="J582" s="6">
        <v>39210</v>
      </c>
      <c r="K582" s="6" t="s">
        <v>4824</v>
      </c>
      <c r="L582" s="6" t="s">
        <v>108</v>
      </c>
      <c r="M582" s="6">
        <v>39213</v>
      </c>
      <c r="N582" s="6" t="s">
        <v>4766</v>
      </c>
      <c r="O582" s="6" t="s">
        <v>4766</v>
      </c>
    </row>
    <row r="583" spans="1:15" ht="16.5" customHeight="1" x14ac:dyDescent="0.25">
      <c r="A583" s="1" t="s">
        <v>3990</v>
      </c>
      <c r="B583" s="2" t="s">
        <v>5579</v>
      </c>
      <c r="C583" s="13" t="str">
        <f t="shared" si="11"/>
        <v>查看目錄</v>
      </c>
      <c r="D583" s="1" t="s">
        <v>4996</v>
      </c>
      <c r="E583" s="6">
        <v>39171</v>
      </c>
      <c r="F583" s="6" t="s">
        <v>533</v>
      </c>
      <c r="G583" s="6">
        <v>39198</v>
      </c>
      <c r="H583" s="6">
        <v>39201</v>
      </c>
      <c r="I583" s="6" t="s">
        <v>4792</v>
      </c>
      <c r="J583" s="6">
        <v>39210</v>
      </c>
      <c r="K583" s="6" t="s">
        <v>4824</v>
      </c>
      <c r="L583" s="6" t="s">
        <v>545</v>
      </c>
      <c r="M583" s="6">
        <v>39213</v>
      </c>
      <c r="N583" s="6" t="s">
        <v>4766</v>
      </c>
      <c r="O583" s="6" t="s">
        <v>4766</v>
      </c>
    </row>
    <row r="584" spans="1:15" ht="16.5" customHeight="1" x14ac:dyDescent="0.25">
      <c r="A584" s="1" t="s">
        <v>3991</v>
      </c>
      <c r="B584" s="2" t="s">
        <v>5580</v>
      </c>
      <c r="C584" s="13" t="str">
        <f t="shared" si="11"/>
        <v>查看目錄</v>
      </c>
      <c r="D584" s="1" t="s">
        <v>5581</v>
      </c>
      <c r="E584" s="6">
        <v>39150</v>
      </c>
      <c r="F584" s="6">
        <v>39121</v>
      </c>
      <c r="G584" s="6">
        <v>39218</v>
      </c>
      <c r="H584" s="6">
        <v>39218</v>
      </c>
      <c r="I584" s="6" t="s">
        <v>4792</v>
      </c>
      <c r="J584" s="6">
        <v>39220</v>
      </c>
      <c r="K584" s="6" t="s">
        <v>4824</v>
      </c>
      <c r="L584" s="6" t="s">
        <v>481</v>
      </c>
      <c r="M584" s="6">
        <v>39238</v>
      </c>
      <c r="N584" s="6" t="s">
        <v>4766</v>
      </c>
      <c r="O584" s="6" t="s">
        <v>4766</v>
      </c>
    </row>
    <row r="585" spans="1:15" ht="16.5" customHeight="1" x14ac:dyDescent="0.25">
      <c r="A585" s="1" t="s">
        <v>3992</v>
      </c>
      <c r="B585" s="2" t="s">
        <v>5582</v>
      </c>
      <c r="C585" s="13" t="str">
        <f t="shared" si="11"/>
        <v>查看目錄</v>
      </c>
      <c r="D585" s="1" t="s">
        <v>151</v>
      </c>
      <c r="E585" s="6">
        <v>39182</v>
      </c>
      <c r="F585" s="6">
        <v>39212</v>
      </c>
      <c r="G585" s="6">
        <v>39218</v>
      </c>
      <c r="H585" s="6">
        <v>39218</v>
      </c>
      <c r="I585" s="6" t="s">
        <v>4792</v>
      </c>
      <c r="J585" s="6">
        <v>39220</v>
      </c>
      <c r="K585" s="6" t="s">
        <v>4824</v>
      </c>
      <c r="L585" s="6" t="s">
        <v>108</v>
      </c>
      <c r="M585" s="6">
        <v>39238</v>
      </c>
      <c r="N585" s="6" t="s">
        <v>4766</v>
      </c>
      <c r="O585" s="6" t="s">
        <v>4766</v>
      </c>
    </row>
    <row r="586" spans="1:15" ht="16.5" customHeight="1" x14ac:dyDescent="0.25">
      <c r="A586" s="1" t="s">
        <v>3993</v>
      </c>
      <c r="B586" s="2" t="s">
        <v>5583</v>
      </c>
      <c r="C586" s="13" t="str">
        <f t="shared" si="11"/>
        <v>查看目錄</v>
      </c>
      <c r="D586" s="1" t="s">
        <v>151</v>
      </c>
      <c r="E586" s="6">
        <v>39182</v>
      </c>
      <c r="F586" s="6">
        <v>39212</v>
      </c>
      <c r="G586" s="6">
        <v>39218</v>
      </c>
      <c r="H586" s="6">
        <v>39218</v>
      </c>
      <c r="I586" s="6" t="s">
        <v>4792</v>
      </c>
      <c r="J586" s="6">
        <v>39220</v>
      </c>
      <c r="K586" s="6" t="s">
        <v>4824</v>
      </c>
      <c r="L586" s="6" t="s">
        <v>108</v>
      </c>
      <c r="M586" s="6">
        <v>39238</v>
      </c>
      <c r="N586" s="6" t="s">
        <v>4766</v>
      </c>
      <c r="O586" s="6" t="s">
        <v>4766</v>
      </c>
    </row>
    <row r="587" spans="1:15" ht="16.5" customHeight="1" x14ac:dyDescent="0.25">
      <c r="A587" s="1" t="s">
        <v>3994</v>
      </c>
      <c r="B587" s="2" t="s">
        <v>5584</v>
      </c>
      <c r="C587" s="13" t="str">
        <f t="shared" si="11"/>
        <v>查看目錄</v>
      </c>
      <c r="D587" s="1" t="s">
        <v>613</v>
      </c>
      <c r="E587" s="6">
        <v>39210</v>
      </c>
      <c r="F587" s="6">
        <v>39250</v>
      </c>
      <c r="G587" s="6">
        <v>39248</v>
      </c>
      <c r="H587" s="6">
        <v>39249</v>
      </c>
      <c r="I587" s="6" t="s">
        <v>4792</v>
      </c>
      <c r="J587" s="6">
        <v>39261</v>
      </c>
      <c r="K587" s="6" t="s">
        <v>4824</v>
      </c>
      <c r="L587" s="6" t="s">
        <v>192</v>
      </c>
      <c r="M587" s="6">
        <v>39265</v>
      </c>
      <c r="N587" s="6" t="s">
        <v>4766</v>
      </c>
      <c r="O587" s="6" t="s">
        <v>4766</v>
      </c>
    </row>
    <row r="588" spans="1:15" ht="16.5" customHeight="1" x14ac:dyDescent="0.25">
      <c r="A588" s="1" t="s">
        <v>3995</v>
      </c>
      <c r="B588" s="2" t="s">
        <v>5585</v>
      </c>
      <c r="C588" s="13" t="str">
        <f t="shared" si="11"/>
        <v>查看目錄</v>
      </c>
      <c r="D588" s="1" t="s">
        <v>458</v>
      </c>
      <c r="E588" s="6">
        <v>39079</v>
      </c>
      <c r="F588" s="6" t="s">
        <v>225</v>
      </c>
      <c r="G588" s="6">
        <v>39227</v>
      </c>
      <c r="H588" s="6">
        <v>39229</v>
      </c>
      <c r="I588" s="6" t="s">
        <v>4792</v>
      </c>
      <c r="J588" s="6">
        <v>39245</v>
      </c>
      <c r="K588" s="6" t="s">
        <v>4824</v>
      </c>
      <c r="L588" s="6" t="s">
        <v>625</v>
      </c>
      <c r="M588" s="6">
        <v>39248</v>
      </c>
      <c r="N588" s="6" t="s">
        <v>4766</v>
      </c>
      <c r="O588" s="6" t="s">
        <v>4766</v>
      </c>
    </row>
    <row r="589" spans="1:15" ht="16.5" customHeight="1" x14ac:dyDescent="0.25">
      <c r="A589" s="1" t="s">
        <v>3996</v>
      </c>
      <c r="B589" s="2" t="s">
        <v>5586</v>
      </c>
      <c r="C589" s="13" t="str">
        <f t="shared" si="11"/>
        <v>查看目錄</v>
      </c>
      <c r="D589" s="1" t="s">
        <v>4996</v>
      </c>
      <c r="E589" s="6">
        <v>39203</v>
      </c>
      <c r="F589" s="6" t="s">
        <v>533</v>
      </c>
      <c r="G589" s="6">
        <v>39233</v>
      </c>
      <c r="H589" s="6">
        <v>39235</v>
      </c>
      <c r="I589" s="6" t="s">
        <v>4792</v>
      </c>
      <c r="J589" s="6">
        <v>39245</v>
      </c>
      <c r="K589" s="6" t="s">
        <v>4824</v>
      </c>
      <c r="L589" s="6" t="s">
        <v>545</v>
      </c>
      <c r="M589" s="6">
        <v>39248</v>
      </c>
      <c r="N589" s="6" t="s">
        <v>4766</v>
      </c>
      <c r="O589" s="6" t="s">
        <v>4766</v>
      </c>
    </row>
    <row r="590" spans="1:15" ht="16.5" customHeight="1" x14ac:dyDescent="0.25">
      <c r="A590" s="1" t="s">
        <v>3997</v>
      </c>
      <c r="B590" s="2" t="s">
        <v>5587</v>
      </c>
      <c r="C590" s="13" t="str">
        <f t="shared" si="11"/>
        <v>查看目錄</v>
      </c>
      <c r="D590" s="1" t="s">
        <v>116</v>
      </c>
      <c r="E590" s="6">
        <v>39222</v>
      </c>
      <c r="F590" s="6">
        <v>39238</v>
      </c>
      <c r="G590" s="6">
        <v>39248</v>
      </c>
      <c r="H590" s="6">
        <v>39249</v>
      </c>
      <c r="I590" s="6" t="s">
        <v>4792</v>
      </c>
      <c r="J590" s="6">
        <v>39261</v>
      </c>
      <c r="K590" s="6" t="s">
        <v>4824</v>
      </c>
      <c r="L590" s="6" t="s">
        <v>117</v>
      </c>
      <c r="M590" s="6">
        <v>39265</v>
      </c>
      <c r="N590" s="6" t="s">
        <v>4766</v>
      </c>
      <c r="O590" s="6" t="s">
        <v>4766</v>
      </c>
    </row>
    <row r="591" spans="1:15" ht="16.5" customHeight="1" x14ac:dyDescent="0.25">
      <c r="A591" s="1" t="s">
        <v>3998</v>
      </c>
      <c r="B591" s="2" t="s">
        <v>5588</v>
      </c>
      <c r="C591" s="13" t="str">
        <f t="shared" si="11"/>
        <v>查看目錄</v>
      </c>
      <c r="D591" s="1" t="s">
        <v>116</v>
      </c>
      <c r="E591" s="6">
        <v>39222</v>
      </c>
      <c r="F591" s="6">
        <v>39238</v>
      </c>
      <c r="G591" s="6">
        <v>39248</v>
      </c>
      <c r="H591" s="6">
        <v>39249</v>
      </c>
      <c r="I591" s="6" t="s">
        <v>4792</v>
      </c>
      <c r="J591" s="6">
        <v>39261</v>
      </c>
      <c r="K591" s="6" t="s">
        <v>4824</v>
      </c>
      <c r="L591" s="6" t="s">
        <v>117</v>
      </c>
      <c r="M591" s="6">
        <v>39265</v>
      </c>
      <c r="N591" s="6" t="s">
        <v>4766</v>
      </c>
      <c r="O591" s="6" t="s">
        <v>4766</v>
      </c>
    </row>
    <row r="592" spans="1:15" ht="16.5" customHeight="1" x14ac:dyDescent="0.25">
      <c r="A592" s="1" t="s">
        <v>3999</v>
      </c>
      <c r="B592" s="2" t="s">
        <v>5589</v>
      </c>
      <c r="C592" s="13" t="str">
        <f t="shared" si="11"/>
        <v>查看目錄</v>
      </c>
      <c r="D592" s="1" t="s">
        <v>116</v>
      </c>
      <c r="E592" s="6">
        <v>39222</v>
      </c>
      <c r="F592" s="6">
        <v>39238</v>
      </c>
      <c r="G592" s="6">
        <v>39248</v>
      </c>
      <c r="H592" s="6">
        <v>39249</v>
      </c>
      <c r="I592" s="6" t="s">
        <v>4792</v>
      </c>
      <c r="J592" s="6">
        <v>39261</v>
      </c>
      <c r="K592" s="6" t="s">
        <v>4824</v>
      </c>
      <c r="L592" s="6" t="s">
        <v>117</v>
      </c>
      <c r="M592" s="6">
        <v>39265</v>
      </c>
      <c r="N592" s="6" t="s">
        <v>4766</v>
      </c>
      <c r="O592" s="6" t="s">
        <v>4766</v>
      </c>
    </row>
    <row r="593" spans="1:15" ht="16.5" customHeight="1" x14ac:dyDescent="0.25">
      <c r="A593" s="1" t="s">
        <v>4000</v>
      </c>
      <c r="B593" s="2" t="s">
        <v>5590</v>
      </c>
      <c r="C593" s="13" t="str">
        <f t="shared" si="11"/>
        <v>查看目錄</v>
      </c>
      <c r="D593" s="1" t="s">
        <v>116</v>
      </c>
      <c r="E593" s="6">
        <v>39222</v>
      </c>
      <c r="F593" s="6">
        <v>39238</v>
      </c>
      <c r="G593" s="6">
        <v>39248</v>
      </c>
      <c r="H593" s="6">
        <v>39249</v>
      </c>
      <c r="I593" s="6" t="s">
        <v>4792</v>
      </c>
      <c r="J593" s="6">
        <v>39261</v>
      </c>
      <c r="K593" s="6" t="s">
        <v>4824</v>
      </c>
      <c r="L593" s="6" t="s">
        <v>117</v>
      </c>
      <c r="M593" s="6">
        <v>39265</v>
      </c>
      <c r="N593" s="6" t="s">
        <v>4766</v>
      </c>
      <c r="O593" s="6" t="s">
        <v>4766</v>
      </c>
    </row>
    <row r="594" spans="1:15" ht="16.5" customHeight="1" x14ac:dyDescent="0.25">
      <c r="A594" s="1" t="s">
        <v>4001</v>
      </c>
      <c r="B594" s="2" t="s">
        <v>5591</v>
      </c>
      <c r="C594" s="13" t="str">
        <f t="shared" si="11"/>
        <v>查看目錄</v>
      </c>
      <c r="D594" s="1" t="s">
        <v>624</v>
      </c>
      <c r="E594" s="6">
        <v>39216</v>
      </c>
      <c r="F594" s="6" t="s">
        <v>533</v>
      </c>
      <c r="G594" s="6">
        <v>39243</v>
      </c>
      <c r="H594" s="6">
        <v>39244</v>
      </c>
      <c r="I594" s="6" t="s">
        <v>4792</v>
      </c>
      <c r="J594" s="6">
        <v>39245</v>
      </c>
      <c r="K594" s="6" t="s">
        <v>4824</v>
      </c>
      <c r="L594" s="6" t="s">
        <v>625</v>
      </c>
      <c r="M594" s="6">
        <v>39248</v>
      </c>
      <c r="N594" s="6" t="s">
        <v>4766</v>
      </c>
      <c r="O594" s="6" t="s">
        <v>4766</v>
      </c>
    </row>
    <row r="595" spans="1:15" ht="16.5" customHeight="1" x14ac:dyDescent="0.25">
      <c r="A595" s="1" t="s">
        <v>4002</v>
      </c>
      <c r="B595" s="2" t="s">
        <v>5592</v>
      </c>
      <c r="C595" s="13" t="str">
        <f t="shared" si="11"/>
        <v>查看目錄</v>
      </c>
      <c r="D595" s="1" t="s">
        <v>635</v>
      </c>
      <c r="E595" s="6">
        <v>39230</v>
      </c>
      <c r="F595" s="6">
        <v>39261</v>
      </c>
      <c r="G595" s="6">
        <v>39264</v>
      </c>
      <c r="H595" s="6">
        <v>39264</v>
      </c>
      <c r="I595" s="6" t="s">
        <v>4792</v>
      </c>
      <c r="J595" s="6">
        <v>39279</v>
      </c>
      <c r="K595" s="6" t="s">
        <v>4824</v>
      </c>
      <c r="L595" s="6" t="s">
        <v>108</v>
      </c>
      <c r="M595" s="6">
        <v>39281</v>
      </c>
      <c r="N595" s="6" t="s">
        <v>4766</v>
      </c>
      <c r="O595" s="6" t="s">
        <v>4766</v>
      </c>
    </row>
    <row r="596" spans="1:15" ht="16.5" customHeight="1" x14ac:dyDescent="0.25">
      <c r="A596" s="1" t="s">
        <v>4003</v>
      </c>
      <c r="B596" s="2" t="s">
        <v>5593</v>
      </c>
      <c r="C596" s="13" t="str">
        <f t="shared" si="11"/>
        <v>查看目錄</v>
      </c>
      <c r="D596" s="1" t="s">
        <v>2173</v>
      </c>
      <c r="E596" s="6">
        <v>39253</v>
      </c>
      <c r="F596" s="6">
        <v>39262</v>
      </c>
      <c r="G596" s="6">
        <v>39266</v>
      </c>
      <c r="H596" s="6">
        <v>39266</v>
      </c>
      <c r="I596" s="6" t="s">
        <v>4792</v>
      </c>
      <c r="J596" s="6">
        <v>39279</v>
      </c>
      <c r="K596" s="6" t="s">
        <v>4824</v>
      </c>
      <c r="L596" s="6" t="s">
        <v>632</v>
      </c>
      <c r="M596" s="6">
        <v>39281</v>
      </c>
      <c r="N596" s="6" t="s">
        <v>4766</v>
      </c>
      <c r="O596" s="6" t="s">
        <v>4766</v>
      </c>
    </row>
    <row r="597" spans="1:15" ht="16.5" customHeight="1" x14ac:dyDescent="0.25">
      <c r="A597" s="1" t="s">
        <v>4004</v>
      </c>
      <c r="B597" s="2" t="s">
        <v>5594</v>
      </c>
      <c r="C597" s="13" t="str">
        <f t="shared" si="11"/>
        <v>查看目錄</v>
      </c>
      <c r="D597" s="1" t="s">
        <v>565</v>
      </c>
      <c r="E597" s="6">
        <v>39265</v>
      </c>
      <c r="F597" s="6">
        <v>39296</v>
      </c>
      <c r="G597" s="6">
        <v>39288</v>
      </c>
      <c r="H597" s="6">
        <v>39289</v>
      </c>
      <c r="I597" s="6" t="s">
        <v>4792</v>
      </c>
      <c r="J597" s="6">
        <v>39294</v>
      </c>
      <c r="K597" s="6" t="s">
        <v>4824</v>
      </c>
      <c r="L597" s="6" t="s">
        <v>566</v>
      </c>
      <c r="M597" s="6">
        <v>39301</v>
      </c>
      <c r="N597" s="6" t="s">
        <v>4766</v>
      </c>
      <c r="O597" s="6" t="s">
        <v>4766</v>
      </c>
    </row>
    <row r="598" spans="1:15" ht="16.5" customHeight="1" x14ac:dyDescent="0.25">
      <c r="A598" s="1" t="s">
        <v>4005</v>
      </c>
      <c r="B598" s="2" t="s">
        <v>5595</v>
      </c>
      <c r="C598" s="13" t="str">
        <f t="shared" si="11"/>
        <v>查看目錄</v>
      </c>
      <c r="D598" s="1" t="s">
        <v>3983</v>
      </c>
      <c r="E598" s="6">
        <v>39196</v>
      </c>
      <c r="F598" s="6">
        <v>39146</v>
      </c>
      <c r="G598" s="6">
        <v>39289</v>
      </c>
      <c r="H598" s="6">
        <v>39291</v>
      </c>
      <c r="I598" s="6" t="s">
        <v>4792</v>
      </c>
      <c r="J598" s="6">
        <v>39294</v>
      </c>
      <c r="K598" s="6" t="s">
        <v>4824</v>
      </c>
      <c r="L598" s="6" t="s">
        <v>350</v>
      </c>
      <c r="M598" s="6">
        <v>39301</v>
      </c>
      <c r="N598" s="6" t="s">
        <v>4766</v>
      </c>
      <c r="O598" s="6" t="s">
        <v>4766</v>
      </c>
    </row>
    <row r="599" spans="1:15" ht="16.5" customHeight="1" x14ac:dyDescent="0.25">
      <c r="A599" s="1" t="s">
        <v>4006</v>
      </c>
      <c r="B599" s="2" t="s">
        <v>5596</v>
      </c>
      <c r="C599" s="13" t="str">
        <f t="shared" si="11"/>
        <v>查看目錄</v>
      </c>
      <c r="D599" s="1" t="s">
        <v>3983</v>
      </c>
      <c r="E599" s="6">
        <v>39196</v>
      </c>
      <c r="F599" s="6">
        <v>39222</v>
      </c>
      <c r="G599" s="6">
        <v>39289</v>
      </c>
      <c r="H599" s="6">
        <v>39291</v>
      </c>
      <c r="I599" s="6" t="s">
        <v>4792</v>
      </c>
      <c r="J599" s="6">
        <v>39294</v>
      </c>
      <c r="K599" s="6" t="s">
        <v>4824</v>
      </c>
      <c r="L599" s="6" t="s">
        <v>350</v>
      </c>
      <c r="M599" s="6">
        <v>39301</v>
      </c>
      <c r="N599" s="6" t="s">
        <v>4766</v>
      </c>
      <c r="O599" s="6" t="s">
        <v>4766</v>
      </c>
    </row>
    <row r="600" spans="1:15" ht="16.5" customHeight="1" x14ac:dyDescent="0.25">
      <c r="A600" s="1" t="s">
        <v>4007</v>
      </c>
      <c r="B600" s="2" t="s">
        <v>5597</v>
      </c>
      <c r="C600" s="13" t="str">
        <f t="shared" si="11"/>
        <v>查看目錄</v>
      </c>
      <c r="D600" s="1" t="s">
        <v>138</v>
      </c>
      <c r="E600" s="6">
        <v>39279</v>
      </c>
      <c r="F600" s="6">
        <v>39289</v>
      </c>
      <c r="G600" s="6">
        <v>39287</v>
      </c>
      <c r="H600" s="6">
        <v>39289</v>
      </c>
      <c r="I600" s="6" t="s">
        <v>4792</v>
      </c>
      <c r="J600" s="6">
        <v>39294</v>
      </c>
      <c r="K600" s="6" t="s">
        <v>4824</v>
      </c>
      <c r="L600" s="6" t="s">
        <v>108</v>
      </c>
      <c r="M600" s="6">
        <v>39301</v>
      </c>
      <c r="N600" s="6" t="s">
        <v>4766</v>
      </c>
      <c r="O600" s="6" t="s">
        <v>4766</v>
      </c>
    </row>
    <row r="601" spans="1:15" ht="16.5" customHeight="1" x14ac:dyDescent="0.25">
      <c r="A601" s="1" t="s">
        <v>4008</v>
      </c>
      <c r="B601" s="2" t="s">
        <v>5598</v>
      </c>
      <c r="C601" s="13" t="str">
        <f t="shared" si="11"/>
        <v>查看目錄</v>
      </c>
      <c r="D601" s="1" t="s">
        <v>635</v>
      </c>
      <c r="E601" s="6">
        <v>39264</v>
      </c>
      <c r="F601" s="6">
        <v>39293</v>
      </c>
      <c r="G601" s="6">
        <v>39299</v>
      </c>
      <c r="H601" s="6">
        <v>39301</v>
      </c>
      <c r="I601" s="6" t="s">
        <v>4805</v>
      </c>
      <c r="J601" s="6">
        <v>39309</v>
      </c>
      <c r="K601" s="6" t="s">
        <v>4824</v>
      </c>
      <c r="L601" s="6" t="s">
        <v>625</v>
      </c>
      <c r="M601" s="6">
        <v>39311</v>
      </c>
      <c r="N601" s="6" t="s">
        <v>4766</v>
      </c>
      <c r="O601" s="6" t="s">
        <v>4766</v>
      </c>
    </row>
    <row r="602" spans="1:15" ht="16.5" customHeight="1" x14ac:dyDescent="0.25">
      <c r="A602" s="1" t="s">
        <v>4009</v>
      </c>
      <c r="B602" s="2" t="s">
        <v>5599</v>
      </c>
      <c r="C602" s="13" t="str">
        <f t="shared" si="11"/>
        <v>查看目錄</v>
      </c>
      <c r="D602" s="1" t="s">
        <v>5011</v>
      </c>
      <c r="E602" s="6">
        <v>39275</v>
      </c>
      <c r="F602" s="6">
        <v>39324</v>
      </c>
      <c r="G602" s="6">
        <v>39303</v>
      </c>
      <c r="H602" s="6">
        <v>39304</v>
      </c>
      <c r="I602" s="6" t="s">
        <v>4792</v>
      </c>
      <c r="J602" s="6">
        <v>39309</v>
      </c>
      <c r="K602" s="6" t="s">
        <v>4824</v>
      </c>
      <c r="L602" s="6" t="s">
        <v>632</v>
      </c>
      <c r="M602" s="6">
        <v>39311</v>
      </c>
      <c r="N602" s="6" t="s">
        <v>4766</v>
      </c>
      <c r="O602" s="6" t="s">
        <v>4766</v>
      </c>
    </row>
    <row r="603" spans="1:15" ht="16.5" customHeight="1" x14ac:dyDescent="0.25">
      <c r="A603" s="1" t="s">
        <v>4010</v>
      </c>
      <c r="B603" s="2" t="s">
        <v>5600</v>
      </c>
      <c r="C603" s="13" t="str">
        <f t="shared" si="11"/>
        <v>查看目錄</v>
      </c>
      <c r="D603" s="1" t="s">
        <v>5011</v>
      </c>
      <c r="E603" s="6">
        <v>39275</v>
      </c>
      <c r="F603" s="6">
        <v>39324</v>
      </c>
      <c r="G603" s="6">
        <v>39303</v>
      </c>
      <c r="H603" s="6">
        <v>39304</v>
      </c>
      <c r="I603" s="6" t="s">
        <v>4792</v>
      </c>
      <c r="J603" s="6">
        <v>39309</v>
      </c>
      <c r="K603" s="6" t="s">
        <v>4824</v>
      </c>
      <c r="L603" s="6" t="s">
        <v>632</v>
      </c>
      <c r="M603" s="6">
        <v>39311</v>
      </c>
      <c r="N603" s="6" t="s">
        <v>4766</v>
      </c>
      <c r="O603" s="6" t="s">
        <v>4766</v>
      </c>
    </row>
    <row r="604" spans="1:15" ht="16.5" customHeight="1" x14ac:dyDescent="0.25">
      <c r="A604" s="1" t="s">
        <v>4011</v>
      </c>
      <c r="B604" s="2" t="s">
        <v>5601</v>
      </c>
      <c r="C604" s="13" t="str">
        <f t="shared" ref="C604:C667" si="12">HYPERLINK("X:\Private\NTD\Test Report\測試報告-電子版本(1999-2014)\MIS","查看目錄")</f>
        <v>查看目錄</v>
      </c>
      <c r="D604" s="1" t="s">
        <v>5011</v>
      </c>
      <c r="E604" s="6">
        <v>39275</v>
      </c>
      <c r="F604" s="6">
        <v>39324</v>
      </c>
      <c r="G604" s="6">
        <v>39303</v>
      </c>
      <c r="H604" s="6">
        <v>39304</v>
      </c>
      <c r="I604" s="6" t="s">
        <v>4792</v>
      </c>
      <c r="J604" s="6">
        <v>39309</v>
      </c>
      <c r="K604" s="6" t="s">
        <v>4824</v>
      </c>
      <c r="L604" s="6" t="s">
        <v>632</v>
      </c>
      <c r="M604" s="6">
        <v>39311</v>
      </c>
      <c r="N604" s="6" t="s">
        <v>4766</v>
      </c>
      <c r="O604" s="6" t="s">
        <v>4766</v>
      </c>
    </row>
    <row r="605" spans="1:15" ht="16.5" customHeight="1" x14ac:dyDescent="0.25">
      <c r="A605" s="1" t="s">
        <v>4012</v>
      </c>
      <c r="B605" s="2" t="s">
        <v>5602</v>
      </c>
      <c r="C605" s="13" t="str">
        <f t="shared" si="12"/>
        <v>查看目錄</v>
      </c>
      <c r="D605" s="1" t="s">
        <v>5011</v>
      </c>
      <c r="E605" s="6">
        <v>39275</v>
      </c>
      <c r="F605" s="6">
        <v>39324</v>
      </c>
      <c r="G605" s="6">
        <v>39303</v>
      </c>
      <c r="H605" s="6">
        <v>39304</v>
      </c>
      <c r="I605" s="6" t="s">
        <v>4792</v>
      </c>
      <c r="J605" s="6">
        <v>39309</v>
      </c>
      <c r="K605" s="6" t="s">
        <v>4824</v>
      </c>
      <c r="L605" s="6" t="s">
        <v>632</v>
      </c>
      <c r="M605" s="6">
        <v>39311</v>
      </c>
      <c r="N605" s="6" t="s">
        <v>4766</v>
      </c>
      <c r="O605" s="6" t="s">
        <v>4766</v>
      </c>
    </row>
    <row r="606" spans="1:15" ht="16.5" customHeight="1" x14ac:dyDescent="0.25">
      <c r="A606" s="1" t="s">
        <v>4013</v>
      </c>
      <c r="B606" s="2" t="s">
        <v>5603</v>
      </c>
      <c r="C606" s="13" t="str">
        <f t="shared" si="12"/>
        <v>查看目錄</v>
      </c>
      <c r="D606" s="1" t="s">
        <v>5011</v>
      </c>
      <c r="E606" s="6">
        <v>39275</v>
      </c>
      <c r="F606" s="6">
        <v>39324</v>
      </c>
      <c r="G606" s="6">
        <v>39303</v>
      </c>
      <c r="H606" s="6">
        <v>39304</v>
      </c>
      <c r="I606" s="6" t="s">
        <v>4792</v>
      </c>
      <c r="J606" s="6">
        <v>39309</v>
      </c>
      <c r="K606" s="6" t="s">
        <v>4824</v>
      </c>
      <c r="L606" s="6" t="s">
        <v>632</v>
      </c>
      <c r="M606" s="6">
        <v>39311</v>
      </c>
      <c r="N606" s="6" t="s">
        <v>4766</v>
      </c>
      <c r="O606" s="6" t="s">
        <v>4766</v>
      </c>
    </row>
    <row r="607" spans="1:15" ht="16.5" customHeight="1" x14ac:dyDescent="0.25">
      <c r="A607" s="1" t="s">
        <v>4014</v>
      </c>
      <c r="B607" s="2" t="s">
        <v>5604</v>
      </c>
      <c r="C607" s="13" t="str">
        <f t="shared" si="12"/>
        <v>查看目錄</v>
      </c>
      <c r="D607" s="1" t="s">
        <v>5011</v>
      </c>
      <c r="E607" s="6">
        <v>39275</v>
      </c>
      <c r="F607" s="6">
        <v>39324</v>
      </c>
      <c r="G607" s="6">
        <v>39303</v>
      </c>
      <c r="H607" s="6">
        <v>39304</v>
      </c>
      <c r="I607" s="6" t="s">
        <v>4792</v>
      </c>
      <c r="J607" s="6">
        <v>39309</v>
      </c>
      <c r="K607" s="6" t="s">
        <v>4824</v>
      </c>
      <c r="L607" s="6" t="s">
        <v>632</v>
      </c>
      <c r="M607" s="6">
        <v>39311</v>
      </c>
      <c r="N607" s="6" t="s">
        <v>4766</v>
      </c>
      <c r="O607" s="6" t="s">
        <v>4766</v>
      </c>
    </row>
    <row r="608" spans="1:15" ht="16.5" customHeight="1" x14ac:dyDescent="0.25">
      <c r="A608" s="1" t="s">
        <v>4015</v>
      </c>
      <c r="B608" s="2" t="s">
        <v>5605</v>
      </c>
      <c r="C608" s="13" t="str">
        <f t="shared" si="12"/>
        <v>查看目錄</v>
      </c>
      <c r="D608" s="1" t="s">
        <v>5011</v>
      </c>
      <c r="E608" s="6">
        <v>39275</v>
      </c>
      <c r="F608" s="6">
        <v>39324</v>
      </c>
      <c r="G608" s="6">
        <v>39303</v>
      </c>
      <c r="H608" s="6">
        <v>39304</v>
      </c>
      <c r="I608" s="6" t="s">
        <v>4792</v>
      </c>
      <c r="J608" s="6">
        <v>39309</v>
      </c>
      <c r="K608" s="6" t="s">
        <v>4824</v>
      </c>
      <c r="L608" s="6" t="s">
        <v>632</v>
      </c>
      <c r="M608" s="6">
        <v>39311</v>
      </c>
      <c r="N608" s="6" t="s">
        <v>4766</v>
      </c>
      <c r="O608" s="6" t="s">
        <v>4766</v>
      </c>
    </row>
    <row r="609" spans="1:15" ht="16.5" customHeight="1" x14ac:dyDescent="0.25">
      <c r="A609" s="1" t="s">
        <v>4016</v>
      </c>
      <c r="B609" s="2" t="s">
        <v>5606</v>
      </c>
      <c r="C609" s="13" t="str">
        <f t="shared" si="12"/>
        <v>查看目錄</v>
      </c>
      <c r="D609" s="1" t="s">
        <v>5011</v>
      </c>
      <c r="E609" s="6">
        <v>39275</v>
      </c>
      <c r="F609" s="6">
        <v>39324</v>
      </c>
      <c r="G609" s="6">
        <v>39303</v>
      </c>
      <c r="H609" s="6">
        <v>39304</v>
      </c>
      <c r="I609" s="6" t="s">
        <v>4792</v>
      </c>
      <c r="J609" s="6">
        <v>39309</v>
      </c>
      <c r="K609" s="6" t="s">
        <v>4824</v>
      </c>
      <c r="L609" s="6" t="s">
        <v>632</v>
      </c>
      <c r="M609" s="6">
        <v>39311</v>
      </c>
      <c r="N609" s="6" t="s">
        <v>4766</v>
      </c>
      <c r="O609" s="6" t="s">
        <v>4766</v>
      </c>
    </row>
    <row r="610" spans="1:15" ht="16.5" customHeight="1" x14ac:dyDescent="0.25">
      <c r="A610" s="1" t="s">
        <v>4017</v>
      </c>
      <c r="B610" s="2" t="s">
        <v>5607</v>
      </c>
      <c r="C610" s="13" t="str">
        <f t="shared" si="12"/>
        <v>查看目錄</v>
      </c>
      <c r="D610" s="1" t="s">
        <v>5011</v>
      </c>
      <c r="E610" s="6">
        <v>39275</v>
      </c>
      <c r="F610" s="6">
        <v>39324</v>
      </c>
      <c r="G610" s="6">
        <v>39303</v>
      </c>
      <c r="H610" s="6">
        <v>39304</v>
      </c>
      <c r="I610" s="6" t="s">
        <v>4792</v>
      </c>
      <c r="J610" s="6">
        <v>39309</v>
      </c>
      <c r="K610" s="6" t="s">
        <v>4824</v>
      </c>
      <c r="L610" s="6" t="s">
        <v>632</v>
      </c>
      <c r="M610" s="6">
        <v>39311</v>
      </c>
      <c r="N610" s="6" t="s">
        <v>4766</v>
      </c>
      <c r="O610" s="6" t="s">
        <v>4766</v>
      </c>
    </row>
    <row r="611" spans="1:15" ht="16.5" customHeight="1" x14ac:dyDescent="0.25">
      <c r="A611" s="1" t="s">
        <v>4018</v>
      </c>
      <c r="B611" s="2" t="s">
        <v>5608</v>
      </c>
      <c r="C611" s="13" t="str">
        <f t="shared" si="12"/>
        <v>查看目錄</v>
      </c>
      <c r="D611" s="1" t="s">
        <v>5011</v>
      </c>
      <c r="E611" s="6">
        <v>39275</v>
      </c>
      <c r="F611" s="6">
        <v>39324</v>
      </c>
      <c r="G611" s="6">
        <v>39303</v>
      </c>
      <c r="H611" s="6">
        <v>39304</v>
      </c>
      <c r="I611" s="6" t="s">
        <v>4792</v>
      </c>
      <c r="J611" s="6">
        <v>39309</v>
      </c>
      <c r="K611" s="6" t="s">
        <v>4824</v>
      </c>
      <c r="L611" s="6" t="s">
        <v>632</v>
      </c>
      <c r="M611" s="6">
        <v>39311</v>
      </c>
      <c r="N611" s="6" t="s">
        <v>4766</v>
      </c>
      <c r="O611" s="6" t="s">
        <v>4766</v>
      </c>
    </row>
    <row r="612" spans="1:15" ht="16.5" customHeight="1" x14ac:dyDescent="0.25">
      <c r="A612" s="1" t="s">
        <v>4019</v>
      </c>
      <c r="B612" s="2" t="s">
        <v>5609</v>
      </c>
      <c r="C612" s="13" t="str">
        <f t="shared" si="12"/>
        <v>查看目錄</v>
      </c>
      <c r="D612" s="1" t="s">
        <v>5011</v>
      </c>
      <c r="E612" s="6">
        <v>39275</v>
      </c>
      <c r="F612" s="6">
        <v>39324</v>
      </c>
      <c r="G612" s="6">
        <v>39303</v>
      </c>
      <c r="H612" s="6">
        <v>39304</v>
      </c>
      <c r="I612" s="6" t="s">
        <v>4792</v>
      </c>
      <c r="J612" s="6">
        <v>39309</v>
      </c>
      <c r="K612" s="6" t="s">
        <v>4824</v>
      </c>
      <c r="L612" s="6" t="s">
        <v>632</v>
      </c>
      <c r="M612" s="6">
        <v>39311</v>
      </c>
      <c r="N612" s="6" t="s">
        <v>4766</v>
      </c>
      <c r="O612" s="6" t="s">
        <v>4766</v>
      </c>
    </row>
    <row r="613" spans="1:15" ht="16.5" customHeight="1" x14ac:dyDescent="0.25">
      <c r="A613" s="1" t="s">
        <v>4020</v>
      </c>
      <c r="B613" s="2" t="s">
        <v>5610</v>
      </c>
      <c r="C613" s="13" t="str">
        <f t="shared" si="12"/>
        <v>查看目錄</v>
      </c>
      <c r="D613" s="1" t="s">
        <v>5011</v>
      </c>
      <c r="E613" s="6">
        <v>39275</v>
      </c>
      <c r="F613" s="6">
        <v>39324</v>
      </c>
      <c r="G613" s="6">
        <v>39303</v>
      </c>
      <c r="H613" s="6">
        <v>39304</v>
      </c>
      <c r="I613" s="6" t="s">
        <v>4792</v>
      </c>
      <c r="J613" s="6">
        <v>39309</v>
      </c>
      <c r="K613" s="6" t="s">
        <v>4824</v>
      </c>
      <c r="L613" s="6" t="s">
        <v>632</v>
      </c>
      <c r="M613" s="6">
        <v>39311</v>
      </c>
      <c r="N613" s="6" t="s">
        <v>4766</v>
      </c>
      <c r="O613" s="6" t="s">
        <v>4766</v>
      </c>
    </row>
    <row r="614" spans="1:15" ht="16.5" customHeight="1" x14ac:dyDescent="0.25">
      <c r="A614" s="1" t="s">
        <v>4021</v>
      </c>
      <c r="B614" s="2" t="s">
        <v>5611</v>
      </c>
      <c r="C614" s="13" t="str">
        <f t="shared" si="12"/>
        <v>查看目錄</v>
      </c>
      <c r="D614" s="1" t="s">
        <v>578</v>
      </c>
      <c r="E614" s="6">
        <v>39299</v>
      </c>
      <c r="F614" s="6">
        <v>39341</v>
      </c>
      <c r="G614" s="6">
        <v>39343</v>
      </c>
      <c r="H614" s="6">
        <v>39344</v>
      </c>
      <c r="I614" s="6" t="s">
        <v>4792</v>
      </c>
      <c r="J614" s="6">
        <v>39353</v>
      </c>
      <c r="K614" s="6" t="s">
        <v>4824</v>
      </c>
      <c r="L614" s="6" t="s">
        <v>554</v>
      </c>
      <c r="M614" s="6">
        <v>39385</v>
      </c>
      <c r="N614" s="6" t="s">
        <v>4766</v>
      </c>
      <c r="O614" s="6" t="s">
        <v>4766</v>
      </c>
    </row>
    <row r="615" spans="1:15" ht="16.5" customHeight="1" x14ac:dyDescent="0.25">
      <c r="A615" s="1" t="s">
        <v>4022</v>
      </c>
      <c r="B615" s="2" t="s">
        <v>5612</v>
      </c>
      <c r="C615" s="13" t="str">
        <f t="shared" si="12"/>
        <v>查看目錄</v>
      </c>
      <c r="D615" s="1" t="s">
        <v>133</v>
      </c>
      <c r="E615" s="6">
        <v>39307</v>
      </c>
      <c r="F615" s="6">
        <v>39338</v>
      </c>
      <c r="G615" s="6">
        <v>39331</v>
      </c>
      <c r="H615" s="6">
        <v>39331</v>
      </c>
      <c r="I615" s="6" t="s">
        <v>4792</v>
      </c>
      <c r="J615" s="6">
        <v>39353</v>
      </c>
      <c r="K615" s="6" t="s">
        <v>4824</v>
      </c>
      <c r="L615" s="6" t="s">
        <v>108</v>
      </c>
      <c r="M615" s="6">
        <v>39385</v>
      </c>
      <c r="N615" s="6" t="s">
        <v>4766</v>
      </c>
      <c r="O615" s="6" t="s">
        <v>4766</v>
      </c>
    </row>
    <row r="616" spans="1:15" ht="16.5" customHeight="1" x14ac:dyDescent="0.25">
      <c r="A616" s="1" t="s">
        <v>4023</v>
      </c>
      <c r="B616" s="2" t="s">
        <v>5613</v>
      </c>
      <c r="C616" s="13" t="str">
        <f t="shared" si="12"/>
        <v>查看目錄</v>
      </c>
      <c r="D616" s="1" t="s">
        <v>635</v>
      </c>
      <c r="E616" s="6">
        <v>39294</v>
      </c>
      <c r="F616" s="6">
        <v>39335</v>
      </c>
      <c r="G616" s="6">
        <v>39331</v>
      </c>
      <c r="H616" s="6">
        <v>39331</v>
      </c>
      <c r="I616" s="6" t="s">
        <v>4792</v>
      </c>
      <c r="J616" s="6">
        <v>39353</v>
      </c>
      <c r="K616" s="6" t="s">
        <v>4824</v>
      </c>
      <c r="L616" s="6" t="s">
        <v>632</v>
      </c>
      <c r="M616" s="6">
        <v>39385</v>
      </c>
      <c r="N616" s="6" t="s">
        <v>4766</v>
      </c>
      <c r="O616" s="6" t="s">
        <v>4766</v>
      </c>
    </row>
    <row r="617" spans="1:15" ht="16.5" customHeight="1" x14ac:dyDescent="0.25">
      <c r="A617" s="1" t="s">
        <v>4024</v>
      </c>
      <c r="B617" s="2" t="s">
        <v>5614</v>
      </c>
      <c r="C617" s="13" t="str">
        <f t="shared" si="12"/>
        <v>查看目錄</v>
      </c>
      <c r="D617" s="1" t="s">
        <v>635</v>
      </c>
      <c r="E617" s="6">
        <v>39294</v>
      </c>
      <c r="F617" s="6">
        <v>39335</v>
      </c>
      <c r="G617" s="6">
        <v>39331</v>
      </c>
      <c r="H617" s="6">
        <v>39331</v>
      </c>
      <c r="I617" s="6" t="s">
        <v>4792</v>
      </c>
      <c r="J617" s="6">
        <v>39353</v>
      </c>
      <c r="K617" s="6" t="s">
        <v>4824</v>
      </c>
      <c r="L617" s="6" t="s">
        <v>632</v>
      </c>
      <c r="M617" s="6">
        <v>39385</v>
      </c>
      <c r="N617" s="6" t="s">
        <v>4766</v>
      </c>
      <c r="O617" s="6" t="s">
        <v>4766</v>
      </c>
    </row>
    <row r="618" spans="1:15" ht="16.5" customHeight="1" x14ac:dyDescent="0.25">
      <c r="A618" s="1" t="s">
        <v>4025</v>
      </c>
      <c r="B618" s="2" t="s">
        <v>5615</v>
      </c>
      <c r="C618" s="13" t="str">
        <f t="shared" si="12"/>
        <v>查看目錄</v>
      </c>
      <c r="D618" s="1" t="s">
        <v>635</v>
      </c>
      <c r="E618" s="6">
        <v>39294</v>
      </c>
      <c r="F618" s="6">
        <v>39335</v>
      </c>
      <c r="G618" s="6">
        <v>39331</v>
      </c>
      <c r="H618" s="6">
        <v>39331</v>
      </c>
      <c r="I618" s="6" t="s">
        <v>4792</v>
      </c>
      <c r="J618" s="6">
        <v>39353</v>
      </c>
      <c r="K618" s="6" t="s">
        <v>4824</v>
      </c>
      <c r="L618" s="6" t="s">
        <v>632</v>
      </c>
      <c r="M618" s="6">
        <v>39385</v>
      </c>
      <c r="N618" s="6" t="s">
        <v>4766</v>
      </c>
      <c r="O618" s="6" t="s">
        <v>4766</v>
      </c>
    </row>
    <row r="619" spans="1:15" ht="16.5" customHeight="1" x14ac:dyDescent="0.25">
      <c r="A619" s="1" t="s">
        <v>4026</v>
      </c>
      <c r="B619" s="2" t="s">
        <v>5616</v>
      </c>
      <c r="C619" s="13" t="str">
        <f t="shared" si="12"/>
        <v>查看目錄</v>
      </c>
      <c r="D619" s="1" t="s">
        <v>635</v>
      </c>
      <c r="E619" s="6">
        <v>39294</v>
      </c>
      <c r="F619" s="6">
        <v>39335</v>
      </c>
      <c r="G619" s="6">
        <v>39331</v>
      </c>
      <c r="H619" s="6">
        <v>39331</v>
      </c>
      <c r="I619" s="6" t="s">
        <v>4792</v>
      </c>
      <c r="J619" s="6">
        <v>39353</v>
      </c>
      <c r="K619" s="6" t="s">
        <v>4824</v>
      </c>
      <c r="L619" s="6" t="s">
        <v>632</v>
      </c>
      <c r="M619" s="6">
        <v>39385</v>
      </c>
      <c r="N619" s="6" t="s">
        <v>4766</v>
      </c>
      <c r="O619" s="6" t="s">
        <v>4766</v>
      </c>
    </row>
    <row r="620" spans="1:15" ht="16.5" customHeight="1" x14ac:dyDescent="0.25">
      <c r="A620" s="1" t="s">
        <v>4027</v>
      </c>
      <c r="B620" s="2" t="s">
        <v>5617</v>
      </c>
      <c r="C620" s="13" t="str">
        <f t="shared" si="12"/>
        <v>查看目錄</v>
      </c>
      <c r="D620" s="1" t="s">
        <v>1363</v>
      </c>
      <c r="E620" s="6">
        <v>39344</v>
      </c>
      <c r="F620" s="6">
        <v>39374</v>
      </c>
      <c r="G620" s="6">
        <v>39368</v>
      </c>
      <c r="H620" s="6">
        <v>39370</v>
      </c>
      <c r="I620" s="6" t="s">
        <v>4792</v>
      </c>
      <c r="J620" s="6">
        <v>39379</v>
      </c>
      <c r="K620" s="6" t="s">
        <v>4824</v>
      </c>
      <c r="L620" s="6" t="s">
        <v>108</v>
      </c>
      <c r="M620" s="6">
        <v>39385</v>
      </c>
      <c r="N620" s="6" t="s">
        <v>4766</v>
      </c>
      <c r="O620" s="6" t="s">
        <v>4766</v>
      </c>
    </row>
    <row r="621" spans="1:15" ht="16.5" customHeight="1" x14ac:dyDescent="0.25">
      <c r="A621" s="1" t="s">
        <v>4028</v>
      </c>
      <c r="B621" s="2" t="s">
        <v>5618</v>
      </c>
      <c r="C621" s="13" t="str">
        <f t="shared" si="12"/>
        <v>查看目錄</v>
      </c>
      <c r="D621" s="1" t="s">
        <v>382</v>
      </c>
      <c r="E621" s="6" t="s">
        <v>4766</v>
      </c>
      <c r="F621" s="6">
        <v>39386</v>
      </c>
      <c r="G621" s="6" t="s">
        <v>4766</v>
      </c>
      <c r="H621" s="6" t="s">
        <v>4766</v>
      </c>
      <c r="I621" s="6" t="s">
        <v>4766</v>
      </c>
      <c r="J621" s="6" t="s">
        <v>4766</v>
      </c>
      <c r="K621" s="6" t="s">
        <v>4766</v>
      </c>
      <c r="L621" s="6" t="s">
        <v>455</v>
      </c>
      <c r="M621" s="6" t="s">
        <v>4766</v>
      </c>
      <c r="N621" s="6" t="s">
        <v>4766</v>
      </c>
      <c r="O621" s="6" t="s">
        <v>4766</v>
      </c>
    </row>
    <row r="622" spans="1:15" ht="16.5" customHeight="1" x14ac:dyDescent="0.25">
      <c r="A622" s="1" t="s">
        <v>4029</v>
      </c>
      <c r="B622" s="2" t="s">
        <v>5619</v>
      </c>
      <c r="C622" s="13" t="str">
        <f t="shared" si="12"/>
        <v>查看目錄</v>
      </c>
      <c r="D622" s="1" t="s">
        <v>578</v>
      </c>
      <c r="E622" s="6">
        <v>39367</v>
      </c>
      <c r="F622" s="6">
        <v>39417</v>
      </c>
      <c r="G622" s="6">
        <v>39408</v>
      </c>
      <c r="H622" s="6">
        <v>39408</v>
      </c>
      <c r="I622" s="6" t="s">
        <v>4792</v>
      </c>
      <c r="J622" s="6">
        <v>39416</v>
      </c>
      <c r="K622" s="6" t="s">
        <v>4824</v>
      </c>
      <c r="L622" s="6" t="s">
        <v>554</v>
      </c>
      <c r="M622" s="6">
        <v>39420</v>
      </c>
      <c r="N622" s="6">
        <v>39727</v>
      </c>
      <c r="O622" s="6" t="s">
        <v>4766</v>
      </c>
    </row>
    <row r="623" spans="1:15" ht="16.5" customHeight="1" x14ac:dyDescent="0.25">
      <c r="A623" s="1" t="s">
        <v>4030</v>
      </c>
      <c r="B623" s="2" t="s">
        <v>5620</v>
      </c>
      <c r="C623" s="13" t="str">
        <f t="shared" si="12"/>
        <v>查看目錄</v>
      </c>
      <c r="D623" s="1" t="s">
        <v>578</v>
      </c>
      <c r="E623" s="6">
        <v>39367</v>
      </c>
      <c r="F623" s="6">
        <v>39417</v>
      </c>
      <c r="G623" s="6">
        <v>39408</v>
      </c>
      <c r="H623" s="6">
        <v>39408</v>
      </c>
      <c r="I623" s="6" t="s">
        <v>4792</v>
      </c>
      <c r="J623" s="6">
        <v>39416</v>
      </c>
      <c r="K623" s="6" t="s">
        <v>4824</v>
      </c>
      <c r="L623" s="6" t="s">
        <v>554</v>
      </c>
      <c r="M623" s="6">
        <v>39420</v>
      </c>
      <c r="N623" s="6">
        <v>39727</v>
      </c>
      <c r="O623" s="6" t="s">
        <v>4766</v>
      </c>
    </row>
    <row r="624" spans="1:15" ht="16.5" customHeight="1" x14ac:dyDescent="0.25">
      <c r="A624" s="1" t="s">
        <v>4031</v>
      </c>
      <c r="B624" s="2" t="s">
        <v>5621</v>
      </c>
      <c r="C624" s="13" t="str">
        <f t="shared" si="12"/>
        <v>查看目錄</v>
      </c>
      <c r="D624" s="1" t="s">
        <v>578</v>
      </c>
      <c r="E624" s="6">
        <v>39367</v>
      </c>
      <c r="F624" s="6">
        <v>39417</v>
      </c>
      <c r="G624" s="6">
        <v>39408</v>
      </c>
      <c r="H624" s="6">
        <v>39408</v>
      </c>
      <c r="I624" s="6" t="s">
        <v>4792</v>
      </c>
      <c r="J624" s="6">
        <v>39416</v>
      </c>
      <c r="K624" s="6" t="s">
        <v>4824</v>
      </c>
      <c r="L624" s="6" t="s">
        <v>554</v>
      </c>
      <c r="M624" s="6">
        <v>39420</v>
      </c>
      <c r="N624" s="6">
        <v>39727</v>
      </c>
      <c r="O624" s="6" t="s">
        <v>4766</v>
      </c>
    </row>
    <row r="625" spans="1:15" ht="16.5" customHeight="1" x14ac:dyDescent="0.25">
      <c r="A625" s="1" t="s">
        <v>4032</v>
      </c>
      <c r="B625" s="2" t="s">
        <v>5622</v>
      </c>
      <c r="C625" s="13" t="str">
        <f t="shared" si="12"/>
        <v>查看目錄</v>
      </c>
      <c r="D625" s="1" t="s">
        <v>578</v>
      </c>
      <c r="E625" s="6">
        <v>39367</v>
      </c>
      <c r="F625" s="6">
        <v>39417</v>
      </c>
      <c r="G625" s="6">
        <v>39408</v>
      </c>
      <c r="H625" s="6">
        <v>39408</v>
      </c>
      <c r="I625" s="6" t="s">
        <v>4792</v>
      </c>
      <c r="J625" s="6">
        <v>39416</v>
      </c>
      <c r="K625" s="6" t="s">
        <v>4824</v>
      </c>
      <c r="L625" s="6" t="s">
        <v>554</v>
      </c>
      <c r="M625" s="6">
        <v>39420</v>
      </c>
      <c r="N625" s="6">
        <v>39727</v>
      </c>
      <c r="O625" s="6" t="s">
        <v>4766</v>
      </c>
    </row>
    <row r="626" spans="1:15" ht="16.5" customHeight="1" x14ac:dyDescent="0.25">
      <c r="A626" s="1" t="s">
        <v>4033</v>
      </c>
      <c r="B626" s="2" t="s">
        <v>5623</v>
      </c>
      <c r="C626" s="13" t="str">
        <f t="shared" si="12"/>
        <v>查看目錄</v>
      </c>
      <c r="D626" s="1" t="s">
        <v>578</v>
      </c>
      <c r="E626" s="6">
        <v>39367</v>
      </c>
      <c r="F626" s="6">
        <v>39417</v>
      </c>
      <c r="G626" s="6">
        <v>39408</v>
      </c>
      <c r="H626" s="6">
        <v>39408</v>
      </c>
      <c r="I626" s="6" t="s">
        <v>4792</v>
      </c>
      <c r="J626" s="6">
        <v>39416</v>
      </c>
      <c r="K626" s="6" t="s">
        <v>4824</v>
      </c>
      <c r="L626" s="6" t="s">
        <v>554</v>
      </c>
      <c r="M626" s="6">
        <v>39420</v>
      </c>
      <c r="N626" s="6">
        <v>39727</v>
      </c>
      <c r="O626" s="6" t="s">
        <v>4766</v>
      </c>
    </row>
    <row r="627" spans="1:15" ht="16.5" customHeight="1" x14ac:dyDescent="0.25">
      <c r="A627" s="1" t="s">
        <v>4034</v>
      </c>
      <c r="B627" s="2" t="s">
        <v>5624</v>
      </c>
      <c r="C627" s="13" t="str">
        <f t="shared" si="12"/>
        <v>查看目錄</v>
      </c>
      <c r="D627" s="1" t="s">
        <v>578</v>
      </c>
      <c r="E627" s="6">
        <v>39367</v>
      </c>
      <c r="F627" s="6">
        <v>39417</v>
      </c>
      <c r="G627" s="6">
        <v>39408</v>
      </c>
      <c r="H627" s="6">
        <v>39408</v>
      </c>
      <c r="I627" s="6" t="s">
        <v>4792</v>
      </c>
      <c r="J627" s="6">
        <v>39416</v>
      </c>
      <c r="K627" s="6" t="s">
        <v>4824</v>
      </c>
      <c r="L627" s="6" t="s">
        <v>554</v>
      </c>
      <c r="M627" s="6">
        <v>39420</v>
      </c>
      <c r="N627" s="6">
        <v>39727</v>
      </c>
      <c r="O627" s="6" t="s">
        <v>4766</v>
      </c>
    </row>
    <row r="628" spans="1:15" ht="16.5" customHeight="1" x14ac:dyDescent="0.25">
      <c r="A628" s="1" t="s">
        <v>4035</v>
      </c>
      <c r="B628" s="2" t="s">
        <v>5625</v>
      </c>
      <c r="C628" s="13" t="str">
        <f t="shared" si="12"/>
        <v>查看目錄</v>
      </c>
      <c r="D628" s="1" t="s">
        <v>578</v>
      </c>
      <c r="E628" s="6">
        <v>39367</v>
      </c>
      <c r="F628" s="6">
        <v>39417</v>
      </c>
      <c r="G628" s="6">
        <v>39408</v>
      </c>
      <c r="H628" s="6">
        <v>39408</v>
      </c>
      <c r="I628" s="6" t="s">
        <v>4792</v>
      </c>
      <c r="J628" s="6">
        <v>39416</v>
      </c>
      <c r="K628" s="6" t="s">
        <v>4824</v>
      </c>
      <c r="L628" s="6" t="s">
        <v>554</v>
      </c>
      <c r="M628" s="6">
        <v>39420</v>
      </c>
      <c r="N628" s="6">
        <v>39727</v>
      </c>
      <c r="O628" s="6" t="s">
        <v>4766</v>
      </c>
    </row>
    <row r="629" spans="1:15" ht="16.5" customHeight="1" x14ac:dyDescent="0.25">
      <c r="A629" s="1" t="s">
        <v>4036</v>
      </c>
      <c r="B629" s="2" t="s">
        <v>5626</v>
      </c>
      <c r="C629" s="13" t="str">
        <f t="shared" si="12"/>
        <v>查看目錄</v>
      </c>
      <c r="D629" s="1" t="s">
        <v>5118</v>
      </c>
      <c r="E629" s="6">
        <v>39374</v>
      </c>
      <c r="F629" s="6">
        <v>39404</v>
      </c>
      <c r="G629" s="6">
        <v>39408</v>
      </c>
      <c r="H629" s="6">
        <v>39408</v>
      </c>
      <c r="I629" s="6" t="s">
        <v>4792</v>
      </c>
      <c r="J629" s="6">
        <v>39416</v>
      </c>
      <c r="K629" s="6" t="s">
        <v>4824</v>
      </c>
      <c r="L629" s="6" t="s">
        <v>5118</v>
      </c>
      <c r="M629" s="6">
        <v>39420</v>
      </c>
      <c r="N629" s="6" t="s">
        <v>4766</v>
      </c>
      <c r="O629" s="6" t="s">
        <v>4766</v>
      </c>
    </row>
    <row r="630" spans="1:15" ht="16.5" customHeight="1" x14ac:dyDescent="0.25">
      <c r="A630" s="1" t="s">
        <v>4037</v>
      </c>
      <c r="B630" s="2" t="s">
        <v>5627</v>
      </c>
      <c r="C630" s="13" t="str">
        <f t="shared" si="12"/>
        <v>查看目錄</v>
      </c>
      <c r="D630" s="1" t="s">
        <v>4996</v>
      </c>
      <c r="E630" s="6">
        <v>39398</v>
      </c>
      <c r="F630" s="6" t="s">
        <v>533</v>
      </c>
      <c r="G630" s="6">
        <v>39406</v>
      </c>
      <c r="H630" s="6">
        <v>39407</v>
      </c>
      <c r="I630" s="6" t="s">
        <v>4792</v>
      </c>
      <c r="J630" s="6">
        <v>39416</v>
      </c>
      <c r="K630" s="6" t="s">
        <v>4824</v>
      </c>
      <c r="L630" s="6" t="s">
        <v>545</v>
      </c>
      <c r="M630" s="6">
        <v>39420</v>
      </c>
      <c r="N630" s="6" t="s">
        <v>4766</v>
      </c>
      <c r="O630" s="6" t="s">
        <v>4766</v>
      </c>
    </row>
    <row r="631" spans="1:15" ht="16.5" customHeight="1" x14ac:dyDescent="0.25">
      <c r="A631" s="1" t="s">
        <v>4038</v>
      </c>
      <c r="B631" s="2" t="s">
        <v>5628</v>
      </c>
      <c r="C631" s="13" t="str">
        <f t="shared" si="12"/>
        <v>查看目錄</v>
      </c>
      <c r="D631" s="1" t="s">
        <v>4996</v>
      </c>
      <c r="E631" s="6">
        <v>39398</v>
      </c>
      <c r="F631" s="6" t="s">
        <v>533</v>
      </c>
      <c r="G631" s="6">
        <v>39406</v>
      </c>
      <c r="H631" s="6">
        <v>39407</v>
      </c>
      <c r="I631" s="6" t="s">
        <v>4792</v>
      </c>
      <c r="J631" s="6">
        <v>39416</v>
      </c>
      <c r="K631" s="6" t="s">
        <v>4824</v>
      </c>
      <c r="L631" s="6" t="s">
        <v>545</v>
      </c>
      <c r="M631" s="6">
        <v>39420</v>
      </c>
      <c r="N631" s="6" t="s">
        <v>4766</v>
      </c>
      <c r="O631" s="6" t="s">
        <v>4766</v>
      </c>
    </row>
    <row r="632" spans="1:15" ht="16.5" customHeight="1" x14ac:dyDescent="0.25">
      <c r="A632" s="1" t="s">
        <v>4039</v>
      </c>
      <c r="B632" s="2" t="s">
        <v>5629</v>
      </c>
      <c r="C632" s="13" t="str">
        <f t="shared" si="12"/>
        <v>查看目錄</v>
      </c>
      <c r="D632" s="1" t="s">
        <v>4996</v>
      </c>
      <c r="E632" s="6">
        <v>39398</v>
      </c>
      <c r="F632" s="6" t="s">
        <v>533</v>
      </c>
      <c r="G632" s="6">
        <v>39406</v>
      </c>
      <c r="H632" s="6">
        <v>39407</v>
      </c>
      <c r="I632" s="6" t="s">
        <v>4792</v>
      </c>
      <c r="J632" s="6">
        <v>39416</v>
      </c>
      <c r="K632" s="6" t="s">
        <v>4824</v>
      </c>
      <c r="L632" s="6" t="s">
        <v>545</v>
      </c>
      <c r="M632" s="6">
        <v>39420</v>
      </c>
      <c r="N632" s="6" t="s">
        <v>4766</v>
      </c>
      <c r="O632" s="6" t="s">
        <v>4766</v>
      </c>
    </row>
    <row r="633" spans="1:15" ht="16.5" customHeight="1" x14ac:dyDescent="0.25">
      <c r="A633" s="1" t="s">
        <v>4040</v>
      </c>
      <c r="B633" s="2" t="s">
        <v>5630</v>
      </c>
      <c r="C633" s="13" t="str">
        <f t="shared" si="12"/>
        <v>查看目錄</v>
      </c>
      <c r="D633" s="1" t="s">
        <v>4996</v>
      </c>
      <c r="E633" s="6">
        <v>39398</v>
      </c>
      <c r="F633" s="6" t="s">
        <v>533</v>
      </c>
      <c r="G633" s="6">
        <v>39406</v>
      </c>
      <c r="H633" s="6">
        <v>39407</v>
      </c>
      <c r="I633" s="6" t="s">
        <v>4792</v>
      </c>
      <c r="J633" s="6">
        <v>39416</v>
      </c>
      <c r="K633" s="6" t="s">
        <v>4824</v>
      </c>
      <c r="L633" s="6" t="s">
        <v>545</v>
      </c>
      <c r="M633" s="6">
        <v>39420</v>
      </c>
      <c r="N633" s="6" t="s">
        <v>4766</v>
      </c>
      <c r="O633" s="6" t="s">
        <v>4766</v>
      </c>
    </row>
    <row r="634" spans="1:15" ht="16.5" customHeight="1" x14ac:dyDescent="0.25">
      <c r="A634" s="1" t="s">
        <v>4041</v>
      </c>
      <c r="B634" s="2" t="s">
        <v>5631</v>
      </c>
      <c r="C634" s="13" t="str">
        <f t="shared" si="12"/>
        <v>查看目錄</v>
      </c>
      <c r="D634" s="1" t="s">
        <v>613</v>
      </c>
      <c r="E634" s="6">
        <v>39366</v>
      </c>
      <c r="F634" s="6">
        <v>39416</v>
      </c>
      <c r="G634" s="6">
        <v>39414</v>
      </c>
      <c r="H634" s="6">
        <v>39415</v>
      </c>
      <c r="I634" s="6" t="s">
        <v>4792</v>
      </c>
      <c r="J634" s="6">
        <v>39416</v>
      </c>
      <c r="K634" s="6" t="s">
        <v>4824</v>
      </c>
      <c r="L634" s="6" t="s">
        <v>192</v>
      </c>
      <c r="M634" s="6">
        <v>39420</v>
      </c>
      <c r="N634" s="6" t="s">
        <v>4766</v>
      </c>
      <c r="O634" s="6" t="s">
        <v>4766</v>
      </c>
    </row>
    <row r="635" spans="1:15" ht="16.5" customHeight="1" x14ac:dyDescent="0.25">
      <c r="A635" s="1" t="s">
        <v>4042</v>
      </c>
      <c r="B635" s="2" t="s">
        <v>5632</v>
      </c>
      <c r="C635" s="13" t="str">
        <f t="shared" si="12"/>
        <v>查看目錄</v>
      </c>
      <c r="D635" s="1" t="s">
        <v>565</v>
      </c>
      <c r="E635" s="6">
        <v>39371</v>
      </c>
      <c r="F635" s="6">
        <v>39296</v>
      </c>
      <c r="G635" s="6">
        <v>39409</v>
      </c>
      <c r="H635" s="6">
        <v>39413</v>
      </c>
      <c r="I635" s="6" t="s">
        <v>4792</v>
      </c>
      <c r="J635" s="6">
        <v>39416</v>
      </c>
      <c r="K635" s="6" t="s">
        <v>4824</v>
      </c>
      <c r="L635" s="6" t="s">
        <v>566</v>
      </c>
      <c r="M635" s="6">
        <v>39420</v>
      </c>
      <c r="N635" s="6" t="s">
        <v>4766</v>
      </c>
      <c r="O635" s="6" t="s">
        <v>4766</v>
      </c>
    </row>
    <row r="636" spans="1:15" ht="16.5" customHeight="1" x14ac:dyDescent="0.25">
      <c r="A636" s="1" t="s">
        <v>4043</v>
      </c>
      <c r="B636" s="2" t="s">
        <v>5633</v>
      </c>
      <c r="C636" s="13" t="str">
        <f t="shared" si="12"/>
        <v>查看目錄</v>
      </c>
      <c r="D636" s="1" t="s">
        <v>5118</v>
      </c>
      <c r="E636" s="6">
        <v>39416</v>
      </c>
      <c r="F636" s="6">
        <v>39446</v>
      </c>
      <c r="G636" s="6">
        <v>39462</v>
      </c>
      <c r="H636" s="6">
        <v>39462</v>
      </c>
      <c r="I636" s="6" t="s">
        <v>4792</v>
      </c>
      <c r="J636" s="6">
        <v>39475</v>
      </c>
      <c r="K636" s="6" t="s">
        <v>4824</v>
      </c>
      <c r="L636" s="6" t="s">
        <v>5118</v>
      </c>
      <c r="M636" s="6">
        <v>39461</v>
      </c>
      <c r="N636" s="6" t="s">
        <v>4766</v>
      </c>
      <c r="O636" s="6" t="s">
        <v>4766</v>
      </c>
    </row>
    <row r="637" spans="1:15" ht="16.5" customHeight="1" x14ac:dyDescent="0.25">
      <c r="A637" s="1" t="s">
        <v>4044</v>
      </c>
      <c r="B637" s="2" t="s">
        <v>5634</v>
      </c>
      <c r="C637" s="13" t="str">
        <f t="shared" si="12"/>
        <v>查看目錄</v>
      </c>
      <c r="D637" s="1" t="s">
        <v>5118</v>
      </c>
      <c r="E637" s="6">
        <v>39393</v>
      </c>
      <c r="F637" s="6">
        <v>39424</v>
      </c>
      <c r="G637" s="6">
        <v>39475</v>
      </c>
      <c r="H637" s="6">
        <v>39492</v>
      </c>
      <c r="I637" s="6" t="s">
        <v>4792</v>
      </c>
      <c r="J637" s="6">
        <v>39500</v>
      </c>
      <c r="K637" s="6" t="s">
        <v>4824</v>
      </c>
      <c r="L637" s="6" t="s">
        <v>5118</v>
      </c>
      <c r="M637" s="6">
        <v>39504</v>
      </c>
      <c r="N637" s="6" t="s">
        <v>4766</v>
      </c>
      <c r="O637" s="6" t="s">
        <v>4766</v>
      </c>
    </row>
    <row r="638" spans="1:15" ht="16.5" customHeight="1" x14ac:dyDescent="0.25">
      <c r="A638" s="1" t="s">
        <v>4045</v>
      </c>
      <c r="B638" s="2" t="s">
        <v>5635</v>
      </c>
      <c r="C638" s="13" t="str">
        <f t="shared" si="12"/>
        <v>查看目錄</v>
      </c>
      <c r="D638" s="1" t="s">
        <v>4996</v>
      </c>
      <c r="E638" s="6" t="s">
        <v>4766</v>
      </c>
      <c r="F638" s="6" t="s">
        <v>533</v>
      </c>
      <c r="G638" s="6" t="s">
        <v>4766</v>
      </c>
      <c r="H638" s="6" t="s">
        <v>4766</v>
      </c>
      <c r="I638" s="6" t="s">
        <v>4766</v>
      </c>
      <c r="J638" s="6" t="s">
        <v>4766</v>
      </c>
      <c r="K638" s="6" t="s">
        <v>4766</v>
      </c>
      <c r="L638" s="6" t="s">
        <v>545</v>
      </c>
      <c r="M638" s="6" t="s">
        <v>4766</v>
      </c>
      <c r="N638" s="6" t="s">
        <v>4766</v>
      </c>
      <c r="O638" s="6" t="s">
        <v>4766</v>
      </c>
    </row>
    <row r="639" spans="1:15" ht="16.5" customHeight="1" x14ac:dyDescent="0.25">
      <c r="A639" s="1" t="s">
        <v>4046</v>
      </c>
      <c r="B639" s="2" t="s">
        <v>5636</v>
      </c>
      <c r="C639" s="13" t="str">
        <f t="shared" si="12"/>
        <v>查看目錄</v>
      </c>
      <c r="D639" s="1" t="s">
        <v>4996</v>
      </c>
      <c r="E639" s="6">
        <v>39418</v>
      </c>
      <c r="F639" s="6" t="s">
        <v>533</v>
      </c>
      <c r="G639" s="6">
        <v>39526</v>
      </c>
      <c r="H639" s="6">
        <v>39527</v>
      </c>
      <c r="I639" s="6" t="s">
        <v>4792</v>
      </c>
      <c r="J639" s="6">
        <v>39540</v>
      </c>
      <c r="K639" s="6" t="s">
        <v>4824</v>
      </c>
      <c r="L639" s="6" t="s">
        <v>545</v>
      </c>
      <c r="M639" s="6">
        <v>39547</v>
      </c>
      <c r="N639" s="6" t="s">
        <v>4766</v>
      </c>
      <c r="O639" s="6" t="s">
        <v>4766</v>
      </c>
    </row>
    <row r="640" spans="1:15" ht="16.5" customHeight="1" x14ac:dyDescent="0.25">
      <c r="A640" s="1" t="s">
        <v>4047</v>
      </c>
      <c r="B640" s="2" t="s">
        <v>5637</v>
      </c>
      <c r="C640" s="13" t="str">
        <f t="shared" si="12"/>
        <v>查看目錄</v>
      </c>
      <c r="D640" s="1" t="s">
        <v>4996</v>
      </c>
      <c r="E640" s="6">
        <v>39418</v>
      </c>
      <c r="F640" s="6" t="s">
        <v>533</v>
      </c>
      <c r="G640" s="6">
        <v>39526</v>
      </c>
      <c r="H640" s="6">
        <v>39527</v>
      </c>
      <c r="I640" s="6" t="s">
        <v>4792</v>
      </c>
      <c r="J640" s="6">
        <v>39540</v>
      </c>
      <c r="K640" s="6" t="s">
        <v>4824</v>
      </c>
      <c r="L640" s="6" t="s">
        <v>545</v>
      </c>
      <c r="M640" s="6">
        <v>39547</v>
      </c>
      <c r="N640" s="6" t="s">
        <v>4766</v>
      </c>
      <c r="O640" s="6" t="s">
        <v>4766</v>
      </c>
    </row>
    <row r="641" spans="1:15" ht="16.5" customHeight="1" x14ac:dyDescent="0.25">
      <c r="A641" s="1" t="s">
        <v>4048</v>
      </c>
      <c r="B641" s="2" t="s">
        <v>5638</v>
      </c>
      <c r="C641" s="13" t="str">
        <f t="shared" si="12"/>
        <v>查看目錄</v>
      </c>
      <c r="D641" s="1" t="s">
        <v>4996</v>
      </c>
      <c r="E641" s="6">
        <v>39423</v>
      </c>
      <c r="F641" s="6" t="s">
        <v>533</v>
      </c>
      <c r="G641" s="6">
        <v>39478</v>
      </c>
      <c r="H641" s="6">
        <v>39492</v>
      </c>
      <c r="I641" s="6" t="s">
        <v>4792</v>
      </c>
      <c r="J641" s="6">
        <v>39500</v>
      </c>
      <c r="K641" s="6" t="s">
        <v>4824</v>
      </c>
      <c r="L641" s="6" t="s">
        <v>545</v>
      </c>
      <c r="M641" s="6">
        <v>39547</v>
      </c>
      <c r="N641" s="6" t="s">
        <v>4766</v>
      </c>
      <c r="O641" s="6" t="s">
        <v>4766</v>
      </c>
    </row>
    <row r="642" spans="1:15" ht="16.5" customHeight="1" x14ac:dyDescent="0.25">
      <c r="A642" s="1" t="s">
        <v>4049</v>
      </c>
      <c r="B642" s="2" t="s">
        <v>5639</v>
      </c>
      <c r="C642" s="13" t="str">
        <f t="shared" si="12"/>
        <v>查看目錄</v>
      </c>
      <c r="D642" s="1" t="s">
        <v>653</v>
      </c>
      <c r="E642" s="6">
        <v>39401</v>
      </c>
      <c r="F642" s="6">
        <v>39475</v>
      </c>
      <c r="G642" s="6">
        <v>39455</v>
      </c>
      <c r="H642" s="6">
        <v>39462</v>
      </c>
      <c r="I642" s="6" t="s">
        <v>4805</v>
      </c>
      <c r="J642" s="6">
        <v>39475</v>
      </c>
      <c r="K642" s="6" t="s">
        <v>4824</v>
      </c>
      <c r="L642" s="6" t="s">
        <v>654</v>
      </c>
      <c r="M642" s="6" t="s">
        <v>225</v>
      </c>
      <c r="N642" s="6" t="s">
        <v>4766</v>
      </c>
      <c r="O642" s="6" t="s">
        <v>4766</v>
      </c>
    </row>
    <row r="643" spans="1:15" ht="16.5" customHeight="1" x14ac:dyDescent="0.25">
      <c r="A643" s="1" t="s">
        <v>4050</v>
      </c>
      <c r="B643" s="2" t="s">
        <v>5640</v>
      </c>
      <c r="C643" s="13" t="str">
        <f t="shared" si="12"/>
        <v>查看目錄</v>
      </c>
      <c r="D643" s="1" t="s">
        <v>2170</v>
      </c>
      <c r="E643" s="6">
        <v>39417</v>
      </c>
      <c r="F643" s="6" t="s">
        <v>533</v>
      </c>
      <c r="G643" s="6">
        <v>39475</v>
      </c>
      <c r="H643" s="6">
        <v>39492</v>
      </c>
      <c r="I643" s="6" t="s">
        <v>4792</v>
      </c>
      <c r="J643" s="6">
        <v>39500</v>
      </c>
      <c r="K643" s="6" t="s">
        <v>4824</v>
      </c>
      <c r="L643" s="6" t="s">
        <v>545</v>
      </c>
      <c r="M643" s="6">
        <v>39504</v>
      </c>
      <c r="N643" s="6" t="s">
        <v>4766</v>
      </c>
      <c r="O643" s="6" t="s">
        <v>4766</v>
      </c>
    </row>
    <row r="644" spans="1:15" ht="16.5" customHeight="1" x14ac:dyDescent="0.25">
      <c r="A644" s="1" t="s">
        <v>4051</v>
      </c>
      <c r="B644" s="2" t="s">
        <v>5641</v>
      </c>
      <c r="C644" s="13" t="str">
        <f t="shared" si="12"/>
        <v>查看目錄</v>
      </c>
      <c r="D644" s="1" t="s">
        <v>2170</v>
      </c>
      <c r="E644" s="6">
        <v>39417</v>
      </c>
      <c r="F644" s="6" t="s">
        <v>533</v>
      </c>
      <c r="G644" s="6">
        <v>39475</v>
      </c>
      <c r="H644" s="6">
        <v>39492</v>
      </c>
      <c r="I644" s="6" t="s">
        <v>4792</v>
      </c>
      <c r="J644" s="6">
        <v>39500</v>
      </c>
      <c r="K644" s="6" t="s">
        <v>4824</v>
      </c>
      <c r="L644" s="6" t="s">
        <v>545</v>
      </c>
      <c r="M644" s="6">
        <v>39504</v>
      </c>
      <c r="N644" s="6" t="s">
        <v>4766</v>
      </c>
      <c r="O644" s="6" t="s">
        <v>4766</v>
      </c>
    </row>
    <row r="645" spans="1:15" ht="16.5" customHeight="1" x14ac:dyDescent="0.25">
      <c r="A645" s="1" t="s">
        <v>4052</v>
      </c>
      <c r="B645" s="2" t="s">
        <v>5642</v>
      </c>
      <c r="C645" s="13" t="str">
        <f t="shared" si="12"/>
        <v>查看目錄</v>
      </c>
      <c r="D645" s="1" t="s">
        <v>4996</v>
      </c>
      <c r="E645" s="6">
        <v>39423</v>
      </c>
      <c r="F645" s="6" t="s">
        <v>533</v>
      </c>
      <c r="G645" s="6">
        <v>39478</v>
      </c>
      <c r="H645" s="6">
        <v>39492</v>
      </c>
      <c r="I645" s="6" t="s">
        <v>4792</v>
      </c>
      <c r="J645" s="6">
        <v>39500</v>
      </c>
      <c r="K645" s="6" t="s">
        <v>4824</v>
      </c>
      <c r="L645" s="6" t="s">
        <v>545</v>
      </c>
      <c r="M645" s="6">
        <v>39547</v>
      </c>
      <c r="N645" s="6" t="s">
        <v>4766</v>
      </c>
      <c r="O645" s="6" t="s">
        <v>4766</v>
      </c>
    </row>
    <row r="646" spans="1:15" ht="16.5" customHeight="1" x14ac:dyDescent="0.25">
      <c r="A646" s="1" t="s">
        <v>4053</v>
      </c>
      <c r="B646" s="2" t="s">
        <v>5643</v>
      </c>
      <c r="C646" s="13" t="str">
        <f t="shared" si="12"/>
        <v>查看目錄</v>
      </c>
      <c r="D646" s="1" t="s">
        <v>658</v>
      </c>
      <c r="E646" s="6">
        <v>39315</v>
      </c>
      <c r="F646" s="6">
        <v>39447</v>
      </c>
      <c r="G646" s="6">
        <v>39477</v>
      </c>
      <c r="H646" s="6">
        <v>39492</v>
      </c>
      <c r="I646" s="6" t="s">
        <v>4792</v>
      </c>
      <c r="J646" s="6">
        <v>39500</v>
      </c>
      <c r="K646" s="6" t="s">
        <v>4824</v>
      </c>
      <c r="L646" s="6" t="s">
        <v>554</v>
      </c>
      <c r="M646" s="6">
        <v>39547</v>
      </c>
      <c r="N646" s="6" t="s">
        <v>4766</v>
      </c>
      <c r="O646" s="6" t="s">
        <v>4766</v>
      </c>
    </row>
    <row r="647" spans="1:15" ht="16.5" customHeight="1" x14ac:dyDescent="0.25">
      <c r="A647" s="1" t="s">
        <v>4054</v>
      </c>
      <c r="B647" s="2" t="s">
        <v>5644</v>
      </c>
      <c r="C647" s="13" t="str">
        <f t="shared" si="12"/>
        <v>查看目錄</v>
      </c>
      <c r="D647" s="1" t="s">
        <v>4996</v>
      </c>
      <c r="E647" s="6">
        <v>39471</v>
      </c>
      <c r="F647" s="6" t="s">
        <v>533</v>
      </c>
      <c r="G647" s="6">
        <v>39478</v>
      </c>
      <c r="H647" s="6">
        <v>39492</v>
      </c>
      <c r="I647" s="6" t="s">
        <v>4792</v>
      </c>
      <c r="J647" s="6">
        <v>39500</v>
      </c>
      <c r="K647" s="6" t="s">
        <v>4824</v>
      </c>
      <c r="L647" s="6" t="s">
        <v>545</v>
      </c>
      <c r="M647" s="6">
        <v>39504</v>
      </c>
      <c r="N647" s="6" t="s">
        <v>4766</v>
      </c>
      <c r="O647" s="6" t="s">
        <v>4766</v>
      </c>
    </row>
    <row r="648" spans="1:15" ht="16.5" customHeight="1" x14ac:dyDescent="0.25">
      <c r="A648" s="1" t="s">
        <v>4055</v>
      </c>
      <c r="B648" s="2" t="s">
        <v>5645</v>
      </c>
      <c r="C648" s="13" t="str">
        <f t="shared" si="12"/>
        <v>查看目錄</v>
      </c>
      <c r="D648" s="1" t="s">
        <v>1363</v>
      </c>
      <c r="E648" s="6">
        <v>39468</v>
      </c>
      <c r="F648" s="6">
        <v>39506</v>
      </c>
      <c r="G648" s="6">
        <v>39513</v>
      </c>
      <c r="H648" s="6">
        <v>39513</v>
      </c>
      <c r="I648" s="6" t="s">
        <v>4792</v>
      </c>
      <c r="J648" s="6">
        <v>39525</v>
      </c>
      <c r="K648" s="6" t="s">
        <v>4824</v>
      </c>
      <c r="L648" s="6" t="s">
        <v>108</v>
      </c>
      <c r="M648" s="6">
        <v>39547</v>
      </c>
      <c r="N648" s="6" t="s">
        <v>4766</v>
      </c>
      <c r="O648" s="6" t="s">
        <v>4766</v>
      </c>
    </row>
    <row r="649" spans="1:15" ht="16.5" customHeight="1" x14ac:dyDescent="0.25">
      <c r="A649" s="1" t="s">
        <v>4056</v>
      </c>
      <c r="B649" s="2" t="s">
        <v>5646</v>
      </c>
      <c r="C649" s="13" t="str">
        <f t="shared" si="12"/>
        <v>查看目錄</v>
      </c>
      <c r="D649" s="1" t="s">
        <v>658</v>
      </c>
      <c r="E649" s="6">
        <v>39492</v>
      </c>
      <c r="F649" s="6">
        <v>39498</v>
      </c>
      <c r="G649" s="6">
        <v>39545</v>
      </c>
      <c r="H649" s="6">
        <v>39549</v>
      </c>
      <c r="I649" s="6" t="s">
        <v>4792</v>
      </c>
      <c r="J649" s="6">
        <v>39575</v>
      </c>
      <c r="K649" s="6" t="s">
        <v>4824</v>
      </c>
      <c r="L649" s="6" t="s">
        <v>554</v>
      </c>
      <c r="M649" s="6">
        <v>39576</v>
      </c>
      <c r="N649" s="6">
        <v>39735</v>
      </c>
      <c r="O649" s="6" t="s">
        <v>4766</v>
      </c>
    </row>
    <row r="650" spans="1:15" ht="16.5" customHeight="1" x14ac:dyDescent="0.25">
      <c r="A650" s="1" t="s">
        <v>4057</v>
      </c>
      <c r="B650" s="2" t="s">
        <v>5647</v>
      </c>
      <c r="C650" s="13" t="str">
        <f t="shared" si="12"/>
        <v>查看目錄</v>
      </c>
      <c r="D650" s="1" t="s">
        <v>635</v>
      </c>
      <c r="E650" s="6">
        <v>39403</v>
      </c>
      <c r="F650" s="6" t="s">
        <v>533</v>
      </c>
      <c r="G650" s="6">
        <v>39519</v>
      </c>
      <c r="H650" s="6">
        <v>39519</v>
      </c>
      <c r="I650" s="6" t="s">
        <v>4792</v>
      </c>
      <c r="J650" s="6">
        <v>39525</v>
      </c>
      <c r="K650" s="6" t="s">
        <v>4824</v>
      </c>
      <c r="L650" s="6" t="s">
        <v>625</v>
      </c>
      <c r="M650" s="6">
        <v>39547</v>
      </c>
      <c r="N650" s="6" t="s">
        <v>4766</v>
      </c>
      <c r="O650" s="6" t="s">
        <v>4766</v>
      </c>
    </row>
    <row r="651" spans="1:15" ht="16.5" customHeight="1" x14ac:dyDescent="0.25">
      <c r="A651" s="1" t="s">
        <v>4058</v>
      </c>
      <c r="B651" s="2" t="s">
        <v>5648</v>
      </c>
      <c r="C651" s="13" t="str">
        <f t="shared" si="12"/>
        <v>查看目錄</v>
      </c>
      <c r="D651" s="1" t="s">
        <v>613</v>
      </c>
      <c r="E651" s="6" t="s">
        <v>4766</v>
      </c>
      <c r="F651" s="6">
        <v>39537</v>
      </c>
      <c r="G651" s="6" t="s">
        <v>4766</v>
      </c>
      <c r="H651" s="6" t="s">
        <v>4766</v>
      </c>
      <c r="I651" s="6" t="s">
        <v>4766</v>
      </c>
      <c r="J651" s="6" t="s">
        <v>4766</v>
      </c>
      <c r="K651" s="6" t="s">
        <v>4766</v>
      </c>
      <c r="L651" s="6" t="s">
        <v>625</v>
      </c>
      <c r="M651" s="6" t="s">
        <v>4766</v>
      </c>
      <c r="N651" s="6" t="s">
        <v>4766</v>
      </c>
      <c r="O651" s="6" t="s">
        <v>4766</v>
      </c>
    </row>
    <row r="652" spans="1:15" ht="16.5" customHeight="1" x14ac:dyDescent="0.25">
      <c r="A652" s="1" t="s">
        <v>4059</v>
      </c>
      <c r="B652" s="2" t="s">
        <v>5649</v>
      </c>
      <c r="C652" s="13" t="str">
        <f t="shared" si="12"/>
        <v>查看目錄</v>
      </c>
      <c r="D652" s="1" t="s">
        <v>613</v>
      </c>
      <c r="E652" s="6" t="s">
        <v>4766</v>
      </c>
      <c r="F652" s="6">
        <v>39537</v>
      </c>
      <c r="G652" s="6" t="s">
        <v>4766</v>
      </c>
      <c r="H652" s="6" t="s">
        <v>4766</v>
      </c>
      <c r="I652" s="6" t="s">
        <v>4766</v>
      </c>
      <c r="J652" s="6" t="s">
        <v>4766</v>
      </c>
      <c r="K652" s="6" t="s">
        <v>4766</v>
      </c>
      <c r="L652" s="6" t="s">
        <v>625</v>
      </c>
      <c r="M652" s="6" t="s">
        <v>4766</v>
      </c>
      <c r="N652" s="6" t="s">
        <v>4766</v>
      </c>
      <c r="O652" s="6" t="s">
        <v>4766</v>
      </c>
    </row>
    <row r="653" spans="1:15" ht="16.5" customHeight="1" x14ac:dyDescent="0.25">
      <c r="A653" s="1" t="s">
        <v>4060</v>
      </c>
      <c r="B653" s="2" t="s">
        <v>5650</v>
      </c>
      <c r="C653" s="13" t="str">
        <f t="shared" si="12"/>
        <v>查看目錄</v>
      </c>
      <c r="D653" s="1" t="s">
        <v>613</v>
      </c>
      <c r="E653" s="6" t="s">
        <v>4766</v>
      </c>
      <c r="F653" s="6">
        <v>39537</v>
      </c>
      <c r="G653" s="6" t="s">
        <v>4766</v>
      </c>
      <c r="H653" s="6" t="s">
        <v>4766</v>
      </c>
      <c r="I653" s="6" t="s">
        <v>4766</v>
      </c>
      <c r="J653" s="6" t="s">
        <v>4766</v>
      </c>
      <c r="K653" s="6" t="s">
        <v>4766</v>
      </c>
      <c r="L653" s="6" t="s">
        <v>625</v>
      </c>
      <c r="M653" s="6" t="s">
        <v>4766</v>
      </c>
      <c r="N653" s="6" t="s">
        <v>4766</v>
      </c>
      <c r="O653" s="6" t="s">
        <v>4766</v>
      </c>
    </row>
    <row r="654" spans="1:15" ht="16.5" customHeight="1" x14ac:dyDescent="0.25">
      <c r="A654" s="1" t="s">
        <v>4061</v>
      </c>
      <c r="B654" s="2" t="s">
        <v>5651</v>
      </c>
      <c r="C654" s="13" t="str">
        <f t="shared" si="12"/>
        <v>查看目錄</v>
      </c>
      <c r="D654" s="1" t="s">
        <v>1111</v>
      </c>
      <c r="E654" s="6">
        <v>39444</v>
      </c>
      <c r="F654" s="6" t="s">
        <v>533</v>
      </c>
      <c r="G654" s="6">
        <v>39519</v>
      </c>
      <c r="H654" s="6">
        <v>39519</v>
      </c>
      <c r="I654" s="6" t="s">
        <v>4792</v>
      </c>
      <c r="J654" s="6">
        <v>39525</v>
      </c>
      <c r="K654" s="6" t="s">
        <v>4824</v>
      </c>
      <c r="L654" s="6" t="s">
        <v>625</v>
      </c>
      <c r="M654" s="6">
        <v>39547</v>
      </c>
      <c r="N654" s="6" t="s">
        <v>4766</v>
      </c>
      <c r="O654" s="6" t="s">
        <v>4766</v>
      </c>
    </row>
    <row r="655" spans="1:15" ht="16.5" customHeight="1" x14ac:dyDescent="0.25">
      <c r="A655" s="1" t="s">
        <v>4062</v>
      </c>
      <c r="B655" s="2" t="s">
        <v>5652</v>
      </c>
      <c r="C655" s="13" t="str">
        <f t="shared" si="12"/>
        <v>查看目錄</v>
      </c>
      <c r="D655" s="1" t="s">
        <v>1111</v>
      </c>
      <c r="E655" s="6">
        <v>39444</v>
      </c>
      <c r="F655" s="6" t="s">
        <v>533</v>
      </c>
      <c r="G655" s="6">
        <v>39519</v>
      </c>
      <c r="H655" s="6">
        <v>39519</v>
      </c>
      <c r="I655" s="6" t="s">
        <v>4792</v>
      </c>
      <c r="J655" s="6">
        <v>39525</v>
      </c>
      <c r="K655" s="6" t="s">
        <v>4824</v>
      </c>
      <c r="L655" s="6" t="s">
        <v>625</v>
      </c>
      <c r="M655" s="6">
        <v>39547</v>
      </c>
      <c r="N655" s="6" t="s">
        <v>4766</v>
      </c>
      <c r="O655" s="6" t="s">
        <v>4766</v>
      </c>
    </row>
    <row r="656" spans="1:15" ht="16.5" customHeight="1" x14ac:dyDescent="0.25">
      <c r="A656" s="1" t="s">
        <v>4063</v>
      </c>
      <c r="B656" s="2" t="s">
        <v>5653</v>
      </c>
      <c r="C656" s="13" t="str">
        <f t="shared" si="12"/>
        <v>查看目錄</v>
      </c>
      <c r="D656" s="1" t="s">
        <v>50</v>
      </c>
      <c r="E656" s="6" t="s">
        <v>4766</v>
      </c>
      <c r="F656" s="6">
        <v>39535</v>
      </c>
      <c r="G656" s="6" t="s">
        <v>4766</v>
      </c>
      <c r="H656" s="6" t="s">
        <v>4766</v>
      </c>
      <c r="I656" s="6" t="s">
        <v>4766</v>
      </c>
      <c r="J656" s="6" t="s">
        <v>4766</v>
      </c>
      <c r="K656" s="6" t="s">
        <v>4766</v>
      </c>
      <c r="L656" s="6" t="s">
        <v>108</v>
      </c>
      <c r="M656" s="6" t="s">
        <v>4766</v>
      </c>
      <c r="N656" s="6" t="s">
        <v>4766</v>
      </c>
      <c r="O656" s="6" t="s">
        <v>4766</v>
      </c>
    </row>
    <row r="657" spans="1:15" ht="16.5" customHeight="1" x14ac:dyDescent="0.25">
      <c r="A657" s="1" t="s">
        <v>4064</v>
      </c>
      <c r="B657" s="2" t="s">
        <v>5654</v>
      </c>
      <c r="C657" s="13" t="str">
        <f t="shared" si="12"/>
        <v>查看目錄</v>
      </c>
      <c r="D657" s="1" t="s">
        <v>50</v>
      </c>
      <c r="E657" s="6" t="s">
        <v>5655</v>
      </c>
      <c r="F657" s="6">
        <v>39535</v>
      </c>
      <c r="G657" s="6" t="s">
        <v>4766</v>
      </c>
      <c r="H657" s="6" t="s">
        <v>4766</v>
      </c>
      <c r="I657" s="6" t="s">
        <v>4766</v>
      </c>
      <c r="J657" s="6" t="s">
        <v>4766</v>
      </c>
      <c r="K657" s="6" t="s">
        <v>4766</v>
      </c>
      <c r="L657" s="6" t="s">
        <v>108</v>
      </c>
      <c r="M657" s="6" t="s">
        <v>4766</v>
      </c>
      <c r="N657" s="6" t="s">
        <v>4766</v>
      </c>
      <c r="O657" s="6" t="s">
        <v>4766</v>
      </c>
    </row>
    <row r="658" spans="1:15" ht="16.5" customHeight="1" x14ac:dyDescent="0.25">
      <c r="A658" s="1" t="s">
        <v>4065</v>
      </c>
      <c r="B658" s="2" t="s">
        <v>5656</v>
      </c>
      <c r="C658" s="13" t="str">
        <f t="shared" si="12"/>
        <v>查看目錄</v>
      </c>
      <c r="D658" s="1" t="s">
        <v>4066</v>
      </c>
      <c r="E658" s="6">
        <v>39492</v>
      </c>
      <c r="F658" s="6">
        <v>39531</v>
      </c>
      <c r="G658" s="6">
        <v>39535</v>
      </c>
      <c r="H658" s="6">
        <v>39535</v>
      </c>
      <c r="I658" s="6" t="s">
        <v>4792</v>
      </c>
      <c r="J658" s="6">
        <v>39540</v>
      </c>
      <c r="K658" s="6" t="s">
        <v>4824</v>
      </c>
      <c r="L658" s="6" t="s">
        <v>108</v>
      </c>
      <c r="M658" s="6">
        <v>39547</v>
      </c>
      <c r="N658" s="6" t="s">
        <v>4766</v>
      </c>
      <c r="O658" s="6" t="s">
        <v>4766</v>
      </c>
    </row>
    <row r="659" spans="1:15" ht="16.5" customHeight="1" x14ac:dyDescent="0.25">
      <c r="A659" s="1" t="s">
        <v>4067</v>
      </c>
      <c r="B659" s="2" t="s">
        <v>5657</v>
      </c>
      <c r="C659" s="13" t="str">
        <f t="shared" si="12"/>
        <v>查看目錄</v>
      </c>
      <c r="D659" s="1" t="s">
        <v>613</v>
      </c>
      <c r="E659" s="6">
        <v>39509</v>
      </c>
      <c r="F659" s="6">
        <v>39537</v>
      </c>
      <c r="G659" s="6">
        <v>39548</v>
      </c>
      <c r="H659" s="6">
        <v>39549</v>
      </c>
      <c r="I659" s="6" t="s">
        <v>4792</v>
      </c>
      <c r="J659" s="6">
        <v>39575</v>
      </c>
      <c r="K659" s="6" t="s">
        <v>4824</v>
      </c>
      <c r="L659" s="6" t="s">
        <v>625</v>
      </c>
      <c r="M659" s="6">
        <v>39576</v>
      </c>
      <c r="N659" s="6" t="s">
        <v>4766</v>
      </c>
      <c r="O659" s="6" t="s">
        <v>4766</v>
      </c>
    </row>
    <row r="660" spans="1:15" ht="16.5" customHeight="1" x14ac:dyDescent="0.25">
      <c r="A660" s="1" t="s">
        <v>4068</v>
      </c>
      <c r="B660" s="2" t="s">
        <v>5658</v>
      </c>
      <c r="C660" s="13" t="str">
        <f t="shared" si="12"/>
        <v>查看目錄</v>
      </c>
      <c r="D660" s="1" t="s">
        <v>613</v>
      </c>
      <c r="E660" s="6">
        <v>39509</v>
      </c>
      <c r="F660" s="6">
        <v>39537</v>
      </c>
      <c r="G660" s="6">
        <v>39548</v>
      </c>
      <c r="H660" s="6">
        <v>39549</v>
      </c>
      <c r="I660" s="6" t="s">
        <v>4792</v>
      </c>
      <c r="J660" s="6">
        <v>39575</v>
      </c>
      <c r="K660" s="6" t="s">
        <v>4824</v>
      </c>
      <c r="L660" s="6" t="s">
        <v>625</v>
      </c>
      <c r="M660" s="6">
        <v>39576</v>
      </c>
      <c r="N660" s="6" t="s">
        <v>4766</v>
      </c>
      <c r="O660" s="6" t="s">
        <v>4766</v>
      </c>
    </row>
    <row r="661" spans="1:15" ht="16.5" customHeight="1" x14ac:dyDescent="0.25">
      <c r="A661" s="1" t="s">
        <v>4069</v>
      </c>
      <c r="B661" s="2" t="s">
        <v>5659</v>
      </c>
      <c r="C661" s="13" t="str">
        <f t="shared" si="12"/>
        <v>查看目錄</v>
      </c>
      <c r="D661" s="1" t="s">
        <v>613</v>
      </c>
      <c r="E661" s="6">
        <v>39509</v>
      </c>
      <c r="F661" s="6">
        <v>39537</v>
      </c>
      <c r="G661" s="6">
        <v>39548</v>
      </c>
      <c r="H661" s="6">
        <v>39549</v>
      </c>
      <c r="I661" s="6" t="s">
        <v>4792</v>
      </c>
      <c r="J661" s="6">
        <v>39575</v>
      </c>
      <c r="K661" s="6" t="s">
        <v>4824</v>
      </c>
      <c r="L661" s="6" t="s">
        <v>625</v>
      </c>
      <c r="M661" s="6">
        <v>39576</v>
      </c>
      <c r="N661" s="6" t="s">
        <v>4766</v>
      </c>
      <c r="O661" s="6" t="s">
        <v>4766</v>
      </c>
    </row>
    <row r="662" spans="1:15" ht="16.5" customHeight="1" x14ac:dyDescent="0.25">
      <c r="A662" s="1" t="s">
        <v>4070</v>
      </c>
      <c r="B662" s="2" t="s">
        <v>5660</v>
      </c>
      <c r="C662" s="13" t="str">
        <f t="shared" si="12"/>
        <v>查看目錄</v>
      </c>
      <c r="D662" s="1" t="s">
        <v>5006</v>
      </c>
      <c r="E662" s="6">
        <v>39545</v>
      </c>
      <c r="F662" s="6">
        <v>39568</v>
      </c>
      <c r="G662" s="6">
        <v>39597</v>
      </c>
      <c r="H662" s="6">
        <v>39598</v>
      </c>
      <c r="I662" s="6" t="s">
        <v>4792</v>
      </c>
      <c r="J662" s="6">
        <v>39623</v>
      </c>
      <c r="K662" s="6" t="s">
        <v>4824</v>
      </c>
      <c r="L662" s="6" t="s">
        <v>108</v>
      </c>
      <c r="M662" s="6">
        <v>39675</v>
      </c>
      <c r="N662" s="6" t="s">
        <v>4766</v>
      </c>
      <c r="O662" s="6" t="s">
        <v>4766</v>
      </c>
    </row>
    <row r="663" spans="1:15" ht="16.5" customHeight="1" x14ac:dyDescent="0.25">
      <c r="A663" s="1" t="s">
        <v>4071</v>
      </c>
      <c r="B663" s="2" t="s">
        <v>5661</v>
      </c>
      <c r="C663" s="13" t="str">
        <f t="shared" si="12"/>
        <v>查看目錄</v>
      </c>
      <c r="D663" s="1" t="s">
        <v>5006</v>
      </c>
      <c r="E663" s="6">
        <v>39545</v>
      </c>
      <c r="F663" s="6">
        <v>39568</v>
      </c>
      <c r="G663" s="6">
        <v>39597</v>
      </c>
      <c r="H663" s="6">
        <v>39598</v>
      </c>
      <c r="I663" s="6" t="s">
        <v>4792</v>
      </c>
      <c r="J663" s="6">
        <v>39623</v>
      </c>
      <c r="K663" s="6" t="s">
        <v>4824</v>
      </c>
      <c r="L663" s="6" t="s">
        <v>108</v>
      </c>
      <c r="M663" s="6">
        <v>39675</v>
      </c>
      <c r="N663" s="6" t="s">
        <v>4766</v>
      </c>
      <c r="O663" s="6" t="s">
        <v>4766</v>
      </c>
    </row>
    <row r="664" spans="1:15" ht="16.5" customHeight="1" x14ac:dyDescent="0.25">
      <c r="A664" s="1" t="s">
        <v>4072</v>
      </c>
      <c r="B664" s="2" t="s">
        <v>5662</v>
      </c>
      <c r="C664" s="13" t="str">
        <f t="shared" si="12"/>
        <v>查看目錄</v>
      </c>
      <c r="D664" s="1" t="s">
        <v>4073</v>
      </c>
      <c r="E664" s="6">
        <v>39580</v>
      </c>
      <c r="F664" s="6">
        <v>39611</v>
      </c>
      <c r="G664" s="6">
        <v>39617</v>
      </c>
      <c r="H664" s="6">
        <v>39618</v>
      </c>
      <c r="I664" s="6" t="s">
        <v>4792</v>
      </c>
      <c r="J664" s="6">
        <v>39623</v>
      </c>
      <c r="K664" s="6" t="s">
        <v>4824</v>
      </c>
      <c r="L664" s="6" t="s">
        <v>4074</v>
      </c>
      <c r="M664" s="6">
        <v>39638</v>
      </c>
      <c r="N664" s="6" t="s">
        <v>4766</v>
      </c>
      <c r="O664" s="6" t="s">
        <v>4766</v>
      </c>
    </row>
    <row r="665" spans="1:15" ht="16.5" customHeight="1" x14ac:dyDescent="0.25">
      <c r="A665" s="1" t="s">
        <v>4075</v>
      </c>
      <c r="B665" s="2" t="s">
        <v>5663</v>
      </c>
      <c r="C665" s="13" t="str">
        <f t="shared" si="12"/>
        <v>查看目錄</v>
      </c>
      <c r="D665" s="1" t="s">
        <v>5011</v>
      </c>
      <c r="E665" s="6">
        <v>39596</v>
      </c>
      <c r="F665" s="6">
        <v>39604</v>
      </c>
      <c r="G665" s="6">
        <v>39617</v>
      </c>
      <c r="H665" s="6">
        <v>39618</v>
      </c>
      <c r="I665" s="6" t="s">
        <v>4792</v>
      </c>
      <c r="J665" s="6">
        <v>39623</v>
      </c>
      <c r="K665" s="6" t="s">
        <v>4824</v>
      </c>
      <c r="L665" s="6" t="s">
        <v>625</v>
      </c>
      <c r="M665" s="6">
        <v>39638</v>
      </c>
      <c r="N665" s="6" t="s">
        <v>4766</v>
      </c>
      <c r="O665" s="6" t="s">
        <v>4766</v>
      </c>
    </row>
    <row r="666" spans="1:15" ht="16.5" customHeight="1" x14ac:dyDescent="0.25">
      <c r="A666" s="1" t="s">
        <v>4076</v>
      </c>
      <c r="B666" s="2" t="s">
        <v>5664</v>
      </c>
      <c r="C666" s="13" t="str">
        <f t="shared" si="12"/>
        <v>查看目錄</v>
      </c>
      <c r="D666" s="1" t="s">
        <v>5011</v>
      </c>
      <c r="E666" s="6">
        <v>39596</v>
      </c>
      <c r="F666" s="6">
        <v>39604</v>
      </c>
      <c r="G666" s="6">
        <v>39617</v>
      </c>
      <c r="H666" s="6">
        <v>39618</v>
      </c>
      <c r="I666" s="6" t="s">
        <v>4792</v>
      </c>
      <c r="J666" s="6">
        <v>39623</v>
      </c>
      <c r="K666" s="6" t="s">
        <v>4824</v>
      </c>
      <c r="L666" s="6" t="s">
        <v>625</v>
      </c>
      <c r="M666" s="6">
        <v>39638</v>
      </c>
      <c r="N666" s="6" t="s">
        <v>4766</v>
      </c>
      <c r="O666" s="6" t="s">
        <v>4766</v>
      </c>
    </row>
    <row r="667" spans="1:15" ht="16.5" customHeight="1" x14ac:dyDescent="0.25">
      <c r="A667" s="1" t="s">
        <v>4077</v>
      </c>
      <c r="B667" s="2" t="s">
        <v>5665</v>
      </c>
      <c r="C667" s="13" t="str">
        <f t="shared" si="12"/>
        <v>查看目錄</v>
      </c>
      <c r="D667" s="1" t="s">
        <v>50</v>
      </c>
      <c r="E667" s="6">
        <v>39588</v>
      </c>
      <c r="F667" s="6" t="s">
        <v>533</v>
      </c>
      <c r="G667" s="6">
        <v>39612</v>
      </c>
      <c r="H667" s="6">
        <v>39613</v>
      </c>
      <c r="I667" s="6" t="s">
        <v>4792</v>
      </c>
      <c r="J667" s="6">
        <v>39623</v>
      </c>
      <c r="K667" s="6" t="s">
        <v>4824</v>
      </c>
      <c r="L667" s="6" t="s">
        <v>625</v>
      </c>
      <c r="M667" s="6">
        <v>39638</v>
      </c>
      <c r="N667" s="6" t="s">
        <v>4766</v>
      </c>
      <c r="O667" s="6" t="s">
        <v>4766</v>
      </c>
    </row>
    <row r="668" spans="1:15" ht="16.5" customHeight="1" x14ac:dyDescent="0.25">
      <c r="A668" s="1" t="s">
        <v>4078</v>
      </c>
      <c r="B668" s="2" t="s">
        <v>5666</v>
      </c>
      <c r="C668" s="13" t="str">
        <f t="shared" ref="C668:C731" si="13">HYPERLINK("X:\Private\NTD\Test Report\測試報告-電子版本(1999-2014)\MIS","查看目錄")</f>
        <v>查看目錄</v>
      </c>
      <c r="D668" s="1" t="s">
        <v>565</v>
      </c>
      <c r="E668" s="6">
        <v>39568</v>
      </c>
      <c r="F668" s="6" t="s">
        <v>225</v>
      </c>
      <c r="G668" s="6">
        <v>39630</v>
      </c>
      <c r="H668" s="6">
        <v>39636</v>
      </c>
      <c r="I668" s="6" t="s">
        <v>4792</v>
      </c>
      <c r="J668" s="6">
        <v>39673</v>
      </c>
      <c r="K668" s="6" t="s">
        <v>4824</v>
      </c>
      <c r="L668" s="6" t="s">
        <v>566</v>
      </c>
      <c r="M668" s="6">
        <v>39675</v>
      </c>
      <c r="N668" s="6" t="s">
        <v>4766</v>
      </c>
      <c r="O668" s="6" t="s">
        <v>4766</v>
      </c>
    </row>
    <row r="669" spans="1:15" ht="16.5" customHeight="1" x14ac:dyDescent="0.25">
      <c r="A669" s="1" t="s">
        <v>4079</v>
      </c>
      <c r="B669" s="2" t="s">
        <v>5667</v>
      </c>
      <c r="C669" s="13" t="str">
        <f t="shared" si="13"/>
        <v>查看目錄</v>
      </c>
      <c r="D669" s="1" t="s">
        <v>631</v>
      </c>
      <c r="E669" s="6">
        <v>39595</v>
      </c>
      <c r="F669" s="6">
        <v>39647</v>
      </c>
      <c r="G669" s="6">
        <v>39636</v>
      </c>
      <c r="H669" s="6">
        <v>39636</v>
      </c>
      <c r="I669" s="6" t="s">
        <v>4792</v>
      </c>
      <c r="J669" s="6">
        <v>39673</v>
      </c>
      <c r="K669" s="6" t="s">
        <v>4824</v>
      </c>
      <c r="L669" s="6" t="s">
        <v>711</v>
      </c>
      <c r="M669" s="6">
        <v>39675</v>
      </c>
      <c r="N669" s="6">
        <v>39883</v>
      </c>
      <c r="O669" s="6" t="s">
        <v>4766</v>
      </c>
    </row>
    <row r="670" spans="1:15" ht="16.5" customHeight="1" x14ac:dyDescent="0.25">
      <c r="A670" s="1" t="s">
        <v>4080</v>
      </c>
      <c r="B670" s="2" t="s">
        <v>5668</v>
      </c>
      <c r="C670" s="13" t="str">
        <f t="shared" si="13"/>
        <v>查看目錄</v>
      </c>
      <c r="D670" s="1" t="s">
        <v>631</v>
      </c>
      <c r="E670" s="6">
        <v>39595</v>
      </c>
      <c r="F670" s="6">
        <v>39647</v>
      </c>
      <c r="G670" s="6">
        <v>39636</v>
      </c>
      <c r="H670" s="6">
        <v>39636</v>
      </c>
      <c r="I670" s="6" t="s">
        <v>4792</v>
      </c>
      <c r="J670" s="6">
        <v>39673</v>
      </c>
      <c r="K670" s="6" t="s">
        <v>4824</v>
      </c>
      <c r="L670" s="6" t="s">
        <v>711</v>
      </c>
      <c r="M670" s="6">
        <v>39675</v>
      </c>
      <c r="N670" s="6">
        <v>39883</v>
      </c>
      <c r="O670" s="6" t="s">
        <v>4766</v>
      </c>
    </row>
    <row r="671" spans="1:15" ht="16.5" customHeight="1" x14ac:dyDescent="0.25">
      <c r="A671" s="1" t="s">
        <v>4081</v>
      </c>
      <c r="B671" s="2" t="s">
        <v>5669</v>
      </c>
      <c r="C671" s="13" t="str">
        <f t="shared" si="13"/>
        <v>查看目錄</v>
      </c>
      <c r="D671" s="1" t="s">
        <v>631</v>
      </c>
      <c r="E671" s="6">
        <v>39595</v>
      </c>
      <c r="F671" s="6">
        <v>39647</v>
      </c>
      <c r="G671" s="6">
        <v>39636</v>
      </c>
      <c r="H671" s="6">
        <v>39636</v>
      </c>
      <c r="I671" s="6" t="s">
        <v>4792</v>
      </c>
      <c r="J671" s="6">
        <v>39673</v>
      </c>
      <c r="K671" s="6" t="s">
        <v>4824</v>
      </c>
      <c r="L671" s="6" t="s">
        <v>711</v>
      </c>
      <c r="M671" s="6">
        <v>39675</v>
      </c>
      <c r="N671" s="6">
        <v>39883</v>
      </c>
      <c r="O671" s="6" t="s">
        <v>4766</v>
      </c>
    </row>
    <row r="672" spans="1:15" ht="16.5" customHeight="1" x14ac:dyDescent="0.25">
      <c r="A672" s="1" t="s">
        <v>4082</v>
      </c>
      <c r="B672" s="2" t="s">
        <v>5670</v>
      </c>
      <c r="C672" s="13" t="str">
        <f t="shared" si="13"/>
        <v>查看目錄</v>
      </c>
      <c r="D672" s="1" t="s">
        <v>631</v>
      </c>
      <c r="E672" s="6">
        <v>39595</v>
      </c>
      <c r="F672" s="6">
        <v>39647</v>
      </c>
      <c r="G672" s="6">
        <v>39636</v>
      </c>
      <c r="H672" s="6">
        <v>39636</v>
      </c>
      <c r="I672" s="6" t="s">
        <v>4792</v>
      </c>
      <c r="J672" s="6">
        <v>39673</v>
      </c>
      <c r="K672" s="6" t="s">
        <v>4824</v>
      </c>
      <c r="L672" s="6" t="s">
        <v>711</v>
      </c>
      <c r="M672" s="6">
        <v>39675</v>
      </c>
      <c r="N672" s="6">
        <v>39883</v>
      </c>
      <c r="O672" s="6" t="s">
        <v>4766</v>
      </c>
    </row>
    <row r="673" spans="1:15" ht="16.5" customHeight="1" x14ac:dyDescent="0.25">
      <c r="A673" s="1" t="s">
        <v>4083</v>
      </c>
      <c r="B673" s="2" t="s">
        <v>5671</v>
      </c>
      <c r="C673" s="13" t="str">
        <f t="shared" si="13"/>
        <v>查看目錄</v>
      </c>
      <c r="D673" s="1" t="s">
        <v>382</v>
      </c>
      <c r="E673" s="6">
        <v>39644</v>
      </c>
      <c r="F673" s="6">
        <v>39685</v>
      </c>
      <c r="G673" s="6">
        <v>39646</v>
      </c>
      <c r="H673" s="6">
        <v>39655</v>
      </c>
      <c r="I673" s="6" t="s">
        <v>4792</v>
      </c>
      <c r="J673" s="6">
        <v>39673</v>
      </c>
      <c r="K673" s="6" t="s">
        <v>4824</v>
      </c>
      <c r="L673" s="6" t="s">
        <v>455</v>
      </c>
      <c r="M673" s="6">
        <v>39675</v>
      </c>
      <c r="N673" s="6" t="s">
        <v>4766</v>
      </c>
      <c r="O673" s="6" t="s">
        <v>4766</v>
      </c>
    </row>
    <row r="674" spans="1:15" ht="16.5" customHeight="1" x14ac:dyDescent="0.25">
      <c r="A674" s="1" t="s">
        <v>4084</v>
      </c>
      <c r="B674" s="2" t="s">
        <v>5672</v>
      </c>
      <c r="C674" s="13" t="str">
        <f t="shared" si="13"/>
        <v>查看目錄</v>
      </c>
      <c r="D674" s="1" t="s">
        <v>565</v>
      </c>
      <c r="E674" s="6">
        <v>39651</v>
      </c>
      <c r="F674" s="6" t="s">
        <v>225</v>
      </c>
      <c r="G674" s="6">
        <v>39654</v>
      </c>
      <c r="H674" s="6">
        <v>39655</v>
      </c>
      <c r="I674" s="6" t="s">
        <v>4805</v>
      </c>
      <c r="J674" s="6">
        <v>39673</v>
      </c>
      <c r="K674" s="6" t="s">
        <v>4824</v>
      </c>
      <c r="L674" s="6" t="s">
        <v>566</v>
      </c>
      <c r="M674" s="6">
        <v>39675</v>
      </c>
      <c r="N674" s="6" t="s">
        <v>4766</v>
      </c>
      <c r="O674" s="6" t="s">
        <v>4766</v>
      </c>
    </row>
    <row r="675" spans="1:15" ht="16.5" customHeight="1" x14ac:dyDescent="0.25">
      <c r="A675" s="1" t="s">
        <v>4085</v>
      </c>
      <c r="B675" s="2" t="s">
        <v>5673</v>
      </c>
      <c r="C675" s="13" t="str">
        <f t="shared" si="13"/>
        <v>查看目錄</v>
      </c>
      <c r="D675" s="1" t="s">
        <v>5003</v>
      </c>
      <c r="E675" s="6" t="s">
        <v>4766</v>
      </c>
      <c r="F675" s="6">
        <v>39681</v>
      </c>
      <c r="G675" s="6" t="s">
        <v>4766</v>
      </c>
      <c r="H675" s="6" t="s">
        <v>4766</v>
      </c>
      <c r="I675" s="6" t="s">
        <v>4766</v>
      </c>
      <c r="J675" s="6" t="s">
        <v>4766</v>
      </c>
      <c r="K675" s="6" t="s">
        <v>4766</v>
      </c>
      <c r="L675" s="6" t="s">
        <v>622</v>
      </c>
      <c r="M675" s="6" t="s">
        <v>4766</v>
      </c>
      <c r="N675" s="6" t="s">
        <v>4766</v>
      </c>
      <c r="O675" s="6" t="s">
        <v>4766</v>
      </c>
    </row>
    <row r="676" spans="1:15" ht="16.5" customHeight="1" x14ac:dyDescent="0.25">
      <c r="A676" s="1" t="s">
        <v>4086</v>
      </c>
      <c r="B676" s="2" t="s">
        <v>5674</v>
      </c>
      <c r="C676" s="13" t="str">
        <f t="shared" si="13"/>
        <v>查看目錄</v>
      </c>
      <c r="D676" s="1" t="s">
        <v>4087</v>
      </c>
      <c r="E676" s="6">
        <v>39672</v>
      </c>
      <c r="F676" s="6">
        <v>39689</v>
      </c>
      <c r="G676" s="6">
        <v>39694</v>
      </c>
      <c r="H676" s="6">
        <v>39699</v>
      </c>
      <c r="I676" s="6" t="s">
        <v>4792</v>
      </c>
      <c r="J676" s="6">
        <v>39715</v>
      </c>
      <c r="K676" s="6" t="s">
        <v>4824</v>
      </c>
      <c r="L676" s="6" t="s">
        <v>108</v>
      </c>
      <c r="M676" s="6">
        <v>39720</v>
      </c>
      <c r="N676" s="6" t="s">
        <v>4766</v>
      </c>
      <c r="O676" s="6" t="s">
        <v>4766</v>
      </c>
    </row>
    <row r="677" spans="1:15" ht="16.5" customHeight="1" x14ac:dyDescent="0.25">
      <c r="A677" s="1" t="s">
        <v>4088</v>
      </c>
      <c r="B677" s="2" t="s">
        <v>5675</v>
      </c>
      <c r="C677" s="13" t="str">
        <f t="shared" si="13"/>
        <v>查看目錄</v>
      </c>
      <c r="D677" s="1" t="s">
        <v>151</v>
      </c>
      <c r="E677" s="6">
        <v>39661</v>
      </c>
      <c r="F677" s="6">
        <v>39692</v>
      </c>
      <c r="G677" s="6">
        <v>39694</v>
      </c>
      <c r="H677" s="6">
        <v>39699</v>
      </c>
      <c r="I677" s="6" t="s">
        <v>4792</v>
      </c>
      <c r="J677" s="6">
        <v>39624</v>
      </c>
      <c r="K677" s="6" t="s">
        <v>4824</v>
      </c>
      <c r="L677" s="6" t="s">
        <v>108</v>
      </c>
      <c r="M677" s="6">
        <v>39720</v>
      </c>
      <c r="N677" s="6" t="s">
        <v>4766</v>
      </c>
      <c r="O677" s="6" t="s">
        <v>4766</v>
      </c>
    </row>
    <row r="678" spans="1:15" ht="16.5" customHeight="1" x14ac:dyDescent="0.25">
      <c r="A678" s="1" t="s">
        <v>4089</v>
      </c>
      <c r="B678" s="2" t="s">
        <v>5676</v>
      </c>
      <c r="C678" s="13" t="str">
        <f t="shared" si="13"/>
        <v>查看目錄</v>
      </c>
      <c r="D678" s="1" t="s">
        <v>144</v>
      </c>
      <c r="E678" s="6">
        <v>39661</v>
      </c>
      <c r="F678" s="6">
        <v>39692</v>
      </c>
      <c r="G678" s="6">
        <v>39694</v>
      </c>
      <c r="H678" s="6">
        <v>39699</v>
      </c>
      <c r="I678" s="6" t="s">
        <v>4792</v>
      </c>
      <c r="J678" s="6">
        <v>39624</v>
      </c>
      <c r="K678" s="6" t="s">
        <v>4824</v>
      </c>
      <c r="L678" s="6" t="s">
        <v>108</v>
      </c>
      <c r="M678" s="6">
        <v>39720</v>
      </c>
      <c r="N678" s="6" t="s">
        <v>4766</v>
      </c>
      <c r="O678" s="6" t="s">
        <v>4766</v>
      </c>
    </row>
    <row r="679" spans="1:15" ht="16.5" customHeight="1" x14ac:dyDescent="0.25">
      <c r="A679" s="1" t="s">
        <v>4090</v>
      </c>
      <c r="B679" s="2" t="s">
        <v>379</v>
      </c>
      <c r="C679" s="13" t="str">
        <f t="shared" si="13"/>
        <v>查看目錄</v>
      </c>
      <c r="D679" s="1" t="s">
        <v>151</v>
      </c>
      <c r="E679" s="6">
        <v>39682</v>
      </c>
      <c r="F679" s="6">
        <v>39696</v>
      </c>
      <c r="G679" s="6">
        <v>39694</v>
      </c>
      <c r="H679" s="6">
        <v>39699</v>
      </c>
      <c r="I679" s="6" t="s">
        <v>4792</v>
      </c>
      <c r="J679" s="6">
        <v>39715</v>
      </c>
      <c r="K679" s="6" t="s">
        <v>4824</v>
      </c>
      <c r="L679" s="6" t="s">
        <v>108</v>
      </c>
      <c r="M679" s="6">
        <v>39720</v>
      </c>
      <c r="N679" s="6" t="s">
        <v>4766</v>
      </c>
      <c r="O679" s="6" t="s">
        <v>4766</v>
      </c>
    </row>
    <row r="680" spans="1:15" ht="16.5" customHeight="1" x14ac:dyDescent="0.25">
      <c r="A680" s="1" t="s">
        <v>4091</v>
      </c>
      <c r="B680" s="2" t="s">
        <v>5677</v>
      </c>
      <c r="C680" s="13" t="str">
        <f t="shared" si="13"/>
        <v>查看目錄</v>
      </c>
      <c r="D680" s="1" t="s">
        <v>1135</v>
      </c>
      <c r="E680" s="6">
        <v>39683</v>
      </c>
      <c r="F680" s="6">
        <v>39721</v>
      </c>
      <c r="G680" s="6">
        <v>39763</v>
      </c>
      <c r="H680" s="6">
        <v>39766</v>
      </c>
      <c r="I680" s="6" t="s">
        <v>4792</v>
      </c>
      <c r="J680" s="6">
        <v>39777</v>
      </c>
      <c r="K680" s="6" t="s">
        <v>4824</v>
      </c>
      <c r="L680" s="6" t="s">
        <v>545</v>
      </c>
      <c r="M680" s="6">
        <v>39777</v>
      </c>
      <c r="N680" s="6" t="s">
        <v>4766</v>
      </c>
      <c r="O680" s="6" t="s">
        <v>4766</v>
      </c>
    </row>
    <row r="681" spans="1:15" ht="16.5" customHeight="1" x14ac:dyDescent="0.25">
      <c r="A681" s="1" t="s">
        <v>4092</v>
      </c>
      <c r="B681" s="2" t="s">
        <v>5678</v>
      </c>
      <c r="C681" s="13" t="str">
        <f t="shared" si="13"/>
        <v>查看目錄</v>
      </c>
      <c r="D681" s="1" t="s">
        <v>4996</v>
      </c>
      <c r="E681" s="6">
        <v>39688</v>
      </c>
      <c r="F681" s="6" t="s">
        <v>533</v>
      </c>
      <c r="G681" s="6">
        <v>39709</v>
      </c>
      <c r="H681" s="6">
        <v>39715</v>
      </c>
      <c r="I681" s="6" t="s">
        <v>4792</v>
      </c>
      <c r="J681" s="6">
        <v>39624</v>
      </c>
      <c r="K681" s="6" t="s">
        <v>4824</v>
      </c>
      <c r="L681" s="6" t="s">
        <v>545</v>
      </c>
      <c r="M681" s="6">
        <v>39720</v>
      </c>
      <c r="N681" s="6" t="s">
        <v>4766</v>
      </c>
      <c r="O681" s="6" t="s">
        <v>4766</v>
      </c>
    </row>
    <row r="682" spans="1:15" ht="16.5" customHeight="1" x14ac:dyDescent="0.25">
      <c r="A682" s="1" t="s">
        <v>4093</v>
      </c>
      <c r="B682" s="2" t="s">
        <v>5679</v>
      </c>
      <c r="C682" s="13" t="str">
        <f t="shared" si="13"/>
        <v>查看目錄</v>
      </c>
      <c r="D682" s="1" t="s">
        <v>1135</v>
      </c>
      <c r="E682" s="6">
        <v>39683</v>
      </c>
      <c r="F682" s="6">
        <v>39721</v>
      </c>
      <c r="G682" s="6">
        <v>39763</v>
      </c>
      <c r="H682" s="6" t="s">
        <v>4766</v>
      </c>
      <c r="I682" s="6" t="s">
        <v>4766</v>
      </c>
      <c r="J682" s="6" t="s">
        <v>4766</v>
      </c>
      <c r="K682" s="6" t="s">
        <v>4766</v>
      </c>
      <c r="L682" s="6" t="s">
        <v>545</v>
      </c>
      <c r="M682" s="6" t="s">
        <v>4766</v>
      </c>
      <c r="N682" s="6" t="s">
        <v>4766</v>
      </c>
      <c r="O682" s="6" t="s">
        <v>4766</v>
      </c>
    </row>
    <row r="683" spans="1:15" ht="16.5" customHeight="1" x14ac:dyDescent="0.25">
      <c r="A683" s="1" t="s">
        <v>4094</v>
      </c>
      <c r="B683" s="2" t="s">
        <v>5680</v>
      </c>
      <c r="C683" s="13" t="str">
        <f t="shared" si="13"/>
        <v>查看目錄</v>
      </c>
      <c r="D683" s="1" t="s">
        <v>1135</v>
      </c>
      <c r="E683" s="6">
        <v>39683</v>
      </c>
      <c r="F683" s="6">
        <v>39721</v>
      </c>
      <c r="G683" s="6">
        <v>39763</v>
      </c>
      <c r="H683" s="6">
        <v>39766</v>
      </c>
      <c r="I683" s="6" t="s">
        <v>4792</v>
      </c>
      <c r="J683" s="6">
        <v>39777</v>
      </c>
      <c r="K683" s="6" t="s">
        <v>4824</v>
      </c>
      <c r="L683" s="6" t="s">
        <v>545</v>
      </c>
      <c r="M683" s="6">
        <v>39777</v>
      </c>
      <c r="N683" s="6" t="s">
        <v>4766</v>
      </c>
      <c r="O683" s="6" t="s">
        <v>4766</v>
      </c>
    </row>
    <row r="684" spans="1:15" ht="16.5" customHeight="1" x14ac:dyDescent="0.25">
      <c r="A684" s="1" t="s">
        <v>4095</v>
      </c>
      <c r="B684" s="2" t="s">
        <v>5681</v>
      </c>
      <c r="C684" s="13" t="str">
        <f t="shared" si="13"/>
        <v>查看目錄</v>
      </c>
      <c r="D684" s="1" t="s">
        <v>2213</v>
      </c>
      <c r="E684" s="6" t="s">
        <v>4766</v>
      </c>
      <c r="F684" s="6">
        <v>39711</v>
      </c>
      <c r="G684" s="6" t="s">
        <v>4766</v>
      </c>
      <c r="H684" s="6" t="s">
        <v>4766</v>
      </c>
      <c r="I684" s="6" t="s">
        <v>4766</v>
      </c>
      <c r="J684" s="6" t="s">
        <v>4766</v>
      </c>
      <c r="K684" s="6" t="s">
        <v>4766</v>
      </c>
      <c r="L684" s="6" t="s">
        <v>545</v>
      </c>
      <c r="M684" s="6" t="s">
        <v>4766</v>
      </c>
      <c r="N684" s="6" t="s">
        <v>4766</v>
      </c>
      <c r="O684" s="6" t="s">
        <v>4766</v>
      </c>
    </row>
    <row r="685" spans="1:15" ht="16.5" customHeight="1" x14ac:dyDescent="0.25">
      <c r="A685" s="1" t="s">
        <v>4096</v>
      </c>
      <c r="B685" s="2" t="s">
        <v>5682</v>
      </c>
      <c r="C685" s="13" t="str">
        <f t="shared" si="13"/>
        <v>查看目錄</v>
      </c>
      <c r="D685" s="1" t="s">
        <v>5683</v>
      </c>
      <c r="E685" s="6" t="s">
        <v>4766</v>
      </c>
      <c r="F685" s="6" t="s">
        <v>225</v>
      </c>
      <c r="G685" s="6" t="s">
        <v>4766</v>
      </c>
      <c r="H685" s="6" t="s">
        <v>4766</v>
      </c>
      <c r="I685" s="6" t="s">
        <v>4766</v>
      </c>
      <c r="J685" s="6" t="s">
        <v>4766</v>
      </c>
      <c r="K685" s="6" t="s">
        <v>4766</v>
      </c>
      <c r="L685" s="6" t="s">
        <v>838</v>
      </c>
      <c r="M685" s="6" t="s">
        <v>4766</v>
      </c>
      <c r="N685" s="6" t="s">
        <v>4766</v>
      </c>
      <c r="O685" s="6" t="s">
        <v>4766</v>
      </c>
    </row>
    <row r="686" spans="1:15" ht="16.5" customHeight="1" x14ac:dyDescent="0.25">
      <c r="A686" s="1" t="s">
        <v>4097</v>
      </c>
      <c r="B686" s="2" t="s">
        <v>5684</v>
      </c>
      <c r="C686" s="13" t="str">
        <f t="shared" si="13"/>
        <v>查看目錄</v>
      </c>
      <c r="D686" s="1" t="s">
        <v>653</v>
      </c>
      <c r="E686" s="6">
        <v>39647</v>
      </c>
      <c r="F686" s="6" t="s">
        <v>225</v>
      </c>
      <c r="G686" s="6">
        <v>39714</v>
      </c>
      <c r="H686" s="6">
        <v>39715</v>
      </c>
      <c r="I686" s="6" t="s">
        <v>4792</v>
      </c>
      <c r="J686" s="6">
        <v>39624</v>
      </c>
      <c r="K686" s="6" t="s">
        <v>4824</v>
      </c>
      <c r="L686" s="6" t="s">
        <v>654</v>
      </c>
      <c r="M686" s="6">
        <v>39720</v>
      </c>
      <c r="N686" s="6" t="s">
        <v>4766</v>
      </c>
      <c r="O686" s="6" t="s">
        <v>4766</v>
      </c>
    </row>
    <row r="687" spans="1:15" ht="16.5" customHeight="1" x14ac:dyDescent="0.25">
      <c r="A687" s="1" t="s">
        <v>4098</v>
      </c>
      <c r="B687" s="2" t="s">
        <v>5685</v>
      </c>
      <c r="C687" s="13" t="str">
        <f t="shared" si="13"/>
        <v>查看目錄</v>
      </c>
      <c r="D687" s="1" t="s">
        <v>4099</v>
      </c>
      <c r="E687" s="6">
        <v>39700</v>
      </c>
      <c r="F687" s="6">
        <v>39737</v>
      </c>
      <c r="G687" s="6">
        <v>39720</v>
      </c>
      <c r="H687" s="6">
        <v>39738</v>
      </c>
      <c r="I687" s="6" t="s">
        <v>4792</v>
      </c>
      <c r="J687" s="6">
        <v>39777</v>
      </c>
      <c r="K687" s="6" t="s">
        <v>4824</v>
      </c>
      <c r="L687" s="6" t="s">
        <v>192</v>
      </c>
      <c r="M687" s="6">
        <v>39777</v>
      </c>
      <c r="N687" s="6" t="s">
        <v>4766</v>
      </c>
      <c r="O687" s="6" t="s">
        <v>4766</v>
      </c>
    </row>
    <row r="688" spans="1:15" ht="16.5" customHeight="1" x14ac:dyDescent="0.25">
      <c r="A688" s="1" t="s">
        <v>4100</v>
      </c>
      <c r="B688" s="2" t="s">
        <v>5686</v>
      </c>
      <c r="C688" s="13" t="str">
        <f t="shared" si="13"/>
        <v>查看目錄</v>
      </c>
      <c r="D688" s="1" t="s">
        <v>4989</v>
      </c>
      <c r="E688" s="6">
        <v>39683</v>
      </c>
      <c r="F688" s="6" t="s">
        <v>533</v>
      </c>
      <c r="G688" s="6">
        <v>39735</v>
      </c>
      <c r="H688" s="6">
        <v>39738</v>
      </c>
      <c r="I688" s="6" t="s">
        <v>4792</v>
      </c>
      <c r="J688" s="6">
        <v>39777</v>
      </c>
      <c r="K688" s="6" t="s">
        <v>4824</v>
      </c>
      <c r="L688" s="6" t="s">
        <v>545</v>
      </c>
      <c r="M688" s="6">
        <v>39777</v>
      </c>
      <c r="N688" s="6" t="s">
        <v>4766</v>
      </c>
      <c r="O688" s="6" t="s">
        <v>4766</v>
      </c>
    </row>
    <row r="689" spans="1:15" ht="16.5" customHeight="1" x14ac:dyDescent="0.25">
      <c r="A689" s="1" t="s">
        <v>4101</v>
      </c>
      <c r="B689" s="2" t="s">
        <v>5687</v>
      </c>
      <c r="C689" s="13" t="str">
        <f t="shared" si="13"/>
        <v>查看目錄</v>
      </c>
      <c r="D689" s="1" t="s">
        <v>2173</v>
      </c>
      <c r="E689" s="6">
        <v>39713</v>
      </c>
      <c r="F689" s="6">
        <v>39720</v>
      </c>
      <c r="G689" s="6">
        <v>39735</v>
      </c>
      <c r="H689" s="6">
        <v>39738</v>
      </c>
      <c r="I689" s="6" t="s">
        <v>4792</v>
      </c>
      <c r="J689" s="6">
        <v>39777</v>
      </c>
      <c r="K689" s="6" t="s">
        <v>4824</v>
      </c>
      <c r="L689" s="6" t="s">
        <v>622</v>
      </c>
      <c r="M689" s="6">
        <v>39777</v>
      </c>
      <c r="N689" s="6" t="s">
        <v>4766</v>
      </c>
      <c r="O689" s="6" t="s">
        <v>4766</v>
      </c>
    </row>
    <row r="690" spans="1:15" ht="16.5" customHeight="1" x14ac:dyDescent="0.25">
      <c r="A690" s="1" t="s">
        <v>4102</v>
      </c>
      <c r="B690" s="2" t="s">
        <v>5688</v>
      </c>
      <c r="C690" s="13" t="str">
        <f t="shared" si="13"/>
        <v>查看目錄</v>
      </c>
      <c r="D690" s="1" t="s">
        <v>670</v>
      </c>
      <c r="E690" s="6">
        <v>39685</v>
      </c>
      <c r="F690" s="6" t="s">
        <v>225</v>
      </c>
      <c r="G690" s="6">
        <v>39757</v>
      </c>
      <c r="H690" s="6">
        <v>39758</v>
      </c>
      <c r="I690" s="6" t="s">
        <v>4792</v>
      </c>
      <c r="J690" s="6">
        <v>39777</v>
      </c>
      <c r="K690" s="6" t="s">
        <v>4824</v>
      </c>
      <c r="L690" s="6" t="s">
        <v>671</v>
      </c>
      <c r="M690" s="6">
        <v>39777</v>
      </c>
      <c r="N690" s="6" t="s">
        <v>4766</v>
      </c>
      <c r="O690" s="6" t="s">
        <v>4766</v>
      </c>
    </row>
    <row r="691" spans="1:15" ht="16.5" customHeight="1" x14ac:dyDescent="0.25">
      <c r="A691" s="1" t="s">
        <v>4103</v>
      </c>
      <c r="B691" s="2" t="s">
        <v>5689</v>
      </c>
      <c r="C691" s="13" t="str">
        <f t="shared" si="13"/>
        <v>查看目錄</v>
      </c>
      <c r="D691" s="1" t="s">
        <v>676</v>
      </c>
      <c r="E691" s="6">
        <v>39719</v>
      </c>
      <c r="F691" s="6">
        <v>39749</v>
      </c>
      <c r="G691" s="6">
        <v>39757</v>
      </c>
      <c r="H691" s="6">
        <v>39758</v>
      </c>
      <c r="I691" s="6" t="s">
        <v>4792</v>
      </c>
      <c r="J691" s="6">
        <v>39777</v>
      </c>
      <c r="K691" s="6" t="s">
        <v>4824</v>
      </c>
      <c r="L691" s="6" t="s">
        <v>677</v>
      </c>
      <c r="M691" s="6">
        <v>39777</v>
      </c>
      <c r="N691" s="6" t="s">
        <v>4766</v>
      </c>
      <c r="O691" s="6" t="s">
        <v>4766</v>
      </c>
    </row>
    <row r="692" spans="1:15" ht="16.5" customHeight="1" x14ac:dyDescent="0.25">
      <c r="A692" s="1" t="s">
        <v>4104</v>
      </c>
      <c r="B692" s="2" t="s">
        <v>5690</v>
      </c>
      <c r="C692" s="13" t="str">
        <f t="shared" si="13"/>
        <v>查看目錄</v>
      </c>
      <c r="D692" s="1" t="s">
        <v>676</v>
      </c>
      <c r="E692" s="6">
        <v>39730</v>
      </c>
      <c r="F692" s="6" t="s">
        <v>225</v>
      </c>
      <c r="G692" s="6">
        <v>39783</v>
      </c>
      <c r="H692" s="6">
        <v>39784</v>
      </c>
      <c r="I692" s="6" t="s">
        <v>4792</v>
      </c>
      <c r="J692" s="6">
        <v>39791</v>
      </c>
      <c r="K692" s="6" t="s">
        <v>4824</v>
      </c>
      <c r="L692" s="6" t="s">
        <v>677</v>
      </c>
      <c r="M692" s="6">
        <v>39793</v>
      </c>
      <c r="N692" s="6" t="s">
        <v>4766</v>
      </c>
      <c r="O692" s="6" t="s">
        <v>4766</v>
      </c>
    </row>
    <row r="693" spans="1:15" ht="16.5" customHeight="1" x14ac:dyDescent="0.25">
      <c r="A693" s="1" t="s">
        <v>4105</v>
      </c>
      <c r="B693" s="2" t="s">
        <v>5691</v>
      </c>
      <c r="C693" s="13" t="str">
        <f t="shared" si="13"/>
        <v>查看目錄</v>
      </c>
      <c r="D693" s="1" t="s">
        <v>50</v>
      </c>
      <c r="E693" s="6">
        <v>39742</v>
      </c>
      <c r="F693" s="6">
        <v>39772</v>
      </c>
      <c r="G693" s="6">
        <v>39763</v>
      </c>
      <c r="H693" s="6">
        <v>39766</v>
      </c>
      <c r="I693" s="6" t="s">
        <v>4792</v>
      </c>
      <c r="J693" s="6">
        <v>39777</v>
      </c>
      <c r="K693" s="6" t="s">
        <v>4824</v>
      </c>
      <c r="L693" s="6" t="s">
        <v>625</v>
      </c>
      <c r="M693" s="6">
        <v>39777</v>
      </c>
      <c r="N693" s="6" t="s">
        <v>4766</v>
      </c>
      <c r="O693" s="6" t="s">
        <v>4766</v>
      </c>
    </row>
    <row r="694" spans="1:15" ht="16.5" customHeight="1" x14ac:dyDescent="0.25">
      <c r="A694" s="1" t="s">
        <v>4106</v>
      </c>
      <c r="B694" s="2" t="s">
        <v>5692</v>
      </c>
      <c r="C694" s="13" t="str">
        <f t="shared" si="13"/>
        <v>查看目錄</v>
      </c>
      <c r="D694" s="1" t="s">
        <v>681</v>
      </c>
      <c r="E694" s="6">
        <v>39741</v>
      </c>
      <c r="F694" s="6" t="s">
        <v>533</v>
      </c>
      <c r="G694" s="6">
        <v>39763</v>
      </c>
      <c r="H694" s="6">
        <v>39766</v>
      </c>
      <c r="I694" s="6" t="s">
        <v>4792</v>
      </c>
      <c r="J694" s="6">
        <v>39777</v>
      </c>
      <c r="K694" s="6" t="s">
        <v>4824</v>
      </c>
      <c r="L694" s="6" t="s">
        <v>625</v>
      </c>
      <c r="M694" s="6">
        <v>39777</v>
      </c>
      <c r="N694" s="6" t="s">
        <v>4766</v>
      </c>
      <c r="O694" s="6" t="s">
        <v>4766</v>
      </c>
    </row>
    <row r="695" spans="1:15" ht="16.5" customHeight="1" x14ac:dyDescent="0.25">
      <c r="A695" s="1" t="s">
        <v>4107</v>
      </c>
      <c r="B695" s="2" t="s">
        <v>5693</v>
      </c>
      <c r="C695" s="13" t="str">
        <f t="shared" si="13"/>
        <v>查看目錄</v>
      </c>
      <c r="D695" s="1" t="s">
        <v>1111</v>
      </c>
      <c r="E695" s="6" t="s">
        <v>4766</v>
      </c>
      <c r="F695" s="6">
        <v>39780</v>
      </c>
      <c r="G695" s="6" t="s">
        <v>4766</v>
      </c>
      <c r="H695" s="6" t="s">
        <v>4766</v>
      </c>
      <c r="I695" s="6" t="s">
        <v>4766</v>
      </c>
      <c r="J695" s="6" t="s">
        <v>4766</v>
      </c>
      <c r="K695" s="6" t="s">
        <v>4766</v>
      </c>
      <c r="L695" s="6" t="s">
        <v>838</v>
      </c>
      <c r="M695" s="6" t="s">
        <v>4766</v>
      </c>
      <c r="N695" s="6" t="s">
        <v>4766</v>
      </c>
      <c r="O695" s="6" t="s">
        <v>4766</v>
      </c>
    </row>
    <row r="696" spans="1:15" ht="16.5" customHeight="1" x14ac:dyDescent="0.25">
      <c r="A696" s="1" t="s">
        <v>4108</v>
      </c>
      <c r="B696" s="2" t="s">
        <v>5694</v>
      </c>
      <c r="C696" s="13" t="str">
        <f t="shared" si="13"/>
        <v>查看目錄</v>
      </c>
      <c r="D696" s="1" t="s">
        <v>116</v>
      </c>
      <c r="E696" s="6">
        <v>39730</v>
      </c>
      <c r="F696" s="6">
        <v>39771</v>
      </c>
      <c r="G696" s="6">
        <v>39769</v>
      </c>
      <c r="H696" s="6">
        <v>39769</v>
      </c>
      <c r="I696" s="6" t="s">
        <v>4792</v>
      </c>
      <c r="J696" s="6">
        <v>39791</v>
      </c>
      <c r="K696" s="6" t="s">
        <v>4824</v>
      </c>
      <c r="L696" s="6" t="s">
        <v>117</v>
      </c>
      <c r="M696" s="6">
        <v>39793</v>
      </c>
      <c r="N696" s="6" t="s">
        <v>4766</v>
      </c>
      <c r="O696" s="6" t="s">
        <v>4766</v>
      </c>
    </row>
    <row r="697" spans="1:15" ht="16.5" customHeight="1" x14ac:dyDescent="0.25">
      <c r="A697" s="1" t="s">
        <v>4109</v>
      </c>
      <c r="B697" s="2" t="s">
        <v>5695</v>
      </c>
      <c r="C697" s="13" t="str">
        <f t="shared" si="13"/>
        <v>查看目錄</v>
      </c>
      <c r="D697" s="1" t="s">
        <v>116</v>
      </c>
      <c r="E697" s="6">
        <v>39730</v>
      </c>
      <c r="F697" s="6">
        <v>39771</v>
      </c>
      <c r="G697" s="6">
        <v>39769</v>
      </c>
      <c r="H697" s="6">
        <v>39769</v>
      </c>
      <c r="I697" s="6" t="s">
        <v>4792</v>
      </c>
      <c r="J697" s="6">
        <v>39791</v>
      </c>
      <c r="K697" s="6" t="s">
        <v>4824</v>
      </c>
      <c r="L697" s="6" t="s">
        <v>117</v>
      </c>
      <c r="M697" s="6">
        <v>39793</v>
      </c>
      <c r="N697" s="6" t="s">
        <v>4766</v>
      </c>
      <c r="O697" s="6" t="s">
        <v>4766</v>
      </c>
    </row>
    <row r="698" spans="1:15" ht="16.5" customHeight="1" x14ac:dyDescent="0.25">
      <c r="A698" s="1" t="s">
        <v>4110</v>
      </c>
      <c r="B698" s="2" t="s">
        <v>5696</v>
      </c>
      <c r="C698" s="13" t="str">
        <f t="shared" si="13"/>
        <v>查看目錄</v>
      </c>
      <c r="D698" s="1" t="s">
        <v>116</v>
      </c>
      <c r="E698" s="6">
        <v>39730</v>
      </c>
      <c r="F698" s="6">
        <v>39771</v>
      </c>
      <c r="G698" s="6">
        <v>39769</v>
      </c>
      <c r="H698" s="6">
        <v>39769</v>
      </c>
      <c r="I698" s="6" t="s">
        <v>4792</v>
      </c>
      <c r="J698" s="6">
        <v>39791</v>
      </c>
      <c r="K698" s="6" t="s">
        <v>4824</v>
      </c>
      <c r="L698" s="6" t="s">
        <v>117</v>
      </c>
      <c r="M698" s="6">
        <v>39793</v>
      </c>
      <c r="N698" s="6" t="s">
        <v>4766</v>
      </c>
      <c r="O698" s="6" t="s">
        <v>4766</v>
      </c>
    </row>
    <row r="699" spans="1:15" ht="16.5" customHeight="1" x14ac:dyDescent="0.25">
      <c r="A699" s="1" t="s">
        <v>4111</v>
      </c>
      <c r="B699" s="2" t="s">
        <v>5697</v>
      </c>
      <c r="C699" s="13" t="str">
        <f t="shared" si="13"/>
        <v>查看目錄</v>
      </c>
      <c r="D699" s="1" t="s">
        <v>138</v>
      </c>
      <c r="E699" s="6">
        <v>39731</v>
      </c>
      <c r="F699" s="6">
        <v>39780</v>
      </c>
      <c r="G699" s="6">
        <v>39784</v>
      </c>
      <c r="H699" s="6">
        <v>39784</v>
      </c>
      <c r="I699" s="6" t="s">
        <v>4792</v>
      </c>
      <c r="J699" s="6">
        <v>39791</v>
      </c>
      <c r="K699" s="6" t="s">
        <v>4824</v>
      </c>
      <c r="L699" s="6" t="s">
        <v>108</v>
      </c>
      <c r="M699" s="6">
        <v>39793</v>
      </c>
      <c r="N699" s="6" t="s">
        <v>4766</v>
      </c>
      <c r="O699" s="6" t="s">
        <v>4766</v>
      </c>
    </row>
    <row r="700" spans="1:15" ht="16.5" customHeight="1" x14ac:dyDescent="0.25">
      <c r="A700" s="1" t="s">
        <v>4112</v>
      </c>
      <c r="B700" s="2" t="s">
        <v>5698</v>
      </c>
      <c r="C700" s="13" t="str">
        <f t="shared" si="13"/>
        <v>查看目錄</v>
      </c>
      <c r="D700" s="1" t="s">
        <v>144</v>
      </c>
      <c r="E700" s="6">
        <v>39806</v>
      </c>
      <c r="F700" s="6">
        <v>39776</v>
      </c>
      <c r="G700" s="6">
        <v>39799</v>
      </c>
      <c r="H700" s="6">
        <v>39800</v>
      </c>
      <c r="I700" s="6" t="s">
        <v>4792</v>
      </c>
      <c r="J700" s="6">
        <v>39835</v>
      </c>
      <c r="K700" s="6" t="s">
        <v>4824</v>
      </c>
      <c r="L700" s="6" t="s">
        <v>625</v>
      </c>
      <c r="M700" s="6">
        <v>39836</v>
      </c>
      <c r="N700" s="6" t="s">
        <v>4766</v>
      </c>
      <c r="O700" s="6" t="s">
        <v>4766</v>
      </c>
    </row>
    <row r="701" spans="1:15" ht="16.5" customHeight="1" x14ac:dyDescent="0.25">
      <c r="A701" s="1" t="s">
        <v>4113</v>
      </c>
      <c r="B701" s="2" t="s">
        <v>5699</v>
      </c>
      <c r="C701" s="13" t="str">
        <f t="shared" si="13"/>
        <v>查看目錄</v>
      </c>
      <c r="D701" s="1" t="s">
        <v>1566</v>
      </c>
      <c r="E701" s="6">
        <v>39798</v>
      </c>
      <c r="F701" s="6">
        <v>39772</v>
      </c>
      <c r="G701" s="6">
        <v>39800</v>
      </c>
      <c r="H701" s="6">
        <v>39800</v>
      </c>
      <c r="I701" s="6" t="s">
        <v>4792</v>
      </c>
      <c r="J701" s="6">
        <v>39835</v>
      </c>
      <c r="K701" s="6" t="s">
        <v>4824</v>
      </c>
      <c r="L701" s="6" t="s">
        <v>117</v>
      </c>
      <c r="M701" s="6">
        <v>39836</v>
      </c>
      <c r="N701" s="6" t="s">
        <v>4766</v>
      </c>
      <c r="O701" s="6" t="s">
        <v>4766</v>
      </c>
    </row>
    <row r="702" spans="1:15" ht="16.5" customHeight="1" x14ac:dyDescent="0.25">
      <c r="A702" s="1" t="s">
        <v>4114</v>
      </c>
      <c r="B702" s="2" t="s">
        <v>5700</v>
      </c>
      <c r="C702" s="13" t="str">
        <f t="shared" si="13"/>
        <v>查看目錄</v>
      </c>
      <c r="D702" s="1" t="s">
        <v>4087</v>
      </c>
      <c r="E702" s="6">
        <v>39780</v>
      </c>
      <c r="F702" s="6" t="s">
        <v>225</v>
      </c>
      <c r="G702" s="6">
        <v>39832</v>
      </c>
      <c r="H702" s="6">
        <v>39834</v>
      </c>
      <c r="I702" s="6" t="s">
        <v>4792</v>
      </c>
      <c r="J702" s="6">
        <v>39835</v>
      </c>
      <c r="K702" s="6" t="s">
        <v>4824</v>
      </c>
      <c r="L702" s="6" t="s">
        <v>108</v>
      </c>
      <c r="M702" s="6">
        <v>39836</v>
      </c>
      <c r="N702" s="6" t="s">
        <v>4766</v>
      </c>
      <c r="O702" s="6" t="s">
        <v>4766</v>
      </c>
    </row>
    <row r="703" spans="1:15" ht="16.5" customHeight="1" x14ac:dyDescent="0.25">
      <c r="A703" s="1" t="s">
        <v>4115</v>
      </c>
      <c r="B703" s="2" t="s">
        <v>5701</v>
      </c>
      <c r="C703" s="13" t="str">
        <f t="shared" si="13"/>
        <v>查看目錄</v>
      </c>
      <c r="D703" s="1" t="s">
        <v>4087</v>
      </c>
      <c r="E703" s="6">
        <v>39780</v>
      </c>
      <c r="F703" s="6" t="s">
        <v>225</v>
      </c>
      <c r="G703" s="6">
        <v>39832</v>
      </c>
      <c r="H703" s="6">
        <v>39834</v>
      </c>
      <c r="I703" s="6" t="s">
        <v>4792</v>
      </c>
      <c r="J703" s="6">
        <v>39835</v>
      </c>
      <c r="K703" s="6" t="s">
        <v>4824</v>
      </c>
      <c r="L703" s="6" t="s">
        <v>108</v>
      </c>
      <c r="M703" s="6">
        <v>39836</v>
      </c>
      <c r="N703" s="6" t="s">
        <v>4766</v>
      </c>
      <c r="O703" s="6" t="s">
        <v>4766</v>
      </c>
    </row>
    <row r="704" spans="1:15" ht="16.5" customHeight="1" x14ac:dyDescent="0.25">
      <c r="A704" s="1" t="s">
        <v>4116</v>
      </c>
      <c r="B704" s="2" t="s">
        <v>5702</v>
      </c>
      <c r="C704" s="13" t="str">
        <f t="shared" si="13"/>
        <v>查看目錄</v>
      </c>
      <c r="D704" s="1" t="s">
        <v>4087</v>
      </c>
      <c r="E704" s="6">
        <v>39780</v>
      </c>
      <c r="F704" s="6" t="s">
        <v>225</v>
      </c>
      <c r="G704" s="6">
        <v>39832</v>
      </c>
      <c r="H704" s="6">
        <v>39834</v>
      </c>
      <c r="I704" s="6" t="s">
        <v>4792</v>
      </c>
      <c r="J704" s="6">
        <v>39835</v>
      </c>
      <c r="K704" s="6" t="s">
        <v>4824</v>
      </c>
      <c r="L704" s="6" t="s">
        <v>108</v>
      </c>
      <c r="M704" s="6">
        <v>39836</v>
      </c>
      <c r="N704" s="6" t="s">
        <v>4766</v>
      </c>
      <c r="O704" s="6" t="s">
        <v>4766</v>
      </c>
    </row>
    <row r="705" spans="1:15" ht="16.5" customHeight="1" x14ac:dyDescent="0.25">
      <c r="A705" s="1" t="s">
        <v>4117</v>
      </c>
      <c r="B705" s="2" t="s">
        <v>5703</v>
      </c>
      <c r="C705" s="13" t="str">
        <f t="shared" si="13"/>
        <v>查看目錄</v>
      </c>
      <c r="D705" s="1" t="s">
        <v>4087</v>
      </c>
      <c r="E705" s="6">
        <v>39780</v>
      </c>
      <c r="F705" s="6" t="s">
        <v>225</v>
      </c>
      <c r="G705" s="6">
        <v>39832</v>
      </c>
      <c r="H705" s="6">
        <v>39834</v>
      </c>
      <c r="I705" s="6" t="s">
        <v>4792</v>
      </c>
      <c r="J705" s="6">
        <v>39835</v>
      </c>
      <c r="K705" s="6" t="s">
        <v>4824</v>
      </c>
      <c r="L705" s="6" t="s">
        <v>108</v>
      </c>
      <c r="M705" s="6">
        <v>39836</v>
      </c>
      <c r="N705" s="6" t="s">
        <v>4766</v>
      </c>
      <c r="O705" s="6" t="s">
        <v>4766</v>
      </c>
    </row>
    <row r="706" spans="1:15" ht="16.5" customHeight="1" x14ac:dyDescent="0.25">
      <c r="A706" s="1" t="s">
        <v>4118</v>
      </c>
      <c r="B706" s="2" t="s">
        <v>5704</v>
      </c>
      <c r="C706" s="13" t="str">
        <f t="shared" si="13"/>
        <v>查看目錄</v>
      </c>
      <c r="D706" s="1" t="s">
        <v>4087</v>
      </c>
      <c r="E706" s="6">
        <v>39780</v>
      </c>
      <c r="F706" s="6" t="s">
        <v>225</v>
      </c>
      <c r="G706" s="6">
        <v>39832</v>
      </c>
      <c r="H706" s="6">
        <v>39834</v>
      </c>
      <c r="I706" s="6" t="s">
        <v>4792</v>
      </c>
      <c r="J706" s="6">
        <v>39835</v>
      </c>
      <c r="K706" s="6" t="s">
        <v>4824</v>
      </c>
      <c r="L706" s="6" t="s">
        <v>108</v>
      </c>
      <c r="M706" s="6">
        <v>39836</v>
      </c>
      <c r="N706" s="6" t="s">
        <v>4766</v>
      </c>
      <c r="O706" s="6" t="s">
        <v>4766</v>
      </c>
    </row>
    <row r="707" spans="1:15" ht="16.5" customHeight="1" x14ac:dyDescent="0.25">
      <c r="A707" s="1" t="s">
        <v>4119</v>
      </c>
      <c r="B707" s="2" t="s">
        <v>5705</v>
      </c>
      <c r="C707" s="13" t="str">
        <f t="shared" si="13"/>
        <v>查看目錄</v>
      </c>
      <c r="D707" s="1" t="s">
        <v>4087</v>
      </c>
      <c r="E707" s="6">
        <v>39780</v>
      </c>
      <c r="F707" s="6" t="s">
        <v>225</v>
      </c>
      <c r="G707" s="6">
        <v>39832</v>
      </c>
      <c r="H707" s="6">
        <v>39834</v>
      </c>
      <c r="I707" s="6" t="s">
        <v>4792</v>
      </c>
      <c r="J707" s="6">
        <v>39835</v>
      </c>
      <c r="K707" s="6" t="s">
        <v>4824</v>
      </c>
      <c r="L707" s="6" t="s">
        <v>108</v>
      </c>
      <c r="M707" s="6">
        <v>39836</v>
      </c>
      <c r="N707" s="6" t="s">
        <v>4766</v>
      </c>
      <c r="O707" s="6" t="s">
        <v>4766</v>
      </c>
    </row>
    <row r="708" spans="1:15" ht="16.5" customHeight="1" x14ac:dyDescent="0.25">
      <c r="A708" s="1" t="s">
        <v>4120</v>
      </c>
      <c r="B708" s="2" t="s">
        <v>5706</v>
      </c>
      <c r="C708" s="13" t="str">
        <f t="shared" si="13"/>
        <v>查看目錄</v>
      </c>
      <c r="D708" s="1" t="s">
        <v>4087</v>
      </c>
      <c r="E708" s="6">
        <v>39780</v>
      </c>
      <c r="F708" s="6" t="s">
        <v>225</v>
      </c>
      <c r="G708" s="6">
        <v>39832</v>
      </c>
      <c r="H708" s="6">
        <v>39834</v>
      </c>
      <c r="I708" s="6" t="s">
        <v>4792</v>
      </c>
      <c r="J708" s="6">
        <v>39835</v>
      </c>
      <c r="K708" s="6" t="s">
        <v>4824</v>
      </c>
      <c r="L708" s="6" t="s">
        <v>108</v>
      </c>
      <c r="M708" s="6">
        <v>39836</v>
      </c>
      <c r="N708" s="6" t="s">
        <v>4766</v>
      </c>
      <c r="O708" s="6" t="s">
        <v>4766</v>
      </c>
    </row>
    <row r="709" spans="1:15" ht="16.5" customHeight="1" x14ac:dyDescent="0.25">
      <c r="A709" s="1" t="s">
        <v>4121</v>
      </c>
      <c r="B709" s="2" t="s">
        <v>5707</v>
      </c>
      <c r="C709" s="13" t="str">
        <f t="shared" si="13"/>
        <v>查看目錄</v>
      </c>
      <c r="D709" s="1" t="s">
        <v>4087</v>
      </c>
      <c r="E709" s="6">
        <v>39780</v>
      </c>
      <c r="F709" s="6" t="s">
        <v>225</v>
      </c>
      <c r="G709" s="6">
        <v>39832</v>
      </c>
      <c r="H709" s="6">
        <v>39834</v>
      </c>
      <c r="I709" s="6" t="s">
        <v>4792</v>
      </c>
      <c r="J709" s="6">
        <v>39835</v>
      </c>
      <c r="K709" s="6" t="s">
        <v>4824</v>
      </c>
      <c r="L709" s="6" t="s">
        <v>108</v>
      </c>
      <c r="M709" s="6">
        <v>39836</v>
      </c>
      <c r="N709" s="6" t="s">
        <v>4766</v>
      </c>
      <c r="O709" s="6" t="s">
        <v>4766</v>
      </c>
    </row>
    <row r="710" spans="1:15" ht="16.5" customHeight="1" x14ac:dyDescent="0.25">
      <c r="A710" s="1" t="s">
        <v>4122</v>
      </c>
      <c r="B710" s="2" t="s">
        <v>5708</v>
      </c>
      <c r="C710" s="13" t="str">
        <f t="shared" si="13"/>
        <v>查看目錄</v>
      </c>
      <c r="D710" s="1" t="s">
        <v>151</v>
      </c>
      <c r="E710" s="6">
        <v>39780</v>
      </c>
      <c r="F710" s="6" t="s">
        <v>225</v>
      </c>
      <c r="G710" s="6">
        <v>39832</v>
      </c>
      <c r="H710" s="6">
        <v>39834</v>
      </c>
      <c r="I710" s="6" t="s">
        <v>4792</v>
      </c>
      <c r="J710" s="6">
        <v>39835</v>
      </c>
      <c r="K710" s="6" t="s">
        <v>4824</v>
      </c>
      <c r="L710" s="6" t="s">
        <v>108</v>
      </c>
      <c r="M710" s="6">
        <v>39836</v>
      </c>
      <c r="N710" s="6" t="s">
        <v>4766</v>
      </c>
      <c r="O710" s="6" t="s">
        <v>4766</v>
      </c>
    </row>
    <row r="711" spans="1:15" ht="16.5" customHeight="1" x14ac:dyDescent="0.25">
      <c r="A711" s="1" t="s">
        <v>4123</v>
      </c>
      <c r="B711" s="2" t="s">
        <v>5709</v>
      </c>
      <c r="C711" s="13" t="str">
        <f t="shared" si="13"/>
        <v>查看目錄</v>
      </c>
      <c r="D711" s="1" t="s">
        <v>151</v>
      </c>
      <c r="E711" s="6">
        <v>39815</v>
      </c>
      <c r="F711" s="6">
        <v>39838</v>
      </c>
      <c r="G711" s="6">
        <v>39833</v>
      </c>
      <c r="H711" s="6">
        <v>39834</v>
      </c>
      <c r="I711" s="6" t="s">
        <v>4792</v>
      </c>
      <c r="J711" s="6">
        <v>39835</v>
      </c>
      <c r="K711" s="6" t="s">
        <v>4824</v>
      </c>
      <c r="L711" s="6" t="s">
        <v>108</v>
      </c>
      <c r="M711" s="6">
        <v>39836</v>
      </c>
      <c r="N711" s="6" t="s">
        <v>4766</v>
      </c>
      <c r="O711" s="6" t="s">
        <v>4766</v>
      </c>
    </row>
    <row r="712" spans="1:15" ht="16.5" customHeight="1" x14ac:dyDescent="0.25">
      <c r="A712" s="1" t="s">
        <v>4124</v>
      </c>
      <c r="B712" s="2" t="s">
        <v>5710</v>
      </c>
      <c r="C712" s="13" t="str">
        <f t="shared" si="13"/>
        <v>查看目錄</v>
      </c>
      <c r="D712" s="1" t="s">
        <v>4087</v>
      </c>
      <c r="E712" s="6">
        <v>39815</v>
      </c>
      <c r="F712" s="6">
        <v>39838</v>
      </c>
      <c r="G712" s="6">
        <v>39833</v>
      </c>
      <c r="H712" s="6">
        <v>39834</v>
      </c>
      <c r="I712" s="6" t="s">
        <v>4792</v>
      </c>
      <c r="J712" s="6">
        <v>39835</v>
      </c>
      <c r="K712" s="6" t="s">
        <v>4824</v>
      </c>
      <c r="L712" s="6" t="s">
        <v>108</v>
      </c>
      <c r="M712" s="6">
        <v>39836</v>
      </c>
      <c r="N712" s="6" t="s">
        <v>4766</v>
      </c>
      <c r="O712" s="6" t="s">
        <v>4766</v>
      </c>
    </row>
    <row r="713" spans="1:15" ht="16.5" customHeight="1" x14ac:dyDescent="0.25">
      <c r="A713" s="1" t="s">
        <v>4125</v>
      </c>
      <c r="B713" s="2" t="s">
        <v>5711</v>
      </c>
      <c r="C713" s="13" t="str">
        <f t="shared" si="13"/>
        <v>查看目錄</v>
      </c>
      <c r="D713" s="1" t="s">
        <v>151</v>
      </c>
      <c r="E713" s="6">
        <v>39815</v>
      </c>
      <c r="F713" s="6">
        <v>39838</v>
      </c>
      <c r="G713" s="6">
        <v>39833</v>
      </c>
      <c r="H713" s="6">
        <v>39834</v>
      </c>
      <c r="I713" s="6" t="s">
        <v>4792</v>
      </c>
      <c r="J713" s="6">
        <v>39835</v>
      </c>
      <c r="K713" s="6" t="s">
        <v>4824</v>
      </c>
      <c r="L713" s="6" t="s">
        <v>108</v>
      </c>
      <c r="M713" s="6">
        <v>39836</v>
      </c>
      <c r="N713" s="6" t="s">
        <v>4766</v>
      </c>
      <c r="O713" s="6" t="s">
        <v>4766</v>
      </c>
    </row>
    <row r="714" spans="1:15" ht="16.5" customHeight="1" x14ac:dyDescent="0.25">
      <c r="A714" s="1" t="s">
        <v>4126</v>
      </c>
      <c r="B714" s="2" t="s">
        <v>5712</v>
      </c>
      <c r="C714" s="13" t="str">
        <f t="shared" si="13"/>
        <v>查看目錄</v>
      </c>
      <c r="D714" s="1" t="s">
        <v>2173</v>
      </c>
      <c r="E714" s="6" t="s">
        <v>4766</v>
      </c>
      <c r="F714" s="6" t="s">
        <v>533</v>
      </c>
      <c r="G714" s="6" t="s">
        <v>4766</v>
      </c>
      <c r="H714" s="6" t="s">
        <v>4766</v>
      </c>
      <c r="I714" s="6" t="s">
        <v>4766</v>
      </c>
      <c r="J714" s="6" t="s">
        <v>4766</v>
      </c>
      <c r="K714" s="6" t="s">
        <v>4766</v>
      </c>
      <c r="L714" s="6" t="s">
        <v>625</v>
      </c>
      <c r="M714" s="6" t="s">
        <v>4766</v>
      </c>
      <c r="N714" s="6" t="s">
        <v>4766</v>
      </c>
      <c r="O714" s="6" t="s">
        <v>4766</v>
      </c>
    </row>
    <row r="715" spans="1:15" ht="16.5" customHeight="1" x14ac:dyDescent="0.25">
      <c r="A715" s="1" t="s">
        <v>4127</v>
      </c>
      <c r="B715" s="2" t="s">
        <v>5713</v>
      </c>
      <c r="C715" s="13" t="str">
        <f t="shared" si="13"/>
        <v>查看目錄</v>
      </c>
      <c r="D715" s="1" t="s">
        <v>2173</v>
      </c>
      <c r="E715" s="6" t="s">
        <v>4766</v>
      </c>
      <c r="F715" s="6" t="s">
        <v>533</v>
      </c>
      <c r="G715" s="6" t="s">
        <v>4766</v>
      </c>
      <c r="H715" s="6" t="s">
        <v>4766</v>
      </c>
      <c r="I715" s="6" t="s">
        <v>4766</v>
      </c>
      <c r="J715" s="6" t="s">
        <v>4766</v>
      </c>
      <c r="K715" s="6" t="s">
        <v>4766</v>
      </c>
      <c r="L715" s="6" t="s">
        <v>625</v>
      </c>
      <c r="M715" s="6" t="s">
        <v>4766</v>
      </c>
      <c r="N715" s="6" t="s">
        <v>4766</v>
      </c>
      <c r="O715" s="6" t="s">
        <v>4766</v>
      </c>
    </row>
    <row r="716" spans="1:15" ht="16.5" customHeight="1" x14ac:dyDescent="0.25">
      <c r="A716" s="1" t="s">
        <v>4128</v>
      </c>
      <c r="B716" s="2" t="s">
        <v>5714</v>
      </c>
      <c r="C716" s="13" t="str">
        <f t="shared" si="13"/>
        <v>查看目錄</v>
      </c>
      <c r="D716" s="1" t="s">
        <v>4129</v>
      </c>
      <c r="E716" s="6">
        <v>39819</v>
      </c>
      <c r="F716" s="6" t="s">
        <v>533</v>
      </c>
      <c r="G716" s="6">
        <v>39860</v>
      </c>
      <c r="H716" s="6">
        <v>39868</v>
      </c>
      <c r="I716" s="6" t="s">
        <v>4792</v>
      </c>
      <c r="J716" s="6" t="s">
        <v>4766</v>
      </c>
      <c r="K716" s="6" t="s">
        <v>4766</v>
      </c>
      <c r="L716" s="6" t="s">
        <v>625</v>
      </c>
      <c r="M716" s="6" t="s">
        <v>4766</v>
      </c>
      <c r="N716" s="6" t="s">
        <v>4766</v>
      </c>
      <c r="O716" s="6" t="s">
        <v>4766</v>
      </c>
    </row>
    <row r="717" spans="1:15" ht="16.5" customHeight="1" x14ac:dyDescent="0.25">
      <c r="A717" s="1" t="s">
        <v>4130</v>
      </c>
      <c r="B717" s="2" t="s">
        <v>5715</v>
      </c>
      <c r="C717" s="13" t="str">
        <f t="shared" si="13"/>
        <v>查看目錄</v>
      </c>
      <c r="D717" s="1" t="s">
        <v>116</v>
      </c>
      <c r="E717" s="6">
        <v>39910</v>
      </c>
      <c r="F717" s="6">
        <v>39923</v>
      </c>
      <c r="G717" s="6">
        <v>39920</v>
      </c>
      <c r="H717" s="6" t="s">
        <v>4766</v>
      </c>
      <c r="I717" s="6" t="s">
        <v>4766</v>
      </c>
      <c r="J717" s="6" t="s">
        <v>4766</v>
      </c>
      <c r="K717" s="6" t="s">
        <v>4766</v>
      </c>
      <c r="L717" s="6" t="s">
        <v>117</v>
      </c>
      <c r="M717" s="6" t="s">
        <v>4766</v>
      </c>
      <c r="N717" s="6" t="s">
        <v>4766</v>
      </c>
      <c r="O717" s="6" t="s">
        <v>4766</v>
      </c>
    </row>
    <row r="718" spans="1:15" ht="16.5" customHeight="1" x14ac:dyDescent="0.25">
      <c r="A718" s="1" t="s">
        <v>4131</v>
      </c>
      <c r="B718" s="2" t="s">
        <v>5716</v>
      </c>
      <c r="C718" s="13" t="str">
        <f t="shared" si="13"/>
        <v>查看目錄</v>
      </c>
      <c r="D718" s="1" t="s">
        <v>4132</v>
      </c>
      <c r="E718" s="6" t="s">
        <v>4766</v>
      </c>
      <c r="F718" s="6">
        <v>39972</v>
      </c>
      <c r="G718" s="6" t="s">
        <v>4766</v>
      </c>
      <c r="H718" s="6" t="s">
        <v>4766</v>
      </c>
      <c r="I718" s="6" t="s">
        <v>4766</v>
      </c>
      <c r="J718" s="6" t="s">
        <v>4766</v>
      </c>
      <c r="K718" s="6" t="s">
        <v>4766</v>
      </c>
      <c r="L718" s="6" t="s">
        <v>838</v>
      </c>
      <c r="M718" s="6" t="s">
        <v>4766</v>
      </c>
      <c r="N718" s="6" t="s">
        <v>4766</v>
      </c>
      <c r="O718" s="6" t="s">
        <v>4766</v>
      </c>
    </row>
    <row r="719" spans="1:15" ht="16.5" customHeight="1" x14ac:dyDescent="0.25">
      <c r="A719" s="1" t="s">
        <v>4133</v>
      </c>
      <c r="B719" s="2" t="s">
        <v>5717</v>
      </c>
      <c r="C719" s="13" t="str">
        <f t="shared" si="13"/>
        <v>查看目錄</v>
      </c>
      <c r="D719" s="1" t="s">
        <v>621</v>
      </c>
      <c r="E719" s="6">
        <v>39948</v>
      </c>
      <c r="F719" s="6">
        <v>39964</v>
      </c>
      <c r="G719" s="6">
        <v>39972</v>
      </c>
      <c r="H719" s="6" t="s">
        <v>4766</v>
      </c>
      <c r="I719" s="6" t="s">
        <v>4766</v>
      </c>
      <c r="J719" s="6" t="s">
        <v>4766</v>
      </c>
      <c r="K719" s="6" t="s">
        <v>4766</v>
      </c>
      <c r="L719" s="6" t="s">
        <v>622</v>
      </c>
      <c r="M719" s="6" t="s">
        <v>4766</v>
      </c>
      <c r="N719" s="6" t="s">
        <v>4766</v>
      </c>
      <c r="O719" s="6" t="s">
        <v>4766</v>
      </c>
    </row>
    <row r="720" spans="1:15" ht="16.5" customHeight="1" x14ac:dyDescent="0.25">
      <c r="A720" s="1" t="s">
        <v>4134</v>
      </c>
      <c r="B720" s="2" t="s">
        <v>5718</v>
      </c>
      <c r="C720" s="13" t="str">
        <f t="shared" si="13"/>
        <v>查看目錄</v>
      </c>
      <c r="D720" s="1" t="s">
        <v>133</v>
      </c>
      <c r="E720" s="6">
        <v>39974</v>
      </c>
      <c r="F720" s="6">
        <v>39994</v>
      </c>
      <c r="G720" s="6">
        <v>40015</v>
      </c>
      <c r="H720" s="6" t="s">
        <v>4766</v>
      </c>
      <c r="I720" s="6" t="s">
        <v>4766</v>
      </c>
      <c r="J720" s="6" t="s">
        <v>4766</v>
      </c>
      <c r="K720" s="6" t="s">
        <v>4766</v>
      </c>
      <c r="L720" s="6" t="s">
        <v>108</v>
      </c>
      <c r="M720" s="6" t="s">
        <v>4766</v>
      </c>
      <c r="N720" s="6" t="s">
        <v>4766</v>
      </c>
      <c r="O720" s="6" t="s">
        <v>4766</v>
      </c>
    </row>
    <row r="721" spans="1:15" ht="16.5" customHeight="1" x14ac:dyDescent="0.25">
      <c r="A721" s="1" t="s">
        <v>4135</v>
      </c>
      <c r="B721" s="2" t="s">
        <v>5719</v>
      </c>
      <c r="C721" s="13" t="str">
        <f t="shared" si="13"/>
        <v>查看目錄</v>
      </c>
      <c r="D721" s="1" t="s">
        <v>1363</v>
      </c>
      <c r="E721" s="6">
        <v>39958</v>
      </c>
      <c r="F721" s="6">
        <v>39994</v>
      </c>
      <c r="G721" s="6">
        <v>39994</v>
      </c>
      <c r="H721" s="6" t="s">
        <v>4766</v>
      </c>
      <c r="I721" s="6" t="s">
        <v>4766</v>
      </c>
      <c r="J721" s="6" t="s">
        <v>4766</v>
      </c>
      <c r="K721" s="6" t="s">
        <v>4766</v>
      </c>
      <c r="L721" s="6" t="s">
        <v>108</v>
      </c>
      <c r="M721" s="6" t="s">
        <v>4766</v>
      </c>
      <c r="N721" s="6" t="s">
        <v>4766</v>
      </c>
      <c r="O721" s="6" t="s">
        <v>4766</v>
      </c>
    </row>
    <row r="722" spans="1:15" ht="16.5" customHeight="1" x14ac:dyDescent="0.25">
      <c r="A722" s="1" t="s">
        <v>4136</v>
      </c>
      <c r="B722" s="2" t="s">
        <v>5720</v>
      </c>
      <c r="C722" s="13" t="str">
        <f t="shared" si="13"/>
        <v>查看目錄</v>
      </c>
      <c r="D722" s="1" t="s">
        <v>5721</v>
      </c>
      <c r="E722" s="6">
        <v>39953</v>
      </c>
      <c r="F722" s="6">
        <v>39994</v>
      </c>
      <c r="G722" s="6">
        <v>40000</v>
      </c>
      <c r="H722" s="6" t="s">
        <v>4766</v>
      </c>
      <c r="I722" s="6" t="s">
        <v>4766</v>
      </c>
      <c r="J722" s="6" t="s">
        <v>4766</v>
      </c>
      <c r="K722" s="6" t="s">
        <v>4766</v>
      </c>
      <c r="L722" s="6" t="s">
        <v>108</v>
      </c>
      <c r="M722" s="6" t="s">
        <v>4766</v>
      </c>
      <c r="N722" s="6" t="s">
        <v>4766</v>
      </c>
      <c r="O722" s="6" t="s">
        <v>4766</v>
      </c>
    </row>
    <row r="723" spans="1:15" ht="16.5" customHeight="1" x14ac:dyDescent="0.25">
      <c r="A723" s="1" t="s">
        <v>4137</v>
      </c>
      <c r="B723" s="2" t="s">
        <v>5722</v>
      </c>
      <c r="C723" s="13" t="str">
        <f t="shared" si="13"/>
        <v>查看目錄</v>
      </c>
      <c r="D723" s="1" t="s">
        <v>2213</v>
      </c>
      <c r="E723" s="6">
        <v>40111</v>
      </c>
      <c r="F723" s="6" t="s">
        <v>533</v>
      </c>
      <c r="G723" s="6">
        <v>40171</v>
      </c>
      <c r="H723" s="6" t="s">
        <v>4766</v>
      </c>
      <c r="I723" s="6" t="s">
        <v>4766</v>
      </c>
      <c r="J723" s="6" t="s">
        <v>4766</v>
      </c>
      <c r="K723" s="6" t="s">
        <v>4766</v>
      </c>
      <c r="L723" s="6" t="s">
        <v>545</v>
      </c>
      <c r="M723" s="6" t="s">
        <v>4766</v>
      </c>
      <c r="N723" s="6" t="s">
        <v>4766</v>
      </c>
      <c r="O723" s="6" t="s">
        <v>4766</v>
      </c>
    </row>
    <row r="724" spans="1:15" ht="16.5" customHeight="1" x14ac:dyDescent="0.25">
      <c r="A724" s="1" t="s">
        <v>4138</v>
      </c>
      <c r="B724" s="2" t="s">
        <v>5723</v>
      </c>
      <c r="C724" s="13" t="str">
        <f t="shared" si="13"/>
        <v>查看目錄</v>
      </c>
      <c r="D724" s="1" t="s">
        <v>5011</v>
      </c>
      <c r="E724" s="6">
        <v>40008</v>
      </c>
      <c r="F724" s="6">
        <v>40026</v>
      </c>
      <c r="G724" s="6">
        <v>40038</v>
      </c>
      <c r="H724" s="6" t="s">
        <v>4766</v>
      </c>
      <c r="I724" s="6" t="s">
        <v>4766</v>
      </c>
      <c r="J724" s="6" t="s">
        <v>4766</v>
      </c>
      <c r="K724" s="6" t="s">
        <v>4766</v>
      </c>
      <c r="L724" s="6" t="s">
        <v>711</v>
      </c>
      <c r="M724" s="6" t="s">
        <v>4766</v>
      </c>
      <c r="N724" s="6" t="s">
        <v>4766</v>
      </c>
      <c r="O724" s="6" t="s">
        <v>4766</v>
      </c>
    </row>
    <row r="725" spans="1:15" ht="16.5" customHeight="1" x14ac:dyDescent="0.25">
      <c r="A725" s="1" t="s">
        <v>4139</v>
      </c>
      <c r="B725" s="2" t="s">
        <v>5724</v>
      </c>
      <c r="C725" s="13" t="str">
        <f t="shared" si="13"/>
        <v>查看目錄</v>
      </c>
      <c r="D725" s="1" t="s">
        <v>4140</v>
      </c>
      <c r="E725" s="6">
        <v>40010</v>
      </c>
      <c r="F725" s="6" t="s">
        <v>4766</v>
      </c>
      <c r="G725" s="6" t="s">
        <v>4766</v>
      </c>
      <c r="H725" s="6" t="s">
        <v>4766</v>
      </c>
      <c r="I725" s="6" t="s">
        <v>4766</v>
      </c>
      <c r="J725" s="6" t="s">
        <v>4766</v>
      </c>
      <c r="K725" s="6" t="s">
        <v>4766</v>
      </c>
      <c r="L725" s="6" t="s">
        <v>648</v>
      </c>
      <c r="M725" s="6" t="s">
        <v>4766</v>
      </c>
      <c r="N725" s="6" t="s">
        <v>4766</v>
      </c>
      <c r="O725" s="6" t="s">
        <v>4766</v>
      </c>
    </row>
    <row r="726" spans="1:15" ht="16.5" customHeight="1" x14ac:dyDescent="0.25">
      <c r="A726" s="1" t="s">
        <v>4141</v>
      </c>
      <c r="B726" s="2" t="s">
        <v>5725</v>
      </c>
      <c r="C726" s="13" t="str">
        <f t="shared" si="13"/>
        <v>查看目錄</v>
      </c>
      <c r="D726" s="1" t="s">
        <v>671</v>
      </c>
      <c r="E726" s="6">
        <v>40014</v>
      </c>
      <c r="F726" s="6">
        <v>40055</v>
      </c>
      <c r="G726" s="6">
        <v>40065</v>
      </c>
      <c r="H726" s="6" t="s">
        <v>4766</v>
      </c>
      <c r="I726" s="6" t="s">
        <v>4766</v>
      </c>
      <c r="J726" s="6" t="s">
        <v>4766</v>
      </c>
      <c r="K726" s="6" t="s">
        <v>4766</v>
      </c>
      <c r="L726" s="6" t="s">
        <v>671</v>
      </c>
      <c r="M726" s="6" t="s">
        <v>4766</v>
      </c>
      <c r="N726" s="6" t="s">
        <v>4766</v>
      </c>
      <c r="O726" s="6" t="s">
        <v>4766</v>
      </c>
    </row>
    <row r="727" spans="1:15" ht="16.5" customHeight="1" x14ac:dyDescent="0.25">
      <c r="A727" s="1" t="s">
        <v>4142</v>
      </c>
      <c r="B727" s="2" t="s">
        <v>5726</v>
      </c>
      <c r="C727" s="13" t="str">
        <f t="shared" si="13"/>
        <v>查看目錄</v>
      </c>
      <c r="D727" s="1" t="s">
        <v>831</v>
      </c>
      <c r="E727" s="6">
        <v>40007</v>
      </c>
      <c r="F727" s="6">
        <v>40011</v>
      </c>
      <c r="G727" s="6">
        <v>40021</v>
      </c>
      <c r="H727" s="6" t="s">
        <v>4766</v>
      </c>
      <c r="I727" s="6" t="s">
        <v>4766</v>
      </c>
      <c r="J727" s="6" t="s">
        <v>4766</v>
      </c>
      <c r="K727" s="6" t="s">
        <v>4766</v>
      </c>
      <c r="L727" s="6" t="s">
        <v>622</v>
      </c>
      <c r="M727" s="6" t="s">
        <v>4766</v>
      </c>
      <c r="N727" s="6" t="s">
        <v>4766</v>
      </c>
      <c r="O727" s="6" t="s">
        <v>4766</v>
      </c>
    </row>
    <row r="728" spans="1:15" ht="16.5" customHeight="1" x14ac:dyDescent="0.25">
      <c r="A728" s="1" t="s">
        <v>4143</v>
      </c>
      <c r="B728" s="2" t="s">
        <v>5727</v>
      </c>
      <c r="C728" s="13" t="str">
        <f t="shared" si="13"/>
        <v>查看目錄</v>
      </c>
      <c r="D728" s="1" t="s">
        <v>677</v>
      </c>
      <c r="E728" s="6">
        <v>40007</v>
      </c>
      <c r="F728" s="6">
        <v>40040</v>
      </c>
      <c r="G728" s="6">
        <v>40065</v>
      </c>
      <c r="H728" s="6" t="s">
        <v>4766</v>
      </c>
      <c r="I728" s="6" t="s">
        <v>4766</v>
      </c>
      <c r="J728" s="6" t="s">
        <v>4766</v>
      </c>
      <c r="K728" s="6" t="s">
        <v>4766</v>
      </c>
      <c r="L728" s="6" t="s">
        <v>677</v>
      </c>
      <c r="M728" s="6" t="s">
        <v>4766</v>
      </c>
      <c r="N728" s="6" t="s">
        <v>4766</v>
      </c>
      <c r="O728" s="6" t="s">
        <v>4766</v>
      </c>
    </row>
    <row r="729" spans="1:15" ht="16.5" customHeight="1" x14ac:dyDescent="0.25">
      <c r="A729" s="1" t="s">
        <v>4144</v>
      </c>
      <c r="B729" s="2" t="s">
        <v>5728</v>
      </c>
      <c r="C729" s="13" t="str">
        <f t="shared" si="13"/>
        <v>查看目錄</v>
      </c>
      <c r="D729" s="1" t="s">
        <v>671</v>
      </c>
      <c r="E729" s="6">
        <v>40014</v>
      </c>
      <c r="F729" s="6">
        <v>40055</v>
      </c>
      <c r="G729" s="6">
        <v>40065</v>
      </c>
      <c r="H729" s="6" t="s">
        <v>4766</v>
      </c>
      <c r="I729" s="6" t="s">
        <v>4766</v>
      </c>
      <c r="J729" s="6" t="s">
        <v>4766</v>
      </c>
      <c r="K729" s="6" t="s">
        <v>4766</v>
      </c>
      <c r="L729" s="6" t="s">
        <v>671</v>
      </c>
      <c r="M729" s="6" t="s">
        <v>4766</v>
      </c>
      <c r="N729" s="6" t="s">
        <v>4766</v>
      </c>
      <c r="O729" s="6" t="s">
        <v>4766</v>
      </c>
    </row>
    <row r="730" spans="1:15" ht="16.5" customHeight="1" x14ac:dyDescent="0.25">
      <c r="A730" s="1" t="s">
        <v>4145</v>
      </c>
      <c r="B730" s="2" t="s">
        <v>5729</v>
      </c>
      <c r="C730" s="13" t="str">
        <f t="shared" si="13"/>
        <v>查看目錄</v>
      </c>
      <c r="D730" s="1" t="s">
        <v>671</v>
      </c>
      <c r="E730" s="6">
        <v>40014</v>
      </c>
      <c r="F730" s="6">
        <v>40055</v>
      </c>
      <c r="G730" s="6">
        <v>40065</v>
      </c>
      <c r="H730" s="6" t="s">
        <v>4766</v>
      </c>
      <c r="I730" s="6" t="s">
        <v>4766</v>
      </c>
      <c r="J730" s="6" t="s">
        <v>4766</v>
      </c>
      <c r="K730" s="6" t="s">
        <v>4766</v>
      </c>
      <c r="L730" s="6" t="s">
        <v>671</v>
      </c>
      <c r="M730" s="6" t="s">
        <v>4766</v>
      </c>
      <c r="N730" s="6" t="s">
        <v>4766</v>
      </c>
      <c r="O730" s="6" t="s">
        <v>4766</v>
      </c>
    </row>
    <row r="731" spans="1:15" ht="16.5" customHeight="1" x14ac:dyDescent="0.25">
      <c r="A731" s="1" t="s">
        <v>4146</v>
      </c>
      <c r="B731" s="2" t="s">
        <v>5730</v>
      </c>
      <c r="C731" s="13" t="str">
        <f t="shared" si="13"/>
        <v>查看目錄</v>
      </c>
      <c r="D731" s="1" t="s">
        <v>671</v>
      </c>
      <c r="E731" s="6">
        <v>40014</v>
      </c>
      <c r="F731" s="6">
        <v>40055</v>
      </c>
      <c r="G731" s="6">
        <v>40065</v>
      </c>
      <c r="H731" s="6" t="s">
        <v>4766</v>
      </c>
      <c r="I731" s="6" t="s">
        <v>4766</v>
      </c>
      <c r="J731" s="6" t="s">
        <v>4766</v>
      </c>
      <c r="K731" s="6" t="s">
        <v>4766</v>
      </c>
      <c r="L731" s="6" t="s">
        <v>671</v>
      </c>
      <c r="M731" s="6" t="s">
        <v>4766</v>
      </c>
      <c r="N731" s="6" t="s">
        <v>4766</v>
      </c>
      <c r="O731" s="6" t="s">
        <v>4766</v>
      </c>
    </row>
    <row r="732" spans="1:15" ht="16.5" customHeight="1" x14ac:dyDescent="0.25">
      <c r="A732" s="1" t="s">
        <v>4147</v>
      </c>
      <c r="B732" s="2" t="s">
        <v>5731</v>
      </c>
      <c r="C732" s="13" t="str">
        <f t="shared" ref="C732:C794" si="14">HYPERLINK("X:\Private\NTD\Test Report\測試報告-電子版本(1999-2014)\MIS","查看目錄")</f>
        <v>查看目錄</v>
      </c>
      <c r="D732" s="1" t="s">
        <v>671</v>
      </c>
      <c r="E732" s="6">
        <v>40014</v>
      </c>
      <c r="F732" s="6">
        <v>40055</v>
      </c>
      <c r="G732" s="6">
        <v>40065</v>
      </c>
      <c r="H732" s="6" t="s">
        <v>4766</v>
      </c>
      <c r="I732" s="6" t="s">
        <v>4766</v>
      </c>
      <c r="J732" s="6" t="s">
        <v>4766</v>
      </c>
      <c r="K732" s="6" t="s">
        <v>4766</v>
      </c>
      <c r="L732" s="6" t="s">
        <v>671</v>
      </c>
      <c r="M732" s="6" t="s">
        <v>4766</v>
      </c>
      <c r="N732" s="6" t="s">
        <v>4766</v>
      </c>
      <c r="O732" s="6" t="s">
        <v>4766</v>
      </c>
    </row>
    <row r="733" spans="1:15" ht="16.5" customHeight="1" x14ac:dyDescent="0.25">
      <c r="A733" s="1" t="s">
        <v>4148</v>
      </c>
      <c r="B733" s="2" t="s">
        <v>5732</v>
      </c>
      <c r="C733" s="13" t="str">
        <f t="shared" si="14"/>
        <v>查看目錄</v>
      </c>
      <c r="D733" s="1" t="s">
        <v>1111</v>
      </c>
      <c r="E733" s="6">
        <v>40023</v>
      </c>
      <c r="F733" s="6">
        <v>40045</v>
      </c>
      <c r="G733" s="6">
        <v>40066</v>
      </c>
      <c r="H733" s="6" t="s">
        <v>4766</v>
      </c>
      <c r="I733" s="6" t="s">
        <v>4766</v>
      </c>
      <c r="J733" s="6" t="s">
        <v>4766</v>
      </c>
      <c r="K733" s="6" t="s">
        <v>4766</v>
      </c>
      <c r="L733" s="6" t="s">
        <v>838</v>
      </c>
      <c r="M733" s="6" t="s">
        <v>4766</v>
      </c>
      <c r="N733" s="6" t="s">
        <v>4766</v>
      </c>
      <c r="O733" s="6" t="s">
        <v>4766</v>
      </c>
    </row>
    <row r="734" spans="1:15" ht="16.5" customHeight="1" x14ac:dyDescent="0.25">
      <c r="A734" s="1" t="s">
        <v>4149</v>
      </c>
      <c r="B734" s="2" t="s">
        <v>5733</v>
      </c>
      <c r="C734" s="13" t="str">
        <f t="shared" si="14"/>
        <v>查看目錄</v>
      </c>
      <c r="D734" s="1" t="s">
        <v>578</v>
      </c>
      <c r="E734" s="6">
        <v>40044</v>
      </c>
      <c r="F734" s="6">
        <v>40086</v>
      </c>
      <c r="G734" s="6">
        <v>40086</v>
      </c>
      <c r="H734" s="6" t="s">
        <v>4766</v>
      </c>
      <c r="I734" s="6" t="s">
        <v>4766</v>
      </c>
      <c r="J734" s="6" t="s">
        <v>4766</v>
      </c>
      <c r="K734" s="6" t="s">
        <v>4766</v>
      </c>
      <c r="L734" s="6" t="s">
        <v>554</v>
      </c>
      <c r="M734" s="6" t="s">
        <v>4766</v>
      </c>
      <c r="N734" s="6" t="s">
        <v>4766</v>
      </c>
      <c r="O734" s="6" t="s">
        <v>4766</v>
      </c>
    </row>
    <row r="735" spans="1:15" ht="16.5" customHeight="1" x14ac:dyDescent="0.25">
      <c r="A735" s="1" t="s">
        <v>4150</v>
      </c>
      <c r="B735" s="2" t="s">
        <v>5734</v>
      </c>
      <c r="C735" s="13" t="str">
        <f t="shared" si="14"/>
        <v>查看目錄</v>
      </c>
      <c r="D735" s="1" t="s">
        <v>1111</v>
      </c>
      <c r="E735" s="6">
        <v>40039</v>
      </c>
      <c r="F735" s="6">
        <v>40066</v>
      </c>
      <c r="G735" s="6">
        <v>40086</v>
      </c>
      <c r="H735" s="6" t="s">
        <v>4766</v>
      </c>
      <c r="I735" s="6" t="s">
        <v>4766</v>
      </c>
      <c r="J735" s="6" t="s">
        <v>4766</v>
      </c>
      <c r="K735" s="6" t="s">
        <v>4766</v>
      </c>
      <c r="L735" s="6" t="s">
        <v>838</v>
      </c>
      <c r="M735" s="6" t="s">
        <v>4766</v>
      </c>
      <c r="N735" s="6" t="s">
        <v>4766</v>
      </c>
      <c r="O735" s="6" t="s">
        <v>4766</v>
      </c>
    </row>
    <row r="736" spans="1:15" ht="16.5" customHeight="1" x14ac:dyDescent="0.25">
      <c r="A736" s="1" t="s">
        <v>4151</v>
      </c>
      <c r="B736" s="2" t="s">
        <v>5735</v>
      </c>
      <c r="C736" s="13" t="str">
        <f t="shared" si="14"/>
        <v>查看目錄</v>
      </c>
      <c r="D736" s="1" t="s">
        <v>654</v>
      </c>
      <c r="E736" s="6">
        <v>40015</v>
      </c>
      <c r="F736" s="6">
        <v>40070</v>
      </c>
      <c r="G736" s="6">
        <v>40067</v>
      </c>
      <c r="H736" s="6" t="s">
        <v>4766</v>
      </c>
      <c r="I736" s="6" t="s">
        <v>4766</v>
      </c>
      <c r="J736" s="6" t="s">
        <v>4766</v>
      </c>
      <c r="K736" s="6" t="s">
        <v>4766</v>
      </c>
      <c r="L736" s="6" t="s">
        <v>654</v>
      </c>
      <c r="M736" s="6" t="s">
        <v>4766</v>
      </c>
      <c r="N736" s="6" t="s">
        <v>4766</v>
      </c>
      <c r="O736" s="6" t="s">
        <v>4766</v>
      </c>
    </row>
    <row r="737" spans="1:15" ht="16.5" customHeight="1" x14ac:dyDescent="0.25">
      <c r="A737" s="1" t="s">
        <v>4152</v>
      </c>
      <c r="B737" s="2" t="s">
        <v>5736</v>
      </c>
      <c r="C737" s="13" t="str">
        <f t="shared" si="14"/>
        <v>查看目錄</v>
      </c>
      <c r="D737" s="1" t="s">
        <v>613</v>
      </c>
      <c r="E737" s="6">
        <v>40043</v>
      </c>
      <c r="F737" s="6">
        <v>40074</v>
      </c>
      <c r="G737" s="6">
        <v>40065</v>
      </c>
      <c r="H737" s="6" t="s">
        <v>4766</v>
      </c>
      <c r="I737" s="6" t="s">
        <v>4766</v>
      </c>
      <c r="J737" s="6" t="s">
        <v>4766</v>
      </c>
      <c r="K737" s="6" t="s">
        <v>4766</v>
      </c>
      <c r="L737" s="6" t="s">
        <v>711</v>
      </c>
      <c r="M737" s="6" t="s">
        <v>4766</v>
      </c>
      <c r="N737" s="6" t="s">
        <v>4766</v>
      </c>
      <c r="O737" s="6" t="s">
        <v>4766</v>
      </c>
    </row>
    <row r="738" spans="1:15" ht="16.5" customHeight="1" x14ac:dyDescent="0.25">
      <c r="A738" s="1" t="s">
        <v>4153</v>
      </c>
      <c r="B738" s="2" t="s">
        <v>5737</v>
      </c>
      <c r="C738" s="13" t="str">
        <f t="shared" si="14"/>
        <v>查看目錄</v>
      </c>
      <c r="D738" s="1" t="s">
        <v>4996</v>
      </c>
      <c r="E738" s="6">
        <v>40059</v>
      </c>
      <c r="F738" s="6" t="s">
        <v>533</v>
      </c>
      <c r="G738" s="6">
        <v>40093</v>
      </c>
      <c r="H738" s="6" t="s">
        <v>4766</v>
      </c>
      <c r="I738" s="6" t="s">
        <v>4766</v>
      </c>
      <c r="J738" s="6" t="s">
        <v>4766</v>
      </c>
      <c r="K738" s="6" t="s">
        <v>4766</v>
      </c>
      <c r="L738" s="6" t="s">
        <v>545</v>
      </c>
      <c r="M738" s="6" t="s">
        <v>4766</v>
      </c>
      <c r="N738" s="6" t="s">
        <v>4766</v>
      </c>
      <c r="O738" s="6" t="s">
        <v>4766</v>
      </c>
    </row>
    <row r="739" spans="1:15" ht="16.5" customHeight="1" x14ac:dyDescent="0.25">
      <c r="A739" s="1" t="s">
        <v>4154</v>
      </c>
      <c r="B739" s="2" t="s">
        <v>5738</v>
      </c>
      <c r="C739" s="13" t="str">
        <f t="shared" si="14"/>
        <v>查看目錄</v>
      </c>
      <c r="D739" s="1" t="s">
        <v>1111</v>
      </c>
      <c r="E739" s="6">
        <v>40072</v>
      </c>
      <c r="F739" s="6">
        <v>40096</v>
      </c>
      <c r="G739" s="6">
        <v>40122</v>
      </c>
      <c r="H739" s="6" t="s">
        <v>4766</v>
      </c>
      <c r="I739" s="6" t="s">
        <v>4766</v>
      </c>
      <c r="J739" s="6" t="s">
        <v>4766</v>
      </c>
      <c r="K739" s="6" t="s">
        <v>4766</v>
      </c>
      <c r="L739" s="6" t="s">
        <v>838</v>
      </c>
      <c r="M739" s="6" t="s">
        <v>4766</v>
      </c>
      <c r="N739" s="6" t="s">
        <v>4766</v>
      </c>
      <c r="O739" s="6" t="s">
        <v>4766</v>
      </c>
    </row>
    <row r="740" spans="1:15" ht="16.5" customHeight="1" x14ac:dyDescent="0.25">
      <c r="A740" s="1" t="s">
        <v>4155</v>
      </c>
      <c r="B740" s="2" t="s">
        <v>5739</v>
      </c>
      <c r="C740" s="13" t="str">
        <f t="shared" si="14"/>
        <v>查看目錄</v>
      </c>
      <c r="D740" s="1" t="s">
        <v>621</v>
      </c>
      <c r="E740" s="6">
        <v>40060</v>
      </c>
      <c r="F740" s="6">
        <v>40086</v>
      </c>
      <c r="G740" s="6">
        <v>40098</v>
      </c>
      <c r="H740" s="6" t="s">
        <v>4766</v>
      </c>
      <c r="I740" s="6" t="s">
        <v>4766</v>
      </c>
      <c r="J740" s="6" t="s">
        <v>4766</v>
      </c>
      <c r="K740" s="6" t="s">
        <v>4766</v>
      </c>
      <c r="L740" s="6" t="s">
        <v>622</v>
      </c>
      <c r="M740" s="6" t="s">
        <v>4766</v>
      </c>
      <c r="N740" s="6" t="s">
        <v>4766</v>
      </c>
      <c r="O740" s="6" t="s">
        <v>4766</v>
      </c>
    </row>
    <row r="741" spans="1:15" ht="16.5" customHeight="1" x14ac:dyDescent="0.25">
      <c r="A741" s="1" t="s">
        <v>4156</v>
      </c>
      <c r="B741" s="2" t="s">
        <v>5740</v>
      </c>
      <c r="C741" s="13" t="str">
        <f t="shared" si="14"/>
        <v>查看目錄</v>
      </c>
      <c r="D741" s="1" t="s">
        <v>4157</v>
      </c>
      <c r="E741" s="6">
        <v>40076</v>
      </c>
      <c r="F741" s="6">
        <v>40116</v>
      </c>
      <c r="G741" s="6">
        <v>40116</v>
      </c>
      <c r="H741" s="6" t="s">
        <v>4766</v>
      </c>
      <c r="I741" s="6" t="s">
        <v>4766</v>
      </c>
      <c r="J741" s="6" t="s">
        <v>4766</v>
      </c>
      <c r="K741" s="6" t="s">
        <v>4766</v>
      </c>
      <c r="L741" s="6" t="s">
        <v>108</v>
      </c>
      <c r="M741" s="6" t="s">
        <v>4766</v>
      </c>
      <c r="N741" s="6" t="s">
        <v>4766</v>
      </c>
      <c r="O741" s="6" t="s">
        <v>4766</v>
      </c>
    </row>
    <row r="742" spans="1:15" ht="16.5" customHeight="1" x14ac:dyDescent="0.25">
      <c r="A742" s="1" t="s">
        <v>4158</v>
      </c>
      <c r="B742" s="2" t="s">
        <v>5741</v>
      </c>
      <c r="C742" s="13" t="str">
        <f t="shared" si="14"/>
        <v>查看目錄</v>
      </c>
      <c r="D742" s="1" t="s">
        <v>4157</v>
      </c>
      <c r="E742" s="6">
        <v>40076</v>
      </c>
      <c r="F742" s="6">
        <v>40116</v>
      </c>
      <c r="G742" s="6">
        <v>40116</v>
      </c>
      <c r="H742" s="6" t="s">
        <v>4766</v>
      </c>
      <c r="I742" s="6" t="s">
        <v>4766</v>
      </c>
      <c r="J742" s="6" t="s">
        <v>4766</v>
      </c>
      <c r="K742" s="6" t="s">
        <v>4766</v>
      </c>
      <c r="L742" s="6" t="s">
        <v>108</v>
      </c>
      <c r="M742" s="6" t="s">
        <v>4766</v>
      </c>
      <c r="N742" s="6" t="s">
        <v>4766</v>
      </c>
      <c r="O742" s="6" t="s">
        <v>4766</v>
      </c>
    </row>
    <row r="743" spans="1:15" ht="16.5" customHeight="1" x14ac:dyDescent="0.25">
      <c r="A743" s="1" t="s">
        <v>4159</v>
      </c>
      <c r="B743" s="2" t="s">
        <v>5742</v>
      </c>
      <c r="C743" s="13" t="str">
        <f t="shared" si="14"/>
        <v>查看目錄</v>
      </c>
      <c r="D743" s="1" t="s">
        <v>144</v>
      </c>
      <c r="E743" s="6">
        <v>40067</v>
      </c>
      <c r="F743" s="6">
        <v>40097</v>
      </c>
      <c r="G743" s="6">
        <v>40083</v>
      </c>
      <c r="H743" s="6" t="s">
        <v>4766</v>
      </c>
      <c r="I743" s="6" t="s">
        <v>4766</v>
      </c>
      <c r="J743" s="6" t="s">
        <v>4766</v>
      </c>
      <c r="K743" s="6" t="s">
        <v>4766</v>
      </c>
      <c r="L743" s="6" t="s">
        <v>625</v>
      </c>
      <c r="M743" s="6" t="s">
        <v>4766</v>
      </c>
      <c r="N743" s="6" t="s">
        <v>4766</v>
      </c>
      <c r="O743" s="6" t="s">
        <v>4766</v>
      </c>
    </row>
    <row r="744" spans="1:15" ht="16.5" customHeight="1" x14ac:dyDescent="0.25">
      <c r="A744" s="1" t="s">
        <v>4160</v>
      </c>
      <c r="B744" s="2" t="s">
        <v>5743</v>
      </c>
      <c r="C744" s="13" t="str">
        <f t="shared" si="14"/>
        <v>查看目錄</v>
      </c>
      <c r="D744" s="1" t="s">
        <v>1363</v>
      </c>
      <c r="E744" s="6">
        <v>40086</v>
      </c>
      <c r="F744" s="6">
        <v>40101</v>
      </c>
      <c r="G744" s="6">
        <v>40107</v>
      </c>
      <c r="H744" s="6" t="s">
        <v>4766</v>
      </c>
      <c r="I744" s="6" t="s">
        <v>4766</v>
      </c>
      <c r="J744" s="6" t="s">
        <v>4766</v>
      </c>
      <c r="K744" s="6" t="s">
        <v>4766</v>
      </c>
      <c r="L744" s="6" t="s">
        <v>108</v>
      </c>
      <c r="M744" s="6" t="s">
        <v>4766</v>
      </c>
      <c r="N744" s="6" t="s">
        <v>4766</v>
      </c>
      <c r="O744" s="6" t="s">
        <v>4766</v>
      </c>
    </row>
    <row r="745" spans="1:15" ht="16.5" customHeight="1" x14ac:dyDescent="0.25">
      <c r="A745" s="1" t="s">
        <v>4161</v>
      </c>
      <c r="B745" s="2" t="s">
        <v>5744</v>
      </c>
      <c r="C745" s="13" t="str">
        <f t="shared" si="14"/>
        <v>查看目錄</v>
      </c>
      <c r="D745" s="1" t="s">
        <v>50</v>
      </c>
      <c r="E745" s="6">
        <v>40093</v>
      </c>
      <c r="F745" s="6" t="s">
        <v>533</v>
      </c>
      <c r="G745" s="6">
        <v>40113</v>
      </c>
      <c r="H745" s="6" t="s">
        <v>4766</v>
      </c>
      <c r="I745" s="6" t="s">
        <v>4766</v>
      </c>
      <c r="J745" s="6" t="s">
        <v>4766</v>
      </c>
      <c r="K745" s="6" t="s">
        <v>4766</v>
      </c>
      <c r="L745" s="6" t="s">
        <v>625</v>
      </c>
      <c r="M745" s="6" t="s">
        <v>4766</v>
      </c>
      <c r="N745" s="6" t="s">
        <v>4766</v>
      </c>
      <c r="O745" s="6" t="s">
        <v>4766</v>
      </c>
    </row>
    <row r="746" spans="1:15" ht="16.5" customHeight="1" x14ac:dyDescent="0.25">
      <c r="A746" s="1" t="s">
        <v>4162</v>
      </c>
      <c r="B746" s="2" t="s">
        <v>5745</v>
      </c>
      <c r="C746" s="13" t="str">
        <f t="shared" si="14"/>
        <v>查看目錄</v>
      </c>
      <c r="D746" s="1" t="s">
        <v>1111</v>
      </c>
      <c r="E746" s="6">
        <v>40115</v>
      </c>
      <c r="F746" s="6">
        <v>40137</v>
      </c>
      <c r="G746" s="6">
        <v>40137</v>
      </c>
      <c r="H746" s="6" t="s">
        <v>4766</v>
      </c>
      <c r="I746" s="6" t="s">
        <v>4766</v>
      </c>
      <c r="J746" s="6" t="s">
        <v>4766</v>
      </c>
      <c r="K746" s="6" t="s">
        <v>4766</v>
      </c>
      <c r="L746" s="6" t="s">
        <v>838</v>
      </c>
      <c r="M746" s="6" t="s">
        <v>4766</v>
      </c>
      <c r="N746" s="6" t="s">
        <v>4766</v>
      </c>
      <c r="O746" s="6" t="s">
        <v>4766</v>
      </c>
    </row>
    <row r="747" spans="1:15" ht="16.5" customHeight="1" x14ac:dyDescent="0.25">
      <c r="A747" s="1" t="s">
        <v>4163</v>
      </c>
      <c r="B747" s="2" t="s">
        <v>5746</v>
      </c>
      <c r="C747" s="13" t="str">
        <f t="shared" si="14"/>
        <v>查看目錄</v>
      </c>
      <c r="D747" s="1" t="s">
        <v>671</v>
      </c>
      <c r="E747" s="6">
        <v>40141</v>
      </c>
      <c r="F747" s="6">
        <v>40172</v>
      </c>
      <c r="G747" s="6">
        <v>40184</v>
      </c>
      <c r="H747" s="6" t="s">
        <v>4766</v>
      </c>
      <c r="I747" s="6" t="s">
        <v>4766</v>
      </c>
      <c r="J747" s="6" t="s">
        <v>4766</v>
      </c>
      <c r="K747" s="6" t="s">
        <v>4766</v>
      </c>
      <c r="L747" s="6" t="s">
        <v>671</v>
      </c>
      <c r="M747" s="6" t="s">
        <v>4766</v>
      </c>
      <c r="N747" s="6" t="s">
        <v>4766</v>
      </c>
      <c r="O747" s="6" t="s">
        <v>4766</v>
      </c>
    </row>
    <row r="748" spans="1:15" ht="16.5" customHeight="1" x14ac:dyDescent="0.25">
      <c r="A748" s="1" t="s">
        <v>4164</v>
      </c>
      <c r="B748" s="2" t="s">
        <v>5747</v>
      </c>
      <c r="C748" s="13" t="str">
        <f t="shared" si="14"/>
        <v>查看目錄</v>
      </c>
      <c r="D748" s="1" t="s">
        <v>671</v>
      </c>
      <c r="E748" s="6">
        <v>40141</v>
      </c>
      <c r="F748" s="6">
        <v>40172</v>
      </c>
      <c r="G748" s="6">
        <v>40184</v>
      </c>
      <c r="H748" s="6" t="s">
        <v>4766</v>
      </c>
      <c r="I748" s="6" t="s">
        <v>4766</v>
      </c>
      <c r="J748" s="6" t="s">
        <v>4766</v>
      </c>
      <c r="K748" s="6" t="s">
        <v>4766</v>
      </c>
      <c r="L748" s="6" t="s">
        <v>671</v>
      </c>
      <c r="M748" s="6" t="s">
        <v>4766</v>
      </c>
      <c r="N748" s="6" t="s">
        <v>4766</v>
      </c>
      <c r="O748" s="6" t="s">
        <v>4766</v>
      </c>
    </row>
    <row r="749" spans="1:15" ht="16.5" customHeight="1" x14ac:dyDescent="0.25">
      <c r="A749" s="1" t="s">
        <v>4165</v>
      </c>
      <c r="B749" s="2" t="s">
        <v>5748</v>
      </c>
      <c r="C749" s="13" t="str">
        <f t="shared" si="14"/>
        <v>查看目錄</v>
      </c>
      <c r="D749" s="1" t="s">
        <v>1363</v>
      </c>
      <c r="E749" s="6">
        <v>40115</v>
      </c>
      <c r="F749" s="6">
        <v>40146</v>
      </c>
      <c r="G749" s="6" t="s">
        <v>4766</v>
      </c>
      <c r="H749" s="6" t="s">
        <v>4766</v>
      </c>
      <c r="I749" s="6" t="s">
        <v>4766</v>
      </c>
      <c r="J749" s="6" t="s">
        <v>4766</v>
      </c>
      <c r="K749" s="6" t="s">
        <v>4766</v>
      </c>
      <c r="L749" s="6" t="s">
        <v>108</v>
      </c>
      <c r="M749" s="6" t="s">
        <v>4766</v>
      </c>
      <c r="N749" s="6" t="s">
        <v>4766</v>
      </c>
      <c r="O749" s="6" t="s">
        <v>4766</v>
      </c>
    </row>
    <row r="750" spans="1:15" ht="16.5" customHeight="1" x14ac:dyDescent="0.25">
      <c r="A750" s="1" t="s">
        <v>4166</v>
      </c>
      <c r="B750" s="2" t="s">
        <v>5749</v>
      </c>
      <c r="C750" s="13" t="str">
        <f t="shared" si="14"/>
        <v>查看目錄</v>
      </c>
      <c r="D750" s="1" t="s">
        <v>4167</v>
      </c>
      <c r="E750" s="6">
        <v>40123</v>
      </c>
      <c r="F750" s="6">
        <v>40153</v>
      </c>
      <c r="G750" s="6">
        <v>40158</v>
      </c>
      <c r="H750" s="6" t="s">
        <v>4766</v>
      </c>
      <c r="I750" s="6" t="s">
        <v>4766</v>
      </c>
      <c r="J750" s="6" t="s">
        <v>4766</v>
      </c>
      <c r="K750" s="6" t="s">
        <v>4766</v>
      </c>
      <c r="L750" s="6" t="s">
        <v>108</v>
      </c>
      <c r="M750" s="6" t="s">
        <v>4766</v>
      </c>
      <c r="N750" s="6" t="s">
        <v>4766</v>
      </c>
      <c r="O750" s="6" t="s">
        <v>4766</v>
      </c>
    </row>
    <row r="751" spans="1:15" ht="16.5" customHeight="1" x14ac:dyDescent="0.25">
      <c r="A751" s="1" t="s">
        <v>4168</v>
      </c>
      <c r="B751" s="2" t="s">
        <v>5750</v>
      </c>
      <c r="C751" s="13" t="str">
        <f t="shared" si="14"/>
        <v>查看目錄</v>
      </c>
      <c r="D751" s="1" t="s">
        <v>578</v>
      </c>
      <c r="E751" s="6">
        <v>40127</v>
      </c>
      <c r="F751" s="6">
        <v>40157</v>
      </c>
      <c r="G751" s="6">
        <v>40150</v>
      </c>
      <c r="H751" s="6" t="s">
        <v>4766</v>
      </c>
      <c r="I751" s="6" t="s">
        <v>4766</v>
      </c>
      <c r="J751" s="6" t="s">
        <v>4766</v>
      </c>
      <c r="K751" s="6" t="s">
        <v>4766</v>
      </c>
      <c r="L751" s="6" t="s">
        <v>554</v>
      </c>
      <c r="M751" s="6" t="s">
        <v>4766</v>
      </c>
      <c r="N751" s="6" t="s">
        <v>4766</v>
      </c>
      <c r="O751" s="6" t="s">
        <v>4766</v>
      </c>
    </row>
    <row r="752" spans="1:15" ht="16.5" customHeight="1" x14ac:dyDescent="0.25">
      <c r="A752" s="1" t="s">
        <v>4169</v>
      </c>
      <c r="B752" s="2" t="s">
        <v>5751</v>
      </c>
      <c r="C752" s="13" t="str">
        <f t="shared" si="14"/>
        <v>查看目錄</v>
      </c>
      <c r="D752" s="1" t="s">
        <v>578</v>
      </c>
      <c r="E752" s="6">
        <v>40127</v>
      </c>
      <c r="F752" s="6">
        <v>40157</v>
      </c>
      <c r="G752" s="6">
        <v>40150</v>
      </c>
      <c r="H752" s="6" t="s">
        <v>4766</v>
      </c>
      <c r="I752" s="6" t="s">
        <v>4766</v>
      </c>
      <c r="J752" s="6" t="s">
        <v>4766</v>
      </c>
      <c r="K752" s="6" t="s">
        <v>4766</v>
      </c>
      <c r="L752" s="6" t="s">
        <v>554</v>
      </c>
      <c r="M752" s="6" t="s">
        <v>4766</v>
      </c>
      <c r="N752" s="6" t="s">
        <v>4766</v>
      </c>
      <c r="O752" s="6" t="s">
        <v>4766</v>
      </c>
    </row>
    <row r="753" spans="1:15" ht="16.5" customHeight="1" x14ac:dyDescent="0.25">
      <c r="A753" s="1" t="s">
        <v>4170</v>
      </c>
      <c r="B753" s="2" t="s">
        <v>5752</v>
      </c>
      <c r="C753" s="13" t="str">
        <f t="shared" si="14"/>
        <v>查看目錄</v>
      </c>
      <c r="D753" s="1" t="s">
        <v>1111</v>
      </c>
      <c r="E753" s="6">
        <v>40140</v>
      </c>
      <c r="F753" s="6">
        <v>40161</v>
      </c>
      <c r="G753" s="6">
        <v>40234</v>
      </c>
      <c r="H753" s="6" t="s">
        <v>4766</v>
      </c>
      <c r="I753" s="6" t="s">
        <v>4766</v>
      </c>
      <c r="J753" s="6" t="s">
        <v>4766</v>
      </c>
      <c r="K753" s="6" t="s">
        <v>4766</v>
      </c>
      <c r="L753" s="6" t="s">
        <v>838</v>
      </c>
      <c r="M753" s="6" t="s">
        <v>4766</v>
      </c>
      <c r="N753" s="6" t="s">
        <v>4766</v>
      </c>
      <c r="O753" s="6" t="s">
        <v>4766</v>
      </c>
    </row>
    <row r="754" spans="1:15" ht="16.5" customHeight="1" x14ac:dyDescent="0.25">
      <c r="A754" s="1" t="s">
        <v>4171</v>
      </c>
      <c r="B754" s="2" t="s">
        <v>5753</v>
      </c>
      <c r="C754" s="13" t="str">
        <f t="shared" si="14"/>
        <v>查看目錄</v>
      </c>
      <c r="D754" s="1" t="s">
        <v>1111</v>
      </c>
      <c r="E754" s="6">
        <v>40143</v>
      </c>
      <c r="F754" s="6">
        <v>40162</v>
      </c>
      <c r="G754" s="6">
        <v>40164</v>
      </c>
      <c r="H754" s="6" t="s">
        <v>4766</v>
      </c>
      <c r="I754" s="6" t="s">
        <v>4766</v>
      </c>
      <c r="J754" s="6" t="s">
        <v>4766</v>
      </c>
      <c r="K754" s="6" t="s">
        <v>4766</v>
      </c>
      <c r="L754" s="6" t="s">
        <v>838</v>
      </c>
      <c r="M754" s="6" t="s">
        <v>4766</v>
      </c>
      <c r="N754" s="6" t="s">
        <v>4766</v>
      </c>
      <c r="O754" s="6" t="s">
        <v>4766</v>
      </c>
    </row>
    <row r="755" spans="1:15" ht="16.5" customHeight="1" x14ac:dyDescent="0.25">
      <c r="A755" s="1" t="s">
        <v>4172</v>
      </c>
      <c r="B755" s="2" t="s">
        <v>5754</v>
      </c>
      <c r="C755" s="13" t="str">
        <f t="shared" si="14"/>
        <v>查看目錄</v>
      </c>
      <c r="D755" s="1" t="s">
        <v>671</v>
      </c>
      <c r="E755" s="6">
        <v>40141</v>
      </c>
      <c r="F755" s="6">
        <v>40172</v>
      </c>
      <c r="G755" s="6">
        <v>40194</v>
      </c>
      <c r="H755" s="6" t="s">
        <v>4766</v>
      </c>
      <c r="I755" s="6" t="s">
        <v>4766</v>
      </c>
      <c r="J755" s="6" t="s">
        <v>4766</v>
      </c>
      <c r="K755" s="6" t="s">
        <v>4766</v>
      </c>
      <c r="L755" s="6" t="s">
        <v>671</v>
      </c>
      <c r="M755" s="6" t="s">
        <v>4766</v>
      </c>
      <c r="N755" s="6" t="s">
        <v>4766</v>
      </c>
      <c r="O755" s="6" t="s">
        <v>4766</v>
      </c>
    </row>
    <row r="756" spans="1:15" ht="16.5" customHeight="1" x14ac:dyDescent="0.25">
      <c r="A756" s="1" t="s">
        <v>4173</v>
      </c>
      <c r="B756" s="2" t="s">
        <v>5755</v>
      </c>
      <c r="C756" s="13" t="str">
        <f t="shared" si="14"/>
        <v>查看目錄</v>
      </c>
      <c r="D756" s="1" t="s">
        <v>671</v>
      </c>
      <c r="E756" s="6">
        <v>40141</v>
      </c>
      <c r="F756" s="6">
        <v>40172</v>
      </c>
      <c r="G756" s="6">
        <v>40184</v>
      </c>
      <c r="H756" s="6" t="s">
        <v>4766</v>
      </c>
      <c r="I756" s="6" t="s">
        <v>4766</v>
      </c>
      <c r="J756" s="6" t="s">
        <v>4766</v>
      </c>
      <c r="K756" s="6" t="s">
        <v>4766</v>
      </c>
      <c r="L756" s="6" t="s">
        <v>671</v>
      </c>
      <c r="M756" s="6" t="s">
        <v>4766</v>
      </c>
      <c r="N756" s="6" t="s">
        <v>4766</v>
      </c>
      <c r="O756" s="6" t="s">
        <v>4766</v>
      </c>
    </row>
    <row r="757" spans="1:15" ht="16.5" customHeight="1" x14ac:dyDescent="0.25">
      <c r="A757" s="1" t="s">
        <v>4174</v>
      </c>
      <c r="B757" s="2" t="s">
        <v>5756</v>
      </c>
      <c r="C757" s="13" t="str">
        <f t="shared" si="14"/>
        <v>查看目錄</v>
      </c>
      <c r="D757" s="1" t="s">
        <v>4996</v>
      </c>
      <c r="E757" s="6">
        <v>40149</v>
      </c>
      <c r="F757" s="6" t="s">
        <v>533</v>
      </c>
      <c r="G757" s="6">
        <v>40175</v>
      </c>
      <c r="H757" s="6" t="s">
        <v>4766</v>
      </c>
      <c r="I757" s="6" t="s">
        <v>4766</v>
      </c>
      <c r="J757" s="6" t="s">
        <v>4766</v>
      </c>
      <c r="K757" s="6" t="s">
        <v>4766</v>
      </c>
      <c r="L757" s="6" t="s">
        <v>545</v>
      </c>
      <c r="M757" s="6" t="s">
        <v>4766</v>
      </c>
      <c r="N757" s="6" t="s">
        <v>4766</v>
      </c>
      <c r="O757" s="6" t="s">
        <v>4766</v>
      </c>
    </row>
    <row r="758" spans="1:15" ht="16.5" customHeight="1" x14ac:dyDescent="0.25">
      <c r="A758" s="1" t="s">
        <v>4175</v>
      </c>
      <c r="B758" s="2" t="s">
        <v>5757</v>
      </c>
      <c r="C758" s="13" t="str">
        <f t="shared" si="14"/>
        <v>查看目錄</v>
      </c>
      <c r="D758" s="1" t="s">
        <v>4176</v>
      </c>
      <c r="E758" s="6">
        <v>40168</v>
      </c>
      <c r="F758" s="6">
        <v>39820</v>
      </c>
      <c r="G758" s="6">
        <v>40184</v>
      </c>
      <c r="H758" s="6" t="s">
        <v>4766</v>
      </c>
      <c r="I758" s="6" t="s">
        <v>4766</v>
      </c>
      <c r="J758" s="6" t="s">
        <v>4766</v>
      </c>
      <c r="K758" s="6" t="s">
        <v>4766</v>
      </c>
      <c r="L758" s="6" t="s">
        <v>838</v>
      </c>
      <c r="M758" s="6" t="s">
        <v>4766</v>
      </c>
      <c r="N758" s="6" t="s">
        <v>4766</v>
      </c>
      <c r="O758" s="6" t="s">
        <v>4766</v>
      </c>
    </row>
    <row r="759" spans="1:15" ht="16.5" customHeight="1" x14ac:dyDescent="0.25">
      <c r="A759" s="1" t="s">
        <v>4177</v>
      </c>
      <c r="B759" s="2" t="s">
        <v>5758</v>
      </c>
      <c r="C759" s="13" t="str">
        <f t="shared" si="14"/>
        <v>查看目錄</v>
      </c>
      <c r="D759" s="1" t="s">
        <v>708</v>
      </c>
      <c r="E759" s="6">
        <v>40098</v>
      </c>
      <c r="F759" s="6">
        <v>40116</v>
      </c>
      <c r="G759" s="6">
        <v>40192</v>
      </c>
      <c r="H759" s="6" t="s">
        <v>4766</v>
      </c>
      <c r="I759" s="6" t="s">
        <v>4766</v>
      </c>
      <c r="J759" s="6" t="s">
        <v>4766</v>
      </c>
      <c r="K759" s="6" t="s">
        <v>4766</v>
      </c>
      <c r="L759" s="6" t="s">
        <v>838</v>
      </c>
      <c r="M759" s="6" t="s">
        <v>4766</v>
      </c>
      <c r="N759" s="6" t="s">
        <v>4766</v>
      </c>
      <c r="O759" s="6" t="s">
        <v>4766</v>
      </c>
    </row>
    <row r="760" spans="1:15" ht="16.5" customHeight="1" x14ac:dyDescent="0.25">
      <c r="A760" s="1" t="s">
        <v>4178</v>
      </c>
      <c r="B760" s="2" t="s">
        <v>5759</v>
      </c>
      <c r="C760" s="13" t="str">
        <f t="shared" si="14"/>
        <v>查看目錄</v>
      </c>
      <c r="D760" s="1" t="s">
        <v>4176</v>
      </c>
      <c r="E760" s="6">
        <v>40200</v>
      </c>
      <c r="F760" s="6">
        <v>40219</v>
      </c>
      <c r="G760" s="6">
        <v>40219</v>
      </c>
      <c r="H760" s="6" t="s">
        <v>4766</v>
      </c>
      <c r="I760" s="6" t="s">
        <v>4766</v>
      </c>
      <c r="J760" s="6" t="s">
        <v>4766</v>
      </c>
      <c r="K760" s="6" t="s">
        <v>4766</v>
      </c>
      <c r="L760" s="6" t="s">
        <v>838</v>
      </c>
      <c r="M760" s="6" t="s">
        <v>4766</v>
      </c>
      <c r="N760" s="6" t="s">
        <v>4766</v>
      </c>
      <c r="O760" s="6" t="s">
        <v>4766</v>
      </c>
    </row>
    <row r="761" spans="1:15" ht="16.5" customHeight="1" x14ac:dyDescent="0.25">
      <c r="A761" s="1" t="s">
        <v>4179</v>
      </c>
      <c r="B761" s="2" t="s">
        <v>5760</v>
      </c>
      <c r="C761" s="13" t="str">
        <f t="shared" si="14"/>
        <v>查看目錄</v>
      </c>
      <c r="D761" s="1" t="s">
        <v>4180</v>
      </c>
      <c r="E761" s="6">
        <v>40206</v>
      </c>
      <c r="F761" s="6">
        <v>40219</v>
      </c>
      <c r="G761" s="6">
        <v>40219</v>
      </c>
      <c r="H761" s="6" t="s">
        <v>4766</v>
      </c>
      <c r="I761" s="6" t="s">
        <v>4766</v>
      </c>
      <c r="J761" s="6" t="s">
        <v>4766</v>
      </c>
      <c r="K761" s="6" t="s">
        <v>4766</v>
      </c>
      <c r="L761" s="6" t="s">
        <v>4766</v>
      </c>
      <c r="M761" s="6" t="s">
        <v>4766</v>
      </c>
      <c r="N761" s="6" t="s">
        <v>4766</v>
      </c>
      <c r="O761" s="6" t="s">
        <v>4766</v>
      </c>
    </row>
    <row r="762" spans="1:15" ht="16.5" customHeight="1" x14ac:dyDescent="0.25">
      <c r="A762" s="1" t="s">
        <v>4181</v>
      </c>
      <c r="B762" s="2" t="s">
        <v>5761</v>
      </c>
      <c r="C762" s="13" t="str">
        <f t="shared" si="14"/>
        <v>查看目錄</v>
      </c>
      <c r="D762" s="1" t="s">
        <v>4180</v>
      </c>
      <c r="E762" s="6">
        <v>40206</v>
      </c>
      <c r="F762" s="6">
        <v>40219</v>
      </c>
      <c r="G762" s="6">
        <v>40219</v>
      </c>
      <c r="H762" s="6" t="s">
        <v>4766</v>
      </c>
      <c r="I762" s="6" t="s">
        <v>4766</v>
      </c>
      <c r="J762" s="6" t="s">
        <v>4766</v>
      </c>
      <c r="K762" s="6" t="s">
        <v>4766</v>
      </c>
      <c r="L762" s="6" t="s">
        <v>648</v>
      </c>
      <c r="M762" s="6" t="s">
        <v>4766</v>
      </c>
      <c r="N762" s="6" t="s">
        <v>4766</v>
      </c>
      <c r="O762" s="6" t="s">
        <v>4766</v>
      </c>
    </row>
    <row r="763" spans="1:15" ht="16.5" customHeight="1" x14ac:dyDescent="0.25">
      <c r="A763" s="1" t="s">
        <v>4182</v>
      </c>
      <c r="B763" s="2" t="s">
        <v>5762</v>
      </c>
      <c r="C763" s="13" t="str">
        <f t="shared" si="14"/>
        <v>查看目錄</v>
      </c>
      <c r="D763" s="1" t="s">
        <v>4180</v>
      </c>
      <c r="E763" s="6">
        <v>40206</v>
      </c>
      <c r="F763" s="6">
        <v>40219</v>
      </c>
      <c r="G763" s="6">
        <v>40219</v>
      </c>
      <c r="H763" s="6" t="s">
        <v>4766</v>
      </c>
      <c r="I763" s="6" t="s">
        <v>4766</v>
      </c>
      <c r="J763" s="6" t="s">
        <v>4766</v>
      </c>
      <c r="K763" s="6" t="s">
        <v>4766</v>
      </c>
      <c r="L763" s="6" t="s">
        <v>648</v>
      </c>
      <c r="M763" s="6" t="s">
        <v>4766</v>
      </c>
      <c r="N763" s="6" t="s">
        <v>4766</v>
      </c>
      <c r="O763" s="6" t="s">
        <v>4766</v>
      </c>
    </row>
    <row r="764" spans="1:15" ht="16.5" customHeight="1" x14ac:dyDescent="0.25">
      <c r="A764" s="1" t="s">
        <v>4183</v>
      </c>
      <c r="B764" s="2" t="s">
        <v>5763</v>
      </c>
      <c r="C764" s="13" t="str">
        <f t="shared" si="14"/>
        <v>查看目錄</v>
      </c>
      <c r="D764" s="1" t="s">
        <v>4180</v>
      </c>
      <c r="E764" s="6">
        <v>40206</v>
      </c>
      <c r="F764" s="6">
        <v>40219</v>
      </c>
      <c r="G764" s="6">
        <v>40219</v>
      </c>
      <c r="H764" s="6" t="s">
        <v>4766</v>
      </c>
      <c r="I764" s="6" t="s">
        <v>4766</v>
      </c>
      <c r="J764" s="6" t="s">
        <v>4766</v>
      </c>
      <c r="K764" s="6" t="s">
        <v>4766</v>
      </c>
      <c r="L764" s="6" t="s">
        <v>648</v>
      </c>
      <c r="M764" s="6" t="s">
        <v>4766</v>
      </c>
      <c r="N764" s="6" t="s">
        <v>4766</v>
      </c>
      <c r="O764" s="6" t="s">
        <v>4766</v>
      </c>
    </row>
    <row r="765" spans="1:15" ht="16.5" customHeight="1" x14ac:dyDescent="0.25">
      <c r="A765" s="1" t="s">
        <v>4184</v>
      </c>
      <c r="B765" s="2" t="s">
        <v>5764</v>
      </c>
      <c r="C765" s="13" t="str">
        <f t="shared" si="14"/>
        <v>查看目錄</v>
      </c>
      <c r="D765" s="1" t="s">
        <v>4180</v>
      </c>
      <c r="E765" s="6">
        <v>40206</v>
      </c>
      <c r="F765" s="6">
        <v>40219</v>
      </c>
      <c r="G765" s="6">
        <v>40219</v>
      </c>
      <c r="H765" s="6" t="s">
        <v>4766</v>
      </c>
      <c r="I765" s="6" t="s">
        <v>4766</v>
      </c>
      <c r="J765" s="6" t="s">
        <v>4766</v>
      </c>
      <c r="K765" s="6" t="s">
        <v>4766</v>
      </c>
      <c r="L765" s="6" t="s">
        <v>648</v>
      </c>
      <c r="M765" s="6" t="s">
        <v>4766</v>
      </c>
      <c r="N765" s="6" t="s">
        <v>4766</v>
      </c>
      <c r="O765" s="6" t="s">
        <v>4766</v>
      </c>
    </row>
    <row r="766" spans="1:15" ht="16.5" customHeight="1" x14ac:dyDescent="0.25">
      <c r="A766" s="1" t="s">
        <v>4185</v>
      </c>
      <c r="B766" s="2" t="s">
        <v>5765</v>
      </c>
      <c r="C766" s="13" t="str">
        <f t="shared" si="14"/>
        <v>查看目錄</v>
      </c>
      <c r="D766" s="1" t="s">
        <v>621</v>
      </c>
      <c r="E766" s="6">
        <v>40232</v>
      </c>
      <c r="F766" s="6">
        <v>40268</v>
      </c>
      <c r="G766" s="6">
        <v>40247</v>
      </c>
      <c r="H766" s="6" t="s">
        <v>4766</v>
      </c>
      <c r="I766" s="6" t="s">
        <v>4766</v>
      </c>
      <c r="J766" s="6" t="s">
        <v>4766</v>
      </c>
      <c r="K766" s="6" t="s">
        <v>4766</v>
      </c>
      <c r="L766" s="6" t="s">
        <v>622</v>
      </c>
      <c r="M766" s="6" t="s">
        <v>4766</v>
      </c>
      <c r="N766" s="6" t="s">
        <v>4766</v>
      </c>
      <c r="O766" s="6" t="s">
        <v>4766</v>
      </c>
    </row>
    <row r="767" spans="1:15" ht="16.5" customHeight="1" x14ac:dyDescent="0.25">
      <c r="A767" s="1" t="s">
        <v>4186</v>
      </c>
      <c r="B767" s="2" t="s">
        <v>5766</v>
      </c>
      <c r="C767" s="13" t="str">
        <f t="shared" si="14"/>
        <v>查看目錄</v>
      </c>
      <c r="D767" s="1" t="s">
        <v>1111</v>
      </c>
      <c r="E767" s="6">
        <v>40268</v>
      </c>
      <c r="F767" s="6">
        <v>40283</v>
      </c>
      <c r="G767" s="6">
        <v>40295</v>
      </c>
      <c r="H767" s="6" t="s">
        <v>4766</v>
      </c>
      <c r="I767" s="6" t="s">
        <v>4766</v>
      </c>
      <c r="J767" s="6" t="s">
        <v>4766</v>
      </c>
      <c r="K767" s="6" t="s">
        <v>4766</v>
      </c>
      <c r="L767" s="6" t="s">
        <v>838</v>
      </c>
      <c r="M767" s="6" t="s">
        <v>4766</v>
      </c>
      <c r="N767" s="6" t="s">
        <v>4766</v>
      </c>
      <c r="O767" s="6" t="s">
        <v>4766</v>
      </c>
    </row>
    <row r="768" spans="1:15" ht="16.5" customHeight="1" x14ac:dyDescent="0.25">
      <c r="A768" s="1" t="s">
        <v>4187</v>
      </c>
      <c r="B768" s="2" t="s">
        <v>5767</v>
      </c>
      <c r="C768" s="13" t="str">
        <f t="shared" si="14"/>
        <v>查看目錄</v>
      </c>
      <c r="D768" s="1" t="s">
        <v>4180</v>
      </c>
      <c r="E768" s="6">
        <v>40239</v>
      </c>
      <c r="F768" s="6" t="s">
        <v>533</v>
      </c>
      <c r="G768" s="6">
        <v>40366</v>
      </c>
      <c r="H768" s="6" t="s">
        <v>4766</v>
      </c>
      <c r="I768" s="6" t="s">
        <v>4766</v>
      </c>
      <c r="J768" s="6" t="s">
        <v>4766</v>
      </c>
      <c r="K768" s="6" t="s">
        <v>4766</v>
      </c>
      <c r="L768" s="6" t="s">
        <v>648</v>
      </c>
      <c r="M768" s="6" t="s">
        <v>4766</v>
      </c>
      <c r="N768" s="6" t="s">
        <v>4766</v>
      </c>
      <c r="O768" s="6" t="s">
        <v>4766</v>
      </c>
    </row>
    <row r="769" spans="1:15" ht="16.5" customHeight="1" x14ac:dyDescent="0.25">
      <c r="A769" s="1" t="s">
        <v>4188</v>
      </c>
      <c r="B769" s="2" t="s">
        <v>5768</v>
      </c>
      <c r="C769" s="13" t="str">
        <f t="shared" si="14"/>
        <v>查看目錄</v>
      </c>
      <c r="D769" s="1" t="s">
        <v>4180</v>
      </c>
      <c r="E769" s="6">
        <v>40239</v>
      </c>
      <c r="F769" s="6" t="s">
        <v>533</v>
      </c>
      <c r="G769" s="6">
        <v>40366</v>
      </c>
      <c r="H769" s="6" t="s">
        <v>4766</v>
      </c>
      <c r="I769" s="6" t="s">
        <v>4766</v>
      </c>
      <c r="J769" s="6" t="s">
        <v>4766</v>
      </c>
      <c r="K769" s="6" t="s">
        <v>4766</v>
      </c>
      <c r="L769" s="6" t="s">
        <v>648</v>
      </c>
      <c r="M769" s="6" t="s">
        <v>4766</v>
      </c>
      <c r="N769" s="6" t="s">
        <v>4766</v>
      </c>
      <c r="O769" s="6" t="s">
        <v>4766</v>
      </c>
    </row>
    <row r="770" spans="1:15" ht="16.5" customHeight="1" x14ac:dyDescent="0.25">
      <c r="A770" s="1" t="s">
        <v>4189</v>
      </c>
      <c r="B770" s="2" t="s">
        <v>5769</v>
      </c>
      <c r="C770" s="13" t="str">
        <f t="shared" si="14"/>
        <v>查看目錄</v>
      </c>
      <c r="D770" s="1" t="s">
        <v>4180</v>
      </c>
      <c r="E770" s="6">
        <v>40239</v>
      </c>
      <c r="F770" s="6" t="s">
        <v>533</v>
      </c>
      <c r="G770" s="6">
        <v>40366</v>
      </c>
      <c r="H770" s="6" t="s">
        <v>4766</v>
      </c>
      <c r="I770" s="6" t="s">
        <v>4766</v>
      </c>
      <c r="J770" s="6" t="s">
        <v>4766</v>
      </c>
      <c r="K770" s="6" t="s">
        <v>4766</v>
      </c>
      <c r="L770" s="6" t="s">
        <v>648</v>
      </c>
      <c r="M770" s="6" t="s">
        <v>4766</v>
      </c>
      <c r="N770" s="6" t="s">
        <v>4766</v>
      </c>
      <c r="O770" s="6" t="s">
        <v>4766</v>
      </c>
    </row>
    <row r="771" spans="1:15" ht="16.5" customHeight="1" x14ac:dyDescent="0.25">
      <c r="A771" s="1" t="s">
        <v>4190</v>
      </c>
      <c r="B771" s="2" t="s">
        <v>5770</v>
      </c>
      <c r="C771" s="13" t="str">
        <f t="shared" si="14"/>
        <v>查看目錄</v>
      </c>
      <c r="D771" s="1" t="s">
        <v>2213</v>
      </c>
      <c r="E771" s="6">
        <v>40279</v>
      </c>
      <c r="F771" s="6">
        <v>40309</v>
      </c>
      <c r="G771" s="6">
        <v>40283</v>
      </c>
      <c r="H771" s="6" t="s">
        <v>4766</v>
      </c>
      <c r="I771" s="6" t="s">
        <v>4766</v>
      </c>
      <c r="J771" s="6" t="s">
        <v>4766</v>
      </c>
      <c r="K771" s="6" t="s">
        <v>4766</v>
      </c>
      <c r="L771" s="6" t="s">
        <v>562</v>
      </c>
      <c r="M771" s="6" t="s">
        <v>4766</v>
      </c>
      <c r="N771" s="6" t="s">
        <v>4766</v>
      </c>
      <c r="O771" s="6" t="s">
        <v>4766</v>
      </c>
    </row>
    <row r="772" spans="1:15" ht="16.5" customHeight="1" x14ac:dyDescent="0.25">
      <c r="A772" s="1" t="s">
        <v>4191</v>
      </c>
      <c r="B772" s="2" t="s">
        <v>5771</v>
      </c>
      <c r="C772" s="13" t="str">
        <f t="shared" si="14"/>
        <v>查看目錄</v>
      </c>
      <c r="D772" s="1" t="s">
        <v>2213</v>
      </c>
      <c r="E772" s="6">
        <v>40213</v>
      </c>
      <c r="F772" s="6">
        <v>40252</v>
      </c>
      <c r="G772" s="6">
        <v>40375</v>
      </c>
      <c r="H772" s="6" t="s">
        <v>4766</v>
      </c>
      <c r="I772" s="6" t="s">
        <v>4766</v>
      </c>
      <c r="J772" s="6" t="s">
        <v>4766</v>
      </c>
      <c r="K772" s="6" t="s">
        <v>4766</v>
      </c>
      <c r="L772" s="6" t="s">
        <v>724</v>
      </c>
      <c r="M772" s="6" t="s">
        <v>4766</v>
      </c>
      <c r="N772" s="6" t="s">
        <v>4766</v>
      </c>
      <c r="O772" s="6" t="s">
        <v>4766</v>
      </c>
    </row>
    <row r="773" spans="1:15" ht="16.5" customHeight="1" x14ac:dyDescent="0.25">
      <c r="A773" s="1" t="s">
        <v>4192</v>
      </c>
      <c r="B773" s="2" t="s">
        <v>5772</v>
      </c>
      <c r="C773" s="13" t="str">
        <f t="shared" si="14"/>
        <v>查看目錄</v>
      </c>
      <c r="D773" s="1" t="s">
        <v>4989</v>
      </c>
      <c r="E773" s="6">
        <v>40282</v>
      </c>
      <c r="F773" s="6" t="s">
        <v>533</v>
      </c>
      <c r="G773" s="6">
        <v>40296</v>
      </c>
      <c r="H773" s="6" t="s">
        <v>4766</v>
      </c>
      <c r="I773" s="6" t="s">
        <v>4766</v>
      </c>
      <c r="J773" s="6" t="s">
        <v>4766</v>
      </c>
      <c r="K773" s="6" t="s">
        <v>4766</v>
      </c>
      <c r="L773" s="6" t="s">
        <v>545</v>
      </c>
      <c r="M773" s="6" t="s">
        <v>4766</v>
      </c>
      <c r="N773" s="6" t="s">
        <v>4766</v>
      </c>
      <c r="O773" s="6" t="s">
        <v>4766</v>
      </c>
    </row>
    <row r="774" spans="1:15" ht="16.5" customHeight="1" x14ac:dyDescent="0.25">
      <c r="A774" s="1" t="s">
        <v>4193</v>
      </c>
      <c r="B774" s="2" t="s">
        <v>5773</v>
      </c>
      <c r="C774" s="13" t="str">
        <f t="shared" si="14"/>
        <v>查看目錄</v>
      </c>
      <c r="D774" s="1" t="s">
        <v>1111</v>
      </c>
      <c r="E774" s="6">
        <v>40282</v>
      </c>
      <c r="F774" s="6">
        <v>40301</v>
      </c>
      <c r="G774" s="6">
        <v>40316</v>
      </c>
      <c r="H774" s="6" t="s">
        <v>4766</v>
      </c>
      <c r="I774" s="6" t="s">
        <v>4766</v>
      </c>
      <c r="J774" s="6" t="s">
        <v>4766</v>
      </c>
      <c r="K774" s="6" t="s">
        <v>4766</v>
      </c>
      <c r="L774" s="6" t="s">
        <v>838</v>
      </c>
      <c r="M774" s="6" t="s">
        <v>4766</v>
      </c>
      <c r="N774" s="6" t="s">
        <v>4766</v>
      </c>
      <c r="O774" s="6" t="s">
        <v>4766</v>
      </c>
    </row>
    <row r="775" spans="1:15" ht="16.5" customHeight="1" x14ac:dyDescent="0.25">
      <c r="A775" s="1" t="s">
        <v>4194</v>
      </c>
      <c r="B775" s="2" t="s">
        <v>5774</v>
      </c>
      <c r="C775" s="13" t="str">
        <f t="shared" si="14"/>
        <v>查看目錄</v>
      </c>
      <c r="D775" s="1" t="s">
        <v>1111</v>
      </c>
      <c r="E775" s="6">
        <v>40282</v>
      </c>
      <c r="F775" s="6">
        <v>40301</v>
      </c>
      <c r="G775" s="6">
        <v>40316</v>
      </c>
      <c r="H775" s="6" t="s">
        <v>4766</v>
      </c>
      <c r="I775" s="6" t="s">
        <v>4766</v>
      </c>
      <c r="J775" s="6" t="s">
        <v>4766</v>
      </c>
      <c r="K775" s="6" t="s">
        <v>4766</v>
      </c>
      <c r="L775" s="6" t="s">
        <v>838</v>
      </c>
      <c r="M775" s="6" t="s">
        <v>4766</v>
      </c>
      <c r="N775" s="6" t="s">
        <v>4766</v>
      </c>
      <c r="O775" s="6" t="s">
        <v>4766</v>
      </c>
    </row>
    <row r="776" spans="1:15" ht="16.5" customHeight="1" x14ac:dyDescent="0.25">
      <c r="A776" s="1" t="s">
        <v>4195</v>
      </c>
      <c r="B776" s="2" t="s">
        <v>5775</v>
      </c>
      <c r="C776" s="13" t="str">
        <f t="shared" si="14"/>
        <v>查看目錄</v>
      </c>
      <c r="D776" s="1" t="s">
        <v>676</v>
      </c>
      <c r="E776" s="6">
        <v>40269</v>
      </c>
      <c r="F776" s="6">
        <v>40298</v>
      </c>
      <c r="G776" s="6">
        <v>40303</v>
      </c>
      <c r="H776" s="6" t="s">
        <v>4766</v>
      </c>
      <c r="I776" s="6" t="s">
        <v>4766</v>
      </c>
      <c r="J776" s="6" t="s">
        <v>4766</v>
      </c>
      <c r="K776" s="6" t="s">
        <v>4766</v>
      </c>
      <c r="L776" s="6" t="s">
        <v>677</v>
      </c>
      <c r="M776" s="6" t="s">
        <v>4766</v>
      </c>
      <c r="N776" s="6" t="s">
        <v>4766</v>
      </c>
      <c r="O776" s="6" t="s">
        <v>4766</v>
      </c>
    </row>
    <row r="777" spans="1:15" ht="16.5" customHeight="1" x14ac:dyDescent="0.25">
      <c r="A777" s="1" t="s">
        <v>4196</v>
      </c>
      <c r="B777" s="2" t="s">
        <v>5776</v>
      </c>
      <c r="C777" s="13" t="str">
        <f t="shared" si="14"/>
        <v>查看目錄</v>
      </c>
      <c r="D777" s="1" t="s">
        <v>4197</v>
      </c>
      <c r="E777" s="6">
        <v>40315</v>
      </c>
      <c r="F777" s="6">
        <v>40322</v>
      </c>
      <c r="G777" s="6">
        <v>40335</v>
      </c>
      <c r="H777" s="6" t="s">
        <v>4766</v>
      </c>
      <c r="I777" s="6" t="s">
        <v>4766</v>
      </c>
      <c r="J777" s="6" t="s">
        <v>4766</v>
      </c>
      <c r="K777" s="6" t="s">
        <v>4766</v>
      </c>
      <c r="L777" s="6" t="s">
        <v>715</v>
      </c>
      <c r="M777" s="6" t="s">
        <v>4766</v>
      </c>
      <c r="N777" s="6" t="s">
        <v>4766</v>
      </c>
      <c r="O777" s="6" t="s">
        <v>4766</v>
      </c>
    </row>
    <row r="778" spans="1:15" ht="16.5" customHeight="1" x14ac:dyDescent="0.25">
      <c r="A778" s="1" t="s">
        <v>4198</v>
      </c>
      <c r="B778" s="2" t="s">
        <v>5777</v>
      </c>
      <c r="C778" s="13" t="str">
        <f t="shared" si="14"/>
        <v>查看目錄</v>
      </c>
      <c r="D778" s="1" t="s">
        <v>4176</v>
      </c>
      <c r="E778" s="6">
        <v>40322</v>
      </c>
      <c r="F778" s="6">
        <v>40339</v>
      </c>
      <c r="G778" s="6">
        <v>40343</v>
      </c>
      <c r="H778" s="6" t="s">
        <v>4766</v>
      </c>
      <c r="I778" s="6" t="s">
        <v>4766</v>
      </c>
      <c r="J778" s="6" t="s">
        <v>4766</v>
      </c>
      <c r="K778" s="6" t="s">
        <v>4766</v>
      </c>
      <c r="L778" s="6" t="s">
        <v>838</v>
      </c>
      <c r="M778" s="6" t="s">
        <v>4766</v>
      </c>
      <c r="N778" s="6" t="s">
        <v>4766</v>
      </c>
      <c r="O778" s="6" t="s">
        <v>4766</v>
      </c>
    </row>
    <row r="779" spans="1:15" ht="16.5" customHeight="1" x14ac:dyDescent="0.25">
      <c r="A779" s="1" t="s">
        <v>4199</v>
      </c>
      <c r="B779" s="2" t="s">
        <v>5778</v>
      </c>
      <c r="C779" s="13" t="str">
        <f t="shared" si="14"/>
        <v>查看目錄</v>
      </c>
      <c r="D779" s="1" t="s">
        <v>715</v>
      </c>
      <c r="E779" s="6">
        <v>40352</v>
      </c>
      <c r="F779" s="6">
        <v>40387</v>
      </c>
      <c r="G779" s="6">
        <v>40379</v>
      </c>
      <c r="H779" s="6" t="s">
        <v>4766</v>
      </c>
      <c r="I779" s="6" t="s">
        <v>4766</v>
      </c>
      <c r="J779" s="6" t="s">
        <v>4766</v>
      </c>
      <c r="K779" s="6" t="s">
        <v>4766</v>
      </c>
      <c r="L779" s="6" t="s">
        <v>715</v>
      </c>
      <c r="M779" s="6" t="s">
        <v>4766</v>
      </c>
      <c r="N779" s="6" t="s">
        <v>4766</v>
      </c>
      <c r="O779" s="6" t="s">
        <v>4766</v>
      </c>
    </row>
    <row r="780" spans="1:15" ht="16.5" customHeight="1" x14ac:dyDescent="0.25">
      <c r="A780" s="1" t="s">
        <v>4200</v>
      </c>
      <c r="B780" s="2" t="s">
        <v>5779</v>
      </c>
      <c r="C780" s="13" t="str">
        <f t="shared" si="14"/>
        <v>查看目錄</v>
      </c>
      <c r="D780" s="1" t="s">
        <v>5780</v>
      </c>
      <c r="E780" s="6">
        <v>40323</v>
      </c>
      <c r="F780" s="6">
        <v>40354</v>
      </c>
      <c r="G780" s="6">
        <v>40366</v>
      </c>
      <c r="H780" s="6" t="s">
        <v>4766</v>
      </c>
      <c r="I780" s="6" t="s">
        <v>4766</v>
      </c>
      <c r="J780" s="6" t="s">
        <v>4766</v>
      </c>
      <c r="K780" s="6" t="s">
        <v>4766</v>
      </c>
      <c r="L780" s="6" t="s">
        <v>724</v>
      </c>
      <c r="M780" s="6" t="s">
        <v>4766</v>
      </c>
      <c r="N780" s="6" t="s">
        <v>4766</v>
      </c>
      <c r="O780" s="6" t="s">
        <v>4766</v>
      </c>
    </row>
    <row r="781" spans="1:15" ht="16.5" customHeight="1" x14ac:dyDescent="0.25">
      <c r="A781" s="1" t="s">
        <v>4201</v>
      </c>
      <c r="B781" s="2" t="s">
        <v>5781</v>
      </c>
      <c r="C781" s="13" t="str">
        <f t="shared" si="14"/>
        <v>查看目錄</v>
      </c>
      <c r="D781" s="1" t="s">
        <v>631</v>
      </c>
      <c r="E781" s="6">
        <v>40333</v>
      </c>
      <c r="F781" s="6">
        <v>40359</v>
      </c>
      <c r="G781" s="6">
        <v>40360</v>
      </c>
      <c r="H781" s="6" t="s">
        <v>4766</v>
      </c>
      <c r="I781" s="6" t="s">
        <v>4766</v>
      </c>
      <c r="J781" s="6" t="s">
        <v>4766</v>
      </c>
      <c r="K781" s="6" t="s">
        <v>4766</v>
      </c>
      <c r="L781" s="6" t="s">
        <v>481</v>
      </c>
      <c r="M781" s="6" t="s">
        <v>4766</v>
      </c>
      <c r="N781" s="6" t="s">
        <v>4766</v>
      </c>
      <c r="O781" s="6" t="s">
        <v>4766</v>
      </c>
    </row>
    <row r="782" spans="1:15" ht="16.5" customHeight="1" x14ac:dyDescent="0.25">
      <c r="A782" s="1" t="s">
        <v>4202</v>
      </c>
      <c r="B782" s="2" t="s">
        <v>5782</v>
      </c>
      <c r="C782" s="13" t="str">
        <f t="shared" si="14"/>
        <v>查看目錄</v>
      </c>
      <c r="D782" s="1" t="s">
        <v>1111</v>
      </c>
      <c r="E782" s="6">
        <v>40344</v>
      </c>
      <c r="F782" s="6">
        <v>40369</v>
      </c>
      <c r="G782" s="6">
        <v>40410</v>
      </c>
      <c r="H782" s="6" t="s">
        <v>4766</v>
      </c>
      <c r="I782" s="6" t="s">
        <v>4766</v>
      </c>
      <c r="J782" s="6" t="s">
        <v>4766</v>
      </c>
      <c r="K782" s="6" t="s">
        <v>4766</v>
      </c>
      <c r="L782" s="6" t="s">
        <v>838</v>
      </c>
      <c r="M782" s="6" t="s">
        <v>4766</v>
      </c>
      <c r="N782" s="6" t="s">
        <v>4766</v>
      </c>
      <c r="O782" s="6" t="s">
        <v>4766</v>
      </c>
    </row>
    <row r="783" spans="1:15" ht="16.5" customHeight="1" x14ac:dyDescent="0.25">
      <c r="A783" s="1" t="s">
        <v>4203</v>
      </c>
      <c r="B783" s="2" t="s">
        <v>5783</v>
      </c>
      <c r="C783" s="13" t="str">
        <f t="shared" si="14"/>
        <v>查看目錄</v>
      </c>
      <c r="D783" s="1" t="s">
        <v>2213</v>
      </c>
      <c r="E783" s="6">
        <v>40344</v>
      </c>
      <c r="F783" s="6">
        <v>40369</v>
      </c>
      <c r="G783" s="6">
        <v>40375</v>
      </c>
      <c r="H783" s="6" t="s">
        <v>4766</v>
      </c>
      <c r="I783" s="6" t="s">
        <v>4766</v>
      </c>
      <c r="J783" s="6" t="s">
        <v>4766</v>
      </c>
      <c r="K783" s="6" t="s">
        <v>4766</v>
      </c>
      <c r="L783" s="6" t="s">
        <v>838</v>
      </c>
      <c r="M783" s="6" t="s">
        <v>4766</v>
      </c>
      <c r="N783" s="6" t="s">
        <v>4766</v>
      </c>
      <c r="O783" s="6" t="s">
        <v>4766</v>
      </c>
    </row>
    <row r="784" spans="1:15" ht="16.5" customHeight="1" x14ac:dyDescent="0.25">
      <c r="A784" s="1" t="s">
        <v>4204</v>
      </c>
      <c r="B784" s="2" t="s">
        <v>5784</v>
      </c>
      <c r="C784" s="13" t="str">
        <f t="shared" si="14"/>
        <v>查看目錄</v>
      </c>
      <c r="D784" s="1" t="s">
        <v>5780</v>
      </c>
      <c r="E784" s="6">
        <v>40349</v>
      </c>
      <c r="F784" s="6">
        <v>40379</v>
      </c>
      <c r="G784" s="6">
        <v>40399</v>
      </c>
      <c r="H784" s="6" t="s">
        <v>4766</v>
      </c>
      <c r="I784" s="6" t="s">
        <v>4766</v>
      </c>
      <c r="J784" s="6" t="s">
        <v>4766</v>
      </c>
      <c r="K784" s="6" t="s">
        <v>4766</v>
      </c>
      <c r="L784" s="6" t="s">
        <v>724</v>
      </c>
      <c r="M784" s="6" t="s">
        <v>4766</v>
      </c>
      <c r="N784" s="6" t="s">
        <v>4766</v>
      </c>
      <c r="O784" s="6" t="s">
        <v>4766</v>
      </c>
    </row>
    <row r="785" spans="1:15" ht="16.5" customHeight="1" x14ac:dyDescent="0.25">
      <c r="A785" s="1" t="s">
        <v>4205</v>
      </c>
      <c r="B785" s="2" t="s">
        <v>5785</v>
      </c>
      <c r="C785" s="13" t="str">
        <f t="shared" si="14"/>
        <v>查看目錄</v>
      </c>
      <c r="D785" s="1" t="s">
        <v>2213</v>
      </c>
      <c r="E785" s="6">
        <v>40373</v>
      </c>
      <c r="F785" s="6">
        <v>40402</v>
      </c>
      <c r="G785" s="6">
        <v>40392</v>
      </c>
      <c r="H785" s="6" t="s">
        <v>4766</v>
      </c>
      <c r="I785" s="6" t="s">
        <v>4766</v>
      </c>
      <c r="J785" s="6" t="s">
        <v>4766</v>
      </c>
      <c r="K785" s="6" t="s">
        <v>4766</v>
      </c>
      <c r="L785" s="6" t="s">
        <v>838</v>
      </c>
      <c r="M785" s="6" t="s">
        <v>4766</v>
      </c>
      <c r="N785" s="6" t="s">
        <v>4766</v>
      </c>
      <c r="O785" s="6" t="s">
        <v>4766</v>
      </c>
    </row>
    <row r="786" spans="1:15" ht="16.5" customHeight="1" x14ac:dyDescent="0.25">
      <c r="A786" s="1" t="s">
        <v>4206</v>
      </c>
      <c r="B786" s="2" t="s">
        <v>5786</v>
      </c>
      <c r="C786" s="13" t="str">
        <f t="shared" si="14"/>
        <v>查看目錄</v>
      </c>
      <c r="D786" s="1" t="s">
        <v>613</v>
      </c>
      <c r="E786" s="6">
        <v>40393</v>
      </c>
      <c r="F786" s="6">
        <v>40415</v>
      </c>
      <c r="G786" s="6">
        <v>40427</v>
      </c>
      <c r="H786" s="6" t="s">
        <v>4766</v>
      </c>
      <c r="I786" s="6" t="s">
        <v>4766</v>
      </c>
      <c r="J786" s="6" t="s">
        <v>4766</v>
      </c>
      <c r="K786" s="6" t="s">
        <v>4766</v>
      </c>
      <c r="L786" s="6" t="s">
        <v>481</v>
      </c>
      <c r="M786" s="6" t="s">
        <v>4766</v>
      </c>
      <c r="N786" s="6" t="s">
        <v>4766</v>
      </c>
      <c r="O786" s="6" t="s">
        <v>4766</v>
      </c>
    </row>
    <row r="787" spans="1:15" ht="16.5" customHeight="1" x14ac:dyDescent="0.25">
      <c r="A787" s="1" t="s">
        <v>4207</v>
      </c>
      <c r="B787" s="2" t="s">
        <v>5787</v>
      </c>
      <c r="C787" s="13" t="str">
        <f t="shared" si="14"/>
        <v>查看目錄</v>
      </c>
      <c r="D787" s="1" t="s">
        <v>613</v>
      </c>
      <c r="E787" s="6">
        <v>40393</v>
      </c>
      <c r="F787" s="6">
        <v>40415</v>
      </c>
      <c r="G787" s="6">
        <v>40427</v>
      </c>
      <c r="H787" s="6" t="s">
        <v>4766</v>
      </c>
      <c r="I787" s="6" t="s">
        <v>4766</v>
      </c>
      <c r="J787" s="6" t="s">
        <v>4766</v>
      </c>
      <c r="K787" s="6" t="s">
        <v>4766</v>
      </c>
      <c r="L787" s="6" t="s">
        <v>481</v>
      </c>
      <c r="M787" s="6" t="s">
        <v>4766</v>
      </c>
      <c r="N787" s="6" t="s">
        <v>4766</v>
      </c>
      <c r="O787" s="6" t="s">
        <v>4766</v>
      </c>
    </row>
    <row r="788" spans="1:15" ht="16.5" customHeight="1" x14ac:dyDescent="0.25">
      <c r="A788" s="1" t="s">
        <v>4208</v>
      </c>
      <c r="B788" s="2" t="s">
        <v>5788</v>
      </c>
      <c r="C788" s="13" t="str">
        <f t="shared" si="14"/>
        <v>查看目錄</v>
      </c>
      <c r="D788" s="1" t="s">
        <v>4176</v>
      </c>
      <c r="E788" s="6">
        <v>40415</v>
      </c>
      <c r="F788" s="6">
        <v>40438</v>
      </c>
      <c r="G788" s="6">
        <v>40483</v>
      </c>
      <c r="H788" s="6" t="s">
        <v>4766</v>
      </c>
      <c r="I788" s="6" t="s">
        <v>4766</v>
      </c>
      <c r="J788" s="6" t="s">
        <v>4766</v>
      </c>
      <c r="K788" s="6" t="s">
        <v>4766</v>
      </c>
      <c r="L788" s="6" t="s">
        <v>838</v>
      </c>
      <c r="M788" s="6" t="s">
        <v>4766</v>
      </c>
      <c r="N788" s="6" t="s">
        <v>4766</v>
      </c>
      <c r="O788" s="6" t="s">
        <v>4766</v>
      </c>
    </row>
    <row r="789" spans="1:15" ht="16.5" customHeight="1" x14ac:dyDescent="0.25">
      <c r="A789" s="1" t="s">
        <v>4209</v>
      </c>
      <c r="B789" s="2" t="s">
        <v>5789</v>
      </c>
      <c r="C789" s="13" t="str">
        <f t="shared" si="14"/>
        <v>查看目錄</v>
      </c>
      <c r="D789" s="1" t="s">
        <v>2213</v>
      </c>
      <c r="E789" s="6">
        <v>40414</v>
      </c>
      <c r="F789" s="6">
        <v>40446</v>
      </c>
      <c r="G789" s="6">
        <v>40438</v>
      </c>
      <c r="H789" s="6" t="s">
        <v>4766</v>
      </c>
      <c r="I789" s="6" t="s">
        <v>4766</v>
      </c>
      <c r="J789" s="6" t="s">
        <v>4766</v>
      </c>
      <c r="K789" s="6" t="s">
        <v>4766</v>
      </c>
      <c r="L789" s="6" t="s">
        <v>562</v>
      </c>
      <c r="M789" s="6" t="s">
        <v>4766</v>
      </c>
      <c r="N789" s="6" t="s">
        <v>4766</v>
      </c>
      <c r="O789" s="6" t="s">
        <v>4766</v>
      </c>
    </row>
    <row r="790" spans="1:15" ht="16.5" customHeight="1" x14ac:dyDescent="0.25">
      <c r="A790" s="1" t="s">
        <v>4210</v>
      </c>
      <c r="B790" s="2" t="s">
        <v>5790</v>
      </c>
      <c r="C790" s="13" t="str">
        <f t="shared" si="14"/>
        <v>查看目錄</v>
      </c>
      <c r="D790" s="1" t="s">
        <v>708</v>
      </c>
      <c r="E790" s="6">
        <v>40410</v>
      </c>
      <c r="F790" s="6">
        <v>40436</v>
      </c>
      <c r="G790" s="6">
        <v>40442</v>
      </c>
      <c r="H790" s="6" t="s">
        <v>4766</v>
      </c>
      <c r="I790" s="6" t="s">
        <v>4766</v>
      </c>
      <c r="J790" s="6" t="s">
        <v>4766</v>
      </c>
      <c r="K790" s="6" t="s">
        <v>4766</v>
      </c>
      <c r="L790" s="6" t="s">
        <v>648</v>
      </c>
      <c r="M790" s="6" t="s">
        <v>4766</v>
      </c>
      <c r="N790" s="6" t="s">
        <v>4766</v>
      </c>
      <c r="O790" s="6" t="s">
        <v>4766</v>
      </c>
    </row>
    <row r="791" spans="1:15" ht="16.5" customHeight="1" x14ac:dyDescent="0.25">
      <c r="A791" s="1" t="s">
        <v>4211</v>
      </c>
      <c r="B791" s="2" t="s">
        <v>5791</v>
      </c>
      <c r="C791" s="13" t="str">
        <f t="shared" si="14"/>
        <v>查看目錄</v>
      </c>
      <c r="D791" s="1" t="s">
        <v>1111</v>
      </c>
      <c r="E791" s="6">
        <v>40417</v>
      </c>
      <c r="F791" s="6">
        <v>40441</v>
      </c>
      <c r="G791" s="6">
        <v>40458</v>
      </c>
      <c r="H791" s="6" t="s">
        <v>4766</v>
      </c>
      <c r="I791" s="6" t="s">
        <v>4766</v>
      </c>
      <c r="J791" s="6" t="s">
        <v>4766</v>
      </c>
      <c r="K791" s="6" t="s">
        <v>4766</v>
      </c>
      <c r="L791" s="6" t="s">
        <v>838</v>
      </c>
      <c r="M791" s="6" t="s">
        <v>4766</v>
      </c>
      <c r="N791" s="6" t="s">
        <v>4766</v>
      </c>
      <c r="O791" s="6" t="s">
        <v>4766</v>
      </c>
    </row>
    <row r="792" spans="1:15" ht="16.5" customHeight="1" x14ac:dyDescent="0.25">
      <c r="A792" s="1" t="s">
        <v>4212</v>
      </c>
      <c r="B792" s="2" t="s">
        <v>5792</v>
      </c>
      <c r="C792" s="13" t="str">
        <f t="shared" si="14"/>
        <v>查看目錄</v>
      </c>
      <c r="D792" s="1" t="s">
        <v>1111</v>
      </c>
      <c r="E792" s="6">
        <v>40435</v>
      </c>
      <c r="F792" s="6">
        <v>40451</v>
      </c>
      <c r="G792" s="6">
        <v>40473</v>
      </c>
      <c r="H792" s="6" t="s">
        <v>4766</v>
      </c>
      <c r="I792" s="6" t="s">
        <v>4766</v>
      </c>
      <c r="J792" s="6" t="s">
        <v>4766</v>
      </c>
      <c r="K792" s="6" t="s">
        <v>4766</v>
      </c>
      <c r="L792" s="6" t="s">
        <v>838</v>
      </c>
      <c r="M792" s="6" t="s">
        <v>4766</v>
      </c>
      <c r="N792" s="6" t="s">
        <v>4766</v>
      </c>
      <c r="O792" s="6" t="s">
        <v>4766</v>
      </c>
    </row>
    <row r="793" spans="1:15" ht="16.5" customHeight="1" x14ac:dyDescent="0.25">
      <c r="A793" s="1" t="s">
        <v>4213</v>
      </c>
      <c r="B793" s="2" t="s">
        <v>5793</v>
      </c>
      <c r="C793" s="13" t="str">
        <f t="shared" si="14"/>
        <v>查看目錄</v>
      </c>
      <c r="D793" s="1" t="s">
        <v>714</v>
      </c>
      <c r="E793" s="6">
        <v>40458</v>
      </c>
      <c r="F793" s="6">
        <v>40478</v>
      </c>
      <c r="G793" s="6">
        <v>40480</v>
      </c>
      <c r="H793" s="6" t="s">
        <v>4766</v>
      </c>
      <c r="I793" s="6" t="s">
        <v>4766</v>
      </c>
      <c r="J793" s="6" t="s">
        <v>4766</v>
      </c>
      <c r="K793" s="6" t="s">
        <v>4766</v>
      </c>
      <c r="L793" s="6" t="s">
        <v>715</v>
      </c>
      <c r="M793" s="6">
        <v>40626</v>
      </c>
      <c r="N793" s="6" t="s">
        <v>4766</v>
      </c>
      <c r="O793" s="6" t="s">
        <v>4766</v>
      </c>
    </row>
    <row r="794" spans="1:15" ht="16.5" customHeight="1" x14ac:dyDescent="0.25">
      <c r="A794" s="1" t="s">
        <v>4214</v>
      </c>
      <c r="B794" s="2" t="s">
        <v>5794</v>
      </c>
      <c r="C794" s="13" t="str">
        <f t="shared" si="14"/>
        <v>查看目錄</v>
      </c>
      <c r="D794" s="1" t="s">
        <v>670</v>
      </c>
      <c r="E794" s="6">
        <v>40447</v>
      </c>
      <c r="F794" s="6">
        <v>40479</v>
      </c>
      <c r="G794" s="6">
        <v>40478</v>
      </c>
      <c r="H794" s="6" t="s">
        <v>4766</v>
      </c>
      <c r="I794" s="6" t="s">
        <v>4766</v>
      </c>
      <c r="J794" s="6" t="s">
        <v>4766</v>
      </c>
      <c r="K794" s="6" t="s">
        <v>4766</v>
      </c>
      <c r="L794" s="6" t="s">
        <v>671</v>
      </c>
      <c r="M794" s="6" t="s">
        <v>4766</v>
      </c>
      <c r="N794" s="6" t="s">
        <v>4766</v>
      </c>
      <c r="O794" s="6" t="s">
        <v>4766</v>
      </c>
    </row>
    <row r="795" spans="1:15" ht="16.5" customHeight="1" x14ac:dyDescent="0.25">
      <c r="A795" s="1" t="s">
        <v>4215</v>
      </c>
      <c r="B795" s="2" t="s">
        <v>5795</v>
      </c>
      <c r="C795" s="13" t="str">
        <f>HYPERLINK("X:\Private\NTD\Test Report\測試報告-電子版本(1999-2014)\MIS\MIS-10101","查看文件")</f>
        <v>查看文件</v>
      </c>
      <c r="D795" s="1" t="s">
        <v>25</v>
      </c>
      <c r="E795" s="6">
        <v>36923</v>
      </c>
      <c r="F795" s="6">
        <v>36951</v>
      </c>
      <c r="G795" s="6">
        <v>36938</v>
      </c>
      <c r="H795" s="6" t="s">
        <v>4766</v>
      </c>
      <c r="I795" s="6" t="s">
        <v>4766</v>
      </c>
      <c r="J795" s="6" t="s">
        <v>4766</v>
      </c>
      <c r="K795" s="6" t="s">
        <v>4766</v>
      </c>
      <c r="L795" s="6" t="s">
        <v>4766</v>
      </c>
      <c r="M795" s="6" t="s">
        <v>4766</v>
      </c>
      <c r="N795" s="6" t="s">
        <v>4766</v>
      </c>
      <c r="O795" s="6" t="s">
        <v>4766</v>
      </c>
    </row>
    <row r="796" spans="1:15" ht="16.5" customHeight="1" x14ac:dyDescent="0.25">
      <c r="A796" s="1" t="s">
        <v>4216</v>
      </c>
      <c r="B796" s="2" t="s">
        <v>5796</v>
      </c>
      <c r="C796" s="13" t="str">
        <f>HYPERLINK("X:\Private\NTD\Test Report\測試報告-電子版本(1999-2014)\MIS\MIS-10102","查看文件")</f>
        <v>查看文件</v>
      </c>
      <c r="D796" s="1" t="s">
        <v>25</v>
      </c>
      <c r="E796" s="6">
        <v>36923</v>
      </c>
      <c r="F796" s="6">
        <v>36931</v>
      </c>
      <c r="G796" s="6" t="s">
        <v>4766</v>
      </c>
      <c r="H796" s="6" t="s">
        <v>4766</v>
      </c>
      <c r="I796" s="6" t="s">
        <v>4766</v>
      </c>
      <c r="J796" s="6" t="s">
        <v>4766</v>
      </c>
      <c r="K796" s="6" t="s">
        <v>4766</v>
      </c>
      <c r="L796" s="6" t="s">
        <v>4766</v>
      </c>
      <c r="M796" s="6" t="s">
        <v>4766</v>
      </c>
      <c r="N796" s="6" t="s">
        <v>4766</v>
      </c>
      <c r="O796" s="6" t="s">
        <v>4766</v>
      </c>
    </row>
    <row r="797" spans="1:15" ht="16.5" customHeight="1" x14ac:dyDescent="0.25">
      <c r="A797" s="1" t="s">
        <v>4217</v>
      </c>
      <c r="B797" s="2" t="s">
        <v>5797</v>
      </c>
      <c r="C797" s="13" t="str">
        <f t="shared" ref="C797:C802" si="15">HYPERLINK("X:\Private\NTD\Test Report\測試報告-電子版本(1999-2014)\MIS","查看目錄")</f>
        <v>查看目錄</v>
      </c>
      <c r="D797" s="1" t="s">
        <v>728</v>
      </c>
      <c r="E797" s="6">
        <v>40461</v>
      </c>
      <c r="F797" s="6">
        <v>40491</v>
      </c>
      <c r="G797" s="6">
        <v>40491</v>
      </c>
      <c r="H797" s="6" t="s">
        <v>4766</v>
      </c>
      <c r="I797" s="6" t="s">
        <v>4766</v>
      </c>
      <c r="J797" s="6" t="s">
        <v>4766</v>
      </c>
      <c r="K797" s="6" t="s">
        <v>4766</v>
      </c>
      <c r="L797" s="6" t="s">
        <v>729</v>
      </c>
      <c r="M797" s="6" t="s">
        <v>4766</v>
      </c>
      <c r="N797" s="6" t="s">
        <v>4766</v>
      </c>
      <c r="O797" s="6" t="s">
        <v>4766</v>
      </c>
    </row>
    <row r="798" spans="1:15" ht="16.5" customHeight="1" x14ac:dyDescent="0.25">
      <c r="A798" s="1" t="s">
        <v>4218</v>
      </c>
      <c r="B798" s="2" t="s">
        <v>5798</v>
      </c>
      <c r="C798" s="13" t="str">
        <f t="shared" si="15"/>
        <v>查看目錄</v>
      </c>
      <c r="D798" s="1" t="s">
        <v>4219</v>
      </c>
      <c r="E798" s="6">
        <v>40477</v>
      </c>
      <c r="F798" s="6">
        <v>40498</v>
      </c>
      <c r="G798" s="6">
        <v>40507</v>
      </c>
      <c r="H798" s="6" t="s">
        <v>4766</v>
      </c>
      <c r="I798" s="6" t="s">
        <v>4766</v>
      </c>
      <c r="J798" s="6" t="s">
        <v>4766</v>
      </c>
      <c r="K798" s="6" t="s">
        <v>4766</v>
      </c>
      <c r="L798" s="6" t="s">
        <v>108</v>
      </c>
      <c r="M798" s="6" t="s">
        <v>4766</v>
      </c>
      <c r="N798" s="6" t="s">
        <v>4766</v>
      </c>
      <c r="O798" s="6" t="s">
        <v>4766</v>
      </c>
    </row>
    <row r="799" spans="1:15" ht="16.5" customHeight="1" x14ac:dyDescent="0.25">
      <c r="A799" s="1" t="s">
        <v>4220</v>
      </c>
      <c r="B799" s="2" t="s">
        <v>5799</v>
      </c>
      <c r="C799" s="13" t="str">
        <f t="shared" si="15"/>
        <v>查看目錄</v>
      </c>
      <c r="D799" s="1" t="s">
        <v>631</v>
      </c>
      <c r="E799" s="6">
        <v>40492</v>
      </c>
      <c r="F799" s="6">
        <v>40512</v>
      </c>
      <c r="G799" s="6">
        <v>40507</v>
      </c>
      <c r="H799" s="6" t="s">
        <v>4766</v>
      </c>
      <c r="I799" s="6" t="s">
        <v>4766</v>
      </c>
      <c r="J799" s="6" t="s">
        <v>4766</v>
      </c>
      <c r="K799" s="6" t="s">
        <v>4766</v>
      </c>
      <c r="L799" s="6" t="s">
        <v>481</v>
      </c>
      <c r="M799" s="6" t="s">
        <v>4766</v>
      </c>
      <c r="N799" s="6" t="s">
        <v>4766</v>
      </c>
      <c r="O799" s="6" t="s">
        <v>4766</v>
      </c>
    </row>
    <row r="800" spans="1:15" ht="16.5" customHeight="1" x14ac:dyDescent="0.25">
      <c r="A800" s="1" t="s">
        <v>4221</v>
      </c>
      <c r="B800" s="2" t="s">
        <v>5800</v>
      </c>
      <c r="C800" s="13" t="str">
        <f t="shared" si="15"/>
        <v>查看目錄</v>
      </c>
      <c r="D800" s="1" t="s">
        <v>1366</v>
      </c>
      <c r="E800" s="6">
        <v>40497</v>
      </c>
      <c r="F800" s="6">
        <v>40527</v>
      </c>
      <c r="G800" s="6">
        <v>40525</v>
      </c>
      <c r="H800" s="6" t="s">
        <v>4766</v>
      </c>
      <c r="I800" s="6" t="s">
        <v>4766</v>
      </c>
      <c r="J800" s="6" t="s">
        <v>4766</v>
      </c>
      <c r="K800" s="6" t="s">
        <v>4766</v>
      </c>
      <c r="L800" s="6" t="s">
        <v>625</v>
      </c>
      <c r="M800" s="6" t="s">
        <v>4766</v>
      </c>
      <c r="N800" s="6" t="s">
        <v>4766</v>
      </c>
      <c r="O800" s="6" t="s">
        <v>4766</v>
      </c>
    </row>
    <row r="801" spans="1:15" ht="16.5" customHeight="1" x14ac:dyDescent="0.25">
      <c r="A801" s="1" t="s">
        <v>4222</v>
      </c>
      <c r="B801" s="2" t="s">
        <v>5801</v>
      </c>
      <c r="C801" s="13" t="str">
        <f t="shared" si="15"/>
        <v>查看目錄</v>
      </c>
      <c r="D801" s="1" t="s">
        <v>1366</v>
      </c>
      <c r="E801" s="6">
        <v>40459</v>
      </c>
      <c r="F801" s="6">
        <v>40543</v>
      </c>
      <c r="G801" s="6">
        <v>40539</v>
      </c>
      <c r="H801" s="6" t="s">
        <v>4766</v>
      </c>
      <c r="I801" s="6" t="s">
        <v>4766</v>
      </c>
      <c r="J801" s="6" t="s">
        <v>4766</v>
      </c>
      <c r="K801" s="6" t="s">
        <v>4766</v>
      </c>
      <c r="L801" s="6" t="s">
        <v>622</v>
      </c>
      <c r="M801" s="6" t="s">
        <v>4766</v>
      </c>
      <c r="N801" s="6" t="s">
        <v>4766</v>
      </c>
      <c r="O801" s="6" t="s">
        <v>4766</v>
      </c>
    </row>
    <row r="802" spans="1:15" ht="16.5" customHeight="1" x14ac:dyDescent="0.25">
      <c r="A802" s="1" t="s">
        <v>4223</v>
      </c>
      <c r="B802" s="2" t="s">
        <v>5802</v>
      </c>
      <c r="C802" s="13" t="str">
        <f t="shared" si="15"/>
        <v>查看目錄</v>
      </c>
      <c r="D802" s="1" t="s">
        <v>5780</v>
      </c>
      <c r="E802" s="6">
        <v>40513</v>
      </c>
      <c r="F802" s="6">
        <v>40544</v>
      </c>
      <c r="G802" s="6">
        <v>40541</v>
      </c>
      <c r="H802" s="6" t="s">
        <v>4766</v>
      </c>
      <c r="I802" s="6" t="s">
        <v>4766</v>
      </c>
      <c r="J802" s="6" t="s">
        <v>4766</v>
      </c>
      <c r="K802" s="6" t="s">
        <v>4766</v>
      </c>
      <c r="L802" s="6" t="s">
        <v>724</v>
      </c>
      <c r="M802" s="6" t="s">
        <v>4766</v>
      </c>
      <c r="N802" s="6" t="s">
        <v>4766</v>
      </c>
      <c r="O802" s="6" t="s">
        <v>4766</v>
      </c>
    </row>
    <row r="803" spans="1:15" ht="16.5" customHeight="1" x14ac:dyDescent="0.25">
      <c r="A803" s="1" t="s">
        <v>4224</v>
      </c>
      <c r="B803" s="2" t="s">
        <v>5803</v>
      </c>
      <c r="C803" s="13" t="str">
        <f>HYPERLINK("X:\Private\NTD\Test Report\測試報告-電子版本(1999-2014)\MIS\MIS-10201","查看文件")</f>
        <v>查看文件</v>
      </c>
      <c r="D803" s="1" t="s">
        <v>25</v>
      </c>
      <c r="E803" s="6">
        <v>36893</v>
      </c>
      <c r="F803" s="6">
        <v>36899</v>
      </c>
      <c r="G803" s="6" t="s">
        <v>4766</v>
      </c>
      <c r="H803" s="6" t="s">
        <v>4766</v>
      </c>
      <c r="I803" s="6" t="s">
        <v>4766</v>
      </c>
      <c r="J803" s="6" t="s">
        <v>4766</v>
      </c>
      <c r="K803" s="6" t="s">
        <v>4766</v>
      </c>
      <c r="L803" s="6" t="s">
        <v>4766</v>
      </c>
      <c r="M803" s="6" t="s">
        <v>4766</v>
      </c>
      <c r="N803" s="6" t="s">
        <v>4766</v>
      </c>
      <c r="O803" s="6" t="s">
        <v>4766</v>
      </c>
    </row>
    <row r="804" spans="1:15" ht="16.5" customHeight="1" x14ac:dyDescent="0.25">
      <c r="A804" s="1" t="s">
        <v>4225</v>
      </c>
      <c r="B804" s="2" t="s">
        <v>5804</v>
      </c>
      <c r="C804" s="13" t="str">
        <f>HYPERLINK("X:\Private\NTD\Test Report\測試報告-電子版本(1999-2014)\MIS","查看目錄")</f>
        <v>查看目錄</v>
      </c>
      <c r="D804" s="1" t="s">
        <v>25</v>
      </c>
      <c r="E804" s="6">
        <v>36928</v>
      </c>
      <c r="F804" s="6">
        <v>36941</v>
      </c>
      <c r="G804" s="6">
        <v>36943</v>
      </c>
      <c r="H804" s="6" t="s">
        <v>4766</v>
      </c>
      <c r="I804" s="6" t="s">
        <v>4766</v>
      </c>
      <c r="J804" s="6" t="s">
        <v>4766</v>
      </c>
      <c r="K804" s="6" t="s">
        <v>4766</v>
      </c>
      <c r="L804" s="6" t="s">
        <v>4766</v>
      </c>
      <c r="M804" s="6" t="s">
        <v>4766</v>
      </c>
      <c r="N804" s="6" t="s">
        <v>4766</v>
      </c>
      <c r="O804" s="6" t="s">
        <v>4766</v>
      </c>
    </row>
    <row r="805" spans="1:15" ht="16.5" customHeight="1" x14ac:dyDescent="0.25">
      <c r="A805" s="1" t="s">
        <v>4226</v>
      </c>
      <c r="B805" s="2" t="s">
        <v>5805</v>
      </c>
      <c r="C805" s="13" t="str">
        <f>HYPERLINK("X:\Private\NTD\Test Report\測試報告-電子版本(1999-2014)\MIS\MIS-10203","查看文件")</f>
        <v>查看文件</v>
      </c>
      <c r="D805" s="1" t="s">
        <v>25</v>
      </c>
      <c r="E805" s="6">
        <v>36943</v>
      </c>
      <c r="F805" s="6">
        <v>36955</v>
      </c>
      <c r="G805" s="6" t="s">
        <v>4766</v>
      </c>
      <c r="H805" s="6" t="s">
        <v>4766</v>
      </c>
      <c r="I805" s="6" t="s">
        <v>4766</v>
      </c>
      <c r="J805" s="6" t="s">
        <v>4766</v>
      </c>
      <c r="K805" s="6" t="s">
        <v>4766</v>
      </c>
      <c r="L805" s="6" t="s">
        <v>4766</v>
      </c>
      <c r="M805" s="6" t="s">
        <v>4766</v>
      </c>
      <c r="N805" s="6" t="s">
        <v>4766</v>
      </c>
      <c r="O805" s="6" t="s">
        <v>4766</v>
      </c>
    </row>
    <row r="806" spans="1:15" ht="16.5" customHeight="1" x14ac:dyDescent="0.25">
      <c r="A806" s="1" t="s">
        <v>4227</v>
      </c>
      <c r="B806" s="2" t="s">
        <v>5806</v>
      </c>
      <c r="C806" s="13" t="str">
        <f>HYPERLINK("X:\Private\NTD\Test Report\測試報告-電子版本(1999-2014)\MIS\MIS-10204","查看文件")</f>
        <v>查看文件</v>
      </c>
      <c r="D806" s="1" t="s">
        <v>25</v>
      </c>
      <c r="E806" s="6">
        <v>36944</v>
      </c>
      <c r="F806" s="6">
        <v>36955</v>
      </c>
      <c r="G806" s="6">
        <v>36956</v>
      </c>
      <c r="H806" s="6" t="s">
        <v>4766</v>
      </c>
      <c r="I806" s="6" t="s">
        <v>4766</v>
      </c>
      <c r="J806" s="6" t="s">
        <v>4766</v>
      </c>
      <c r="K806" s="6" t="s">
        <v>4766</v>
      </c>
      <c r="L806" s="6" t="s">
        <v>4766</v>
      </c>
      <c r="M806" s="6" t="s">
        <v>4766</v>
      </c>
      <c r="N806" s="6" t="s">
        <v>4766</v>
      </c>
      <c r="O806" s="6" t="s">
        <v>4766</v>
      </c>
    </row>
    <row r="807" spans="1:15" ht="16.5" customHeight="1" x14ac:dyDescent="0.25">
      <c r="A807" s="1" t="s">
        <v>4228</v>
      </c>
      <c r="B807" s="2" t="s">
        <v>5807</v>
      </c>
      <c r="C807" s="13" t="str">
        <f>HYPERLINK("X:\Private\NTD\Test Report\測試報告-電子版本(1999-2014)\MIS","查看目錄")</f>
        <v>查看目錄</v>
      </c>
      <c r="D807" s="1" t="s">
        <v>25</v>
      </c>
      <c r="E807" s="6">
        <v>36944</v>
      </c>
      <c r="F807" s="6">
        <v>36955</v>
      </c>
      <c r="G807" s="6" t="s">
        <v>4766</v>
      </c>
      <c r="H807" s="6" t="s">
        <v>4766</v>
      </c>
      <c r="I807" s="6" t="s">
        <v>4766</v>
      </c>
      <c r="J807" s="6" t="s">
        <v>4766</v>
      </c>
      <c r="K807" s="6" t="s">
        <v>4766</v>
      </c>
      <c r="L807" s="6" t="s">
        <v>4766</v>
      </c>
      <c r="M807" s="6" t="s">
        <v>4766</v>
      </c>
      <c r="N807" s="6" t="s">
        <v>4766</v>
      </c>
      <c r="O807" s="6" t="s">
        <v>4766</v>
      </c>
    </row>
    <row r="808" spans="1:15" ht="16.5" customHeight="1" x14ac:dyDescent="0.25">
      <c r="A808" s="1" t="s">
        <v>4229</v>
      </c>
      <c r="B808" s="2" t="s">
        <v>5808</v>
      </c>
      <c r="C808" s="13" t="str">
        <f>HYPERLINK("X:\Private\NTD\Test Report\測試報告-電子版本(1999-2014)\MIS","查看目錄")</f>
        <v>查看目錄</v>
      </c>
      <c r="D808" s="1" t="s">
        <v>25</v>
      </c>
      <c r="E808" s="6">
        <v>36944</v>
      </c>
      <c r="F808" s="6">
        <v>36955</v>
      </c>
      <c r="G808" s="6" t="s">
        <v>4766</v>
      </c>
      <c r="H808" s="6" t="s">
        <v>4766</v>
      </c>
      <c r="I808" s="6" t="s">
        <v>4766</v>
      </c>
      <c r="J808" s="6" t="s">
        <v>4766</v>
      </c>
      <c r="K808" s="6" t="s">
        <v>4766</v>
      </c>
      <c r="L808" s="6" t="s">
        <v>4766</v>
      </c>
      <c r="M808" s="6" t="s">
        <v>4766</v>
      </c>
      <c r="N808" s="6" t="s">
        <v>4766</v>
      </c>
      <c r="O808" s="6" t="s">
        <v>4766</v>
      </c>
    </row>
    <row r="809" spans="1:15" ht="16.5" customHeight="1" x14ac:dyDescent="0.25">
      <c r="A809" s="1" t="s">
        <v>4230</v>
      </c>
      <c r="B809" s="2" t="s">
        <v>5809</v>
      </c>
      <c r="C809" s="13" t="str">
        <f>HYPERLINK("X:\Private\NTD\Test Report\測試報告-電子版本(1999-2014)\MIS\MIS-10207","查看文件")</f>
        <v>查看文件</v>
      </c>
      <c r="D809" s="1" t="s">
        <v>25</v>
      </c>
      <c r="E809" s="6">
        <v>36948</v>
      </c>
      <c r="F809" s="6">
        <v>36953</v>
      </c>
      <c r="G809" s="6" t="s">
        <v>4766</v>
      </c>
      <c r="H809" s="6" t="s">
        <v>4766</v>
      </c>
      <c r="I809" s="6" t="s">
        <v>4766</v>
      </c>
      <c r="J809" s="6" t="s">
        <v>4766</v>
      </c>
      <c r="K809" s="6" t="s">
        <v>4766</v>
      </c>
      <c r="L809" s="6" t="s">
        <v>4766</v>
      </c>
      <c r="M809" s="6" t="s">
        <v>4766</v>
      </c>
      <c r="N809" s="6" t="s">
        <v>4766</v>
      </c>
      <c r="O809" s="6" t="s">
        <v>4766</v>
      </c>
    </row>
    <row r="810" spans="1:15" ht="16.5" customHeight="1" x14ac:dyDescent="0.25">
      <c r="A810" s="1" t="s">
        <v>4231</v>
      </c>
      <c r="B810" s="2" t="s">
        <v>5810</v>
      </c>
      <c r="C810" s="13" t="str">
        <f>HYPERLINK("X:\Private\NTD\Test Report\測試報告-電子版本(1999-2014)\MIS","查看目錄")</f>
        <v>查看目錄</v>
      </c>
      <c r="D810" s="1" t="s">
        <v>25</v>
      </c>
      <c r="E810" s="6">
        <v>36952</v>
      </c>
      <c r="F810" s="6">
        <v>36959</v>
      </c>
      <c r="G810" s="6">
        <v>36959</v>
      </c>
      <c r="H810" s="6" t="s">
        <v>4766</v>
      </c>
      <c r="I810" s="6" t="s">
        <v>4766</v>
      </c>
      <c r="J810" s="6" t="s">
        <v>4766</v>
      </c>
      <c r="K810" s="6" t="s">
        <v>4766</v>
      </c>
      <c r="L810" s="6" t="s">
        <v>4766</v>
      </c>
      <c r="M810" s="6" t="s">
        <v>4766</v>
      </c>
      <c r="N810" s="6" t="s">
        <v>4766</v>
      </c>
      <c r="O810" s="6" t="s">
        <v>4766</v>
      </c>
    </row>
    <row r="811" spans="1:15" ht="16.5" customHeight="1" x14ac:dyDescent="0.25">
      <c r="A811" s="1" t="s">
        <v>4232</v>
      </c>
      <c r="B811" s="2" t="s">
        <v>5811</v>
      </c>
      <c r="C811" s="13" t="str">
        <f>HYPERLINK("X:\Private\NTD\Test Report\測試報告-電子版本(1999-2014)\MIS\MIS-10302","查看文件")</f>
        <v>查看文件</v>
      </c>
      <c r="D811" s="1" t="s">
        <v>25</v>
      </c>
      <c r="E811" s="6">
        <v>36955</v>
      </c>
      <c r="F811" s="6">
        <v>36965</v>
      </c>
      <c r="G811" s="6" t="s">
        <v>4766</v>
      </c>
      <c r="H811" s="6" t="s">
        <v>4766</v>
      </c>
      <c r="I811" s="6" t="s">
        <v>4766</v>
      </c>
      <c r="J811" s="6" t="s">
        <v>4766</v>
      </c>
      <c r="K811" s="6" t="s">
        <v>4766</v>
      </c>
      <c r="L811" s="6" t="s">
        <v>4766</v>
      </c>
      <c r="M811" s="6" t="s">
        <v>4766</v>
      </c>
      <c r="N811" s="6" t="s">
        <v>4766</v>
      </c>
      <c r="O811" s="6" t="s">
        <v>4766</v>
      </c>
    </row>
    <row r="812" spans="1:15" ht="16.5" customHeight="1" x14ac:dyDescent="0.25">
      <c r="A812" s="1" t="s">
        <v>4233</v>
      </c>
      <c r="B812" s="2" t="s">
        <v>5812</v>
      </c>
      <c r="C812" s="13" t="str">
        <f>HYPERLINK("X:\Private\NTD\Test Report\測試報告-電子版本(1999-2014)\MIS\MIS-10303","查看文件")</f>
        <v>查看文件</v>
      </c>
      <c r="D812" s="1" t="s">
        <v>2</v>
      </c>
      <c r="E812" s="6">
        <v>36971</v>
      </c>
      <c r="F812" s="6">
        <v>36971</v>
      </c>
      <c r="G812" s="6">
        <v>36999</v>
      </c>
      <c r="H812" s="6" t="s">
        <v>4766</v>
      </c>
      <c r="I812" s="6" t="s">
        <v>4766</v>
      </c>
      <c r="J812" s="6" t="s">
        <v>4766</v>
      </c>
      <c r="K812" s="6" t="s">
        <v>4766</v>
      </c>
      <c r="L812" s="6" t="s">
        <v>4766</v>
      </c>
      <c r="M812" s="6" t="s">
        <v>4766</v>
      </c>
      <c r="N812" s="6" t="s">
        <v>4766</v>
      </c>
      <c r="O812" s="6" t="s">
        <v>4766</v>
      </c>
    </row>
    <row r="813" spans="1:15" ht="16.5" customHeight="1" x14ac:dyDescent="0.25">
      <c r="A813" s="1" t="s">
        <v>4234</v>
      </c>
      <c r="B813" s="2" t="s">
        <v>5813</v>
      </c>
      <c r="C813" s="13" t="str">
        <f>HYPERLINK("X:\Private\NTD\Test Report\測試報告-電子版本(1999-2014)\MIS","查看目錄")</f>
        <v>查看目錄</v>
      </c>
      <c r="D813" s="1" t="s">
        <v>25</v>
      </c>
      <c r="E813" s="6">
        <v>36984</v>
      </c>
      <c r="F813" s="6">
        <v>36990</v>
      </c>
      <c r="G813" s="6" t="s">
        <v>4766</v>
      </c>
      <c r="H813" s="6" t="s">
        <v>4766</v>
      </c>
      <c r="I813" s="6" t="s">
        <v>4766</v>
      </c>
      <c r="J813" s="6" t="s">
        <v>4766</v>
      </c>
      <c r="K813" s="6" t="s">
        <v>4766</v>
      </c>
      <c r="L813" s="6" t="s">
        <v>4766</v>
      </c>
      <c r="M813" s="6" t="s">
        <v>4766</v>
      </c>
      <c r="N813" s="6" t="s">
        <v>4766</v>
      </c>
      <c r="O813" s="6" t="s">
        <v>4766</v>
      </c>
    </row>
    <row r="814" spans="1:15" ht="16.5" customHeight="1" x14ac:dyDescent="0.25">
      <c r="A814" s="1" t="s">
        <v>4235</v>
      </c>
      <c r="B814" s="2" t="s">
        <v>5814</v>
      </c>
      <c r="C814" s="13" t="str">
        <f>HYPERLINK("X:\Private\NTD\Test Report\測試報告-電子版本(1999-2014)\MIS","查看目錄")</f>
        <v>查看目錄</v>
      </c>
      <c r="D814" s="1" t="s">
        <v>25</v>
      </c>
      <c r="E814" s="6">
        <v>36984</v>
      </c>
      <c r="F814" s="6">
        <v>36990</v>
      </c>
      <c r="G814" s="6" t="s">
        <v>4766</v>
      </c>
      <c r="H814" s="6" t="s">
        <v>4766</v>
      </c>
      <c r="I814" s="6" t="s">
        <v>4766</v>
      </c>
      <c r="J814" s="6" t="s">
        <v>4766</v>
      </c>
      <c r="K814" s="6" t="s">
        <v>4766</v>
      </c>
      <c r="L814" s="6" t="s">
        <v>4766</v>
      </c>
      <c r="M814" s="6" t="s">
        <v>4766</v>
      </c>
      <c r="N814" s="6" t="s">
        <v>4766</v>
      </c>
      <c r="O814" s="6" t="s">
        <v>4766</v>
      </c>
    </row>
    <row r="815" spans="1:15" ht="16.5" customHeight="1" x14ac:dyDescent="0.25">
      <c r="A815" s="1" t="s">
        <v>4236</v>
      </c>
      <c r="B815" s="2" t="s">
        <v>5815</v>
      </c>
      <c r="C815" s="13" t="str">
        <f>HYPERLINK("X:\Private\NTD\Test Report\測試報告-電子版本(1999-2014)\MIS\MIS-10403","查看文件")</f>
        <v>查看文件</v>
      </c>
      <c r="D815" s="1" t="s">
        <v>2</v>
      </c>
      <c r="E815" s="6">
        <v>36987</v>
      </c>
      <c r="F815" s="6" t="s">
        <v>4766</v>
      </c>
      <c r="G815" s="6" t="s">
        <v>4766</v>
      </c>
      <c r="H815" s="6" t="s">
        <v>4766</v>
      </c>
      <c r="I815" s="6" t="s">
        <v>4766</v>
      </c>
      <c r="J815" s="6" t="s">
        <v>4766</v>
      </c>
      <c r="K815" s="6" t="s">
        <v>4766</v>
      </c>
      <c r="L815" s="6" t="s">
        <v>4766</v>
      </c>
      <c r="M815" s="6" t="s">
        <v>4766</v>
      </c>
      <c r="N815" s="6" t="s">
        <v>4766</v>
      </c>
      <c r="O815" s="6" t="s">
        <v>4766</v>
      </c>
    </row>
    <row r="816" spans="1:15" ht="16.5" customHeight="1" x14ac:dyDescent="0.25">
      <c r="A816" s="1" t="s">
        <v>4237</v>
      </c>
      <c r="B816" s="2" t="s">
        <v>5816</v>
      </c>
      <c r="C816" s="13" t="str">
        <f>HYPERLINK("X:\Private\NTD\Test Report\測試報告-電子版本(1999-2014)\MIS\MIS-10404","查看文件")</f>
        <v>查看文件</v>
      </c>
      <c r="D816" s="1" t="s">
        <v>25</v>
      </c>
      <c r="E816" s="6">
        <v>36987</v>
      </c>
      <c r="F816" s="6">
        <v>36993</v>
      </c>
      <c r="G816" s="6" t="s">
        <v>4766</v>
      </c>
      <c r="H816" s="6" t="s">
        <v>4766</v>
      </c>
      <c r="I816" s="6" t="s">
        <v>4766</v>
      </c>
      <c r="J816" s="6" t="s">
        <v>4766</v>
      </c>
      <c r="K816" s="6" t="s">
        <v>4766</v>
      </c>
      <c r="L816" s="6" t="s">
        <v>4766</v>
      </c>
      <c r="M816" s="6" t="s">
        <v>4766</v>
      </c>
      <c r="N816" s="6" t="s">
        <v>4766</v>
      </c>
      <c r="O816" s="6" t="s">
        <v>4766</v>
      </c>
    </row>
    <row r="817" spans="1:15" ht="16.5" customHeight="1" x14ac:dyDescent="0.25">
      <c r="A817" s="1" t="s">
        <v>4238</v>
      </c>
      <c r="B817" s="2" t="s">
        <v>5817</v>
      </c>
      <c r="C817" s="13" t="str">
        <f>HYPERLINK("X:\Private\NTD\Test Report\測試報告-電子版本(1999-2014)\MIS\MIS-10405","查看文件")</f>
        <v>查看文件</v>
      </c>
      <c r="D817" s="1" t="s">
        <v>25</v>
      </c>
      <c r="E817" s="6">
        <v>36987</v>
      </c>
      <c r="F817" s="6">
        <v>37009</v>
      </c>
      <c r="G817" s="6">
        <v>37009</v>
      </c>
      <c r="H817" s="6" t="s">
        <v>4766</v>
      </c>
      <c r="I817" s="6" t="s">
        <v>4766</v>
      </c>
      <c r="J817" s="6" t="s">
        <v>4766</v>
      </c>
      <c r="K817" s="6" t="s">
        <v>4766</v>
      </c>
      <c r="L817" s="6" t="s">
        <v>4766</v>
      </c>
      <c r="M817" s="6" t="s">
        <v>4766</v>
      </c>
      <c r="N817" s="6" t="s">
        <v>4766</v>
      </c>
      <c r="O817" s="6" t="s">
        <v>4766</v>
      </c>
    </row>
    <row r="818" spans="1:15" ht="16.5" customHeight="1" x14ac:dyDescent="0.25">
      <c r="A818" s="1" t="s">
        <v>4239</v>
      </c>
      <c r="B818" s="2" t="s">
        <v>5818</v>
      </c>
      <c r="C818" s="13" t="str">
        <f>HYPERLINK("X:\Private\NTD\Test Report\測試報告-電子版本(1999-2014)\MIS\MIS-10406","查看文件")</f>
        <v>查看文件</v>
      </c>
      <c r="D818" s="1" t="s">
        <v>9</v>
      </c>
      <c r="E818" s="6">
        <v>36992</v>
      </c>
      <c r="F818" s="6">
        <v>37001</v>
      </c>
      <c r="G818" s="6" t="s">
        <v>4766</v>
      </c>
      <c r="H818" s="6" t="s">
        <v>4766</v>
      </c>
      <c r="I818" s="6" t="s">
        <v>4766</v>
      </c>
      <c r="J818" s="6" t="s">
        <v>4766</v>
      </c>
      <c r="K818" s="6" t="s">
        <v>4766</v>
      </c>
      <c r="L818" s="6" t="s">
        <v>4766</v>
      </c>
      <c r="M818" s="6" t="s">
        <v>4766</v>
      </c>
      <c r="N818" s="6" t="s">
        <v>4766</v>
      </c>
      <c r="O818" s="6" t="s">
        <v>4766</v>
      </c>
    </row>
    <row r="819" spans="1:15" ht="16.5" customHeight="1" x14ac:dyDescent="0.25">
      <c r="A819" s="1" t="s">
        <v>4240</v>
      </c>
      <c r="B819" s="2" t="s">
        <v>5819</v>
      </c>
      <c r="C819" s="13" t="str">
        <f>HYPERLINK("X:\Private\NTD\Test Report\測試報告-電子版本(1999-2014)\MIS\MIS-10407","查看文件")</f>
        <v>查看文件</v>
      </c>
      <c r="D819" s="1" t="s">
        <v>799</v>
      </c>
      <c r="E819" s="6">
        <v>36993</v>
      </c>
      <c r="F819" s="6">
        <v>37002</v>
      </c>
      <c r="G819" s="6" t="s">
        <v>4766</v>
      </c>
      <c r="H819" s="6" t="s">
        <v>4766</v>
      </c>
      <c r="I819" s="6" t="s">
        <v>4766</v>
      </c>
      <c r="J819" s="6" t="s">
        <v>4766</v>
      </c>
      <c r="K819" s="6" t="s">
        <v>4766</v>
      </c>
      <c r="L819" s="6" t="s">
        <v>4766</v>
      </c>
      <c r="M819" s="6" t="s">
        <v>4766</v>
      </c>
      <c r="N819" s="6" t="s">
        <v>4766</v>
      </c>
      <c r="O819" s="6" t="s">
        <v>4766</v>
      </c>
    </row>
    <row r="820" spans="1:15" ht="16.5" customHeight="1" x14ac:dyDescent="0.25">
      <c r="A820" s="1" t="s">
        <v>4241</v>
      </c>
      <c r="B820" s="2" t="s">
        <v>5820</v>
      </c>
      <c r="C820" s="13" t="str">
        <f>HYPERLINK("X:\Private\NTD\Test Report\測試報告-電子版本(1999-2014)\MIS\MIS-10408","查看文件")</f>
        <v>查看文件</v>
      </c>
      <c r="D820" s="1" t="s">
        <v>25</v>
      </c>
      <c r="E820" s="6">
        <v>36998</v>
      </c>
      <c r="F820" s="6">
        <v>37002</v>
      </c>
      <c r="G820" s="6">
        <v>37016</v>
      </c>
      <c r="H820" s="6" t="s">
        <v>4766</v>
      </c>
      <c r="I820" s="6" t="s">
        <v>4766</v>
      </c>
      <c r="J820" s="6" t="s">
        <v>4766</v>
      </c>
      <c r="K820" s="6" t="s">
        <v>4766</v>
      </c>
      <c r="L820" s="6" t="s">
        <v>4766</v>
      </c>
      <c r="M820" s="6" t="s">
        <v>4766</v>
      </c>
      <c r="N820" s="6" t="s">
        <v>4766</v>
      </c>
      <c r="O820" s="6" t="s">
        <v>4766</v>
      </c>
    </row>
    <row r="821" spans="1:15" ht="16.5" customHeight="1" x14ac:dyDescent="0.25">
      <c r="A821" s="1" t="s">
        <v>4242</v>
      </c>
      <c r="B821" s="2" t="s">
        <v>5821</v>
      </c>
      <c r="C821" s="13" t="str">
        <f>HYPERLINK("X:\Private\NTD\Test Report\測試報告-電子版本(1999-2014)\MIS\MIS-10409","查看文件")</f>
        <v>查看文件</v>
      </c>
      <c r="D821" s="1" t="s">
        <v>25</v>
      </c>
      <c r="E821" s="6">
        <v>37002</v>
      </c>
      <c r="F821" s="6">
        <v>37013</v>
      </c>
      <c r="G821" s="6" t="s">
        <v>4766</v>
      </c>
      <c r="H821" s="6" t="s">
        <v>4766</v>
      </c>
      <c r="I821" s="6" t="s">
        <v>4766</v>
      </c>
      <c r="J821" s="6" t="s">
        <v>4766</v>
      </c>
      <c r="K821" s="6" t="s">
        <v>4766</v>
      </c>
      <c r="L821" s="6" t="s">
        <v>4766</v>
      </c>
      <c r="M821" s="6" t="s">
        <v>4766</v>
      </c>
      <c r="N821" s="6" t="s">
        <v>4766</v>
      </c>
      <c r="O821" s="6" t="s">
        <v>4766</v>
      </c>
    </row>
    <row r="822" spans="1:15" ht="16.5" customHeight="1" x14ac:dyDescent="0.25">
      <c r="A822" s="1" t="s">
        <v>4243</v>
      </c>
      <c r="B822" s="2" t="s">
        <v>5822</v>
      </c>
      <c r="C822" s="13" t="str">
        <f>HYPERLINK("X:\Private\NTD\Test Report\測試報告-電子版本(1999-2014)\MIS\MIS-10410","查看文件")</f>
        <v>查看文件</v>
      </c>
      <c r="D822" s="1" t="s">
        <v>25</v>
      </c>
      <c r="E822" s="6">
        <v>37008</v>
      </c>
      <c r="F822" s="6">
        <v>36985</v>
      </c>
      <c r="G822" s="6" t="s">
        <v>4766</v>
      </c>
      <c r="H822" s="6" t="s">
        <v>4766</v>
      </c>
      <c r="I822" s="6" t="s">
        <v>4766</v>
      </c>
      <c r="J822" s="6" t="s">
        <v>4766</v>
      </c>
      <c r="K822" s="6" t="s">
        <v>4766</v>
      </c>
      <c r="L822" s="6" t="s">
        <v>4766</v>
      </c>
      <c r="M822" s="6" t="s">
        <v>4766</v>
      </c>
      <c r="N822" s="6" t="s">
        <v>4766</v>
      </c>
      <c r="O822" s="6" t="s">
        <v>4766</v>
      </c>
    </row>
    <row r="823" spans="1:15" ht="16.5" customHeight="1" x14ac:dyDescent="0.25">
      <c r="A823" s="1" t="s">
        <v>4244</v>
      </c>
      <c r="B823" s="2" t="s">
        <v>5823</v>
      </c>
      <c r="C823" s="13" t="str">
        <f>HYPERLINK("X:\Private\NTD\Test Report\測試報告-電子版本(1999-2014)\MIS","查看目錄")</f>
        <v>查看目錄</v>
      </c>
      <c r="D823" s="1" t="s">
        <v>816</v>
      </c>
      <c r="E823" s="6">
        <v>36999</v>
      </c>
      <c r="F823" s="6">
        <v>36999</v>
      </c>
      <c r="G823" s="6">
        <v>37002</v>
      </c>
      <c r="H823" s="6" t="s">
        <v>4766</v>
      </c>
      <c r="I823" s="6" t="s">
        <v>4766</v>
      </c>
      <c r="J823" s="6" t="s">
        <v>4766</v>
      </c>
      <c r="K823" s="6" t="s">
        <v>4766</v>
      </c>
      <c r="L823" s="6" t="s">
        <v>4766</v>
      </c>
      <c r="M823" s="6" t="s">
        <v>4766</v>
      </c>
      <c r="N823" s="6" t="s">
        <v>4766</v>
      </c>
      <c r="O823" s="6" t="s">
        <v>4766</v>
      </c>
    </row>
    <row r="824" spans="1:15" ht="16.5" customHeight="1" x14ac:dyDescent="0.25">
      <c r="A824" s="1" t="s">
        <v>4245</v>
      </c>
      <c r="B824" s="2" t="s">
        <v>5824</v>
      </c>
      <c r="C824" s="13" t="str">
        <f>HYPERLINK("X:\Private\NTD\Test Report\測試報告-電子版本(1999-2014)\MIS\MIS-10501","查看文件")</f>
        <v>查看文件</v>
      </c>
      <c r="D824" s="1" t="s">
        <v>25</v>
      </c>
      <c r="E824" s="6">
        <v>37025</v>
      </c>
      <c r="F824" s="6">
        <v>37026</v>
      </c>
      <c r="G824" s="6" t="s">
        <v>4766</v>
      </c>
      <c r="H824" s="6" t="s">
        <v>4766</v>
      </c>
      <c r="I824" s="6" t="s">
        <v>4766</v>
      </c>
      <c r="J824" s="6" t="s">
        <v>4766</v>
      </c>
      <c r="K824" s="6" t="s">
        <v>4766</v>
      </c>
      <c r="L824" s="6" t="s">
        <v>4766</v>
      </c>
      <c r="M824" s="6" t="s">
        <v>4766</v>
      </c>
      <c r="N824" s="6" t="s">
        <v>4766</v>
      </c>
      <c r="O824" s="6" t="s">
        <v>4766</v>
      </c>
    </row>
    <row r="825" spans="1:15" ht="16.5" customHeight="1" x14ac:dyDescent="0.25">
      <c r="A825" s="1" t="s">
        <v>4246</v>
      </c>
      <c r="B825" s="2" t="s">
        <v>5825</v>
      </c>
      <c r="C825" s="13" t="str">
        <f>HYPERLINK("X:\Private\NTD\Test Report\測試報告-電子版本(1999-2014)\MIS\MIS-10502","查看文件")</f>
        <v>查看文件</v>
      </c>
      <c r="D825" s="1" t="s">
        <v>25</v>
      </c>
      <c r="E825" s="6">
        <v>37029</v>
      </c>
      <c r="F825" s="6">
        <v>37042</v>
      </c>
      <c r="G825" s="6" t="s">
        <v>4766</v>
      </c>
      <c r="H825" s="6" t="s">
        <v>4766</v>
      </c>
      <c r="I825" s="6" t="s">
        <v>4766</v>
      </c>
      <c r="J825" s="6" t="s">
        <v>4766</v>
      </c>
      <c r="K825" s="6" t="s">
        <v>4766</v>
      </c>
      <c r="L825" s="6" t="s">
        <v>4766</v>
      </c>
      <c r="M825" s="6" t="s">
        <v>4766</v>
      </c>
      <c r="N825" s="6" t="s">
        <v>4766</v>
      </c>
      <c r="O825" s="6" t="s">
        <v>4766</v>
      </c>
    </row>
    <row r="826" spans="1:15" ht="16.5" customHeight="1" x14ac:dyDescent="0.25">
      <c r="A826" s="1" t="s">
        <v>4247</v>
      </c>
      <c r="B826" s="2" t="s">
        <v>5826</v>
      </c>
      <c r="C826" s="13" t="str">
        <f>HYPERLINK("X:\Private\NTD\Test Report\測試報告-電子版本(1999-2014)\MIS\MIS-10503","查看文件")</f>
        <v>查看文件</v>
      </c>
      <c r="D826" s="1" t="s">
        <v>25</v>
      </c>
      <c r="E826" s="6">
        <v>37035</v>
      </c>
      <c r="F826" s="6">
        <v>37046</v>
      </c>
      <c r="G826" s="6" t="s">
        <v>4766</v>
      </c>
      <c r="H826" s="6" t="s">
        <v>4766</v>
      </c>
      <c r="I826" s="6" t="s">
        <v>4766</v>
      </c>
      <c r="J826" s="6" t="s">
        <v>4766</v>
      </c>
      <c r="K826" s="6" t="s">
        <v>4766</v>
      </c>
      <c r="L826" s="6" t="s">
        <v>4766</v>
      </c>
      <c r="M826" s="6" t="s">
        <v>4766</v>
      </c>
      <c r="N826" s="6" t="s">
        <v>4766</v>
      </c>
      <c r="O826" s="6" t="s">
        <v>4766</v>
      </c>
    </row>
    <row r="827" spans="1:15" ht="16.5" customHeight="1" x14ac:dyDescent="0.25">
      <c r="A827" s="1" t="s">
        <v>4248</v>
      </c>
      <c r="B827" s="2" t="s">
        <v>5827</v>
      </c>
      <c r="C827" s="13" t="str">
        <f>HYPERLINK("X:\Private\NTD\Test Report\測試報告-電子版本(1999-2014)\MIS\MIS-10601","查看文件")</f>
        <v>查看文件</v>
      </c>
      <c r="D827" s="1" t="s">
        <v>25</v>
      </c>
      <c r="E827" s="6">
        <v>37043</v>
      </c>
      <c r="F827" s="6">
        <v>37046</v>
      </c>
      <c r="G827" s="6" t="s">
        <v>4766</v>
      </c>
      <c r="H827" s="6" t="s">
        <v>4766</v>
      </c>
      <c r="I827" s="6" t="s">
        <v>4766</v>
      </c>
      <c r="J827" s="6" t="s">
        <v>4766</v>
      </c>
      <c r="K827" s="6" t="s">
        <v>4766</v>
      </c>
      <c r="L827" s="6" t="s">
        <v>4766</v>
      </c>
      <c r="M827" s="6" t="s">
        <v>4766</v>
      </c>
      <c r="N827" s="6" t="s">
        <v>4766</v>
      </c>
      <c r="O827" s="6" t="s">
        <v>4766</v>
      </c>
    </row>
    <row r="828" spans="1:15" ht="16.5" customHeight="1" x14ac:dyDescent="0.25">
      <c r="A828" s="1" t="s">
        <v>4249</v>
      </c>
      <c r="B828" s="2" t="s">
        <v>5828</v>
      </c>
      <c r="C828" s="13" t="str">
        <f>HYPERLINK("X:\Private\NTD\Test Report\測試報告-電子版本(1999-2014)\MIS\MIS-10602","查看文件")</f>
        <v>查看文件</v>
      </c>
      <c r="D828" s="1" t="s">
        <v>25</v>
      </c>
      <c r="E828" s="6">
        <v>37046</v>
      </c>
      <c r="F828" s="6">
        <v>37053</v>
      </c>
      <c r="G828" s="6" t="s">
        <v>4766</v>
      </c>
      <c r="H828" s="6" t="s">
        <v>4766</v>
      </c>
      <c r="I828" s="6" t="s">
        <v>4766</v>
      </c>
      <c r="J828" s="6" t="s">
        <v>4766</v>
      </c>
      <c r="K828" s="6" t="s">
        <v>4766</v>
      </c>
      <c r="L828" s="6" t="s">
        <v>4766</v>
      </c>
      <c r="M828" s="6" t="s">
        <v>4766</v>
      </c>
      <c r="N828" s="6" t="s">
        <v>4766</v>
      </c>
      <c r="O828" s="6" t="s">
        <v>4766</v>
      </c>
    </row>
    <row r="829" spans="1:15" ht="16.5" customHeight="1" x14ac:dyDescent="0.25">
      <c r="A829" s="1" t="s">
        <v>4250</v>
      </c>
      <c r="B829" s="2" t="s">
        <v>5829</v>
      </c>
      <c r="C829" s="13" t="str">
        <f>HYPERLINK("X:\Private\NTD\Test Report\測試報告-電子版本(1999-2014)\MIS\MIS-10603","查看文件")</f>
        <v>查看文件</v>
      </c>
      <c r="D829" s="1" t="s">
        <v>25</v>
      </c>
      <c r="E829" s="6">
        <v>37046</v>
      </c>
      <c r="F829" s="6" t="s">
        <v>4766</v>
      </c>
      <c r="G829" s="6" t="s">
        <v>4766</v>
      </c>
      <c r="H829" s="6" t="s">
        <v>4766</v>
      </c>
      <c r="I829" s="6" t="s">
        <v>4766</v>
      </c>
      <c r="J829" s="6" t="s">
        <v>4766</v>
      </c>
      <c r="K829" s="6" t="s">
        <v>4766</v>
      </c>
      <c r="L829" s="6" t="s">
        <v>4766</v>
      </c>
      <c r="M829" s="6" t="s">
        <v>4766</v>
      </c>
      <c r="N829" s="6" t="s">
        <v>4766</v>
      </c>
      <c r="O829" s="6" t="s">
        <v>4766</v>
      </c>
    </row>
    <row r="830" spans="1:15" ht="16.5" customHeight="1" x14ac:dyDescent="0.25">
      <c r="A830" s="1" t="s">
        <v>4251</v>
      </c>
      <c r="B830" s="2" t="s">
        <v>5830</v>
      </c>
      <c r="C830" s="13" t="str">
        <f>HYPERLINK("X:\Private\NTD\Test Report\測試報告-電子版本(1999-2014)\MIS\MIS-10604","查看文件")</f>
        <v>查看文件</v>
      </c>
      <c r="D830" s="1" t="s">
        <v>4252</v>
      </c>
      <c r="E830" s="6">
        <v>37050</v>
      </c>
      <c r="F830" s="6">
        <v>37056</v>
      </c>
      <c r="G830" s="6" t="s">
        <v>4766</v>
      </c>
      <c r="H830" s="6" t="s">
        <v>4766</v>
      </c>
      <c r="I830" s="6" t="s">
        <v>4766</v>
      </c>
      <c r="J830" s="6" t="s">
        <v>4766</v>
      </c>
      <c r="K830" s="6" t="s">
        <v>4766</v>
      </c>
      <c r="L830" s="6" t="s">
        <v>4766</v>
      </c>
      <c r="M830" s="6" t="s">
        <v>4766</v>
      </c>
      <c r="N830" s="6" t="s">
        <v>4766</v>
      </c>
      <c r="O830" s="6" t="s">
        <v>4766</v>
      </c>
    </row>
    <row r="831" spans="1:15" ht="16.5" customHeight="1" x14ac:dyDescent="0.25">
      <c r="A831" s="1" t="s">
        <v>4253</v>
      </c>
      <c r="B831" s="2" t="s">
        <v>5831</v>
      </c>
      <c r="C831" s="13" t="str">
        <f>HYPERLINK("X:\Private\NTD\Test Report\測試報告-電子版本(1999-2014)\MIS\MIS-10605","查看文件")</f>
        <v>查看文件</v>
      </c>
      <c r="D831" s="1" t="s">
        <v>25</v>
      </c>
      <c r="E831" s="6">
        <v>37056</v>
      </c>
      <c r="F831" s="6">
        <v>37061</v>
      </c>
      <c r="G831" s="6" t="s">
        <v>4766</v>
      </c>
      <c r="H831" s="6" t="s">
        <v>4766</v>
      </c>
      <c r="I831" s="6" t="s">
        <v>4766</v>
      </c>
      <c r="J831" s="6" t="s">
        <v>4766</v>
      </c>
      <c r="K831" s="6" t="s">
        <v>4766</v>
      </c>
      <c r="L831" s="6" t="s">
        <v>4766</v>
      </c>
      <c r="M831" s="6" t="s">
        <v>4766</v>
      </c>
      <c r="N831" s="6" t="s">
        <v>4766</v>
      </c>
      <c r="O831" s="6" t="s">
        <v>4766</v>
      </c>
    </row>
    <row r="832" spans="1:15" ht="16.5" customHeight="1" x14ac:dyDescent="0.25">
      <c r="A832" s="1" t="s">
        <v>4254</v>
      </c>
      <c r="B832" s="2" t="s">
        <v>5832</v>
      </c>
      <c r="C832" s="13" t="str">
        <f>HYPERLINK("X:\Private\NTD\Test Report\測試報告-電子版本(1999-2014)\MIS\MIS-10606","查看文件")</f>
        <v>查看文件</v>
      </c>
      <c r="D832" s="1" t="s">
        <v>11</v>
      </c>
      <c r="E832" s="6">
        <v>37061</v>
      </c>
      <c r="F832" s="6">
        <v>37071</v>
      </c>
      <c r="G832" s="6" t="s">
        <v>4766</v>
      </c>
      <c r="H832" s="6" t="s">
        <v>4766</v>
      </c>
      <c r="I832" s="6" t="s">
        <v>4766</v>
      </c>
      <c r="J832" s="6" t="s">
        <v>4766</v>
      </c>
      <c r="K832" s="6" t="s">
        <v>4766</v>
      </c>
      <c r="L832" s="6" t="s">
        <v>4766</v>
      </c>
      <c r="M832" s="6" t="s">
        <v>4766</v>
      </c>
      <c r="N832" s="6" t="s">
        <v>4766</v>
      </c>
      <c r="O832" s="6" t="s">
        <v>4766</v>
      </c>
    </row>
    <row r="833" spans="1:15" ht="16.5" customHeight="1" x14ac:dyDescent="0.25">
      <c r="A833" s="1" t="s">
        <v>4255</v>
      </c>
      <c r="B833" s="2" t="s">
        <v>5833</v>
      </c>
      <c r="C833" s="13" t="str">
        <f>HYPERLINK("X:\Private\NTD\Test Report\測試報告-電子版本(1999-2014)\MIS\MIS-10607","查看文件")</f>
        <v>查看文件</v>
      </c>
      <c r="D833" s="1" t="s">
        <v>25</v>
      </c>
      <c r="E833" s="6">
        <v>37063</v>
      </c>
      <c r="F833" s="6">
        <v>37067</v>
      </c>
      <c r="G833" s="6" t="s">
        <v>4766</v>
      </c>
      <c r="H833" s="6" t="s">
        <v>4766</v>
      </c>
      <c r="I833" s="6" t="s">
        <v>4766</v>
      </c>
      <c r="J833" s="6" t="s">
        <v>4766</v>
      </c>
      <c r="K833" s="6" t="s">
        <v>4766</v>
      </c>
      <c r="L833" s="6" t="s">
        <v>4766</v>
      </c>
      <c r="M833" s="6" t="s">
        <v>4766</v>
      </c>
      <c r="N833" s="6" t="s">
        <v>4766</v>
      </c>
      <c r="O833" s="6" t="s">
        <v>4766</v>
      </c>
    </row>
    <row r="834" spans="1:15" ht="16.5" customHeight="1" x14ac:dyDescent="0.25">
      <c r="A834" s="1" t="s">
        <v>4256</v>
      </c>
      <c r="B834" s="2" t="s">
        <v>5834</v>
      </c>
      <c r="C834" s="13" t="str">
        <f>HYPERLINK("X:\Private\NTD\Test Report\測試報告-電子版本(1999-2014)\MIS\MIS-10608","查看文件")</f>
        <v>查看文件</v>
      </c>
      <c r="D834" s="1" t="s">
        <v>25</v>
      </c>
      <c r="E834" s="6">
        <v>37063</v>
      </c>
      <c r="F834" s="6">
        <v>37068</v>
      </c>
      <c r="G834" s="6" t="s">
        <v>4766</v>
      </c>
      <c r="H834" s="6" t="s">
        <v>4766</v>
      </c>
      <c r="I834" s="6" t="s">
        <v>4766</v>
      </c>
      <c r="J834" s="6" t="s">
        <v>4766</v>
      </c>
      <c r="K834" s="6" t="s">
        <v>4766</v>
      </c>
      <c r="L834" s="6" t="s">
        <v>4766</v>
      </c>
      <c r="M834" s="6" t="s">
        <v>4766</v>
      </c>
      <c r="N834" s="6" t="s">
        <v>4766</v>
      </c>
      <c r="O834" s="6" t="s">
        <v>4766</v>
      </c>
    </row>
    <row r="835" spans="1:15" ht="16.5" customHeight="1" x14ac:dyDescent="0.25">
      <c r="A835" s="1" t="s">
        <v>4257</v>
      </c>
      <c r="B835" s="2" t="s">
        <v>5835</v>
      </c>
      <c r="C835" s="13" t="str">
        <f>HYPERLINK("X:\Private\NTD\Test Report\測試報告-電子版本(1999-2014)\MIS\MIS-10609","查看文件")</f>
        <v>查看文件</v>
      </c>
      <c r="D835" s="1" t="s">
        <v>25</v>
      </c>
      <c r="E835" s="6">
        <v>37068</v>
      </c>
      <c r="F835" s="6">
        <v>37072</v>
      </c>
      <c r="G835" s="6" t="s">
        <v>4766</v>
      </c>
      <c r="H835" s="6" t="s">
        <v>4766</v>
      </c>
      <c r="I835" s="6" t="s">
        <v>4766</v>
      </c>
      <c r="J835" s="6" t="s">
        <v>4766</v>
      </c>
      <c r="K835" s="6" t="s">
        <v>4766</v>
      </c>
      <c r="L835" s="6" t="s">
        <v>4766</v>
      </c>
      <c r="M835" s="6" t="s">
        <v>4766</v>
      </c>
      <c r="N835" s="6" t="s">
        <v>4766</v>
      </c>
      <c r="O835" s="6" t="s">
        <v>4766</v>
      </c>
    </row>
    <row r="836" spans="1:15" ht="16.5" customHeight="1" x14ac:dyDescent="0.25">
      <c r="A836" s="1" t="s">
        <v>4258</v>
      </c>
      <c r="B836" s="2" t="s">
        <v>5836</v>
      </c>
      <c r="C836" s="13" t="str">
        <f>HYPERLINK("X:\Private\NTD\Test Report\測試報告-電子版本(1999-2014)\MIS","查看目錄")</f>
        <v>查看目錄</v>
      </c>
      <c r="D836" s="1" t="s">
        <v>25</v>
      </c>
      <c r="E836" s="6">
        <v>37068</v>
      </c>
      <c r="F836" s="6">
        <v>37072</v>
      </c>
      <c r="G836" s="6">
        <v>37089</v>
      </c>
      <c r="H836" s="6" t="s">
        <v>4766</v>
      </c>
      <c r="I836" s="6" t="s">
        <v>4766</v>
      </c>
      <c r="J836" s="6" t="s">
        <v>4766</v>
      </c>
      <c r="K836" s="6" t="s">
        <v>4766</v>
      </c>
      <c r="L836" s="6" t="s">
        <v>4766</v>
      </c>
      <c r="M836" s="6" t="s">
        <v>4766</v>
      </c>
      <c r="N836" s="6" t="s">
        <v>4766</v>
      </c>
      <c r="O836" s="6" t="s">
        <v>4766</v>
      </c>
    </row>
    <row r="837" spans="1:15" ht="16.5" customHeight="1" x14ac:dyDescent="0.25">
      <c r="A837" s="1" t="s">
        <v>4259</v>
      </c>
      <c r="B837" s="2" t="s">
        <v>5837</v>
      </c>
      <c r="C837" s="13" t="str">
        <f>HYPERLINK("X:\Private\NTD\Test Report\測試報告-電子版本(1999-2014)\MIS","查看目錄")</f>
        <v>查看目錄</v>
      </c>
      <c r="D837" s="1" t="s">
        <v>25</v>
      </c>
      <c r="E837" s="6">
        <v>37068</v>
      </c>
      <c r="F837" s="6">
        <v>37072</v>
      </c>
      <c r="G837" s="6">
        <v>37089</v>
      </c>
      <c r="H837" s="6" t="s">
        <v>4766</v>
      </c>
      <c r="I837" s="6" t="s">
        <v>4766</v>
      </c>
      <c r="J837" s="6" t="s">
        <v>4766</v>
      </c>
      <c r="K837" s="6" t="s">
        <v>4766</v>
      </c>
      <c r="L837" s="6" t="s">
        <v>4766</v>
      </c>
      <c r="M837" s="6" t="s">
        <v>4766</v>
      </c>
      <c r="N837" s="6" t="s">
        <v>4766</v>
      </c>
      <c r="O837" s="6" t="s">
        <v>4766</v>
      </c>
    </row>
    <row r="838" spans="1:15" ht="16.5" customHeight="1" x14ac:dyDescent="0.25">
      <c r="A838" s="1" t="s">
        <v>4260</v>
      </c>
      <c r="B838" s="2" t="s">
        <v>5838</v>
      </c>
      <c r="C838" s="13" t="str">
        <f>HYPERLINK("X:\Private\NTD\Test Report\測試報告-電子版本(1999-2014)\MIS","查看目錄")</f>
        <v>查看目錄</v>
      </c>
      <c r="D838" s="1" t="s">
        <v>25</v>
      </c>
      <c r="E838" s="6">
        <v>37105</v>
      </c>
      <c r="F838" s="6" t="s">
        <v>4766</v>
      </c>
      <c r="G838" s="6" t="s">
        <v>4766</v>
      </c>
      <c r="H838" s="6" t="s">
        <v>4766</v>
      </c>
      <c r="I838" s="6" t="s">
        <v>4766</v>
      </c>
      <c r="J838" s="6" t="s">
        <v>4766</v>
      </c>
      <c r="K838" s="6" t="s">
        <v>4766</v>
      </c>
      <c r="L838" s="6" t="s">
        <v>4766</v>
      </c>
      <c r="M838" s="6" t="s">
        <v>4766</v>
      </c>
      <c r="N838" s="6" t="s">
        <v>4766</v>
      </c>
      <c r="O838" s="6" t="s">
        <v>4766</v>
      </c>
    </row>
    <row r="839" spans="1:15" ht="16.5" customHeight="1" x14ac:dyDescent="0.25">
      <c r="A839" s="1" t="s">
        <v>4261</v>
      </c>
      <c r="B839" s="2" t="s">
        <v>5839</v>
      </c>
      <c r="C839" s="13" t="str">
        <f>HYPERLINK("X:\Private\NTD\Test Report\測試報告-電子版本(1999-2014)\MIS\MIS-10701","查看文件")</f>
        <v>查看文件</v>
      </c>
      <c r="D839" s="1" t="s">
        <v>25</v>
      </c>
      <c r="E839" s="6" t="s">
        <v>4766</v>
      </c>
      <c r="F839" s="6" t="s">
        <v>4766</v>
      </c>
      <c r="G839" s="6" t="s">
        <v>4766</v>
      </c>
      <c r="H839" s="6" t="s">
        <v>4766</v>
      </c>
      <c r="I839" s="6" t="s">
        <v>4766</v>
      </c>
      <c r="J839" s="6" t="s">
        <v>4766</v>
      </c>
      <c r="K839" s="6" t="s">
        <v>4766</v>
      </c>
      <c r="L839" s="6" t="s">
        <v>4766</v>
      </c>
      <c r="M839" s="6" t="s">
        <v>4766</v>
      </c>
      <c r="N839" s="6" t="s">
        <v>4766</v>
      </c>
      <c r="O839" s="6" t="s">
        <v>4766</v>
      </c>
    </row>
    <row r="840" spans="1:15" ht="16.5" customHeight="1" x14ac:dyDescent="0.25">
      <c r="A840" s="1" t="s">
        <v>4262</v>
      </c>
      <c r="B840" s="2" t="s">
        <v>5840</v>
      </c>
      <c r="C840" s="13" t="str">
        <f>HYPERLINK("X:\Private\NTD\Test Report\測試報告-電子版本(1999-2014)\MIS\MIS-10702","查看文件")</f>
        <v>查看文件</v>
      </c>
      <c r="D840" s="1" t="s">
        <v>185</v>
      </c>
      <c r="E840" s="6">
        <v>37075</v>
      </c>
      <c r="F840" s="6">
        <v>37082</v>
      </c>
      <c r="G840" s="6" t="s">
        <v>4766</v>
      </c>
      <c r="H840" s="6" t="s">
        <v>4766</v>
      </c>
      <c r="I840" s="6" t="s">
        <v>4766</v>
      </c>
      <c r="J840" s="6" t="s">
        <v>4766</v>
      </c>
      <c r="K840" s="6" t="s">
        <v>4766</v>
      </c>
      <c r="L840" s="6" t="s">
        <v>4766</v>
      </c>
      <c r="M840" s="6" t="s">
        <v>4766</v>
      </c>
      <c r="N840" s="6" t="s">
        <v>4766</v>
      </c>
      <c r="O840" s="6" t="s">
        <v>4766</v>
      </c>
    </row>
    <row r="841" spans="1:15" ht="16.5" customHeight="1" x14ac:dyDescent="0.25">
      <c r="A841" s="1" t="s">
        <v>4263</v>
      </c>
      <c r="B841" s="2" t="s">
        <v>5841</v>
      </c>
      <c r="C841" s="13" t="str">
        <f>HYPERLINK("X:\Private\NTD\Test Report\測試報告-電子版本(1999-2014)\MIS\MIS-10703","查看文件")</f>
        <v>查看文件</v>
      </c>
      <c r="D841" s="1" t="s">
        <v>25</v>
      </c>
      <c r="E841" s="6">
        <v>37076</v>
      </c>
      <c r="F841" s="6">
        <v>37086</v>
      </c>
      <c r="G841" s="6" t="s">
        <v>4766</v>
      </c>
      <c r="H841" s="6" t="s">
        <v>4766</v>
      </c>
      <c r="I841" s="6" t="s">
        <v>4766</v>
      </c>
      <c r="J841" s="6" t="s">
        <v>4766</v>
      </c>
      <c r="K841" s="6" t="s">
        <v>4766</v>
      </c>
      <c r="L841" s="6" t="s">
        <v>4766</v>
      </c>
      <c r="M841" s="6" t="s">
        <v>4766</v>
      </c>
      <c r="N841" s="6" t="s">
        <v>4766</v>
      </c>
      <c r="O841" s="6" t="s">
        <v>4766</v>
      </c>
    </row>
    <row r="842" spans="1:15" ht="16.5" customHeight="1" x14ac:dyDescent="0.25">
      <c r="A842" s="1" t="s">
        <v>4264</v>
      </c>
      <c r="B842" s="2" t="s">
        <v>5842</v>
      </c>
      <c r="C842" s="13" t="str">
        <f>HYPERLINK("X:\Private\NTD\Test Report\測試報告-電子版本(1999-2014)\MIS","查看目錄")</f>
        <v>查看目錄</v>
      </c>
      <c r="D842" s="1" t="s">
        <v>185</v>
      </c>
      <c r="E842" s="6">
        <v>37081</v>
      </c>
      <c r="F842" s="6">
        <v>37088</v>
      </c>
      <c r="G842" s="6" t="s">
        <v>4766</v>
      </c>
      <c r="H842" s="6" t="s">
        <v>4766</v>
      </c>
      <c r="I842" s="6" t="s">
        <v>4766</v>
      </c>
      <c r="J842" s="6" t="s">
        <v>4766</v>
      </c>
      <c r="K842" s="6" t="s">
        <v>4766</v>
      </c>
      <c r="L842" s="6" t="s">
        <v>4766</v>
      </c>
      <c r="M842" s="6" t="s">
        <v>4766</v>
      </c>
      <c r="N842" s="6" t="s">
        <v>4766</v>
      </c>
      <c r="O842" s="6" t="s">
        <v>4766</v>
      </c>
    </row>
    <row r="843" spans="1:15" ht="16.5" customHeight="1" x14ac:dyDescent="0.25">
      <c r="A843" s="1" t="s">
        <v>4265</v>
      </c>
      <c r="B843" s="2" t="s">
        <v>5843</v>
      </c>
      <c r="C843" s="13" t="str">
        <f>HYPERLINK("X:\Private\NTD\Test Report\測試報告-電子版本(1999-2014)\MIS\MIS-10705","查看文件")</f>
        <v>查看文件</v>
      </c>
      <c r="D843" s="1" t="s">
        <v>25</v>
      </c>
      <c r="E843" s="6">
        <v>37082</v>
      </c>
      <c r="F843" s="6">
        <v>37089</v>
      </c>
      <c r="G843" s="6" t="s">
        <v>4766</v>
      </c>
      <c r="H843" s="6" t="s">
        <v>4766</v>
      </c>
      <c r="I843" s="6" t="s">
        <v>4766</v>
      </c>
      <c r="J843" s="6" t="s">
        <v>4766</v>
      </c>
      <c r="K843" s="6" t="s">
        <v>4766</v>
      </c>
      <c r="L843" s="6" t="s">
        <v>4766</v>
      </c>
      <c r="M843" s="6" t="s">
        <v>4766</v>
      </c>
      <c r="N843" s="6" t="s">
        <v>4766</v>
      </c>
      <c r="O843" s="6" t="s">
        <v>4766</v>
      </c>
    </row>
    <row r="844" spans="1:15" ht="16.5" customHeight="1" x14ac:dyDescent="0.25">
      <c r="A844" s="1" t="s">
        <v>4266</v>
      </c>
      <c r="B844" s="2" t="s">
        <v>5844</v>
      </c>
      <c r="C844" s="13" t="str">
        <f>HYPERLINK("X:\Private\NTD\Test Report\測試報告-電子版本(1999-2014)\MIS\MIS-10706","查看文件")</f>
        <v>查看文件</v>
      </c>
      <c r="D844" s="1" t="s">
        <v>25</v>
      </c>
      <c r="E844" s="6">
        <v>37084</v>
      </c>
      <c r="F844" s="6">
        <v>37091</v>
      </c>
      <c r="G844" s="6" t="s">
        <v>4766</v>
      </c>
      <c r="H844" s="6" t="s">
        <v>4766</v>
      </c>
      <c r="I844" s="6" t="s">
        <v>4766</v>
      </c>
      <c r="J844" s="6" t="s">
        <v>4766</v>
      </c>
      <c r="K844" s="6" t="s">
        <v>4766</v>
      </c>
      <c r="L844" s="6" t="s">
        <v>4766</v>
      </c>
      <c r="M844" s="6" t="s">
        <v>4766</v>
      </c>
      <c r="N844" s="6" t="s">
        <v>4766</v>
      </c>
      <c r="O844" s="6" t="s">
        <v>4766</v>
      </c>
    </row>
    <row r="845" spans="1:15" ht="16.5" customHeight="1" x14ac:dyDescent="0.25">
      <c r="A845" s="1" t="s">
        <v>4267</v>
      </c>
      <c r="B845" s="2" t="s">
        <v>5845</v>
      </c>
      <c r="C845" s="13" t="str">
        <f>HYPERLINK("X:\Private\NTD\Test Report\測試報告-電子版本(1999-2014)\MIS\MIS-10707","查看文件")</f>
        <v>查看文件</v>
      </c>
      <c r="D845" s="1" t="s">
        <v>25</v>
      </c>
      <c r="E845" s="6">
        <v>37085</v>
      </c>
      <c r="F845" s="6">
        <v>37092</v>
      </c>
      <c r="G845" s="6" t="s">
        <v>4766</v>
      </c>
      <c r="H845" s="6" t="s">
        <v>4766</v>
      </c>
      <c r="I845" s="6" t="s">
        <v>4766</v>
      </c>
      <c r="J845" s="6" t="s">
        <v>4766</v>
      </c>
      <c r="K845" s="6" t="s">
        <v>4766</v>
      </c>
      <c r="L845" s="6" t="s">
        <v>4766</v>
      </c>
      <c r="M845" s="6" t="s">
        <v>4766</v>
      </c>
      <c r="N845" s="6" t="s">
        <v>4766</v>
      </c>
      <c r="O845" s="6" t="s">
        <v>4766</v>
      </c>
    </row>
    <row r="846" spans="1:15" ht="16.5" customHeight="1" x14ac:dyDescent="0.25">
      <c r="A846" s="1" t="s">
        <v>4268</v>
      </c>
      <c r="B846" s="2" t="s">
        <v>5846</v>
      </c>
      <c r="C846" s="13" t="str">
        <f>HYPERLINK("X:\Private\NTD\Test Report\測試報告-電子版本(1999-2014)\MIS\MIS-10708","查看文件")</f>
        <v>查看文件</v>
      </c>
      <c r="D846" s="1" t="s">
        <v>11</v>
      </c>
      <c r="E846" s="6">
        <v>37098</v>
      </c>
      <c r="F846" s="6">
        <v>37082</v>
      </c>
      <c r="G846" s="6" t="s">
        <v>4766</v>
      </c>
      <c r="H846" s="6" t="s">
        <v>4766</v>
      </c>
      <c r="I846" s="6" t="s">
        <v>4766</v>
      </c>
      <c r="J846" s="6" t="s">
        <v>4766</v>
      </c>
      <c r="K846" s="6" t="s">
        <v>4766</v>
      </c>
      <c r="L846" s="6" t="s">
        <v>4766</v>
      </c>
      <c r="M846" s="6" t="s">
        <v>4766</v>
      </c>
      <c r="N846" s="6" t="s">
        <v>4766</v>
      </c>
      <c r="O846" s="6" t="s">
        <v>4766</v>
      </c>
    </row>
    <row r="847" spans="1:15" ht="16.5" customHeight="1" x14ac:dyDescent="0.25">
      <c r="A847" s="1" t="s">
        <v>4269</v>
      </c>
      <c r="B847" s="2" t="s">
        <v>5847</v>
      </c>
      <c r="C847" s="13" t="str">
        <f>HYPERLINK("X:\Private\NTD\Test Report\測試報告-電子版本(1999-2014)\MIS\MIS-10801","查看文件")</f>
        <v>查看文件</v>
      </c>
      <c r="D847" s="1" t="s">
        <v>25</v>
      </c>
      <c r="E847" s="6" t="s">
        <v>4766</v>
      </c>
      <c r="F847" s="6" t="s">
        <v>4766</v>
      </c>
      <c r="G847" s="6" t="s">
        <v>4766</v>
      </c>
      <c r="H847" s="6" t="s">
        <v>4766</v>
      </c>
      <c r="I847" s="6" t="s">
        <v>4766</v>
      </c>
      <c r="J847" s="6" t="s">
        <v>4766</v>
      </c>
      <c r="K847" s="6" t="s">
        <v>4766</v>
      </c>
      <c r="L847" s="6" t="s">
        <v>4766</v>
      </c>
      <c r="M847" s="6" t="s">
        <v>4766</v>
      </c>
      <c r="N847" s="6" t="s">
        <v>4766</v>
      </c>
      <c r="O847" s="6" t="s">
        <v>4766</v>
      </c>
    </row>
    <row r="848" spans="1:15" ht="16.5" customHeight="1" x14ac:dyDescent="0.25">
      <c r="A848" s="1" t="s">
        <v>4270</v>
      </c>
      <c r="B848" s="2" t="s">
        <v>5848</v>
      </c>
      <c r="C848" s="13" t="str">
        <f>HYPERLINK("X:\Private\NTD\Test Report\測試報告-電子版本(1999-2014)\MIS\MIS-10802","查看文件")</f>
        <v>查看文件</v>
      </c>
      <c r="D848" s="1" t="s">
        <v>1884</v>
      </c>
      <c r="E848" s="6">
        <v>37093</v>
      </c>
      <c r="F848" s="6">
        <v>37109</v>
      </c>
      <c r="G848" s="6" t="s">
        <v>4766</v>
      </c>
      <c r="H848" s="6" t="s">
        <v>4766</v>
      </c>
      <c r="I848" s="6" t="s">
        <v>4766</v>
      </c>
      <c r="J848" s="6" t="s">
        <v>4766</v>
      </c>
      <c r="K848" s="6" t="s">
        <v>4766</v>
      </c>
      <c r="L848" s="6" t="s">
        <v>4766</v>
      </c>
      <c r="M848" s="6" t="s">
        <v>4766</v>
      </c>
      <c r="N848" s="6" t="s">
        <v>4766</v>
      </c>
      <c r="O848" s="6" t="s">
        <v>4766</v>
      </c>
    </row>
    <row r="849" spans="1:15" ht="16.5" customHeight="1" x14ac:dyDescent="0.25">
      <c r="A849" s="1" t="s">
        <v>4271</v>
      </c>
      <c r="B849" s="2" t="s">
        <v>5849</v>
      </c>
      <c r="C849" s="13" t="str">
        <f>HYPERLINK("X:\Private\NTD\Test Report\測試報告-電子版本(1999-2014)\MIS\MIS-10803","查看文件")</f>
        <v>查看文件</v>
      </c>
      <c r="D849" s="1" t="s">
        <v>1884</v>
      </c>
      <c r="E849" s="6">
        <v>37093</v>
      </c>
      <c r="F849" s="6">
        <v>37109</v>
      </c>
      <c r="G849" s="6" t="s">
        <v>4766</v>
      </c>
      <c r="H849" s="6" t="s">
        <v>4766</v>
      </c>
      <c r="I849" s="6" t="s">
        <v>4766</v>
      </c>
      <c r="J849" s="6" t="s">
        <v>4766</v>
      </c>
      <c r="K849" s="6" t="s">
        <v>4766</v>
      </c>
      <c r="L849" s="6" t="s">
        <v>4766</v>
      </c>
      <c r="M849" s="6" t="s">
        <v>4766</v>
      </c>
      <c r="N849" s="6" t="s">
        <v>4766</v>
      </c>
      <c r="O849" s="6" t="s">
        <v>4766</v>
      </c>
    </row>
    <row r="850" spans="1:15" ht="16.5" customHeight="1" x14ac:dyDescent="0.25">
      <c r="A850" s="1" t="s">
        <v>4272</v>
      </c>
      <c r="B850" s="2" t="s">
        <v>5850</v>
      </c>
      <c r="C850" s="13" t="str">
        <f>HYPERLINK("X:\Private\NTD\Test Report\測試報告-電子版本(1999-2014)\MIS\MIS-10804","查看文件")</f>
        <v>查看文件</v>
      </c>
      <c r="D850" s="1" t="s">
        <v>25</v>
      </c>
      <c r="E850" s="6">
        <v>37107</v>
      </c>
      <c r="F850" s="6">
        <v>37114</v>
      </c>
      <c r="G850" s="6" t="s">
        <v>4766</v>
      </c>
      <c r="H850" s="6" t="s">
        <v>4766</v>
      </c>
      <c r="I850" s="6" t="s">
        <v>4766</v>
      </c>
      <c r="J850" s="6" t="s">
        <v>4766</v>
      </c>
      <c r="K850" s="6" t="s">
        <v>4766</v>
      </c>
      <c r="L850" s="6" t="s">
        <v>4766</v>
      </c>
      <c r="M850" s="6" t="s">
        <v>4766</v>
      </c>
      <c r="N850" s="6" t="s">
        <v>4766</v>
      </c>
      <c r="O850" s="6" t="s">
        <v>4766</v>
      </c>
    </row>
    <row r="851" spans="1:15" ht="16.5" customHeight="1" x14ac:dyDescent="0.25">
      <c r="A851" s="1" t="s">
        <v>4273</v>
      </c>
      <c r="B851" s="2" t="s">
        <v>5851</v>
      </c>
      <c r="C851" s="13" t="str">
        <f>HYPERLINK("X:\Private\NTD\Test Report\測試報告-電子版本(1999-2014)\MIS\MIS-10805","查看文件")</f>
        <v>查看文件</v>
      </c>
      <c r="D851" s="1" t="s">
        <v>2</v>
      </c>
      <c r="E851" s="6">
        <v>37112</v>
      </c>
      <c r="F851" s="6">
        <v>37117</v>
      </c>
      <c r="G851" s="6" t="s">
        <v>4766</v>
      </c>
      <c r="H851" s="6" t="s">
        <v>4766</v>
      </c>
      <c r="I851" s="6" t="s">
        <v>4766</v>
      </c>
      <c r="J851" s="6" t="s">
        <v>4766</v>
      </c>
      <c r="K851" s="6" t="s">
        <v>4766</v>
      </c>
      <c r="L851" s="6" t="s">
        <v>4766</v>
      </c>
      <c r="M851" s="6" t="s">
        <v>4766</v>
      </c>
      <c r="N851" s="6" t="s">
        <v>4766</v>
      </c>
      <c r="O851" s="6" t="s">
        <v>4766</v>
      </c>
    </row>
    <row r="852" spans="1:15" ht="16.5" customHeight="1" x14ac:dyDescent="0.25">
      <c r="A852" s="1" t="s">
        <v>4274</v>
      </c>
      <c r="B852" s="2" t="s">
        <v>5852</v>
      </c>
      <c r="C852" s="13" t="str">
        <f>HYPERLINK("X:\Private\NTD\Test Report\測試報告-電子版本(1999-2014)\MIS","查看目錄")</f>
        <v>查看目錄</v>
      </c>
      <c r="D852" s="1" t="s">
        <v>185</v>
      </c>
      <c r="E852" s="6">
        <v>37113</v>
      </c>
      <c r="F852" s="6" t="s">
        <v>4766</v>
      </c>
      <c r="G852" s="6" t="s">
        <v>4766</v>
      </c>
      <c r="H852" s="6" t="s">
        <v>4766</v>
      </c>
      <c r="I852" s="6" t="s">
        <v>4766</v>
      </c>
      <c r="J852" s="6" t="s">
        <v>4766</v>
      </c>
      <c r="K852" s="6" t="s">
        <v>4766</v>
      </c>
      <c r="L852" s="6" t="s">
        <v>4766</v>
      </c>
      <c r="M852" s="6" t="s">
        <v>4766</v>
      </c>
      <c r="N852" s="6" t="s">
        <v>4766</v>
      </c>
      <c r="O852" s="6" t="s">
        <v>4766</v>
      </c>
    </row>
    <row r="853" spans="1:15" ht="16.5" customHeight="1" x14ac:dyDescent="0.25">
      <c r="A853" s="1" t="s">
        <v>4275</v>
      </c>
      <c r="B853" s="2" t="s">
        <v>5853</v>
      </c>
      <c r="C853" s="13" t="str">
        <f>HYPERLINK("X:\Private\NTD\Test Report\測試報告-電子版本(1999-2014)\MIS\MIS-10807","查看文件")</f>
        <v>查看文件</v>
      </c>
      <c r="D853" s="1" t="s">
        <v>1765</v>
      </c>
      <c r="E853" s="6">
        <v>37113</v>
      </c>
      <c r="F853" s="6">
        <v>37120</v>
      </c>
      <c r="G853" s="6" t="s">
        <v>4766</v>
      </c>
      <c r="H853" s="6" t="s">
        <v>4766</v>
      </c>
      <c r="I853" s="6" t="s">
        <v>4766</v>
      </c>
      <c r="J853" s="6" t="s">
        <v>4766</v>
      </c>
      <c r="K853" s="6" t="s">
        <v>4766</v>
      </c>
      <c r="L853" s="6" t="s">
        <v>4766</v>
      </c>
      <c r="M853" s="6" t="s">
        <v>4766</v>
      </c>
      <c r="N853" s="6" t="s">
        <v>4766</v>
      </c>
      <c r="O853" s="6" t="s">
        <v>4766</v>
      </c>
    </row>
    <row r="854" spans="1:15" ht="16.5" customHeight="1" x14ac:dyDescent="0.25">
      <c r="A854" s="1" t="s">
        <v>4276</v>
      </c>
      <c r="B854" s="2" t="s">
        <v>5854</v>
      </c>
      <c r="C854" s="13" t="str">
        <f>HYPERLINK("X:\Private\NTD\Test Report\測試報告-電子版本(1999-2014)\MIS\MIS-10808","查看文件")</f>
        <v>查看文件</v>
      </c>
      <c r="D854" s="1" t="s">
        <v>25</v>
      </c>
      <c r="E854" s="6" t="s">
        <v>4766</v>
      </c>
      <c r="F854" s="6" t="s">
        <v>4766</v>
      </c>
      <c r="G854" s="6" t="s">
        <v>4766</v>
      </c>
      <c r="H854" s="6" t="s">
        <v>4766</v>
      </c>
      <c r="I854" s="6" t="s">
        <v>4766</v>
      </c>
      <c r="J854" s="6" t="s">
        <v>4766</v>
      </c>
      <c r="K854" s="6" t="s">
        <v>4766</v>
      </c>
      <c r="L854" s="6" t="s">
        <v>4766</v>
      </c>
      <c r="M854" s="6" t="s">
        <v>4766</v>
      </c>
      <c r="N854" s="6" t="s">
        <v>4766</v>
      </c>
      <c r="O854" s="6" t="s">
        <v>4766</v>
      </c>
    </row>
    <row r="855" spans="1:15" ht="16.5" customHeight="1" x14ac:dyDescent="0.25">
      <c r="A855" s="1" t="s">
        <v>4277</v>
      </c>
      <c r="B855" s="2" t="s">
        <v>5855</v>
      </c>
      <c r="C855" s="13" t="str">
        <f t="shared" ref="C855:C881" si="16">HYPERLINK("X:\Private\NTD\Test Report\測試報告-電子版本(1999-2014)\MIS","查看目錄")</f>
        <v>查看目錄</v>
      </c>
      <c r="D855" s="1" t="s">
        <v>25</v>
      </c>
      <c r="E855" s="6">
        <v>37124</v>
      </c>
      <c r="F855" s="6">
        <v>37130</v>
      </c>
      <c r="G855" s="6" t="s">
        <v>4766</v>
      </c>
      <c r="H855" s="6" t="s">
        <v>4766</v>
      </c>
      <c r="I855" s="6" t="s">
        <v>4766</v>
      </c>
      <c r="J855" s="6" t="s">
        <v>4766</v>
      </c>
      <c r="K855" s="6" t="s">
        <v>4766</v>
      </c>
      <c r="L855" s="6" t="s">
        <v>4766</v>
      </c>
      <c r="M855" s="6" t="s">
        <v>4766</v>
      </c>
      <c r="N855" s="6" t="s">
        <v>4766</v>
      </c>
      <c r="O855" s="6" t="s">
        <v>4766</v>
      </c>
    </row>
    <row r="856" spans="1:15" ht="16.5" customHeight="1" x14ac:dyDescent="0.25">
      <c r="A856" s="1" t="s">
        <v>4278</v>
      </c>
      <c r="B856" s="2" t="s">
        <v>5856</v>
      </c>
      <c r="C856" s="13" t="str">
        <f t="shared" si="16"/>
        <v>查看目錄</v>
      </c>
      <c r="D856" s="1" t="s">
        <v>25</v>
      </c>
      <c r="E856" s="6">
        <v>37133</v>
      </c>
      <c r="F856" s="6">
        <v>37140</v>
      </c>
      <c r="G856" s="6" t="s">
        <v>4766</v>
      </c>
      <c r="H856" s="6" t="s">
        <v>4766</v>
      </c>
      <c r="I856" s="6" t="s">
        <v>4766</v>
      </c>
      <c r="J856" s="6" t="s">
        <v>4766</v>
      </c>
      <c r="K856" s="6" t="s">
        <v>4766</v>
      </c>
      <c r="L856" s="6" t="s">
        <v>4766</v>
      </c>
      <c r="M856" s="6" t="s">
        <v>4766</v>
      </c>
      <c r="N856" s="6" t="s">
        <v>4766</v>
      </c>
      <c r="O856" s="6" t="s">
        <v>4766</v>
      </c>
    </row>
    <row r="857" spans="1:15" ht="16.5" customHeight="1" x14ac:dyDescent="0.25">
      <c r="A857" s="1" t="s">
        <v>4279</v>
      </c>
      <c r="B857" s="2" t="s">
        <v>5857</v>
      </c>
      <c r="C857" s="13" t="str">
        <f t="shared" si="16"/>
        <v>查看目錄</v>
      </c>
      <c r="D857" s="1" t="s">
        <v>25</v>
      </c>
      <c r="E857" s="6">
        <v>37133</v>
      </c>
      <c r="F857" s="6">
        <v>37140</v>
      </c>
      <c r="G857" s="6" t="s">
        <v>4766</v>
      </c>
      <c r="H857" s="6" t="s">
        <v>4766</v>
      </c>
      <c r="I857" s="6" t="s">
        <v>4766</v>
      </c>
      <c r="J857" s="6" t="s">
        <v>4766</v>
      </c>
      <c r="K857" s="6" t="s">
        <v>4766</v>
      </c>
      <c r="L857" s="6" t="s">
        <v>4766</v>
      </c>
      <c r="M857" s="6" t="s">
        <v>4766</v>
      </c>
      <c r="N857" s="6" t="s">
        <v>4766</v>
      </c>
      <c r="O857" s="6" t="s">
        <v>4766</v>
      </c>
    </row>
    <row r="858" spans="1:15" ht="16.5" customHeight="1" x14ac:dyDescent="0.25">
      <c r="A858" s="1" t="s">
        <v>4280</v>
      </c>
      <c r="B858" s="2" t="s">
        <v>5858</v>
      </c>
      <c r="C858" s="13" t="str">
        <f t="shared" si="16"/>
        <v>查看目錄</v>
      </c>
      <c r="D858" s="1" t="s">
        <v>25</v>
      </c>
      <c r="E858" s="6">
        <v>37133</v>
      </c>
      <c r="F858" s="6">
        <v>37140</v>
      </c>
      <c r="G858" s="6" t="s">
        <v>4766</v>
      </c>
      <c r="H858" s="6" t="s">
        <v>4766</v>
      </c>
      <c r="I858" s="6" t="s">
        <v>4766</v>
      </c>
      <c r="J858" s="6" t="s">
        <v>4766</v>
      </c>
      <c r="K858" s="6" t="s">
        <v>4766</v>
      </c>
      <c r="L858" s="6" t="s">
        <v>4766</v>
      </c>
      <c r="M858" s="6" t="s">
        <v>4766</v>
      </c>
      <c r="N858" s="6" t="s">
        <v>4766</v>
      </c>
      <c r="O858" s="6" t="s">
        <v>4766</v>
      </c>
    </row>
    <row r="859" spans="1:15" ht="16.5" customHeight="1" x14ac:dyDescent="0.25">
      <c r="A859" s="1" t="s">
        <v>4281</v>
      </c>
      <c r="B859" s="2" t="s">
        <v>5859</v>
      </c>
      <c r="C859" s="13" t="str">
        <f t="shared" si="16"/>
        <v>查看目錄</v>
      </c>
      <c r="D859" s="1" t="s">
        <v>25</v>
      </c>
      <c r="E859" s="6">
        <v>37133</v>
      </c>
      <c r="F859" s="6">
        <v>37140</v>
      </c>
      <c r="G859" s="6" t="s">
        <v>4766</v>
      </c>
      <c r="H859" s="6" t="s">
        <v>4766</v>
      </c>
      <c r="I859" s="6" t="s">
        <v>4766</v>
      </c>
      <c r="J859" s="6" t="s">
        <v>4766</v>
      </c>
      <c r="K859" s="6" t="s">
        <v>4766</v>
      </c>
      <c r="L859" s="6" t="s">
        <v>4766</v>
      </c>
      <c r="M859" s="6" t="s">
        <v>4766</v>
      </c>
      <c r="N859" s="6" t="s">
        <v>4766</v>
      </c>
      <c r="O859" s="6" t="s">
        <v>4766</v>
      </c>
    </row>
    <row r="860" spans="1:15" ht="16.5" customHeight="1" x14ac:dyDescent="0.25">
      <c r="A860" s="1" t="s">
        <v>4282</v>
      </c>
      <c r="B860" s="2" t="s">
        <v>5860</v>
      </c>
      <c r="C860" s="13" t="str">
        <f t="shared" si="16"/>
        <v>查看目錄</v>
      </c>
      <c r="D860" s="1" t="s">
        <v>25</v>
      </c>
      <c r="E860" s="6">
        <v>37133</v>
      </c>
      <c r="F860" s="6">
        <v>37140</v>
      </c>
      <c r="G860" s="6" t="s">
        <v>4766</v>
      </c>
      <c r="H860" s="6" t="s">
        <v>4766</v>
      </c>
      <c r="I860" s="6" t="s">
        <v>4766</v>
      </c>
      <c r="J860" s="6" t="s">
        <v>4766</v>
      </c>
      <c r="K860" s="6" t="s">
        <v>4766</v>
      </c>
      <c r="L860" s="6" t="s">
        <v>4766</v>
      </c>
      <c r="M860" s="6" t="s">
        <v>4766</v>
      </c>
      <c r="N860" s="6" t="s">
        <v>4766</v>
      </c>
      <c r="O860" s="6" t="s">
        <v>4766</v>
      </c>
    </row>
    <row r="861" spans="1:15" ht="16.5" customHeight="1" x14ac:dyDescent="0.25">
      <c r="A861" s="1" t="s">
        <v>4283</v>
      </c>
      <c r="B861" s="2" t="s">
        <v>5861</v>
      </c>
      <c r="C861" s="13" t="str">
        <f t="shared" si="16"/>
        <v>查看目錄</v>
      </c>
      <c r="D861" s="1" t="s">
        <v>25</v>
      </c>
      <c r="E861" s="6">
        <v>37133</v>
      </c>
      <c r="F861" s="6">
        <v>37140</v>
      </c>
      <c r="G861" s="6" t="s">
        <v>4766</v>
      </c>
      <c r="H861" s="6" t="s">
        <v>4766</v>
      </c>
      <c r="I861" s="6" t="s">
        <v>4766</v>
      </c>
      <c r="J861" s="6" t="s">
        <v>4766</v>
      </c>
      <c r="K861" s="6" t="s">
        <v>4766</v>
      </c>
      <c r="L861" s="6" t="s">
        <v>4766</v>
      </c>
      <c r="M861" s="6" t="s">
        <v>4766</v>
      </c>
      <c r="N861" s="6" t="s">
        <v>4766</v>
      </c>
      <c r="O861" s="6" t="s">
        <v>4766</v>
      </c>
    </row>
    <row r="862" spans="1:15" ht="16.5" customHeight="1" x14ac:dyDescent="0.25">
      <c r="A862" s="1" t="s">
        <v>4284</v>
      </c>
      <c r="B862" s="2" t="s">
        <v>5862</v>
      </c>
      <c r="C862" s="13" t="str">
        <f t="shared" si="16"/>
        <v>查看目錄</v>
      </c>
      <c r="D862" s="1" t="s">
        <v>25</v>
      </c>
      <c r="E862" s="6">
        <v>37133</v>
      </c>
      <c r="F862" s="6">
        <v>37140</v>
      </c>
      <c r="G862" s="6" t="s">
        <v>4766</v>
      </c>
      <c r="H862" s="6" t="s">
        <v>4766</v>
      </c>
      <c r="I862" s="6" t="s">
        <v>4766</v>
      </c>
      <c r="J862" s="6" t="s">
        <v>4766</v>
      </c>
      <c r="K862" s="6" t="s">
        <v>4766</v>
      </c>
      <c r="L862" s="6" t="s">
        <v>4766</v>
      </c>
      <c r="M862" s="6" t="s">
        <v>4766</v>
      </c>
      <c r="N862" s="6" t="s">
        <v>4766</v>
      </c>
      <c r="O862" s="6" t="s">
        <v>4766</v>
      </c>
    </row>
    <row r="863" spans="1:15" ht="16.5" customHeight="1" x14ac:dyDescent="0.25">
      <c r="A863" s="1" t="s">
        <v>4285</v>
      </c>
      <c r="B863" s="2" t="s">
        <v>5863</v>
      </c>
      <c r="C863" s="13" t="str">
        <f t="shared" si="16"/>
        <v>查看目錄</v>
      </c>
      <c r="D863" s="1" t="s">
        <v>25</v>
      </c>
      <c r="E863" s="6">
        <v>37133</v>
      </c>
      <c r="F863" s="6">
        <v>37140</v>
      </c>
      <c r="G863" s="6" t="s">
        <v>4766</v>
      </c>
      <c r="H863" s="6" t="s">
        <v>4766</v>
      </c>
      <c r="I863" s="6" t="s">
        <v>4766</v>
      </c>
      <c r="J863" s="6" t="s">
        <v>4766</v>
      </c>
      <c r="K863" s="6" t="s">
        <v>4766</v>
      </c>
      <c r="L863" s="6" t="s">
        <v>4766</v>
      </c>
      <c r="M863" s="6" t="s">
        <v>4766</v>
      </c>
      <c r="N863" s="6" t="s">
        <v>4766</v>
      </c>
      <c r="O863" s="6" t="s">
        <v>4766</v>
      </c>
    </row>
    <row r="864" spans="1:15" ht="16.5" customHeight="1" x14ac:dyDescent="0.25">
      <c r="A864" s="1" t="s">
        <v>4286</v>
      </c>
      <c r="B864" s="2" t="s">
        <v>5864</v>
      </c>
      <c r="C864" s="13" t="str">
        <f t="shared" si="16"/>
        <v>查看目錄</v>
      </c>
      <c r="D864" s="1" t="s">
        <v>25</v>
      </c>
      <c r="E864" s="6">
        <v>37133</v>
      </c>
      <c r="F864" s="6">
        <v>37140</v>
      </c>
      <c r="G864" s="6" t="s">
        <v>4766</v>
      </c>
      <c r="H864" s="6" t="s">
        <v>4766</v>
      </c>
      <c r="I864" s="6" t="s">
        <v>4766</v>
      </c>
      <c r="J864" s="6" t="s">
        <v>4766</v>
      </c>
      <c r="K864" s="6" t="s">
        <v>4766</v>
      </c>
      <c r="L864" s="6" t="s">
        <v>4766</v>
      </c>
      <c r="M864" s="6" t="s">
        <v>4766</v>
      </c>
      <c r="N864" s="6" t="s">
        <v>4766</v>
      </c>
      <c r="O864" s="6" t="s">
        <v>4766</v>
      </c>
    </row>
    <row r="865" spans="1:15" ht="16.5" customHeight="1" x14ac:dyDescent="0.25">
      <c r="A865" s="1" t="s">
        <v>4287</v>
      </c>
      <c r="B865" s="2" t="s">
        <v>5865</v>
      </c>
      <c r="C865" s="13" t="str">
        <f t="shared" si="16"/>
        <v>查看目錄</v>
      </c>
      <c r="D865" s="1" t="s">
        <v>25</v>
      </c>
      <c r="E865" s="6">
        <v>37133</v>
      </c>
      <c r="F865" s="6">
        <v>37140</v>
      </c>
      <c r="G865" s="6" t="s">
        <v>4766</v>
      </c>
      <c r="H865" s="6" t="s">
        <v>4766</v>
      </c>
      <c r="I865" s="6" t="s">
        <v>4766</v>
      </c>
      <c r="J865" s="6" t="s">
        <v>4766</v>
      </c>
      <c r="K865" s="6" t="s">
        <v>4766</v>
      </c>
      <c r="L865" s="6" t="s">
        <v>4766</v>
      </c>
      <c r="M865" s="6" t="s">
        <v>4766</v>
      </c>
      <c r="N865" s="6" t="s">
        <v>4766</v>
      </c>
      <c r="O865" s="6" t="s">
        <v>4766</v>
      </c>
    </row>
    <row r="866" spans="1:15" ht="16.5" customHeight="1" x14ac:dyDescent="0.25">
      <c r="A866" s="1" t="s">
        <v>4288</v>
      </c>
      <c r="B866" s="2" t="s">
        <v>5866</v>
      </c>
      <c r="C866" s="13" t="str">
        <f t="shared" si="16"/>
        <v>查看目錄</v>
      </c>
      <c r="D866" s="1" t="s">
        <v>25</v>
      </c>
      <c r="E866" s="6">
        <v>37133</v>
      </c>
      <c r="F866" s="6">
        <v>37140</v>
      </c>
      <c r="G866" s="6" t="s">
        <v>4766</v>
      </c>
      <c r="H866" s="6" t="s">
        <v>4766</v>
      </c>
      <c r="I866" s="6" t="s">
        <v>4766</v>
      </c>
      <c r="J866" s="6" t="s">
        <v>4766</v>
      </c>
      <c r="K866" s="6" t="s">
        <v>4766</v>
      </c>
      <c r="L866" s="6" t="s">
        <v>4766</v>
      </c>
      <c r="M866" s="6" t="s">
        <v>4766</v>
      </c>
      <c r="N866" s="6" t="s">
        <v>4766</v>
      </c>
      <c r="O866" s="6" t="s">
        <v>4766</v>
      </c>
    </row>
    <row r="867" spans="1:15" ht="16.5" customHeight="1" x14ac:dyDescent="0.25">
      <c r="A867" s="1" t="s">
        <v>4289</v>
      </c>
      <c r="B867" s="2" t="s">
        <v>5867</v>
      </c>
      <c r="C867" s="13" t="str">
        <f t="shared" si="16"/>
        <v>查看目錄</v>
      </c>
      <c r="D867" s="1" t="s">
        <v>25</v>
      </c>
      <c r="E867" s="6">
        <v>37133</v>
      </c>
      <c r="F867" s="6">
        <v>37140</v>
      </c>
      <c r="G867" s="6" t="s">
        <v>4766</v>
      </c>
      <c r="H867" s="6" t="s">
        <v>4766</v>
      </c>
      <c r="I867" s="6" t="s">
        <v>4766</v>
      </c>
      <c r="J867" s="6" t="s">
        <v>4766</v>
      </c>
      <c r="K867" s="6" t="s">
        <v>4766</v>
      </c>
      <c r="L867" s="6" t="s">
        <v>4766</v>
      </c>
      <c r="M867" s="6" t="s">
        <v>4766</v>
      </c>
      <c r="N867" s="6" t="s">
        <v>4766</v>
      </c>
      <c r="O867" s="6" t="s">
        <v>4766</v>
      </c>
    </row>
    <row r="868" spans="1:15" ht="16.5" customHeight="1" x14ac:dyDescent="0.25">
      <c r="A868" s="1" t="s">
        <v>4290</v>
      </c>
      <c r="B868" s="2" t="s">
        <v>5868</v>
      </c>
      <c r="C868" s="13" t="str">
        <f t="shared" si="16"/>
        <v>查看目錄</v>
      </c>
      <c r="D868" s="1" t="s">
        <v>25</v>
      </c>
      <c r="E868" s="6">
        <v>37133</v>
      </c>
      <c r="F868" s="6">
        <v>37140</v>
      </c>
      <c r="G868" s="6" t="s">
        <v>4766</v>
      </c>
      <c r="H868" s="6" t="s">
        <v>4766</v>
      </c>
      <c r="I868" s="6" t="s">
        <v>4766</v>
      </c>
      <c r="J868" s="6" t="s">
        <v>4766</v>
      </c>
      <c r="K868" s="6" t="s">
        <v>4766</v>
      </c>
      <c r="L868" s="6" t="s">
        <v>4766</v>
      </c>
      <c r="M868" s="6" t="s">
        <v>4766</v>
      </c>
      <c r="N868" s="6" t="s">
        <v>4766</v>
      </c>
      <c r="O868" s="6" t="s">
        <v>4766</v>
      </c>
    </row>
    <row r="869" spans="1:15" ht="16.5" customHeight="1" x14ac:dyDescent="0.25">
      <c r="A869" s="1" t="s">
        <v>4291</v>
      </c>
      <c r="B869" s="2" t="s">
        <v>5869</v>
      </c>
      <c r="C869" s="13" t="str">
        <f t="shared" si="16"/>
        <v>查看目錄</v>
      </c>
      <c r="D869" s="1" t="s">
        <v>25</v>
      </c>
      <c r="E869" s="6">
        <v>37133</v>
      </c>
      <c r="F869" s="6">
        <v>37140</v>
      </c>
      <c r="G869" s="6" t="s">
        <v>4766</v>
      </c>
      <c r="H869" s="6" t="s">
        <v>4766</v>
      </c>
      <c r="I869" s="6" t="s">
        <v>4766</v>
      </c>
      <c r="J869" s="6" t="s">
        <v>4766</v>
      </c>
      <c r="K869" s="6" t="s">
        <v>4766</v>
      </c>
      <c r="L869" s="6" t="s">
        <v>4766</v>
      </c>
      <c r="M869" s="6" t="s">
        <v>4766</v>
      </c>
      <c r="N869" s="6" t="s">
        <v>4766</v>
      </c>
      <c r="O869" s="6" t="s">
        <v>4766</v>
      </c>
    </row>
    <row r="870" spans="1:15" ht="16.5" customHeight="1" x14ac:dyDescent="0.25">
      <c r="A870" s="1" t="s">
        <v>4292</v>
      </c>
      <c r="B870" s="2" t="s">
        <v>5870</v>
      </c>
      <c r="C870" s="13" t="str">
        <f t="shared" si="16"/>
        <v>查看目錄</v>
      </c>
      <c r="D870" s="1" t="s">
        <v>25</v>
      </c>
      <c r="E870" s="6">
        <v>37133</v>
      </c>
      <c r="F870" s="6">
        <v>37140</v>
      </c>
      <c r="G870" s="6" t="s">
        <v>4766</v>
      </c>
      <c r="H870" s="6" t="s">
        <v>4766</v>
      </c>
      <c r="I870" s="6" t="s">
        <v>4766</v>
      </c>
      <c r="J870" s="6" t="s">
        <v>4766</v>
      </c>
      <c r="K870" s="6" t="s">
        <v>4766</v>
      </c>
      <c r="L870" s="6" t="s">
        <v>4766</v>
      </c>
      <c r="M870" s="6" t="s">
        <v>4766</v>
      </c>
      <c r="N870" s="6" t="s">
        <v>4766</v>
      </c>
      <c r="O870" s="6" t="s">
        <v>4766</v>
      </c>
    </row>
    <row r="871" spans="1:15" ht="16.5" customHeight="1" x14ac:dyDescent="0.25">
      <c r="A871" s="1" t="s">
        <v>4293</v>
      </c>
      <c r="B871" s="2" t="s">
        <v>5871</v>
      </c>
      <c r="C871" s="13" t="str">
        <f t="shared" si="16"/>
        <v>查看目錄</v>
      </c>
      <c r="D871" s="1" t="s">
        <v>25</v>
      </c>
      <c r="E871" s="6">
        <v>37133</v>
      </c>
      <c r="F871" s="6">
        <v>37140</v>
      </c>
      <c r="G871" s="6" t="s">
        <v>4766</v>
      </c>
      <c r="H871" s="6" t="s">
        <v>4766</v>
      </c>
      <c r="I871" s="6" t="s">
        <v>4766</v>
      </c>
      <c r="J871" s="6" t="s">
        <v>4766</v>
      </c>
      <c r="K871" s="6" t="s">
        <v>4766</v>
      </c>
      <c r="L871" s="6" t="s">
        <v>4766</v>
      </c>
      <c r="M871" s="6" t="s">
        <v>4766</v>
      </c>
      <c r="N871" s="6" t="s">
        <v>4766</v>
      </c>
      <c r="O871" s="6" t="s">
        <v>4766</v>
      </c>
    </row>
    <row r="872" spans="1:15" ht="16.5" customHeight="1" x14ac:dyDescent="0.25">
      <c r="A872" s="1" t="s">
        <v>4294</v>
      </c>
      <c r="B872" s="2" t="s">
        <v>5872</v>
      </c>
      <c r="C872" s="13" t="str">
        <f t="shared" si="16"/>
        <v>查看目錄</v>
      </c>
      <c r="D872" s="1" t="s">
        <v>25</v>
      </c>
      <c r="E872" s="6">
        <v>37133</v>
      </c>
      <c r="F872" s="6">
        <v>37140</v>
      </c>
      <c r="G872" s="6" t="s">
        <v>4766</v>
      </c>
      <c r="H872" s="6" t="s">
        <v>4766</v>
      </c>
      <c r="I872" s="6" t="s">
        <v>4766</v>
      </c>
      <c r="J872" s="6" t="s">
        <v>4766</v>
      </c>
      <c r="K872" s="6" t="s">
        <v>4766</v>
      </c>
      <c r="L872" s="6" t="s">
        <v>4766</v>
      </c>
      <c r="M872" s="6" t="s">
        <v>4766</v>
      </c>
      <c r="N872" s="6" t="s">
        <v>4766</v>
      </c>
      <c r="O872" s="6" t="s">
        <v>4766</v>
      </c>
    </row>
    <row r="873" spans="1:15" ht="16.5" customHeight="1" x14ac:dyDescent="0.25">
      <c r="A873" s="1" t="s">
        <v>4295</v>
      </c>
      <c r="B873" s="2" t="s">
        <v>5873</v>
      </c>
      <c r="C873" s="13" t="str">
        <f t="shared" si="16"/>
        <v>查看目錄</v>
      </c>
      <c r="D873" s="1" t="s">
        <v>25</v>
      </c>
      <c r="E873" s="6">
        <v>37133</v>
      </c>
      <c r="F873" s="6">
        <v>37140</v>
      </c>
      <c r="G873" s="6" t="s">
        <v>4766</v>
      </c>
      <c r="H873" s="6" t="s">
        <v>4766</v>
      </c>
      <c r="I873" s="6" t="s">
        <v>4766</v>
      </c>
      <c r="J873" s="6" t="s">
        <v>4766</v>
      </c>
      <c r="K873" s="6" t="s">
        <v>4766</v>
      </c>
      <c r="L873" s="6" t="s">
        <v>4766</v>
      </c>
      <c r="M873" s="6" t="s">
        <v>4766</v>
      </c>
      <c r="N873" s="6" t="s">
        <v>4766</v>
      </c>
      <c r="O873" s="6" t="s">
        <v>4766</v>
      </c>
    </row>
    <row r="874" spans="1:15" ht="16.5" customHeight="1" x14ac:dyDescent="0.25">
      <c r="A874" s="1" t="s">
        <v>4296</v>
      </c>
      <c r="B874" s="2" t="s">
        <v>5874</v>
      </c>
      <c r="C874" s="13" t="str">
        <f t="shared" si="16"/>
        <v>查看目錄</v>
      </c>
      <c r="D874" s="1" t="s">
        <v>25</v>
      </c>
      <c r="E874" s="6">
        <v>37133</v>
      </c>
      <c r="F874" s="6">
        <v>37140</v>
      </c>
      <c r="G874" s="6" t="s">
        <v>4766</v>
      </c>
      <c r="H874" s="6" t="s">
        <v>4766</v>
      </c>
      <c r="I874" s="6" t="s">
        <v>4766</v>
      </c>
      <c r="J874" s="6" t="s">
        <v>4766</v>
      </c>
      <c r="K874" s="6" t="s">
        <v>4766</v>
      </c>
      <c r="L874" s="6" t="s">
        <v>4766</v>
      </c>
      <c r="M874" s="6" t="s">
        <v>4766</v>
      </c>
      <c r="N874" s="6" t="s">
        <v>4766</v>
      </c>
      <c r="O874" s="6" t="s">
        <v>4766</v>
      </c>
    </row>
    <row r="875" spans="1:15" ht="16.5" customHeight="1" x14ac:dyDescent="0.25">
      <c r="A875" s="1" t="s">
        <v>4297</v>
      </c>
      <c r="B875" s="2" t="s">
        <v>5875</v>
      </c>
      <c r="C875" s="13" t="str">
        <f t="shared" si="16"/>
        <v>查看目錄</v>
      </c>
      <c r="D875" s="1" t="s">
        <v>25</v>
      </c>
      <c r="E875" s="6">
        <v>37133</v>
      </c>
      <c r="F875" s="6">
        <v>37140</v>
      </c>
      <c r="G875" s="6" t="s">
        <v>4766</v>
      </c>
      <c r="H875" s="6" t="s">
        <v>4766</v>
      </c>
      <c r="I875" s="6" t="s">
        <v>4766</v>
      </c>
      <c r="J875" s="6" t="s">
        <v>4766</v>
      </c>
      <c r="K875" s="6" t="s">
        <v>4766</v>
      </c>
      <c r="L875" s="6" t="s">
        <v>4766</v>
      </c>
      <c r="M875" s="6" t="s">
        <v>4766</v>
      </c>
      <c r="N875" s="6" t="s">
        <v>4766</v>
      </c>
      <c r="O875" s="6" t="s">
        <v>4766</v>
      </c>
    </row>
    <row r="876" spans="1:15" ht="16.5" customHeight="1" x14ac:dyDescent="0.25">
      <c r="A876" s="1" t="s">
        <v>4298</v>
      </c>
      <c r="B876" s="2" t="s">
        <v>5876</v>
      </c>
      <c r="C876" s="13" t="str">
        <f t="shared" si="16"/>
        <v>查看目錄</v>
      </c>
      <c r="D876" s="1" t="s">
        <v>25</v>
      </c>
      <c r="E876" s="6">
        <v>37133</v>
      </c>
      <c r="F876" s="6">
        <v>37140</v>
      </c>
      <c r="G876" s="6" t="s">
        <v>4766</v>
      </c>
      <c r="H876" s="6" t="s">
        <v>4766</v>
      </c>
      <c r="I876" s="6" t="s">
        <v>4766</v>
      </c>
      <c r="J876" s="6" t="s">
        <v>4766</v>
      </c>
      <c r="K876" s="6" t="s">
        <v>4766</v>
      </c>
      <c r="L876" s="6" t="s">
        <v>4766</v>
      </c>
      <c r="M876" s="6" t="s">
        <v>4766</v>
      </c>
      <c r="N876" s="6" t="s">
        <v>4766</v>
      </c>
      <c r="O876" s="6" t="s">
        <v>4766</v>
      </c>
    </row>
    <row r="877" spans="1:15" ht="16.5" customHeight="1" x14ac:dyDescent="0.25">
      <c r="A877" s="1" t="s">
        <v>4299</v>
      </c>
      <c r="B877" s="2" t="s">
        <v>5877</v>
      </c>
      <c r="C877" s="13" t="str">
        <f t="shared" si="16"/>
        <v>查看目錄</v>
      </c>
      <c r="D877" s="1" t="s">
        <v>25</v>
      </c>
      <c r="E877" s="6">
        <v>37133</v>
      </c>
      <c r="F877" s="6">
        <v>37140</v>
      </c>
      <c r="G877" s="6" t="s">
        <v>4766</v>
      </c>
      <c r="H877" s="6" t="s">
        <v>4766</v>
      </c>
      <c r="I877" s="6" t="s">
        <v>4766</v>
      </c>
      <c r="J877" s="6" t="s">
        <v>4766</v>
      </c>
      <c r="K877" s="6" t="s">
        <v>4766</v>
      </c>
      <c r="L877" s="6" t="s">
        <v>4766</v>
      </c>
      <c r="M877" s="6" t="s">
        <v>4766</v>
      </c>
      <c r="N877" s="6" t="s">
        <v>4766</v>
      </c>
      <c r="O877" s="6" t="s">
        <v>4766</v>
      </c>
    </row>
    <row r="878" spans="1:15" ht="16.5" customHeight="1" x14ac:dyDescent="0.25">
      <c r="A878" s="1" t="s">
        <v>4300</v>
      </c>
      <c r="B878" s="2" t="s">
        <v>5878</v>
      </c>
      <c r="C878" s="13" t="str">
        <f t="shared" si="16"/>
        <v>查看目錄</v>
      </c>
      <c r="D878" s="1" t="s">
        <v>25</v>
      </c>
      <c r="E878" s="6">
        <v>37133</v>
      </c>
      <c r="F878" s="6">
        <v>37140</v>
      </c>
      <c r="G878" s="6" t="s">
        <v>4766</v>
      </c>
      <c r="H878" s="6" t="s">
        <v>4766</v>
      </c>
      <c r="I878" s="6" t="s">
        <v>4766</v>
      </c>
      <c r="J878" s="6" t="s">
        <v>4766</v>
      </c>
      <c r="K878" s="6" t="s">
        <v>4766</v>
      </c>
      <c r="L878" s="6" t="s">
        <v>4766</v>
      </c>
      <c r="M878" s="6" t="s">
        <v>4766</v>
      </c>
      <c r="N878" s="6" t="s">
        <v>4766</v>
      </c>
      <c r="O878" s="6" t="s">
        <v>4766</v>
      </c>
    </row>
    <row r="879" spans="1:15" ht="16.5" customHeight="1" x14ac:dyDescent="0.25">
      <c r="A879" s="1" t="s">
        <v>4301</v>
      </c>
      <c r="B879" s="2" t="s">
        <v>5879</v>
      </c>
      <c r="C879" s="13" t="str">
        <f t="shared" si="16"/>
        <v>查看目錄</v>
      </c>
      <c r="D879" s="1" t="s">
        <v>25</v>
      </c>
      <c r="E879" s="6">
        <v>37133</v>
      </c>
      <c r="F879" s="6">
        <v>37140</v>
      </c>
      <c r="G879" s="6" t="s">
        <v>4766</v>
      </c>
      <c r="H879" s="6" t="s">
        <v>4766</v>
      </c>
      <c r="I879" s="6" t="s">
        <v>4766</v>
      </c>
      <c r="J879" s="6" t="s">
        <v>4766</v>
      </c>
      <c r="K879" s="6" t="s">
        <v>4766</v>
      </c>
      <c r="L879" s="6" t="s">
        <v>4766</v>
      </c>
      <c r="M879" s="6" t="s">
        <v>4766</v>
      </c>
      <c r="N879" s="6" t="s">
        <v>4766</v>
      </c>
      <c r="O879" s="6" t="s">
        <v>4766</v>
      </c>
    </row>
    <row r="880" spans="1:15" ht="16.5" customHeight="1" x14ac:dyDescent="0.25">
      <c r="A880" s="1" t="s">
        <v>4302</v>
      </c>
      <c r="B880" s="2" t="s">
        <v>5880</v>
      </c>
      <c r="C880" s="13" t="str">
        <f t="shared" si="16"/>
        <v>查看目錄</v>
      </c>
      <c r="D880" s="1" t="s">
        <v>25</v>
      </c>
      <c r="E880" s="6">
        <v>37133</v>
      </c>
      <c r="F880" s="6">
        <v>37140</v>
      </c>
      <c r="G880" s="6" t="s">
        <v>4766</v>
      </c>
      <c r="H880" s="6" t="s">
        <v>4766</v>
      </c>
      <c r="I880" s="6" t="s">
        <v>4766</v>
      </c>
      <c r="J880" s="6" t="s">
        <v>4766</v>
      </c>
      <c r="K880" s="6" t="s">
        <v>4766</v>
      </c>
      <c r="L880" s="6" t="s">
        <v>4766</v>
      </c>
      <c r="M880" s="6" t="s">
        <v>4766</v>
      </c>
      <c r="N880" s="6" t="s">
        <v>4766</v>
      </c>
      <c r="O880" s="6" t="s">
        <v>4766</v>
      </c>
    </row>
    <row r="881" spans="1:15" ht="16.5" customHeight="1" x14ac:dyDescent="0.25">
      <c r="A881" s="1" t="s">
        <v>4303</v>
      </c>
      <c r="B881" s="2" t="s">
        <v>5881</v>
      </c>
      <c r="C881" s="13" t="str">
        <f t="shared" si="16"/>
        <v>查看目錄</v>
      </c>
      <c r="D881" s="1" t="s">
        <v>25</v>
      </c>
      <c r="E881" s="6">
        <v>37133</v>
      </c>
      <c r="F881" s="6">
        <v>37140</v>
      </c>
      <c r="G881" s="6" t="s">
        <v>4766</v>
      </c>
      <c r="H881" s="6" t="s">
        <v>4766</v>
      </c>
      <c r="I881" s="6" t="s">
        <v>4766</v>
      </c>
      <c r="J881" s="6" t="s">
        <v>4766</v>
      </c>
      <c r="K881" s="6" t="s">
        <v>4766</v>
      </c>
      <c r="L881" s="6" t="s">
        <v>4766</v>
      </c>
      <c r="M881" s="6" t="s">
        <v>4766</v>
      </c>
      <c r="N881" s="6" t="s">
        <v>4766</v>
      </c>
      <c r="O881" s="6" t="s">
        <v>4766</v>
      </c>
    </row>
    <row r="882" spans="1:15" ht="16.5" customHeight="1" x14ac:dyDescent="0.25">
      <c r="A882" s="1" t="s">
        <v>4304</v>
      </c>
      <c r="B882" s="2" t="s">
        <v>5882</v>
      </c>
      <c r="C882" s="13" t="str">
        <f>HYPERLINK("X:\Private\NTD\Test Report\測試報告-電子版本(1999-2014)\MIS\MIS-10901","查看文件")</f>
        <v>查看文件</v>
      </c>
      <c r="D882" s="1" t="s">
        <v>25</v>
      </c>
      <c r="E882" s="6">
        <v>37137</v>
      </c>
      <c r="F882" s="6">
        <v>37158</v>
      </c>
      <c r="G882" s="6" t="s">
        <v>4766</v>
      </c>
      <c r="H882" s="6" t="s">
        <v>4766</v>
      </c>
      <c r="I882" s="6" t="s">
        <v>4766</v>
      </c>
      <c r="J882" s="6" t="s">
        <v>4766</v>
      </c>
      <c r="K882" s="6" t="s">
        <v>4766</v>
      </c>
      <c r="L882" s="6" t="s">
        <v>4766</v>
      </c>
      <c r="M882" s="6" t="s">
        <v>4766</v>
      </c>
      <c r="N882" s="6" t="s">
        <v>4766</v>
      </c>
      <c r="O882" s="6" t="s">
        <v>4766</v>
      </c>
    </row>
    <row r="883" spans="1:15" ht="16.5" customHeight="1" x14ac:dyDescent="0.25">
      <c r="A883" s="1" t="s">
        <v>4305</v>
      </c>
      <c r="B883" s="2" t="s">
        <v>5883</v>
      </c>
      <c r="C883" s="13" t="str">
        <f>HYPERLINK("X:\Private\NTD\Test Report\測試報告-電子版本(1999-2014)\MIS\MIS-10902","查看文件")</f>
        <v>查看文件</v>
      </c>
      <c r="D883" s="1" t="s">
        <v>25</v>
      </c>
      <c r="E883" s="6">
        <v>37137</v>
      </c>
      <c r="F883" s="6">
        <v>37158</v>
      </c>
      <c r="G883" s="6" t="s">
        <v>4766</v>
      </c>
      <c r="H883" s="6" t="s">
        <v>4766</v>
      </c>
      <c r="I883" s="6" t="s">
        <v>4766</v>
      </c>
      <c r="J883" s="6" t="s">
        <v>4766</v>
      </c>
      <c r="K883" s="6" t="s">
        <v>4766</v>
      </c>
      <c r="L883" s="6" t="s">
        <v>4766</v>
      </c>
      <c r="M883" s="6" t="s">
        <v>4766</v>
      </c>
      <c r="N883" s="6" t="s">
        <v>4766</v>
      </c>
      <c r="O883" s="6" t="s">
        <v>4766</v>
      </c>
    </row>
    <row r="884" spans="1:15" ht="16.5" customHeight="1" x14ac:dyDescent="0.25">
      <c r="A884" s="1" t="s">
        <v>4306</v>
      </c>
      <c r="B884" s="2" t="s">
        <v>5883</v>
      </c>
      <c r="C884" s="13" t="str">
        <f>HYPERLINK("X:\Private\NTD\Test Report\測試報告-電子版本(1999-2014)\MIS\MIS-10903","查看文件")</f>
        <v>查看文件</v>
      </c>
      <c r="D884" s="1" t="s">
        <v>25</v>
      </c>
      <c r="E884" s="6">
        <v>37137</v>
      </c>
      <c r="F884" s="6">
        <v>37158</v>
      </c>
      <c r="G884" s="6" t="s">
        <v>4766</v>
      </c>
      <c r="H884" s="6" t="s">
        <v>4766</v>
      </c>
      <c r="I884" s="6" t="s">
        <v>4766</v>
      </c>
      <c r="J884" s="6" t="s">
        <v>4766</v>
      </c>
      <c r="K884" s="6" t="s">
        <v>4766</v>
      </c>
      <c r="L884" s="6" t="s">
        <v>4766</v>
      </c>
      <c r="M884" s="6" t="s">
        <v>4766</v>
      </c>
      <c r="N884" s="6" t="s">
        <v>4766</v>
      </c>
      <c r="O884" s="6" t="s">
        <v>4766</v>
      </c>
    </row>
    <row r="885" spans="1:15" ht="16.5" customHeight="1" x14ac:dyDescent="0.25">
      <c r="A885" s="1" t="s">
        <v>4307</v>
      </c>
      <c r="B885" s="2" t="s">
        <v>5884</v>
      </c>
      <c r="C885" s="13" t="str">
        <f t="shared" ref="C885:C893" si="17">HYPERLINK("X:\Private\NTD\Test Report\測試報告-電子版本(1999-2014)\MIS","查看目錄")</f>
        <v>查看目錄</v>
      </c>
      <c r="D885" s="1" t="s">
        <v>185</v>
      </c>
      <c r="E885" s="6">
        <v>37146</v>
      </c>
      <c r="F885" s="6">
        <v>37158</v>
      </c>
      <c r="G885" s="6" t="s">
        <v>4766</v>
      </c>
      <c r="H885" s="6" t="s">
        <v>4766</v>
      </c>
      <c r="I885" s="6" t="s">
        <v>4766</v>
      </c>
      <c r="J885" s="6" t="s">
        <v>4766</v>
      </c>
      <c r="K885" s="6" t="s">
        <v>4766</v>
      </c>
      <c r="L885" s="6" t="s">
        <v>4766</v>
      </c>
      <c r="M885" s="6" t="s">
        <v>4766</v>
      </c>
      <c r="N885" s="6" t="s">
        <v>4766</v>
      </c>
      <c r="O885" s="6" t="s">
        <v>4766</v>
      </c>
    </row>
    <row r="886" spans="1:15" ht="16.5" customHeight="1" x14ac:dyDescent="0.25">
      <c r="A886" s="1" t="s">
        <v>4308</v>
      </c>
      <c r="B886" s="2" t="s">
        <v>5885</v>
      </c>
      <c r="C886" s="13" t="str">
        <f t="shared" si="17"/>
        <v>查看目錄</v>
      </c>
      <c r="D886" s="1" t="s">
        <v>314</v>
      </c>
      <c r="E886" s="6">
        <v>37146</v>
      </c>
      <c r="F886" s="6">
        <v>37158</v>
      </c>
      <c r="G886" s="6" t="s">
        <v>4766</v>
      </c>
      <c r="H886" s="6" t="s">
        <v>4766</v>
      </c>
      <c r="I886" s="6" t="s">
        <v>4766</v>
      </c>
      <c r="J886" s="6" t="s">
        <v>4766</v>
      </c>
      <c r="K886" s="6" t="s">
        <v>4766</v>
      </c>
      <c r="L886" s="6" t="s">
        <v>4766</v>
      </c>
      <c r="M886" s="6" t="s">
        <v>4766</v>
      </c>
      <c r="N886" s="6" t="s">
        <v>4766</v>
      </c>
      <c r="O886" s="6" t="s">
        <v>4766</v>
      </c>
    </row>
    <row r="887" spans="1:15" ht="16.5" customHeight="1" x14ac:dyDescent="0.25">
      <c r="A887" s="1" t="s">
        <v>4309</v>
      </c>
      <c r="B887" s="2" t="s">
        <v>5886</v>
      </c>
      <c r="C887" s="13" t="str">
        <f t="shared" si="17"/>
        <v>查看目錄</v>
      </c>
      <c r="D887" s="1" t="s">
        <v>314</v>
      </c>
      <c r="E887" s="6">
        <v>37146</v>
      </c>
      <c r="F887" s="6">
        <v>37158</v>
      </c>
      <c r="G887" s="6" t="s">
        <v>4766</v>
      </c>
      <c r="H887" s="6" t="s">
        <v>4766</v>
      </c>
      <c r="I887" s="6" t="s">
        <v>4766</v>
      </c>
      <c r="J887" s="6" t="s">
        <v>4766</v>
      </c>
      <c r="K887" s="6" t="s">
        <v>4766</v>
      </c>
      <c r="L887" s="6" t="s">
        <v>4766</v>
      </c>
      <c r="M887" s="6" t="s">
        <v>4766</v>
      </c>
      <c r="N887" s="6" t="s">
        <v>4766</v>
      </c>
      <c r="O887" s="6" t="s">
        <v>4766</v>
      </c>
    </row>
    <row r="888" spans="1:15" ht="16.5" customHeight="1" x14ac:dyDescent="0.25">
      <c r="A888" s="1" t="s">
        <v>4310</v>
      </c>
      <c r="B888" s="2" t="s">
        <v>5887</v>
      </c>
      <c r="C888" s="13" t="str">
        <f t="shared" si="17"/>
        <v>查看目錄</v>
      </c>
      <c r="D888" s="1" t="s">
        <v>314</v>
      </c>
      <c r="E888" s="6">
        <v>37146</v>
      </c>
      <c r="F888" s="6">
        <v>37158</v>
      </c>
      <c r="G888" s="6" t="s">
        <v>4766</v>
      </c>
      <c r="H888" s="6" t="s">
        <v>4766</v>
      </c>
      <c r="I888" s="6" t="s">
        <v>4766</v>
      </c>
      <c r="J888" s="6" t="s">
        <v>4766</v>
      </c>
      <c r="K888" s="6" t="s">
        <v>4766</v>
      </c>
      <c r="L888" s="6" t="s">
        <v>4766</v>
      </c>
      <c r="M888" s="6" t="s">
        <v>4766</v>
      </c>
      <c r="N888" s="6" t="s">
        <v>4766</v>
      </c>
      <c r="O888" s="6" t="s">
        <v>4766</v>
      </c>
    </row>
    <row r="889" spans="1:15" ht="16.5" customHeight="1" x14ac:dyDescent="0.25">
      <c r="A889" s="1" t="s">
        <v>4311</v>
      </c>
      <c r="B889" s="2" t="s">
        <v>5888</v>
      </c>
      <c r="C889" s="13" t="str">
        <f t="shared" si="17"/>
        <v>查看目錄</v>
      </c>
      <c r="D889" s="1" t="s">
        <v>314</v>
      </c>
      <c r="E889" s="6">
        <v>37146</v>
      </c>
      <c r="F889" s="6">
        <v>37158</v>
      </c>
      <c r="G889" s="6" t="s">
        <v>4766</v>
      </c>
      <c r="H889" s="6" t="s">
        <v>4766</v>
      </c>
      <c r="I889" s="6" t="s">
        <v>4766</v>
      </c>
      <c r="J889" s="6" t="s">
        <v>4766</v>
      </c>
      <c r="K889" s="6" t="s">
        <v>4766</v>
      </c>
      <c r="L889" s="6" t="s">
        <v>4766</v>
      </c>
      <c r="M889" s="6" t="s">
        <v>4766</v>
      </c>
      <c r="N889" s="6" t="s">
        <v>4766</v>
      </c>
      <c r="O889" s="6" t="s">
        <v>4766</v>
      </c>
    </row>
    <row r="890" spans="1:15" ht="16.5" customHeight="1" x14ac:dyDescent="0.25">
      <c r="A890" s="1" t="s">
        <v>4312</v>
      </c>
      <c r="B890" s="2" t="s">
        <v>5889</v>
      </c>
      <c r="C890" s="13" t="str">
        <f t="shared" si="17"/>
        <v>查看目錄</v>
      </c>
      <c r="D890" s="1" t="s">
        <v>314</v>
      </c>
      <c r="E890" s="6">
        <v>37146</v>
      </c>
      <c r="F890" s="6">
        <v>37158</v>
      </c>
      <c r="G890" s="6" t="s">
        <v>4766</v>
      </c>
      <c r="H890" s="6" t="s">
        <v>4766</v>
      </c>
      <c r="I890" s="6" t="s">
        <v>4766</v>
      </c>
      <c r="J890" s="6" t="s">
        <v>4766</v>
      </c>
      <c r="K890" s="6" t="s">
        <v>4766</v>
      </c>
      <c r="L890" s="6" t="s">
        <v>4766</v>
      </c>
      <c r="M890" s="6" t="s">
        <v>4766</v>
      </c>
      <c r="N890" s="6" t="s">
        <v>4766</v>
      </c>
      <c r="O890" s="6" t="s">
        <v>4766</v>
      </c>
    </row>
    <row r="891" spans="1:15" ht="16.5" customHeight="1" x14ac:dyDescent="0.25">
      <c r="A891" s="1" t="s">
        <v>4313</v>
      </c>
      <c r="B891" s="2" t="s">
        <v>5890</v>
      </c>
      <c r="C891" s="13" t="str">
        <f t="shared" si="17"/>
        <v>查看目錄</v>
      </c>
      <c r="D891" s="1" t="s">
        <v>314</v>
      </c>
      <c r="E891" s="6">
        <v>37146</v>
      </c>
      <c r="F891" s="6">
        <v>37158</v>
      </c>
      <c r="G891" s="6" t="s">
        <v>4766</v>
      </c>
      <c r="H891" s="6" t="s">
        <v>4766</v>
      </c>
      <c r="I891" s="6" t="s">
        <v>4766</v>
      </c>
      <c r="J891" s="6" t="s">
        <v>4766</v>
      </c>
      <c r="K891" s="6" t="s">
        <v>4766</v>
      </c>
      <c r="L891" s="6" t="s">
        <v>4766</v>
      </c>
      <c r="M891" s="6" t="s">
        <v>4766</v>
      </c>
      <c r="N891" s="6" t="s">
        <v>4766</v>
      </c>
      <c r="O891" s="6" t="s">
        <v>4766</v>
      </c>
    </row>
    <row r="892" spans="1:15" ht="16.5" customHeight="1" x14ac:dyDescent="0.25">
      <c r="A892" s="1" t="s">
        <v>4314</v>
      </c>
      <c r="B892" s="2" t="s">
        <v>5891</v>
      </c>
      <c r="C892" s="13" t="str">
        <f t="shared" si="17"/>
        <v>查看目錄</v>
      </c>
      <c r="D892" s="1" t="s">
        <v>314</v>
      </c>
      <c r="E892" s="6">
        <v>37146</v>
      </c>
      <c r="F892" s="6">
        <v>37158</v>
      </c>
      <c r="G892" s="6" t="s">
        <v>4766</v>
      </c>
      <c r="H892" s="6" t="s">
        <v>4766</v>
      </c>
      <c r="I892" s="6" t="s">
        <v>4766</v>
      </c>
      <c r="J892" s="6" t="s">
        <v>4766</v>
      </c>
      <c r="K892" s="6" t="s">
        <v>4766</v>
      </c>
      <c r="L892" s="6" t="s">
        <v>4766</v>
      </c>
      <c r="M892" s="6" t="s">
        <v>4766</v>
      </c>
      <c r="N892" s="6" t="s">
        <v>4766</v>
      </c>
      <c r="O892" s="6" t="s">
        <v>4766</v>
      </c>
    </row>
    <row r="893" spans="1:15" ht="16.5" customHeight="1" x14ac:dyDescent="0.25">
      <c r="A893" s="1" t="s">
        <v>4315</v>
      </c>
      <c r="B893" s="2" t="s">
        <v>5892</v>
      </c>
      <c r="C893" s="13" t="str">
        <f t="shared" si="17"/>
        <v>查看目錄</v>
      </c>
      <c r="D893" s="1" t="s">
        <v>314</v>
      </c>
      <c r="E893" s="6">
        <v>37146</v>
      </c>
      <c r="F893" s="6">
        <v>37158</v>
      </c>
      <c r="G893" s="6" t="s">
        <v>4766</v>
      </c>
      <c r="H893" s="6" t="s">
        <v>4766</v>
      </c>
      <c r="I893" s="6" t="s">
        <v>4766</v>
      </c>
      <c r="J893" s="6" t="s">
        <v>4766</v>
      </c>
      <c r="K893" s="6" t="s">
        <v>4766</v>
      </c>
      <c r="L893" s="6" t="s">
        <v>4766</v>
      </c>
      <c r="M893" s="6" t="s">
        <v>4766</v>
      </c>
      <c r="N893" s="6" t="s">
        <v>4766</v>
      </c>
      <c r="O893" s="6" t="s">
        <v>4766</v>
      </c>
    </row>
    <row r="894" spans="1:15" ht="16.5" customHeight="1" x14ac:dyDescent="0.25">
      <c r="A894" s="1" t="s">
        <v>4316</v>
      </c>
      <c r="B894" s="2" t="s">
        <v>5893</v>
      </c>
      <c r="C894" s="13" t="str">
        <f>HYPERLINK("X:\Private\NTD\Test Report\測試報告-電子版本(1999-2014)\MIS\MIS-10913","查看文件")</f>
        <v>查看文件</v>
      </c>
      <c r="D894" s="1" t="s">
        <v>4317</v>
      </c>
      <c r="E894" s="6">
        <v>37153</v>
      </c>
      <c r="F894" s="6">
        <v>37156</v>
      </c>
      <c r="G894" s="6" t="s">
        <v>4766</v>
      </c>
      <c r="H894" s="6" t="s">
        <v>4766</v>
      </c>
      <c r="I894" s="6" t="s">
        <v>4766</v>
      </c>
      <c r="J894" s="6" t="s">
        <v>4766</v>
      </c>
      <c r="K894" s="6" t="s">
        <v>4766</v>
      </c>
      <c r="L894" s="6" t="s">
        <v>4766</v>
      </c>
      <c r="M894" s="6" t="s">
        <v>4766</v>
      </c>
      <c r="N894" s="6" t="s">
        <v>4766</v>
      </c>
      <c r="O894" s="6" t="s">
        <v>4766</v>
      </c>
    </row>
    <row r="895" spans="1:15" ht="16.5" customHeight="1" x14ac:dyDescent="0.25">
      <c r="A895" s="1" t="s">
        <v>4318</v>
      </c>
      <c r="B895" s="2" t="s">
        <v>5894</v>
      </c>
      <c r="C895" s="13" t="str">
        <f>HYPERLINK("X:\Private\NTD\Test Report\測試報告-電子版本(1999-2014)\MIS\MIS-10914","查看文件")</f>
        <v>查看文件</v>
      </c>
      <c r="D895" s="1" t="s">
        <v>25</v>
      </c>
      <c r="E895" s="6">
        <v>37153</v>
      </c>
      <c r="F895" s="6">
        <v>37168</v>
      </c>
      <c r="G895" s="6" t="s">
        <v>4766</v>
      </c>
      <c r="H895" s="6" t="s">
        <v>4766</v>
      </c>
      <c r="I895" s="6" t="s">
        <v>4766</v>
      </c>
      <c r="J895" s="6" t="s">
        <v>4766</v>
      </c>
      <c r="K895" s="6" t="s">
        <v>4766</v>
      </c>
      <c r="L895" s="6" t="s">
        <v>4766</v>
      </c>
      <c r="M895" s="6" t="s">
        <v>4766</v>
      </c>
      <c r="N895" s="6" t="s">
        <v>4766</v>
      </c>
      <c r="O895" s="6" t="s">
        <v>4766</v>
      </c>
    </row>
    <row r="896" spans="1:15" ht="16.5" customHeight="1" x14ac:dyDescent="0.25">
      <c r="A896" s="1" t="s">
        <v>4319</v>
      </c>
      <c r="B896" s="2" t="s">
        <v>5895</v>
      </c>
      <c r="C896" s="13" t="str">
        <f>HYPERLINK("X:\Private\NTD\Test Report\測試報告-電子版本(1999-2014)\MIS\MIS-10915","查看文件")</f>
        <v>查看文件</v>
      </c>
      <c r="D896" s="1" t="s">
        <v>25</v>
      </c>
      <c r="E896" s="6">
        <v>37161</v>
      </c>
      <c r="F896" s="6">
        <v>37170</v>
      </c>
      <c r="G896" s="6" t="s">
        <v>4766</v>
      </c>
      <c r="H896" s="6" t="s">
        <v>4766</v>
      </c>
      <c r="I896" s="6" t="s">
        <v>4766</v>
      </c>
      <c r="J896" s="6" t="s">
        <v>4766</v>
      </c>
      <c r="K896" s="6" t="s">
        <v>4766</v>
      </c>
      <c r="L896" s="6" t="s">
        <v>4766</v>
      </c>
      <c r="M896" s="6" t="s">
        <v>4766</v>
      </c>
      <c r="N896" s="6" t="s">
        <v>4766</v>
      </c>
      <c r="O896" s="6" t="s">
        <v>4766</v>
      </c>
    </row>
    <row r="897" spans="1:15" ht="16.5" customHeight="1" x14ac:dyDescent="0.25">
      <c r="A897" s="1" t="s">
        <v>4320</v>
      </c>
      <c r="B897" s="2" t="s">
        <v>5896</v>
      </c>
      <c r="C897" s="13" t="str">
        <f>HYPERLINK("X:\Private\NTD\Test Report\測試報告-電子版本(1999-2014)\MIS\MIS-10916","查看文件")</f>
        <v>查看文件</v>
      </c>
      <c r="D897" s="1" t="s">
        <v>25</v>
      </c>
      <c r="E897" s="6">
        <v>37161</v>
      </c>
      <c r="F897" s="6">
        <v>37170</v>
      </c>
      <c r="G897" s="6" t="s">
        <v>4766</v>
      </c>
      <c r="H897" s="6" t="s">
        <v>4766</v>
      </c>
      <c r="I897" s="6" t="s">
        <v>4766</v>
      </c>
      <c r="J897" s="6" t="s">
        <v>4766</v>
      </c>
      <c r="K897" s="6" t="s">
        <v>4766</v>
      </c>
      <c r="L897" s="6" t="s">
        <v>4766</v>
      </c>
      <c r="M897" s="6" t="s">
        <v>4766</v>
      </c>
      <c r="N897" s="6" t="s">
        <v>4766</v>
      </c>
      <c r="O897" s="6" t="s">
        <v>4766</v>
      </c>
    </row>
    <row r="898" spans="1:15" ht="16.5" customHeight="1" x14ac:dyDescent="0.25">
      <c r="A898" s="1" t="s">
        <v>4321</v>
      </c>
      <c r="B898" s="2" t="s">
        <v>5897</v>
      </c>
      <c r="C898" s="13" t="str">
        <f>HYPERLINK("X:\Private\NTD\Test Report\測試報告-電子版本(1999-2014)\MIS\MIS-11001","查看文件")</f>
        <v>查看文件</v>
      </c>
      <c r="D898" s="1" t="s">
        <v>25</v>
      </c>
      <c r="E898" s="6">
        <v>37170</v>
      </c>
      <c r="F898" s="6">
        <v>37177</v>
      </c>
      <c r="G898" s="6" t="s">
        <v>4766</v>
      </c>
      <c r="H898" s="6" t="s">
        <v>4766</v>
      </c>
      <c r="I898" s="6" t="s">
        <v>4766</v>
      </c>
      <c r="J898" s="6" t="s">
        <v>4766</v>
      </c>
      <c r="K898" s="6" t="s">
        <v>4766</v>
      </c>
      <c r="L898" s="6" t="s">
        <v>4766</v>
      </c>
      <c r="M898" s="6" t="s">
        <v>4766</v>
      </c>
      <c r="N898" s="6" t="s">
        <v>4766</v>
      </c>
      <c r="O898" s="6" t="s">
        <v>4766</v>
      </c>
    </row>
    <row r="899" spans="1:15" ht="16.5" customHeight="1" x14ac:dyDescent="0.25">
      <c r="A899" s="1" t="s">
        <v>4322</v>
      </c>
      <c r="B899" s="2" t="s">
        <v>5898</v>
      </c>
      <c r="C899" s="13" t="str">
        <f>HYPERLINK("X:\Private\NTD\Test Report\測試報告-電子版本(1999-2014)\MIS\MIS-11002","查看文件")</f>
        <v>查看文件</v>
      </c>
      <c r="D899" s="1" t="s">
        <v>314</v>
      </c>
      <c r="E899" s="6">
        <v>37176</v>
      </c>
      <c r="F899" s="6">
        <v>37188</v>
      </c>
      <c r="G899" s="6" t="s">
        <v>4766</v>
      </c>
      <c r="H899" s="6" t="s">
        <v>4766</v>
      </c>
      <c r="I899" s="6" t="s">
        <v>4766</v>
      </c>
      <c r="J899" s="6" t="s">
        <v>4766</v>
      </c>
      <c r="K899" s="6" t="s">
        <v>4766</v>
      </c>
      <c r="L899" s="6" t="s">
        <v>4766</v>
      </c>
      <c r="M899" s="6" t="s">
        <v>4766</v>
      </c>
      <c r="N899" s="6" t="s">
        <v>4766</v>
      </c>
      <c r="O899" s="6" t="s">
        <v>4766</v>
      </c>
    </row>
    <row r="900" spans="1:15" ht="16.5" customHeight="1" x14ac:dyDescent="0.25">
      <c r="A900" s="1" t="s">
        <v>4323</v>
      </c>
      <c r="B900" s="2" t="s">
        <v>5015</v>
      </c>
      <c r="C900" s="13" t="str">
        <f>HYPERLINK("X:\Private\NTD\Test Report\測試報告-電子版本(1999-2014)\MIS\MIS-11003","查看文件")</f>
        <v>查看文件</v>
      </c>
      <c r="D900" s="1" t="s">
        <v>314</v>
      </c>
      <c r="E900" s="6">
        <v>37168</v>
      </c>
      <c r="F900" s="6">
        <v>37200</v>
      </c>
      <c r="G900" s="6" t="s">
        <v>4766</v>
      </c>
      <c r="H900" s="6" t="s">
        <v>4766</v>
      </c>
      <c r="I900" s="6" t="s">
        <v>4766</v>
      </c>
      <c r="J900" s="6" t="s">
        <v>4766</v>
      </c>
      <c r="K900" s="6" t="s">
        <v>4766</v>
      </c>
      <c r="L900" s="6" t="s">
        <v>4766</v>
      </c>
      <c r="M900" s="6" t="s">
        <v>4766</v>
      </c>
      <c r="N900" s="6" t="s">
        <v>4766</v>
      </c>
      <c r="O900" s="6" t="s">
        <v>4766</v>
      </c>
    </row>
    <row r="901" spans="1:15" ht="16.5" customHeight="1" x14ac:dyDescent="0.25">
      <c r="A901" s="1" t="s">
        <v>4324</v>
      </c>
      <c r="B901" s="2" t="s">
        <v>5899</v>
      </c>
      <c r="C901" s="13" t="str">
        <f>HYPERLINK("X:\Private\NTD\Test Report\測試報告-電子版本(1999-2014)\MIS\MIS-11004","查看文件")</f>
        <v>查看文件</v>
      </c>
      <c r="D901" s="1" t="s">
        <v>4325</v>
      </c>
      <c r="E901" s="6">
        <v>37190</v>
      </c>
      <c r="F901" s="6">
        <v>37193</v>
      </c>
      <c r="G901" s="6" t="s">
        <v>4766</v>
      </c>
      <c r="H901" s="6" t="s">
        <v>4766</v>
      </c>
      <c r="I901" s="6" t="s">
        <v>4766</v>
      </c>
      <c r="J901" s="6" t="s">
        <v>4766</v>
      </c>
      <c r="K901" s="6" t="s">
        <v>4766</v>
      </c>
      <c r="L901" s="6" t="s">
        <v>4766</v>
      </c>
      <c r="M901" s="6" t="s">
        <v>4766</v>
      </c>
      <c r="N901" s="6" t="s">
        <v>4766</v>
      </c>
      <c r="O901" s="6" t="s">
        <v>4766</v>
      </c>
    </row>
    <row r="902" spans="1:15" ht="16.5" customHeight="1" x14ac:dyDescent="0.25">
      <c r="A902" s="1" t="s">
        <v>4326</v>
      </c>
      <c r="B902" s="2" t="s">
        <v>5900</v>
      </c>
      <c r="C902" s="13" t="str">
        <f>HYPERLINK("X:\Private\NTD\Test Report\測試報告-電子版本(1999-2014)\MIS\MIS-11005","查看文件")</f>
        <v>查看文件</v>
      </c>
      <c r="D902" s="1" t="s">
        <v>1388</v>
      </c>
      <c r="E902" s="6">
        <v>37191</v>
      </c>
      <c r="F902" s="6">
        <v>37195</v>
      </c>
      <c r="G902" s="6" t="s">
        <v>4766</v>
      </c>
      <c r="H902" s="6" t="s">
        <v>4766</v>
      </c>
      <c r="I902" s="6" t="s">
        <v>4766</v>
      </c>
      <c r="J902" s="6" t="s">
        <v>4766</v>
      </c>
      <c r="K902" s="6" t="s">
        <v>4766</v>
      </c>
      <c r="L902" s="6" t="s">
        <v>4766</v>
      </c>
      <c r="M902" s="6" t="s">
        <v>4766</v>
      </c>
      <c r="N902" s="6" t="s">
        <v>4766</v>
      </c>
      <c r="O902" s="6" t="s">
        <v>4766</v>
      </c>
    </row>
    <row r="903" spans="1:15" ht="16.5" customHeight="1" x14ac:dyDescent="0.25">
      <c r="A903" s="1" t="s">
        <v>4327</v>
      </c>
      <c r="B903" s="2" t="s">
        <v>5901</v>
      </c>
      <c r="C903" s="13" t="str">
        <f>HYPERLINK("X:\Private\NTD\Test Report\測試報告-電子版本(1999-2014)\MIS\MIS-11006","查看文件")</f>
        <v>查看文件</v>
      </c>
      <c r="D903" s="1" t="s">
        <v>1388</v>
      </c>
      <c r="E903" s="6">
        <v>37191</v>
      </c>
      <c r="F903" s="6">
        <v>37195</v>
      </c>
      <c r="G903" s="6" t="s">
        <v>4766</v>
      </c>
      <c r="H903" s="6" t="s">
        <v>4766</v>
      </c>
      <c r="I903" s="6" t="s">
        <v>4766</v>
      </c>
      <c r="J903" s="6" t="s">
        <v>4766</v>
      </c>
      <c r="K903" s="6" t="s">
        <v>4766</v>
      </c>
      <c r="L903" s="6" t="s">
        <v>4766</v>
      </c>
      <c r="M903" s="6" t="s">
        <v>4766</v>
      </c>
      <c r="N903" s="6" t="s">
        <v>4766</v>
      </c>
      <c r="O903" s="6" t="s">
        <v>4766</v>
      </c>
    </row>
    <row r="904" spans="1:15" ht="16.5" customHeight="1" x14ac:dyDescent="0.25">
      <c r="A904" s="1" t="s">
        <v>4328</v>
      </c>
      <c r="B904" s="2" t="s">
        <v>5902</v>
      </c>
      <c r="C904" s="13" t="str">
        <f>HYPERLINK("X:\Private\NTD\Test Report\測試報告-電子版本(1999-2014)\MIS\MIS-11007","查看文件")</f>
        <v>查看文件</v>
      </c>
      <c r="D904" s="1" t="s">
        <v>4329</v>
      </c>
      <c r="E904" s="6">
        <v>37191</v>
      </c>
      <c r="F904" s="6">
        <v>37195</v>
      </c>
      <c r="G904" s="6" t="s">
        <v>4766</v>
      </c>
      <c r="H904" s="6" t="s">
        <v>4766</v>
      </c>
      <c r="I904" s="6" t="s">
        <v>4766</v>
      </c>
      <c r="J904" s="6" t="s">
        <v>4766</v>
      </c>
      <c r="K904" s="6" t="s">
        <v>4766</v>
      </c>
      <c r="L904" s="6" t="s">
        <v>4766</v>
      </c>
      <c r="M904" s="6" t="s">
        <v>4766</v>
      </c>
      <c r="N904" s="6" t="s">
        <v>4766</v>
      </c>
      <c r="O904" s="6" t="s">
        <v>4766</v>
      </c>
    </row>
    <row r="905" spans="1:15" ht="16.5" customHeight="1" x14ac:dyDescent="0.25">
      <c r="A905" s="1" t="s">
        <v>4330</v>
      </c>
      <c r="B905" s="2" t="s">
        <v>5903</v>
      </c>
      <c r="C905" s="13" t="str">
        <f>HYPERLINK("X:\Private\NTD\Test Report\測試報告-電子版本(1999-2014)\MIS\MIS-11008","查看文件")</f>
        <v>查看文件</v>
      </c>
      <c r="D905" s="1" t="s">
        <v>4329</v>
      </c>
      <c r="E905" s="6">
        <v>37191</v>
      </c>
      <c r="F905" s="6">
        <v>37195</v>
      </c>
      <c r="G905" s="6" t="s">
        <v>4766</v>
      </c>
      <c r="H905" s="6" t="s">
        <v>4766</v>
      </c>
      <c r="I905" s="6" t="s">
        <v>4766</v>
      </c>
      <c r="J905" s="6" t="s">
        <v>4766</v>
      </c>
      <c r="K905" s="6" t="s">
        <v>4766</v>
      </c>
      <c r="L905" s="6" t="s">
        <v>4766</v>
      </c>
      <c r="M905" s="6" t="s">
        <v>4766</v>
      </c>
      <c r="N905" s="6" t="s">
        <v>4766</v>
      </c>
      <c r="O905" s="6" t="s">
        <v>4766</v>
      </c>
    </row>
    <row r="906" spans="1:15" ht="16.5" customHeight="1" x14ac:dyDescent="0.25">
      <c r="A906" s="1" t="s">
        <v>4331</v>
      </c>
      <c r="B906" s="2" t="s">
        <v>5904</v>
      </c>
      <c r="C906" s="13" t="str">
        <f>HYPERLINK("X:\Private\NTD\Test Report\測試報告-電子版本(1999-2014)\MIS\MIS-11009","查看文件")</f>
        <v>查看文件</v>
      </c>
      <c r="D906" s="1" t="s">
        <v>4329</v>
      </c>
      <c r="E906" s="6">
        <v>37191</v>
      </c>
      <c r="F906" s="6">
        <v>37195</v>
      </c>
      <c r="G906" s="6" t="s">
        <v>4766</v>
      </c>
      <c r="H906" s="6" t="s">
        <v>4766</v>
      </c>
      <c r="I906" s="6" t="s">
        <v>4766</v>
      </c>
      <c r="J906" s="6" t="s">
        <v>4766</v>
      </c>
      <c r="K906" s="6" t="s">
        <v>4766</v>
      </c>
      <c r="L906" s="6" t="s">
        <v>4766</v>
      </c>
      <c r="M906" s="6" t="s">
        <v>4766</v>
      </c>
      <c r="N906" s="6" t="s">
        <v>4766</v>
      </c>
      <c r="O906" s="6" t="s">
        <v>4766</v>
      </c>
    </row>
    <row r="907" spans="1:15" ht="16.5" customHeight="1" x14ac:dyDescent="0.25">
      <c r="A907" s="1" t="s">
        <v>4332</v>
      </c>
      <c r="B907" s="2" t="s">
        <v>5905</v>
      </c>
      <c r="C907" s="13" t="str">
        <f>HYPERLINK("X:\Private\NTD\Test Report\測試報告-電子版本(1999-2014)\MIS\MIS-11010","查看文件")</f>
        <v>查看文件</v>
      </c>
      <c r="D907" s="1" t="s">
        <v>4333</v>
      </c>
      <c r="E907" s="6">
        <v>37191</v>
      </c>
      <c r="F907" s="6">
        <v>37195</v>
      </c>
      <c r="G907" s="6" t="s">
        <v>4766</v>
      </c>
      <c r="H907" s="6" t="s">
        <v>4766</v>
      </c>
      <c r="I907" s="6" t="s">
        <v>4766</v>
      </c>
      <c r="J907" s="6" t="s">
        <v>4766</v>
      </c>
      <c r="K907" s="6" t="s">
        <v>4766</v>
      </c>
      <c r="L907" s="6" t="s">
        <v>4766</v>
      </c>
      <c r="M907" s="6" t="s">
        <v>4766</v>
      </c>
      <c r="N907" s="6" t="s">
        <v>4766</v>
      </c>
      <c r="O907" s="6" t="s">
        <v>4766</v>
      </c>
    </row>
    <row r="908" spans="1:15" ht="16.5" customHeight="1" x14ac:dyDescent="0.25">
      <c r="A908" s="1" t="s">
        <v>4334</v>
      </c>
      <c r="B908" s="2" t="s">
        <v>5906</v>
      </c>
      <c r="C908" s="13" t="str">
        <f>HYPERLINK("X:\Private\NTD\Test Report\測試報告-電子版本(1999-2014)\MIS\MIS-11011","查看文件")</f>
        <v>查看文件</v>
      </c>
      <c r="D908" s="1" t="s">
        <v>4333</v>
      </c>
      <c r="E908" s="6">
        <v>37191</v>
      </c>
      <c r="F908" s="6">
        <v>37195</v>
      </c>
      <c r="G908" s="6" t="s">
        <v>4766</v>
      </c>
      <c r="H908" s="6" t="s">
        <v>4766</v>
      </c>
      <c r="I908" s="6" t="s">
        <v>4766</v>
      </c>
      <c r="J908" s="6" t="s">
        <v>4766</v>
      </c>
      <c r="K908" s="6" t="s">
        <v>4766</v>
      </c>
      <c r="L908" s="6" t="s">
        <v>4766</v>
      </c>
      <c r="M908" s="6" t="s">
        <v>4766</v>
      </c>
      <c r="N908" s="6" t="s">
        <v>4766</v>
      </c>
      <c r="O908" s="6" t="s">
        <v>4766</v>
      </c>
    </row>
    <row r="909" spans="1:15" ht="16.5" customHeight="1" x14ac:dyDescent="0.25">
      <c r="A909" s="1" t="s">
        <v>4335</v>
      </c>
      <c r="B909" s="2" t="s">
        <v>5907</v>
      </c>
      <c r="C909" s="13" t="str">
        <f>HYPERLINK("X:\Private\NTD\Test Report\測試報告-電子版本(1999-2014)\MIS\MIS-11012","查看文件")</f>
        <v>查看文件</v>
      </c>
      <c r="D909" s="1" t="s">
        <v>2231</v>
      </c>
      <c r="E909" s="6">
        <v>37191</v>
      </c>
      <c r="F909" s="6">
        <v>37195</v>
      </c>
      <c r="G909" s="6" t="s">
        <v>4766</v>
      </c>
      <c r="H909" s="6" t="s">
        <v>4766</v>
      </c>
      <c r="I909" s="6" t="s">
        <v>4766</v>
      </c>
      <c r="J909" s="6" t="s">
        <v>4766</v>
      </c>
      <c r="K909" s="6" t="s">
        <v>4766</v>
      </c>
      <c r="L909" s="6" t="s">
        <v>4766</v>
      </c>
      <c r="M909" s="6" t="s">
        <v>4766</v>
      </c>
      <c r="N909" s="6" t="s">
        <v>4766</v>
      </c>
      <c r="O909" s="6" t="s">
        <v>4766</v>
      </c>
    </row>
    <row r="910" spans="1:15" ht="16.5" customHeight="1" x14ac:dyDescent="0.25">
      <c r="A910" s="1" t="s">
        <v>4336</v>
      </c>
      <c r="B910" s="2" t="s">
        <v>5908</v>
      </c>
      <c r="C910" s="13" t="str">
        <f>HYPERLINK("X:\Private\NTD\Test Report\測試報告-電子版本(1999-2014)\MIS\MIS-11013","查看文件")</f>
        <v>查看文件</v>
      </c>
      <c r="D910" s="1" t="s">
        <v>2231</v>
      </c>
      <c r="E910" s="6">
        <v>37191</v>
      </c>
      <c r="F910" s="6">
        <v>37195</v>
      </c>
      <c r="G910" s="6" t="s">
        <v>4766</v>
      </c>
      <c r="H910" s="6" t="s">
        <v>4766</v>
      </c>
      <c r="I910" s="6" t="s">
        <v>4766</v>
      </c>
      <c r="J910" s="6" t="s">
        <v>4766</v>
      </c>
      <c r="K910" s="6" t="s">
        <v>4766</v>
      </c>
      <c r="L910" s="6" t="s">
        <v>4766</v>
      </c>
      <c r="M910" s="6" t="s">
        <v>4766</v>
      </c>
      <c r="N910" s="6" t="s">
        <v>4766</v>
      </c>
      <c r="O910" s="6" t="s">
        <v>4766</v>
      </c>
    </row>
    <row r="911" spans="1:15" ht="16.5" customHeight="1" x14ac:dyDescent="0.25">
      <c r="A911" s="1" t="s">
        <v>4337</v>
      </c>
      <c r="B911" s="2" t="s">
        <v>5909</v>
      </c>
      <c r="C911" s="13" t="str">
        <f>HYPERLINK("X:\Private\NTD\Test Report\測試報告-電子版本(1999-2014)\MIS\MIS-11014","查看文件")</f>
        <v>查看文件</v>
      </c>
      <c r="D911" s="1" t="s">
        <v>2712</v>
      </c>
      <c r="E911" s="6">
        <v>37191</v>
      </c>
      <c r="F911" s="6">
        <v>37195</v>
      </c>
      <c r="G911" s="6" t="s">
        <v>4766</v>
      </c>
      <c r="H911" s="6" t="s">
        <v>4766</v>
      </c>
      <c r="I911" s="6" t="s">
        <v>4766</v>
      </c>
      <c r="J911" s="6" t="s">
        <v>4766</v>
      </c>
      <c r="K911" s="6" t="s">
        <v>4766</v>
      </c>
      <c r="L911" s="6" t="s">
        <v>4766</v>
      </c>
      <c r="M911" s="6" t="s">
        <v>4766</v>
      </c>
      <c r="N911" s="6" t="s">
        <v>4766</v>
      </c>
      <c r="O911" s="6" t="s">
        <v>4766</v>
      </c>
    </row>
    <row r="912" spans="1:15" ht="16.5" customHeight="1" x14ac:dyDescent="0.25">
      <c r="A912" s="1" t="s">
        <v>4338</v>
      </c>
      <c r="B912" s="2" t="s">
        <v>5910</v>
      </c>
      <c r="C912" s="13" t="str">
        <f>HYPERLINK("X:\Private\NTD\Test Report\測試報告-電子版本(1999-2014)\MIS\MIS-11015","查看文件")</f>
        <v>查看文件</v>
      </c>
      <c r="D912" s="1" t="s">
        <v>2712</v>
      </c>
      <c r="E912" s="6">
        <v>37191</v>
      </c>
      <c r="F912" s="6">
        <v>37195</v>
      </c>
      <c r="G912" s="6" t="s">
        <v>4766</v>
      </c>
      <c r="H912" s="6" t="s">
        <v>4766</v>
      </c>
      <c r="I912" s="6" t="s">
        <v>4766</v>
      </c>
      <c r="J912" s="6" t="s">
        <v>4766</v>
      </c>
      <c r="K912" s="6" t="s">
        <v>4766</v>
      </c>
      <c r="L912" s="6" t="s">
        <v>4766</v>
      </c>
      <c r="M912" s="6" t="s">
        <v>4766</v>
      </c>
      <c r="N912" s="6" t="s">
        <v>4766</v>
      </c>
      <c r="O912" s="6" t="s">
        <v>4766</v>
      </c>
    </row>
    <row r="913" spans="1:15" ht="16.5" customHeight="1" x14ac:dyDescent="0.25">
      <c r="A913" s="1" t="s">
        <v>4339</v>
      </c>
      <c r="B913" s="2" t="s">
        <v>5911</v>
      </c>
      <c r="C913" s="13" t="str">
        <f>HYPERLINK("X:\Private\NTD\Test Report\測試報告-電子版本(1999-2014)\MIS\MIS-11016","查看文件")</f>
        <v>查看文件</v>
      </c>
      <c r="D913" s="1" t="s">
        <v>4329</v>
      </c>
      <c r="E913" s="6">
        <v>37191</v>
      </c>
      <c r="F913" s="6">
        <v>37195</v>
      </c>
      <c r="G913" s="6" t="s">
        <v>4766</v>
      </c>
      <c r="H913" s="6" t="s">
        <v>4766</v>
      </c>
      <c r="I913" s="6" t="s">
        <v>4766</v>
      </c>
      <c r="J913" s="6" t="s">
        <v>4766</v>
      </c>
      <c r="K913" s="6" t="s">
        <v>4766</v>
      </c>
      <c r="L913" s="6" t="s">
        <v>4766</v>
      </c>
      <c r="M913" s="6" t="s">
        <v>4766</v>
      </c>
      <c r="N913" s="6" t="s">
        <v>4766</v>
      </c>
      <c r="O913" s="6" t="s">
        <v>4766</v>
      </c>
    </row>
    <row r="914" spans="1:15" ht="16.5" customHeight="1" x14ac:dyDescent="0.25">
      <c r="A914" s="1" t="s">
        <v>4340</v>
      </c>
      <c r="B914" s="2" t="s">
        <v>5912</v>
      </c>
      <c r="C914" s="13" t="str">
        <f>HYPERLINK("X:\Private\NTD\Test Report\測試報告-電子版本(1999-2014)\MIS\MIS-11017","查看文件")</f>
        <v>查看文件</v>
      </c>
      <c r="D914" s="1" t="s">
        <v>4329</v>
      </c>
      <c r="E914" s="6">
        <v>37191</v>
      </c>
      <c r="F914" s="6">
        <v>37195</v>
      </c>
      <c r="G914" s="6" t="s">
        <v>4766</v>
      </c>
      <c r="H914" s="6" t="s">
        <v>4766</v>
      </c>
      <c r="I914" s="6" t="s">
        <v>4766</v>
      </c>
      <c r="J914" s="6" t="s">
        <v>4766</v>
      </c>
      <c r="K914" s="6" t="s">
        <v>4766</v>
      </c>
      <c r="L914" s="6" t="s">
        <v>4766</v>
      </c>
      <c r="M914" s="6" t="s">
        <v>4766</v>
      </c>
      <c r="N914" s="6" t="s">
        <v>4766</v>
      </c>
      <c r="O914" s="6" t="s">
        <v>4766</v>
      </c>
    </row>
    <row r="915" spans="1:15" ht="16.5" customHeight="1" x14ac:dyDescent="0.25">
      <c r="A915" s="1" t="s">
        <v>4341</v>
      </c>
      <c r="B915" s="2" t="s">
        <v>5913</v>
      </c>
      <c r="C915" s="13" t="str">
        <f>HYPERLINK("X:\Private\NTD\Test Report\測試報告-電子版本(1999-2014)\MIS\MIS-11018","查看文件")</f>
        <v>查看文件</v>
      </c>
      <c r="D915" s="1" t="s">
        <v>4329</v>
      </c>
      <c r="E915" s="6">
        <v>37191</v>
      </c>
      <c r="F915" s="6">
        <v>37195</v>
      </c>
      <c r="G915" s="6" t="s">
        <v>4766</v>
      </c>
      <c r="H915" s="6" t="s">
        <v>4766</v>
      </c>
      <c r="I915" s="6" t="s">
        <v>4766</v>
      </c>
      <c r="J915" s="6" t="s">
        <v>4766</v>
      </c>
      <c r="K915" s="6" t="s">
        <v>4766</v>
      </c>
      <c r="L915" s="6" t="s">
        <v>4766</v>
      </c>
      <c r="M915" s="6" t="s">
        <v>4766</v>
      </c>
      <c r="N915" s="6" t="s">
        <v>4766</v>
      </c>
      <c r="O915" s="6" t="s">
        <v>4766</v>
      </c>
    </row>
    <row r="916" spans="1:15" ht="16.5" customHeight="1" x14ac:dyDescent="0.25">
      <c r="A916" s="1" t="s">
        <v>4342</v>
      </c>
      <c r="B916" s="2" t="s">
        <v>5914</v>
      </c>
      <c r="C916" s="13" t="str">
        <f>HYPERLINK("X:\Private\NTD\Test Report\測試報告-電子版本(1999-2014)\MIS\MIS-11019","查看文件")</f>
        <v>查看文件</v>
      </c>
      <c r="D916" s="1" t="s">
        <v>185</v>
      </c>
      <c r="E916" s="6">
        <v>37193</v>
      </c>
      <c r="F916" s="6">
        <v>37196</v>
      </c>
      <c r="G916" s="6" t="s">
        <v>4766</v>
      </c>
      <c r="H916" s="6" t="s">
        <v>4766</v>
      </c>
      <c r="I916" s="6" t="s">
        <v>4766</v>
      </c>
      <c r="J916" s="6" t="s">
        <v>4766</v>
      </c>
      <c r="K916" s="6" t="s">
        <v>4766</v>
      </c>
      <c r="L916" s="6" t="s">
        <v>4766</v>
      </c>
      <c r="M916" s="6" t="s">
        <v>4766</v>
      </c>
      <c r="N916" s="6" t="s">
        <v>4766</v>
      </c>
      <c r="O916" s="6" t="s">
        <v>4766</v>
      </c>
    </row>
    <row r="917" spans="1:15" ht="16.5" customHeight="1" x14ac:dyDescent="0.25">
      <c r="A917" s="1" t="s">
        <v>4343</v>
      </c>
      <c r="B917" s="2" t="s">
        <v>5915</v>
      </c>
      <c r="C917" s="13" t="str">
        <f>HYPERLINK("X:\Private\NTD\Test Report\測試報告-電子版本(1999-2014)\MIS\MIS-11020","查看文件")</f>
        <v>查看文件</v>
      </c>
      <c r="D917" s="1" t="s">
        <v>4329</v>
      </c>
      <c r="E917" s="6">
        <v>37196</v>
      </c>
      <c r="F917" s="6">
        <v>37208</v>
      </c>
      <c r="G917" s="6" t="s">
        <v>4766</v>
      </c>
      <c r="H917" s="6" t="s">
        <v>4766</v>
      </c>
      <c r="I917" s="6" t="s">
        <v>4766</v>
      </c>
      <c r="J917" s="6" t="s">
        <v>4766</v>
      </c>
      <c r="K917" s="6" t="s">
        <v>4766</v>
      </c>
      <c r="L917" s="6" t="s">
        <v>4766</v>
      </c>
      <c r="M917" s="6" t="s">
        <v>4766</v>
      </c>
      <c r="N917" s="6" t="s">
        <v>4766</v>
      </c>
      <c r="O917" s="6" t="s">
        <v>4766</v>
      </c>
    </row>
    <row r="918" spans="1:15" ht="16.5" customHeight="1" x14ac:dyDescent="0.25">
      <c r="A918" s="1" t="s">
        <v>4344</v>
      </c>
      <c r="B918" s="2" t="s">
        <v>5916</v>
      </c>
      <c r="C918" s="13" t="str">
        <f>HYPERLINK("X:\Private\NTD\Test Report\測試報告-電子版本(1999-2014)\MIS\MIS-11021","查看文件")</f>
        <v>查看文件</v>
      </c>
      <c r="D918" s="1" t="s">
        <v>4329</v>
      </c>
      <c r="E918" s="6">
        <v>37196</v>
      </c>
      <c r="F918" s="6">
        <v>37208</v>
      </c>
      <c r="G918" s="6" t="s">
        <v>4766</v>
      </c>
      <c r="H918" s="6" t="s">
        <v>4766</v>
      </c>
      <c r="I918" s="6" t="s">
        <v>4766</v>
      </c>
      <c r="J918" s="6" t="s">
        <v>4766</v>
      </c>
      <c r="K918" s="6" t="s">
        <v>4766</v>
      </c>
      <c r="L918" s="6" t="s">
        <v>4766</v>
      </c>
      <c r="M918" s="6" t="s">
        <v>4766</v>
      </c>
      <c r="N918" s="6" t="s">
        <v>4766</v>
      </c>
      <c r="O918" s="6" t="s">
        <v>4766</v>
      </c>
    </row>
    <row r="919" spans="1:15" ht="16.5" customHeight="1" x14ac:dyDescent="0.25">
      <c r="A919" s="1" t="s">
        <v>4345</v>
      </c>
      <c r="B919" s="2" t="s">
        <v>5917</v>
      </c>
      <c r="C919" s="13" t="str">
        <f t="shared" ref="C919:C952" si="18">HYPERLINK("X:\Private\NTD\Test Report\測試報告-電子版本(1999-2014)\MIS","查看目錄")</f>
        <v>查看目錄</v>
      </c>
      <c r="D919" s="1" t="s">
        <v>714</v>
      </c>
      <c r="E919" s="6">
        <v>40592</v>
      </c>
      <c r="F919" s="6">
        <v>40623</v>
      </c>
      <c r="G919" s="6">
        <v>40627</v>
      </c>
      <c r="H919" s="6" t="s">
        <v>4766</v>
      </c>
      <c r="I919" s="6" t="s">
        <v>4766</v>
      </c>
      <c r="J919" s="6" t="s">
        <v>4766</v>
      </c>
      <c r="K919" s="6" t="s">
        <v>4766</v>
      </c>
      <c r="L919" s="6" t="s">
        <v>715</v>
      </c>
      <c r="M919" s="6" t="s">
        <v>4766</v>
      </c>
      <c r="N919" s="6" t="s">
        <v>4766</v>
      </c>
      <c r="O919" s="6" t="s">
        <v>4766</v>
      </c>
    </row>
    <row r="920" spans="1:15" ht="16.5" customHeight="1" x14ac:dyDescent="0.25">
      <c r="A920" s="1" t="s">
        <v>4346</v>
      </c>
      <c r="B920" s="2" t="s">
        <v>5918</v>
      </c>
      <c r="C920" s="13" t="str">
        <f t="shared" si="18"/>
        <v>查看目錄</v>
      </c>
      <c r="D920" s="1" t="s">
        <v>831</v>
      </c>
      <c r="E920" s="6">
        <v>40610</v>
      </c>
      <c r="F920" s="6">
        <v>40641</v>
      </c>
      <c r="G920" s="6">
        <v>40629</v>
      </c>
      <c r="H920" s="6" t="s">
        <v>4766</v>
      </c>
      <c r="I920" s="6" t="s">
        <v>4766</v>
      </c>
      <c r="J920" s="6" t="s">
        <v>4766</v>
      </c>
      <c r="K920" s="6" t="s">
        <v>4766</v>
      </c>
      <c r="L920" s="6" t="s">
        <v>622</v>
      </c>
      <c r="M920" s="6" t="s">
        <v>4766</v>
      </c>
      <c r="N920" s="6" t="s">
        <v>4766</v>
      </c>
      <c r="O920" s="6" t="s">
        <v>4766</v>
      </c>
    </row>
    <row r="921" spans="1:15" ht="16.5" customHeight="1" x14ac:dyDescent="0.25">
      <c r="A921" s="1" t="s">
        <v>4347</v>
      </c>
      <c r="B921" s="2" t="s">
        <v>5918</v>
      </c>
      <c r="C921" s="13" t="str">
        <f t="shared" si="18"/>
        <v>查看目錄</v>
      </c>
      <c r="D921" s="1" t="s">
        <v>831</v>
      </c>
      <c r="E921" s="6">
        <v>40610</v>
      </c>
      <c r="F921" s="6">
        <v>40641</v>
      </c>
      <c r="G921" s="6">
        <v>40629</v>
      </c>
      <c r="H921" s="6" t="s">
        <v>4766</v>
      </c>
      <c r="I921" s="6" t="s">
        <v>4766</v>
      </c>
      <c r="J921" s="6" t="s">
        <v>4766</v>
      </c>
      <c r="K921" s="6" t="s">
        <v>4766</v>
      </c>
      <c r="L921" s="6" t="s">
        <v>622</v>
      </c>
      <c r="M921" s="6" t="s">
        <v>4766</v>
      </c>
      <c r="N921" s="6" t="s">
        <v>4766</v>
      </c>
      <c r="O921" s="6" t="s">
        <v>4766</v>
      </c>
    </row>
    <row r="922" spans="1:15" ht="16.5" customHeight="1" x14ac:dyDescent="0.25">
      <c r="A922" s="1" t="s">
        <v>4348</v>
      </c>
      <c r="B922" s="2" t="s">
        <v>5919</v>
      </c>
      <c r="C922" s="13" t="str">
        <f t="shared" si="18"/>
        <v>查看目錄</v>
      </c>
      <c r="D922" s="1" t="s">
        <v>2213</v>
      </c>
      <c r="E922" s="6">
        <v>40318</v>
      </c>
      <c r="F922" s="6">
        <v>40349</v>
      </c>
      <c r="G922" s="6">
        <v>40627</v>
      </c>
      <c r="H922" s="6" t="s">
        <v>4766</v>
      </c>
      <c r="I922" s="6" t="s">
        <v>4766</v>
      </c>
      <c r="J922" s="6" t="s">
        <v>4766</v>
      </c>
      <c r="K922" s="6" t="s">
        <v>4766</v>
      </c>
      <c r="L922" s="6" t="s">
        <v>724</v>
      </c>
      <c r="M922" s="6" t="s">
        <v>4766</v>
      </c>
      <c r="N922" s="6" t="s">
        <v>4766</v>
      </c>
      <c r="O922" s="6" t="s">
        <v>4766</v>
      </c>
    </row>
    <row r="923" spans="1:15" ht="16.5" customHeight="1" x14ac:dyDescent="0.25">
      <c r="A923" s="1" t="s">
        <v>4349</v>
      </c>
      <c r="B923" s="2" t="s">
        <v>5920</v>
      </c>
      <c r="C923" s="13" t="str">
        <f t="shared" si="18"/>
        <v>查看目錄</v>
      </c>
      <c r="D923" s="1" t="s">
        <v>2213</v>
      </c>
      <c r="E923" s="6">
        <v>40484</v>
      </c>
      <c r="F923" s="6">
        <v>40514</v>
      </c>
      <c r="G923" s="6">
        <v>40667</v>
      </c>
      <c r="H923" s="6" t="s">
        <v>4766</v>
      </c>
      <c r="I923" s="6" t="s">
        <v>4766</v>
      </c>
      <c r="J923" s="6" t="s">
        <v>4766</v>
      </c>
      <c r="K923" s="6" t="s">
        <v>4766</v>
      </c>
      <c r="L923" s="6" t="s">
        <v>724</v>
      </c>
      <c r="M923" s="6" t="s">
        <v>4766</v>
      </c>
      <c r="N923" s="6" t="s">
        <v>4766</v>
      </c>
      <c r="O923" s="6" t="s">
        <v>4766</v>
      </c>
    </row>
    <row r="924" spans="1:15" ht="16.5" customHeight="1" x14ac:dyDescent="0.25">
      <c r="A924" s="1" t="s">
        <v>4350</v>
      </c>
      <c r="B924" s="2" t="s">
        <v>5921</v>
      </c>
      <c r="C924" s="13" t="str">
        <f t="shared" si="18"/>
        <v>查看目錄</v>
      </c>
      <c r="D924" s="1" t="s">
        <v>1363</v>
      </c>
      <c r="E924" s="6">
        <v>40546</v>
      </c>
      <c r="F924" s="6">
        <v>40577</v>
      </c>
      <c r="G924" s="6">
        <v>40658</v>
      </c>
      <c r="H924" s="6" t="s">
        <v>4766</v>
      </c>
      <c r="I924" s="6" t="s">
        <v>4766</v>
      </c>
      <c r="J924" s="6" t="s">
        <v>4766</v>
      </c>
      <c r="K924" s="6" t="s">
        <v>4766</v>
      </c>
      <c r="L924" s="6" t="s">
        <v>724</v>
      </c>
      <c r="M924" s="6" t="s">
        <v>4766</v>
      </c>
      <c r="N924" s="6" t="s">
        <v>4766</v>
      </c>
      <c r="O924" s="6" t="s">
        <v>4766</v>
      </c>
    </row>
    <row r="925" spans="1:15" ht="16.5" customHeight="1" x14ac:dyDescent="0.25">
      <c r="A925" s="1" t="s">
        <v>4351</v>
      </c>
      <c r="B925" s="2" t="s">
        <v>5922</v>
      </c>
      <c r="C925" s="13" t="str">
        <f t="shared" si="18"/>
        <v>查看目錄</v>
      </c>
      <c r="D925" s="1" t="s">
        <v>2213</v>
      </c>
      <c r="E925" s="6" t="s">
        <v>4352</v>
      </c>
      <c r="F925" s="6">
        <v>40598</v>
      </c>
      <c r="G925" s="6">
        <v>40674</v>
      </c>
      <c r="H925" s="6" t="s">
        <v>4766</v>
      </c>
      <c r="I925" s="6" t="s">
        <v>4766</v>
      </c>
      <c r="J925" s="6" t="s">
        <v>4766</v>
      </c>
      <c r="K925" s="6" t="s">
        <v>4766</v>
      </c>
      <c r="L925" s="6" t="s">
        <v>724</v>
      </c>
      <c r="M925" s="6" t="s">
        <v>4766</v>
      </c>
      <c r="N925" s="6" t="s">
        <v>4766</v>
      </c>
      <c r="O925" s="6" t="s">
        <v>4766</v>
      </c>
    </row>
    <row r="926" spans="1:15" ht="16.5" customHeight="1" x14ac:dyDescent="0.25">
      <c r="A926" s="1" t="s">
        <v>4353</v>
      </c>
      <c r="B926" s="2" t="s">
        <v>5923</v>
      </c>
      <c r="C926" s="13" t="str">
        <f t="shared" si="18"/>
        <v>查看目錄</v>
      </c>
      <c r="D926" s="1" t="s">
        <v>4167</v>
      </c>
      <c r="E926" s="6">
        <v>40637</v>
      </c>
      <c r="F926" s="6">
        <v>40667</v>
      </c>
      <c r="G926" s="6">
        <v>40682</v>
      </c>
      <c r="H926" s="6" t="s">
        <v>4766</v>
      </c>
      <c r="I926" s="6" t="s">
        <v>4766</v>
      </c>
      <c r="J926" s="6" t="s">
        <v>4766</v>
      </c>
      <c r="K926" s="6" t="s">
        <v>4766</v>
      </c>
      <c r="L926" s="6" t="s">
        <v>108</v>
      </c>
      <c r="M926" s="6" t="s">
        <v>4766</v>
      </c>
      <c r="N926" s="6" t="s">
        <v>4766</v>
      </c>
      <c r="O926" s="6" t="s">
        <v>4766</v>
      </c>
    </row>
    <row r="927" spans="1:15" ht="16.5" customHeight="1" x14ac:dyDescent="0.25">
      <c r="A927" s="1" t="s">
        <v>4354</v>
      </c>
      <c r="B927" s="2" t="s">
        <v>5924</v>
      </c>
      <c r="C927" s="13" t="str">
        <f t="shared" si="18"/>
        <v>查看目錄</v>
      </c>
      <c r="D927" s="1" t="s">
        <v>4167</v>
      </c>
      <c r="E927" s="6">
        <v>40637</v>
      </c>
      <c r="F927" s="6">
        <v>40667</v>
      </c>
      <c r="G927" s="6">
        <v>40682</v>
      </c>
      <c r="H927" s="6" t="s">
        <v>4766</v>
      </c>
      <c r="I927" s="6" t="s">
        <v>4766</v>
      </c>
      <c r="J927" s="6" t="s">
        <v>4766</v>
      </c>
      <c r="K927" s="6" t="s">
        <v>4766</v>
      </c>
      <c r="L927" s="6" t="s">
        <v>108</v>
      </c>
      <c r="M927" s="6" t="s">
        <v>4766</v>
      </c>
      <c r="N927" s="6" t="s">
        <v>4766</v>
      </c>
      <c r="O927" s="6" t="s">
        <v>4766</v>
      </c>
    </row>
    <row r="928" spans="1:15" ht="16.5" customHeight="1" x14ac:dyDescent="0.25">
      <c r="A928" s="1" t="s">
        <v>4355</v>
      </c>
      <c r="B928" s="2" t="s">
        <v>5925</v>
      </c>
      <c r="C928" s="13" t="str">
        <f t="shared" si="18"/>
        <v>查看目錄</v>
      </c>
      <c r="D928" s="1" t="s">
        <v>4167</v>
      </c>
      <c r="E928" s="6">
        <v>40637</v>
      </c>
      <c r="F928" s="6">
        <v>40667</v>
      </c>
      <c r="G928" s="6">
        <v>40682</v>
      </c>
      <c r="H928" s="6" t="s">
        <v>4766</v>
      </c>
      <c r="I928" s="6" t="s">
        <v>4766</v>
      </c>
      <c r="J928" s="6" t="s">
        <v>4766</v>
      </c>
      <c r="K928" s="6" t="s">
        <v>4766</v>
      </c>
      <c r="L928" s="6" t="s">
        <v>108</v>
      </c>
      <c r="M928" s="6" t="s">
        <v>4766</v>
      </c>
      <c r="N928" s="6" t="s">
        <v>4766</v>
      </c>
      <c r="O928" s="6" t="s">
        <v>4766</v>
      </c>
    </row>
    <row r="929" spans="1:15" ht="16.5" customHeight="1" x14ac:dyDescent="0.25">
      <c r="A929" s="1" t="s">
        <v>4356</v>
      </c>
      <c r="B929" s="2" t="s">
        <v>5926</v>
      </c>
      <c r="C929" s="13" t="str">
        <f t="shared" si="18"/>
        <v>查看目錄</v>
      </c>
      <c r="D929" s="1" t="s">
        <v>4167</v>
      </c>
      <c r="E929" s="6">
        <v>40637</v>
      </c>
      <c r="F929" s="6">
        <v>40667</v>
      </c>
      <c r="G929" s="6">
        <v>40682</v>
      </c>
      <c r="H929" s="6" t="s">
        <v>4766</v>
      </c>
      <c r="I929" s="6" t="s">
        <v>4766</v>
      </c>
      <c r="J929" s="6" t="s">
        <v>4766</v>
      </c>
      <c r="K929" s="6" t="s">
        <v>4766</v>
      </c>
      <c r="L929" s="6" t="s">
        <v>108</v>
      </c>
      <c r="M929" s="6" t="s">
        <v>4766</v>
      </c>
      <c r="N929" s="6" t="s">
        <v>4766</v>
      </c>
      <c r="O929" s="6" t="s">
        <v>4766</v>
      </c>
    </row>
    <row r="930" spans="1:15" ht="16.5" customHeight="1" x14ac:dyDescent="0.25">
      <c r="A930" s="1" t="s">
        <v>4357</v>
      </c>
      <c r="B930" s="2" t="s">
        <v>5927</v>
      </c>
      <c r="C930" s="13" t="str">
        <f t="shared" si="18"/>
        <v>查看目錄</v>
      </c>
      <c r="D930" s="1" t="s">
        <v>4167</v>
      </c>
      <c r="E930" s="6">
        <v>40637</v>
      </c>
      <c r="F930" s="6">
        <v>40667</v>
      </c>
      <c r="G930" s="6">
        <v>40682</v>
      </c>
      <c r="H930" s="6" t="s">
        <v>4766</v>
      </c>
      <c r="I930" s="6" t="s">
        <v>4766</v>
      </c>
      <c r="J930" s="6" t="s">
        <v>4766</v>
      </c>
      <c r="K930" s="6" t="s">
        <v>4766</v>
      </c>
      <c r="L930" s="6" t="s">
        <v>108</v>
      </c>
      <c r="M930" s="6" t="s">
        <v>4766</v>
      </c>
      <c r="N930" s="6" t="s">
        <v>4766</v>
      </c>
      <c r="O930" s="6" t="s">
        <v>4766</v>
      </c>
    </row>
    <row r="931" spans="1:15" ht="16.5" customHeight="1" x14ac:dyDescent="0.25">
      <c r="A931" s="1" t="s">
        <v>4358</v>
      </c>
      <c r="B931" s="2" t="s">
        <v>5928</v>
      </c>
      <c r="C931" s="13" t="str">
        <f t="shared" si="18"/>
        <v>查看目錄</v>
      </c>
      <c r="D931" s="1" t="s">
        <v>4129</v>
      </c>
      <c r="E931" s="6">
        <v>40653</v>
      </c>
      <c r="F931" s="6">
        <v>40680</v>
      </c>
      <c r="G931" s="6">
        <v>40680</v>
      </c>
      <c r="H931" s="6" t="s">
        <v>4766</v>
      </c>
      <c r="I931" s="6" t="s">
        <v>4766</v>
      </c>
      <c r="J931" s="6" t="s">
        <v>4766</v>
      </c>
      <c r="K931" s="6" t="s">
        <v>4766</v>
      </c>
      <c r="L931" s="6" t="s">
        <v>625</v>
      </c>
      <c r="M931" s="6" t="s">
        <v>4766</v>
      </c>
      <c r="N931" s="6" t="s">
        <v>4766</v>
      </c>
      <c r="O931" s="6" t="s">
        <v>4766</v>
      </c>
    </row>
    <row r="932" spans="1:15" ht="16.5" customHeight="1" x14ac:dyDescent="0.25">
      <c r="A932" s="1" t="s">
        <v>4359</v>
      </c>
      <c r="B932" s="2" t="s">
        <v>5929</v>
      </c>
      <c r="C932" s="13" t="str">
        <f t="shared" si="18"/>
        <v>查看目錄</v>
      </c>
      <c r="D932" s="1" t="s">
        <v>50</v>
      </c>
      <c r="E932" s="6">
        <v>40653</v>
      </c>
      <c r="F932" s="6">
        <v>40683</v>
      </c>
      <c r="G932" s="6">
        <v>40686</v>
      </c>
      <c r="H932" s="6" t="s">
        <v>4766</v>
      </c>
      <c r="I932" s="6" t="s">
        <v>4766</v>
      </c>
      <c r="J932" s="6" t="s">
        <v>4766</v>
      </c>
      <c r="K932" s="6" t="s">
        <v>4766</v>
      </c>
      <c r="L932" s="6" t="s">
        <v>625</v>
      </c>
      <c r="M932" s="6" t="s">
        <v>4766</v>
      </c>
      <c r="N932" s="6" t="s">
        <v>4766</v>
      </c>
      <c r="O932" s="6" t="s">
        <v>4766</v>
      </c>
    </row>
    <row r="933" spans="1:15" ht="16.5" customHeight="1" x14ac:dyDescent="0.25">
      <c r="A933" s="1" t="s">
        <v>4360</v>
      </c>
      <c r="B933" s="2" t="s">
        <v>5930</v>
      </c>
      <c r="C933" s="13" t="str">
        <f t="shared" si="18"/>
        <v>查看目錄</v>
      </c>
      <c r="D933" s="1" t="s">
        <v>5780</v>
      </c>
      <c r="E933" s="6">
        <v>40658</v>
      </c>
      <c r="F933" s="6">
        <v>40688</v>
      </c>
      <c r="G933" s="6">
        <v>40693</v>
      </c>
      <c r="H933" s="6" t="s">
        <v>4766</v>
      </c>
      <c r="I933" s="6" t="s">
        <v>4766</v>
      </c>
      <c r="J933" s="6" t="s">
        <v>4766</v>
      </c>
      <c r="K933" s="6" t="s">
        <v>4766</v>
      </c>
      <c r="L933" s="6" t="s">
        <v>724</v>
      </c>
      <c r="M933" s="6" t="s">
        <v>4766</v>
      </c>
      <c r="N933" s="6" t="s">
        <v>4766</v>
      </c>
      <c r="O933" s="6" t="s">
        <v>4766</v>
      </c>
    </row>
    <row r="934" spans="1:15" ht="16.5" customHeight="1" x14ac:dyDescent="0.25">
      <c r="A934" s="1" t="s">
        <v>4361</v>
      </c>
      <c r="B934" s="2" t="s">
        <v>5931</v>
      </c>
      <c r="C934" s="13" t="str">
        <f t="shared" si="18"/>
        <v>查看目錄</v>
      </c>
      <c r="D934" s="1" t="s">
        <v>714</v>
      </c>
      <c r="E934" s="6">
        <v>40689</v>
      </c>
      <c r="F934" s="6">
        <v>40718</v>
      </c>
      <c r="G934" s="6">
        <v>40721</v>
      </c>
      <c r="H934" s="6" t="s">
        <v>4766</v>
      </c>
      <c r="I934" s="6" t="s">
        <v>4766</v>
      </c>
      <c r="J934" s="6" t="s">
        <v>4766</v>
      </c>
      <c r="K934" s="6" t="s">
        <v>4766</v>
      </c>
      <c r="L934" s="6" t="s">
        <v>715</v>
      </c>
      <c r="M934" s="6" t="s">
        <v>4766</v>
      </c>
      <c r="N934" s="6" t="s">
        <v>4766</v>
      </c>
      <c r="O934" s="6" t="s">
        <v>4766</v>
      </c>
    </row>
    <row r="935" spans="1:15" ht="16.5" customHeight="1" x14ac:dyDescent="0.25">
      <c r="A935" s="1" t="s">
        <v>4362</v>
      </c>
      <c r="B935" s="2" t="s">
        <v>5932</v>
      </c>
      <c r="C935" s="13" t="str">
        <f t="shared" si="18"/>
        <v>查看目錄</v>
      </c>
      <c r="D935" s="1" t="s">
        <v>1363</v>
      </c>
      <c r="E935" s="6">
        <v>40633</v>
      </c>
      <c r="F935" s="6">
        <v>40709</v>
      </c>
      <c r="G935" s="6">
        <v>40702</v>
      </c>
      <c r="H935" s="6" t="s">
        <v>4766</v>
      </c>
      <c r="I935" s="6" t="s">
        <v>4766</v>
      </c>
      <c r="J935" s="6" t="s">
        <v>4766</v>
      </c>
      <c r="K935" s="6" t="s">
        <v>4766</v>
      </c>
      <c r="L935" s="6" t="s">
        <v>562</v>
      </c>
      <c r="M935" s="6" t="s">
        <v>4766</v>
      </c>
      <c r="N935" s="6" t="s">
        <v>4766</v>
      </c>
      <c r="O935" s="6" t="s">
        <v>4766</v>
      </c>
    </row>
    <row r="936" spans="1:15" ht="16.5" customHeight="1" x14ac:dyDescent="0.25">
      <c r="A936" s="1" t="s">
        <v>4363</v>
      </c>
      <c r="B936" s="2" t="s">
        <v>5933</v>
      </c>
      <c r="C936" s="13" t="str">
        <f t="shared" si="18"/>
        <v>查看目錄</v>
      </c>
      <c r="D936" s="1" t="s">
        <v>1363</v>
      </c>
      <c r="E936" s="6">
        <v>40647</v>
      </c>
      <c r="F936" s="6">
        <v>40724</v>
      </c>
      <c r="G936" s="6">
        <v>40702</v>
      </c>
      <c r="H936" s="6" t="s">
        <v>4766</v>
      </c>
      <c r="I936" s="6" t="s">
        <v>4766</v>
      </c>
      <c r="J936" s="6" t="s">
        <v>4766</v>
      </c>
      <c r="K936" s="6" t="s">
        <v>4766</v>
      </c>
      <c r="L936" s="6" t="s">
        <v>562</v>
      </c>
      <c r="M936" s="6" t="s">
        <v>4766</v>
      </c>
      <c r="N936" s="6" t="s">
        <v>4766</v>
      </c>
      <c r="O936" s="6" t="s">
        <v>4766</v>
      </c>
    </row>
    <row r="937" spans="1:15" ht="16.5" customHeight="1" x14ac:dyDescent="0.25">
      <c r="A937" s="1" t="s">
        <v>4364</v>
      </c>
      <c r="B937" s="2" t="s">
        <v>5934</v>
      </c>
      <c r="C937" s="13" t="str">
        <f t="shared" si="18"/>
        <v>查看目錄</v>
      </c>
      <c r="D937" s="1" t="s">
        <v>4365</v>
      </c>
      <c r="E937" s="6">
        <v>40689</v>
      </c>
      <c r="F937" s="6">
        <v>40720</v>
      </c>
      <c r="G937" s="6">
        <v>40704</v>
      </c>
      <c r="H937" s="6" t="s">
        <v>4766</v>
      </c>
      <c r="I937" s="6" t="s">
        <v>4766</v>
      </c>
      <c r="J937" s="6" t="s">
        <v>4766</v>
      </c>
      <c r="K937" s="6" t="s">
        <v>4766</v>
      </c>
      <c r="L937" s="6" t="s">
        <v>108</v>
      </c>
      <c r="M937" s="6" t="s">
        <v>4766</v>
      </c>
      <c r="N937" s="6" t="s">
        <v>4766</v>
      </c>
      <c r="O937" s="6" t="s">
        <v>4766</v>
      </c>
    </row>
    <row r="938" spans="1:15" ht="16.5" customHeight="1" x14ac:dyDescent="0.25">
      <c r="A938" s="1" t="s">
        <v>4366</v>
      </c>
      <c r="B938" s="2" t="s">
        <v>5935</v>
      </c>
      <c r="C938" s="13" t="str">
        <f t="shared" si="18"/>
        <v>查看目錄</v>
      </c>
      <c r="D938" s="1" t="s">
        <v>1363</v>
      </c>
      <c r="E938" s="6">
        <v>40689</v>
      </c>
      <c r="F938" s="6">
        <v>40720</v>
      </c>
      <c r="G938" s="6">
        <v>40704</v>
      </c>
      <c r="H938" s="6" t="s">
        <v>4766</v>
      </c>
      <c r="I938" s="6" t="s">
        <v>4766</v>
      </c>
      <c r="J938" s="6" t="s">
        <v>4766</v>
      </c>
      <c r="K938" s="6" t="s">
        <v>4766</v>
      </c>
      <c r="L938" s="6" t="s">
        <v>108</v>
      </c>
      <c r="M938" s="6" t="s">
        <v>4766</v>
      </c>
      <c r="N938" s="6" t="s">
        <v>4766</v>
      </c>
      <c r="O938" s="6" t="s">
        <v>4766</v>
      </c>
    </row>
    <row r="939" spans="1:15" ht="16.5" customHeight="1" x14ac:dyDescent="0.25">
      <c r="A939" s="1" t="s">
        <v>4367</v>
      </c>
      <c r="B939" s="2" t="s">
        <v>5936</v>
      </c>
      <c r="C939" s="13" t="str">
        <f t="shared" si="18"/>
        <v>查看目錄</v>
      </c>
      <c r="D939" s="1" t="s">
        <v>613</v>
      </c>
      <c r="E939" s="6">
        <v>40683</v>
      </c>
      <c r="F939" s="6">
        <v>40714</v>
      </c>
      <c r="G939" s="6">
        <v>40704</v>
      </c>
      <c r="H939" s="6" t="s">
        <v>4766</v>
      </c>
      <c r="I939" s="6" t="s">
        <v>4766</v>
      </c>
      <c r="J939" s="6" t="s">
        <v>4766</v>
      </c>
      <c r="K939" s="6" t="s">
        <v>4766</v>
      </c>
      <c r="L939" s="6" t="s">
        <v>625</v>
      </c>
      <c r="M939" s="6" t="s">
        <v>4766</v>
      </c>
      <c r="N939" s="6" t="s">
        <v>4766</v>
      </c>
      <c r="O939" s="6" t="s">
        <v>4766</v>
      </c>
    </row>
    <row r="940" spans="1:15" ht="16.5" customHeight="1" x14ac:dyDescent="0.25">
      <c r="A940" s="1" t="s">
        <v>4368</v>
      </c>
      <c r="B940" s="2" t="s">
        <v>5937</v>
      </c>
      <c r="C940" s="13" t="str">
        <f t="shared" si="18"/>
        <v>查看目錄</v>
      </c>
      <c r="D940" s="1" t="s">
        <v>613</v>
      </c>
      <c r="E940" s="6">
        <v>40683</v>
      </c>
      <c r="F940" s="6">
        <v>40714</v>
      </c>
      <c r="G940" s="6">
        <v>40704</v>
      </c>
      <c r="H940" s="6" t="s">
        <v>4766</v>
      </c>
      <c r="I940" s="6" t="s">
        <v>4766</v>
      </c>
      <c r="J940" s="6" t="s">
        <v>4766</v>
      </c>
      <c r="K940" s="6" t="s">
        <v>4766</v>
      </c>
      <c r="L940" s="6" t="s">
        <v>625</v>
      </c>
      <c r="M940" s="6" t="s">
        <v>4766</v>
      </c>
      <c r="N940" s="6" t="s">
        <v>4766</v>
      </c>
      <c r="O940" s="6" t="s">
        <v>4766</v>
      </c>
    </row>
    <row r="941" spans="1:15" ht="16.5" customHeight="1" x14ac:dyDescent="0.25">
      <c r="A941" s="1" t="s">
        <v>4369</v>
      </c>
      <c r="B941" s="2" t="s">
        <v>5938</v>
      </c>
      <c r="C941" s="13" t="str">
        <f t="shared" si="18"/>
        <v>查看目錄</v>
      </c>
      <c r="D941" s="1" t="s">
        <v>5780</v>
      </c>
      <c r="E941" s="6">
        <v>40693</v>
      </c>
      <c r="F941" s="6">
        <v>40724</v>
      </c>
      <c r="G941" s="6">
        <v>40718</v>
      </c>
      <c r="H941" s="6" t="s">
        <v>4766</v>
      </c>
      <c r="I941" s="6" t="s">
        <v>4766</v>
      </c>
      <c r="J941" s="6" t="s">
        <v>4766</v>
      </c>
      <c r="K941" s="6" t="s">
        <v>4766</v>
      </c>
      <c r="L941" s="6" t="s">
        <v>724</v>
      </c>
      <c r="M941" s="6" t="s">
        <v>4766</v>
      </c>
      <c r="N941" s="6" t="s">
        <v>4766</v>
      </c>
      <c r="O941" s="6" t="s">
        <v>4766</v>
      </c>
    </row>
    <row r="942" spans="1:15" ht="16.5" customHeight="1" x14ac:dyDescent="0.25">
      <c r="A942" s="1" t="s">
        <v>4370</v>
      </c>
      <c r="B942" s="2" t="s">
        <v>5939</v>
      </c>
      <c r="C942" s="13" t="str">
        <f t="shared" si="18"/>
        <v>查看目錄</v>
      </c>
      <c r="D942" s="1" t="s">
        <v>1363</v>
      </c>
      <c r="E942" s="6">
        <v>40721</v>
      </c>
      <c r="F942" s="6">
        <v>40740</v>
      </c>
      <c r="G942" s="6" t="s">
        <v>4766</v>
      </c>
      <c r="H942" s="6" t="s">
        <v>4766</v>
      </c>
      <c r="I942" s="6" t="s">
        <v>4766</v>
      </c>
      <c r="J942" s="6" t="s">
        <v>4766</v>
      </c>
      <c r="K942" s="6" t="s">
        <v>4766</v>
      </c>
      <c r="L942" s="6" t="s">
        <v>562</v>
      </c>
      <c r="M942" s="6" t="s">
        <v>4766</v>
      </c>
      <c r="N942" s="6" t="s">
        <v>4766</v>
      </c>
      <c r="O942" s="6" t="s">
        <v>4766</v>
      </c>
    </row>
    <row r="943" spans="1:15" ht="16.5" customHeight="1" x14ac:dyDescent="0.25">
      <c r="A943" s="1" t="s">
        <v>4371</v>
      </c>
      <c r="B943" s="2" t="s">
        <v>5940</v>
      </c>
      <c r="C943" s="13" t="str">
        <f t="shared" si="18"/>
        <v>查看目錄</v>
      </c>
      <c r="D943" s="1" t="s">
        <v>127</v>
      </c>
      <c r="E943" s="6">
        <v>40730</v>
      </c>
      <c r="F943" s="6">
        <v>40761</v>
      </c>
      <c r="G943" s="6" t="s">
        <v>4766</v>
      </c>
      <c r="H943" s="6" t="s">
        <v>4766</v>
      </c>
      <c r="I943" s="6" t="s">
        <v>4766</v>
      </c>
      <c r="J943" s="6" t="s">
        <v>4766</v>
      </c>
      <c r="K943" s="6" t="s">
        <v>4766</v>
      </c>
      <c r="L943" s="6" t="s">
        <v>724</v>
      </c>
      <c r="M943" s="6" t="s">
        <v>4766</v>
      </c>
      <c r="N943" s="6" t="s">
        <v>4766</v>
      </c>
      <c r="O943" s="6" t="s">
        <v>4766</v>
      </c>
    </row>
    <row r="944" spans="1:15" ht="16.5" customHeight="1" x14ac:dyDescent="0.25">
      <c r="A944" s="1" t="s">
        <v>4372</v>
      </c>
      <c r="B944" s="2" t="s">
        <v>5941</v>
      </c>
      <c r="C944" s="13" t="str">
        <f t="shared" si="18"/>
        <v>查看目錄</v>
      </c>
      <c r="D944" s="1" t="s">
        <v>681</v>
      </c>
      <c r="E944" s="6">
        <v>40736</v>
      </c>
      <c r="F944" s="6">
        <v>40761</v>
      </c>
      <c r="G944" s="6">
        <v>40753</v>
      </c>
      <c r="H944" s="6" t="s">
        <v>4766</v>
      </c>
      <c r="I944" s="6" t="s">
        <v>4766</v>
      </c>
      <c r="J944" s="6" t="s">
        <v>4766</v>
      </c>
      <c r="K944" s="6" t="s">
        <v>4766</v>
      </c>
      <c r="L944" s="6" t="s">
        <v>625</v>
      </c>
      <c r="M944" s="6" t="s">
        <v>4766</v>
      </c>
      <c r="N944" s="6" t="s">
        <v>4766</v>
      </c>
      <c r="O944" s="6" t="s">
        <v>4766</v>
      </c>
    </row>
    <row r="945" spans="1:15" ht="16.5" customHeight="1" x14ac:dyDescent="0.25">
      <c r="A945" s="1" t="s">
        <v>4373</v>
      </c>
      <c r="B945" s="2" t="s">
        <v>5942</v>
      </c>
      <c r="C945" s="13" t="str">
        <f t="shared" si="18"/>
        <v>查看目錄</v>
      </c>
      <c r="D945" s="1" t="s">
        <v>681</v>
      </c>
      <c r="E945" s="6">
        <v>40736</v>
      </c>
      <c r="F945" s="6">
        <v>40761</v>
      </c>
      <c r="G945" s="6">
        <v>40753</v>
      </c>
      <c r="H945" s="6" t="s">
        <v>4766</v>
      </c>
      <c r="I945" s="6" t="s">
        <v>4766</v>
      </c>
      <c r="J945" s="6" t="s">
        <v>4766</v>
      </c>
      <c r="K945" s="6" t="s">
        <v>4766</v>
      </c>
      <c r="L945" s="6" t="s">
        <v>625</v>
      </c>
      <c r="M945" s="6" t="s">
        <v>4766</v>
      </c>
      <c r="N945" s="6" t="s">
        <v>4766</v>
      </c>
      <c r="O945" s="6" t="s">
        <v>4766</v>
      </c>
    </row>
    <row r="946" spans="1:15" ht="16.5" customHeight="1" x14ac:dyDescent="0.25">
      <c r="A946" s="1" t="s">
        <v>4374</v>
      </c>
      <c r="B946" s="2" t="s">
        <v>5943</v>
      </c>
      <c r="C946" s="13" t="str">
        <f t="shared" si="18"/>
        <v>查看目錄</v>
      </c>
      <c r="D946" s="1" t="s">
        <v>4167</v>
      </c>
      <c r="E946" s="6">
        <v>40752</v>
      </c>
      <c r="F946" s="6">
        <v>40765</v>
      </c>
      <c r="G946" s="6" t="s">
        <v>4766</v>
      </c>
      <c r="H946" s="6" t="s">
        <v>4766</v>
      </c>
      <c r="I946" s="6" t="s">
        <v>4766</v>
      </c>
      <c r="J946" s="6" t="s">
        <v>4766</v>
      </c>
      <c r="K946" s="6" t="s">
        <v>4766</v>
      </c>
      <c r="L946" s="6" t="s">
        <v>108</v>
      </c>
      <c r="M946" s="6" t="s">
        <v>4766</v>
      </c>
      <c r="N946" s="6" t="s">
        <v>4766</v>
      </c>
      <c r="O946" s="6" t="s">
        <v>4766</v>
      </c>
    </row>
    <row r="947" spans="1:15" ht="16.5" customHeight="1" x14ac:dyDescent="0.25">
      <c r="A947" s="1" t="s">
        <v>4375</v>
      </c>
      <c r="B947" s="2" t="s">
        <v>5944</v>
      </c>
      <c r="C947" s="13" t="str">
        <f t="shared" si="18"/>
        <v>查看目錄</v>
      </c>
      <c r="D947" s="1" t="s">
        <v>4167</v>
      </c>
      <c r="E947" s="6">
        <v>40757</v>
      </c>
      <c r="F947" s="6">
        <v>40765</v>
      </c>
      <c r="G947" s="6" t="s">
        <v>4766</v>
      </c>
      <c r="H947" s="6" t="s">
        <v>4766</v>
      </c>
      <c r="I947" s="6" t="s">
        <v>4766</v>
      </c>
      <c r="J947" s="6" t="s">
        <v>4766</v>
      </c>
      <c r="K947" s="6" t="s">
        <v>4766</v>
      </c>
      <c r="L947" s="6" t="s">
        <v>108</v>
      </c>
      <c r="M947" s="6" t="s">
        <v>4766</v>
      </c>
      <c r="N947" s="6" t="s">
        <v>4766</v>
      </c>
      <c r="O947" s="6" t="s">
        <v>4766</v>
      </c>
    </row>
    <row r="948" spans="1:15" ht="16.5" customHeight="1" x14ac:dyDescent="0.25">
      <c r="A948" s="1" t="s">
        <v>4376</v>
      </c>
      <c r="B948" s="2" t="s">
        <v>5945</v>
      </c>
      <c r="C948" s="13" t="str">
        <f t="shared" si="18"/>
        <v>查看目錄</v>
      </c>
      <c r="D948" s="1" t="s">
        <v>4377</v>
      </c>
      <c r="E948" s="6">
        <v>40751</v>
      </c>
      <c r="F948" s="6">
        <v>40775</v>
      </c>
      <c r="G948" s="6">
        <v>40774</v>
      </c>
      <c r="H948" s="6" t="s">
        <v>4766</v>
      </c>
      <c r="I948" s="6" t="s">
        <v>4766</v>
      </c>
      <c r="J948" s="6" t="s">
        <v>4766</v>
      </c>
      <c r="K948" s="6" t="s">
        <v>4766</v>
      </c>
      <c r="L948" s="6" t="s">
        <v>724</v>
      </c>
      <c r="M948" s="6" t="s">
        <v>4766</v>
      </c>
      <c r="N948" s="6" t="s">
        <v>4766</v>
      </c>
      <c r="O948" s="6" t="s">
        <v>4766</v>
      </c>
    </row>
    <row r="949" spans="1:15" ht="16.5" customHeight="1" x14ac:dyDescent="0.25">
      <c r="A949" s="1" t="s">
        <v>4378</v>
      </c>
      <c r="B949" s="2" t="s">
        <v>5946</v>
      </c>
      <c r="C949" s="13" t="str">
        <f t="shared" si="18"/>
        <v>查看目錄</v>
      </c>
      <c r="D949" s="1" t="s">
        <v>2213</v>
      </c>
      <c r="E949" s="6">
        <v>40772</v>
      </c>
      <c r="F949" s="6">
        <v>40785</v>
      </c>
      <c r="G949" s="6">
        <v>40785</v>
      </c>
      <c r="H949" s="6" t="s">
        <v>4766</v>
      </c>
      <c r="I949" s="6" t="s">
        <v>4766</v>
      </c>
      <c r="J949" s="6" t="s">
        <v>4766</v>
      </c>
      <c r="K949" s="6" t="s">
        <v>4766</v>
      </c>
      <c r="L949" s="6" t="s">
        <v>724</v>
      </c>
      <c r="M949" s="6" t="s">
        <v>4766</v>
      </c>
      <c r="N949" s="6" t="s">
        <v>4766</v>
      </c>
      <c r="O949" s="6" t="s">
        <v>4766</v>
      </c>
    </row>
    <row r="950" spans="1:15" ht="16.5" customHeight="1" x14ac:dyDescent="0.25">
      <c r="A950" s="1" t="s">
        <v>4379</v>
      </c>
      <c r="B950" s="2" t="s">
        <v>5947</v>
      </c>
      <c r="C950" s="13" t="str">
        <f t="shared" si="18"/>
        <v>查看目錄</v>
      </c>
      <c r="D950" s="1" t="s">
        <v>127</v>
      </c>
      <c r="E950" s="6">
        <v>40757</v>
      </c>
      <c r="F950" s="6">
        <v>40786</v>
      </c>
      <c r="G950" s="6">
        <v>40788</v>
      </c>
      <c r="H950" s="6" t="s">
        <v>4766</v>
      </c>
      <c r="I950" s="6" t="s">
        <v>4766</v>
      </c>
      <c r="J950" s="6" t="s">
        <v>4766</v>
      </c>
      <c r="K950" s="6" t="s">
        <v>4766</v>
      </c>
      <c r="L950" s="6" t="s">
        <v>481</v>
      </c>
      <c r="M950" s="6" t="s">
        <v>4766</v>
      </c>
      <c r="N950" s="6" t="s">
        <v>4766</v>
      </c>
      <c r="O950" s="6" t="s">
        <v>4766</v>
      </c>
    </row>
    <row r="951" spans="1:15" ht="16.5" customHeight="1" x14ac:dyDescent="0.25">
      <c r="A951" s="1" t="s">
        <v>4380</v>
      </c>
      <c r="B951" s="2" t="s">
        <v>5948</v>
      </c>
      <c r="C951" s="13" t="str">
        <f t="shared" si="18"/>
        <v>查看目錄</v>
      </c>
      <c r="D951" s="1" t="s">
        <v>127</v>
      </c>
      <c r="E951" s="6">
        <v>40757</v>
      </c>
      <c r="F951" s="6">
        <v>40786</v>
      </c>
      <c r="G951" s="6">
        <v>40788</v>
      </c>
      <c r="H951" s="6" t="s">
        <v>4766</v>
      </c>
      <c r="I951" s="6" t="s">
        <v>4766</v>
      </c>
      <c r="J951" s="6" t="s">
        <v>4766</v>
      </c>
      <c r="K951" s="6" t="s">
        <v>4766</v>
      </c>
      <c r="L951" s="6" t="s">
        <v>481</v>
      </c>
      <c r="M951" s="6" t="s">
        <v>4766</v>
      </c>
      <c r="N951" s="6" t="s">
        <v>4766</v>
      </c>
      <c r="O951" s="6" t="s">
        <v>4766</v>
      </c>
    </row>
    <row r="952" spans="1:15" ht="16.5" customHeight="1" x14ac:dyDescent="0.25">
      <c r="A952" s="1" t="s">
        <v>4381</v>
      </c>
      <c r="B952" s="2" t="s">
        <v>5949</v>
      </c>
      <c r="C952" s="13" t="str">
        <f t="shared" si="18"/>
        <v>查看目錄</v>
      </c>
      <c r="D952" s="1" t="s">
        <v>3597</v>
      </c>
      <c r="E952" s="6">
        <v>40826</v>
      </c>
      <c r="F952" s="6">
        <v>40843</v>
      </c>
      <c r="G952" s="6">
        <v>40849</v>
      </c>
      <c r="H952" s="6" t="s">
        <v>4766</v>
      </c>
      <c r="I952" s="6" t="s">
        <v>4766</v>
      </c>
      <c r="J952" s="6" t="s">
        <v>4766</v>
      </c>
      <c r="K952" s="6" t="s">
        <v>4766</v>
      </c>
      <c r="L952" s="6" t="s">
        <v>715</v>
      </c>
      <c r="M952" s="6" t="s">
        <v>4766</v>
      </c>
      <c r="N952" s="6" t="s">
        <v>4766</v>
      </c>
      <c r="O952" s="6" t="s">
        <v>4766</v>
      </c>
    </row>
    <row r="953" spans="1:15" ht="16.5" customHeight="1" x14ac:dyDescent="0.25">
      <c r="A953" s="1" t="s">
        <v>4382</v>
      </c>
      <c r="B953" s="2" t="s">
        <v>5950</v>
      </c>
      <c r="C953" s="13" t="str">
        <f>HYPERLINK("X:\Private\NTD\Test Report\測試報告-電子版本(1999-2014)\MIS\MIS-11101","查看文件")</f>
        <v>查看文件</v>
      </c>
      <c r="D953" s="1" t="s">
        <v>1943</v>
      </c>
      <c r="E953" s="6">
        <v>37201</v>
      </c>
      <c r="F953" s="6">
        <v>37177</v>
      </c>
      <c r="G953" s="6" t="s">
        <v>4766</v>
      </c>
      <c r="H953" s="6" t="s">
        <v>4766</v>
      </c>
      <c r="I953" s="6" t="s">
        <v>4766</v>
      </c>
      <c r="J953" s="6" t="s">
        <v>4766</v>
      </c>
      <c r="K953" s="6" t="s">
        <v>4766</v>
      </c>
      <c r="L953" s="6" t="s">
        <v>4766</v>
      </c>
      <c r="M953" s="6" t="s">
        <v>4766</v>
      </c>
      <c r="N953" s="6" t="s">
        <v>4766</v>
      </c>
      <c r="O953" s="6" t="s">
        <v>4766</v>
      </c>
    </row>
    <row r="954" spans="1:15" ht="16.5" customHeight="1" x14ac:dyDescent="0.25">
      <c r="A954" s="1" t="s">
        <v>4383</v>
      </c>
      <c r="B954" s="2" t="s">
        <v>5951</v>
      </c>
      <c r="C954" s="13" t="str">
        <f>HYPERLINK("X:\Private\NTD\Test Report\測試報告-電子版本(1999-2014)\MIS\MIS-11102","查看文件")</f>
        <v>查看文件</v>
      </c>
      <c r="D954" s="1" t="s">
        <v>481</v>
      </c>
      <c r="E954" s="6">
        <v>37200</v>
      </c>
      <c r="F954" s="6">
        <v>37212</v>
      </c>
      <c r="G954" s="6" t="s">
        <v>4766</v>
      </c>
      <c r="H954" s="6" t="s">
        <v>4766</v>
      </c>
      <c r="I954" s="6" t="s">
        <v>4766</v>
      </c>
      <c r="J954" s="6" t="s">
        <v>4766</v>
      </c>
      <c r="K954" s="6" t="s">
        <v>4766</v>
      </c>
      <c r="L954" s="6" t="s">
        <v>4766</v>
      </c>
      <c r="M954" s="6" t="s">
        <v>4766</v>
      </c>
      <c r="N954" s="6" t="s">
        <v>4766</v>
      </c>
      <c r="O954" s="6" t="s">
        <v>4766</v>
      </c>
    </row>
    <row r="955" spans="1:15" ht="16.5" customHeight="1" x14ac:dyDescent="0.25">
      <c r="A955" s="1" t="s">
        <v>4384</v>
      </c>
      <c r="B955" s="2" t="s">
        <v>5952</v>
      </c>
      <c r="C955" s="13" t="str">
        <f>HYPERLINK("X:\Private\NTD\Test Report\測試報告-電子版本(1999-2014)\MIS\MIS-11103","查看文件")</f>
        <v>查看文件</v>
      </c>
      <c r="D955" s="1" t="s">
        <v>1884</v>
      </c>
      <c r="E955" s="6">
        <v>37209</v>
      </c>
      <c r="F955" s="6">
        <v>37215</v>
      </c>
      <c r="G955" s="6" t="s">
        <v>4766</v>
      </c>
      <c r="H955" s="6" t="s">
        <v>4766</v>
      </c>
      <c r="I955" s="6" t="s">
        <v>4766</v>
      </c>
      <c r="J955" s="6" t="s">
        <v>4766</v>
      </c>
      <c r="K955" s="6" t="s">
        <v>4766</v>
      </c>
      <c r="L955" s="6" t="s">
        <v>4766</v>
      </c>
      <c r="M955" s="6" t="s">
        <v>4766</v>
      </c>
      <c r="N955" s="6" t="s">
        <v>4766</v>
      </c>
      <c r="O955" s="6" t="s">
        <v>4766</v>
      </c>
    </row>
    <row r="956" spans="1:15" ht="16.5" customHeight="1" x14ac:dyDescent="0.25">
      <c r="A956" s="1" t="s">
        <v>4385</v>
      </c>
      <c r="B956" s="2" t="s">
        <v>4766</v>
      </c>
      <c r="C956" s="13" t="str">
        <f>HYPERLINK("X:\Private\NTD\Test Report\測試報告-電子版本(1999-2014)\MIS\MIS-11104","查看文件")</f>
        <v>查看文件</v>
      </c>
      <c r="D956" s="1" t="s">
        <v>1884</v>
      </c>
      <c r="E956" s="6">
        <v>37209</v>
      </c>
      <c r="F956" s="6">
        <v>37215</v>
      </c>
      <c r="G956" s="6" t="s">
        <v>4766</v>
      </c>
      <c r="H956" s="6" t="s">
        <v>4766</v>
      </c>
      <c r="I956" s="6" t="s">
        <v>4766</v>
      </c>
      <c r="J956" s="6" t="s">
        <v>4766</v>
      </c>
      <c r="K956" s="6" t="s">
        <v>4766</v>
      </c>
      <c r="L956" s="6" t="s">
        <v>4766</v>
      </c>
      <c r="M956" s="6" t="s">
        <v>4766</v>
      </c>
      <c r="N956" s="6" t="s">
        <v>4766</v>
      </c>
      <c r="O956" s="6" t="s">
        <v>4766</v>
      </c>
    </row>
    <row r="957" spans="1:15" ht="16.5" customHeight="1" x14ac:dyDescent="0.25">
      <c r="A957" s="1" t="s">
        <v>4386</v>
      </c>
      <c r="B957" s="2" t="s">
        <v>5953</v>
      </c>
      <c r="C957" s="13" t="str">
        <f>HYPERLINK("X:\Private\NTD\Test Report\測試報告-電子版本(1999-2014)\MIS\MIS-11105","查看文件")</f>
        <v>查看文件</v>
      </c>
      <c r="D957" s="1" t="s">
        <v>1884</v>
      </c>
      <c r="E957" s="6">
        <v>37209</v>
      </c>
      <c r="F957" s="6">
        <v>37215</v>
      </c>
      <c r="G957" s="6" t="s">
        <v>4766</v>
      </c>
      <c r="H957" s="6" t="s">
        <v>4766</v>
      </c>
      <c r="I957" s="6" t="s">
        <v>4766</v>
      </c>
      <c r="J957" s="6" t="s">
        <v>4766</v>
      </c>
      <c r="K957" s="6" t="s">
        <v>4766</v>
      </c>
      <c r="L957" s="6" t="s">
        <v>4766</v>
      </c>
      <c r="M957" s="6" t="s">
        <v>4766</v>
      </c>
      <c r="N957" s="6" t="s">
        <v>4766</v>
      </c>
      <c r="O957" s="6" t="s">
        <v>4766</v>
      </c>
    </row>
    <row r="958" spans="1:15" ht="16.5" customHeight="1" x14ac:dyDescent="0.25">
      <c r="A958" s="1" t="s">
        <v>4387</v>
      </c>
      <c r="B958" s="2" t="s">
        <v>5954</v>
      </c>
      <c r="C958" s="13" t="str">
        <f>HYPERLINK("X:\Private\NTD\Test Report\測試報告-電子版本(1999-2014)\MIS\MIS-11106","查看文件")</f>
        <v>查看文件</v>
      </c>
      <c r="D958" s="1" t="s">
        <v>1884</v>
      </c>
      <c r="E958" s="6">
        <v>37209</v>
      </c>
      <c r="F958" s="6">
        <v>37215</v>
      </c>
      <c r="G958" s="6" t="s">
        <v>4766</v>
      </c>
      <c r="H958" s="6" t="s">
        <v>4766</v>
      </c>
      <c r="I958" s="6" t="s">
        <v>4766</v>
      </c>
      <c r="J958" s="6" t="s">
        <v>4766</v>
      </c>
      <c r="K958" s="6" t="s">
        <v>4766</v>
      </c>
      <c r="L958" s="6" t="s">
        <v>4766</v>
      </c>
      <c r="M958" s="6" t="s">
        <v>4766</v>
      </c>
      <c r="N958" s="6" t="s">
        <v>4766</v>
      </c>
      <c r="O958" s="6" t="s">
        <v>4766</v>
      </c>
    </row>
    <row r="959" spans="1:15" ht="16.5" customHeight="1" x14ac:dyDescent="0.25">
      <c r="A959" s="1" t="s">
        <v>4388</v>
      </c>
      <c r="B959" s="2" t="s">
        <v>5955</v>
      </c>
      <c r="C959" s="13" t="str">
        <f>HYPERLINK("X:\Private\NTD\Test Report\測試報告-電子版本(1999-2014)\MIS\MIS-11107","查看文件")</f>
        <v>查看文件</v>
      </c>
      <c r="D959" s="1" t="s">
        <v>1884</v>
      </c>
      <c r="E959" s="6">
        <v>37209</v>
      </c>
      <c r="F959" s="6">
        <v>37215</v>
      </c>
      <c r="G959" s="6" t="s">
        <v>4766</v>
      </c>
      <c r="H959" s="6" t="s">
        <v>4766</v>
      </c>
      <c r="I959" s="6" t="s">
        <v>4766</v>
      </c>
      <c r="J959" s="6" t="s">
        <v>4766</v>
      </c>
      <c r="K959" s="6" t="s">
        <v>4766</v>
      </c>
      <c r="L959" s="6" t="s">
        <v>4766</v>
      </c>
      <c r="M959" s="6" t="s">
        <v>4766</v>
      </c>
      <c r="N959" s="6" t="s">
        <v>4766</v>
      </c>
      <c r="O959" s="6" t="s">
        <v>4766</v>
      </c>
    </row>
    <row r="960" spans="1:15" ht="16.5" customHeight="1" x14ac:dyDescent="0.25">
      <c r="A960" s="1" t="s">
        <v>4389</v>
      </c>
      <c r="B960" s="2" t="s">
        <v>5956</v>
      </c>
      <c r="C960" s="13" t="str">
        <f>HYPERLINK("X:\Private\NTD\Test Report\測試報告-電子版本(1999-2014)\MIS\MIS-11108","查看文件")</f>
        <v>查看文件</v>
      </c>
      <c r="D960" s="1" t="s">
        <v>1884</v>
      </c>
      <c r="E960" s="6">
        <v>37209</v>
      </c>
      <c r="F960" s="6">
        <v>37215</v>
      </c>
      <c r="G960" s="6" t="s">
        <v>4766</v>
      </c>
      <c r="H960" s="6" t="s">
        <v>4766</v>
      </c>
      <c r="I960" s="6" t="s">
        <v>4766</v>
      </c>
      <c r="J960" s="6" t="s">
        <v>4766</v>
      </c>
      <c r="K960" s="6" t="s">
        <v>4766</v>
      </c>
      <c r="L960" s="6" t="s">
        <v>4766</v>
      </c>
      <c r="M960" s="6" t="s">
        <v>4766</v>
      </c>
      <c r="N960" s="6" t="s">
        <v>4766</v>
      </c>
      <c r="O960" s="6" t="s">
        <v>4766</v>
      </c>
    </row>
    <row r="961" spans="1:15" ht="16.5" customHeight="1" x14ac:dyDescent="0.25">
      <c r="A961" s="1" t="s">
        <v>4390</v>
      </c>
      <c r="B961" s="2" t="s">
        <v>5957</v>
      </c>
      <c r="C961" s="13" t="str">
        <f>HYPERLINK("X:\Private\NTD\Test Report\測試報告-電子版本(1999-2014)\MIS\MIS-11109","查看文件")</f>
        <v>查看文件</v>
      </c>
      <c r="D961" s="1" t="s">
        <v>1884</v>
      </c>
      <c r="E961" s="6">
        <v>37209</v>
      </c>
      <c r="F961" s="6">
        <v>37215</v>
      </c>
      <c r="G961" s="6" t="s">
        <v>4766</v>
      </c>
      <c r="H961" s="6" t="s">
        <v>4766</v>
      </c>
      <c r="I961" s="6" t="s">
        <v>4766</v>
      </c>
      <c r="J961" s="6" t="s">
        <v>4766</v>
      </c>
      <c r="K961" s="6" t="s">
        <v>4766</v>
      </c>
      <c r="L961" s="6" t="s">
        <v>4766</v>
      </c>
      <c r="M961" s="6" t="s">
        <v>4766</v>
      </c>
      <c r="N961" s="6" t="s">
        <v>4766</v>
      </c>
      <c r="O961" s="6" t="s">
        <v>4766</v>
      </c>
    </row>
    <row r="962" spans="1:15" ht="16.5" customHeight="1" x14ac:dyDescent="0.25">
      <c r="A962" s="1" t="s">
        <v>4391</v>
      </c>
      <c r="B962" s="2" t="s">
        <v>5958</v>
      </c>
      <c r="C962" s="13" t="str">
        <f>HYPERLINK("X:\Private\NTD\Test Report\測試報告-電子版本(1999-2014)\MIS\MIS-11110","查看文件")</f>
        <v>查看文件</v>
      </c>
      <c r="D962" s="1" t="s">
        <v>1884</v>
      </c>
      <c r="E962" s="6">
        <v>37209</v>
      </c>
      <c r="F962" s="6">
        <v>37215</v>
      </c>
      <c r="G962" s="6" t="s">
        <v>4766</v>
      </c>
      <c r="H962" s="6" t="s">
        <v>4766</v>
      </c>
      <c r="I962" s="6" t="s">
        <v>4766</v>
      </c>
      <c r="J962" s="6" t="s">
        <v>4766</v>
      </c>
      <c r="K962" s="6" t="s">
        <v>4766</v>
      </c>
      <c r="L962" s="6" t="s">
        <v>4766</v>
      </c>
      <c r="M962" s="6" t="s">
        <v>4766</v>
      </c>
      <c r="N962" s="6" t="s">
        <v>4766</v>
      </c>
      <c r="O962" s="6" t="s">
        <v>4766</v>
      </c>
    </row>
    <row r="963" spans="1:15" ht="16.5" customHeight="1" x14ac:dyDescent="0.25">
      <c r="A963" s="1" t="s">
        <v>4392</v>
      </c>
      <c r="B963" s="2" t="s">
        <v>5959</v>
      </c>
      <c r="C963" s="13" t="str">
        <f>HYPERLINK("X:\Private\NTD\Test Report\測試報告-電子版本(1999-2014)\MIS","查看目錄")</f>
        <v>查看目錄</v>
      </c>
      <c r="D963" s="1" t="s">
        <v>4766</v>
      </c>
      <c r="E963" s="6" t="s">
        <v>4766</v>
      </c>
      <c r="F963" s="6" t="s">
        <v>4766</v>
      </c>
      <c r="G963" s="6" t="s">
        <v>4766</v>
      </c>
      <c r="H963" s="6" t="s">
        <v>4766</v>
      </c>
      <c r="I963" s="6" t="s">
        <v>4766</v>
      </c>
      <c r="J963" s="6" t="s">
        <v>4766</v>
      </c>
      <c r="K963" s="6" t="s">
        <v>4766</v>
      </c>
      <c r="L963" s="6" t="s">
        <v>117</v>
      </c>
      <c r="M963" s="6" t="s">
        <v>4766</v>
      </c>
      <c r="N963" s="6" t="s">
        <v>4766</v>
      </c>
      <c r="O963" s="6" t="s">
        <v>4766</v>
      </c>
    </row>
    <row r="964" spans="1:15" ht="16.5" customHeight="1" x14ac:dyDescent="0.25">
      <c r="A964" s="1" t="s">
        <v>4393</v>
      </c>
      <c r="B964" s="2" t="s">
        <v>5960</v>
      </c>
      <c r="C964" s="13" t="str">
        <f>HYPERLINK("X:\Private\NTD\Test Report\測試報告-電子版本(1999-2014)\MIS","查看目錄")</f>
        <v>查看目錄</v>
      </c>
      <c r="D964" s="1" t="s">
        <v>578</v>
      </c>
      <c r="E964" s="6">
        <v>41222</v>
      </c>
      <c r="F964" s="6">
        <v>41262</v>
      </c>
      <c r="G964" s="6">
        <v>40906</v>
      </c>
      <c r="H964" s="6" t="s">
        <v>4766</v>
      </c>
      <c r="I964" s="6" t="s">
        <v>4766</v>
      </c>
      <c r="J964" s="6" t="s">
        <v>4766</v>
      </c>
      <c r="K964" s="6" t="s">
        <v>4766</v>
      </c>
      <c r="L964" s="6" t="s">
        <v>554</v>
      </c>
      <c r="M964" s="6" t="s">
        <v>4766</v>
      </c>
      <c r="N964" s="6" t="s">
        <v>4766</v>
      </c>
      <c r="O964" s="6" t="s">
        <v>4766</v>
      </c>
    </row>
    <row r="965" spans="1:15" ht="16.5" customHeight="1" x14ac:dyDescent="0.25">
      <c r="A965" s="1" t="s">
        <v>4394</v>
      </c>
      <c r="B965" s="2" t="s">
        <v>5961</v>
      </c>
      <c r="C965" s="13" t="str">
        <f>HYPERLINK("X:\Private\NTD\Test Report\測試報告-電子版本(1999-2014)\MIS","查看目錄")</f>
        <v>查看目錄</v>
      </c>
      <c r="D965" s="1" t="s">
        <v>578</v>
      </c>
      <c r="E965" s="6">
        <v>41222</v>
      </c>
      <c r="F965" s="6">
        <v>41262</v>
      </c>
      <c r="G965" s="6">
        <v>40906</v>
      </c>
      <c r="H965" s="6" t="s">
        <v>4766</v>
      </c>
      <c r="I965" s="6" t="s">
        <v>4766</v>
      </c>
      <c r="J965" s="6" t="s">
        <v>4766</v>
      </c>
      <c r="K965" s="6" t="s">
        <v>4766</v>
      </c>
      <c r="L965" s="6" t="s">
        <v>554</v>
      </c>
      <c r="M965" s="6" t="s">
        <v>4766</v>
      </c>
      <c r="N965" s="6" t="s">
        <v>4766</v>
      </c>
      <c r="O965" s="6" t="s">
        <v>4766</v>
      </c>
    </row>
    <row r="966" spans="1:15" ht="16.5" customHeight="1" x14ac:dyDescent="0.25">
      <c r="A966" s="1" t="s">
        <v>4395</v>
      </c>
      <c r="B966" s="2" t="s">
        <v>5962</v>
      </c>
      <c r="C966" s="13" t="str">
        <f>HYPERLINK("X:\Private\NTD\Test Report\測試報告-電子版本(1999-2014)\MIS","查看目錄")</f>
        <v>查看目錄</v>
      </c>
      <c r="D966" s="1" t="s">
        <v>5780</v>
      </c>
      <c r="E966" s="6">
        <v>40836</v>
      </c>
      <c r="F966" s="6">
        <v>40877</v>
      </c>
      <c r="G966" s="6">
        <v>40883</v>
      </c>
      <c r="H966" s="6" t="s">
        <v>4766</v>
      </c>
      <c r="I966" s="6" t="s">
        <v>4766</v>
      </c>
      <c r="J966" s="6" t="s">
        <v>4766</v>
      </c>
      <c r="K966" s="6" t="s">
        <v>4766</v>
      </c>
      <c r="L966" s="6" t="s">
        <v>724</v>
      </c>
      <c r="M966" s="6" t="s">
        <v>4766</v>
      </c>
      <c r="N966" s="6" t="s">
        <v>4766</v>
      </c>
      <c r="O966" s="6" t="s">
        <v>4766</v>
      </c>
    </row>
    <row r="967" spans="1:15" ht="16.5" customHeight="1" x14ac:dyDescent="0.25">
      <c r="A967" s="1" t="s">
        <v>4396</v>
      </c>
      <c r="B967" s="2" t="s">
        <v>5963</v>
      </c>
      <c r="C967" s="13" t="str">
        <f>HYPERLINK("X:\Private\NTD\Test Report\測試報告-電子版本(1999-2014)\MIS","查看目錄")</f>
        <v>查看目錄</v>
      </c>
      <c r="D967" s="1" t="s">
        <v>1363</v>
      </c>
      <c r="E967" s="6">
        <v>40875</v>
      </c>
      <c r="F967" s="6">
        <v>40904</v>
      </c>
      <c r="G967" s="6">
        <v>40973</v>
      </c>
      <c r="H967" s="6" t="s">
        <v>4766</v>
      </c>
      <c r="I967" s="6" t="s">
        <v>4766</v>
      </c>
      <c r="J967" s="6" t="s">
        <v>4766</v>
      </c>
      <c r="K967" s="6" t="s">
        <v>4766</v>
      </c>
      <c r="L967" s="6" t="s">
        <v>562</v>
      </c>
      <c r="M967" s="6" t="s">
        <v>4766</v>
      </c>
      <c r="N967" s="6" t="s">
        <v>4766</v>
      </c>
      <c r="O967" s="6" t="s">
        <v>4766</v>
      </c>
    </row>
    <row r="968" spans="1:15" ht="16.5" customHeight="1" x14ac:dyDescent="0.25">
      <c r="A968" s="1" t="s">
        <v>4397</v>
      </c>
      <c r="B968" s="2" t="s">
        <v>5964</v>
      </c>
      <c r="C968" s="13" t="str">
        <f>HYPERLINK("X:\Private\NTD\Test Report\測試報告-電子版本(1999-2014)\MIS\MIS-11111","查看文件")</f>
        <v>查看文件</v>
      </c>
      <c r="D968" s="1" t="s">
        <v>1884</v>
      </c>
      <c r="E968" s="6">
        <v>37209</v>
      </c>
      <c r="F968" s="6">
        <v>37215</v>
      </c>
      <c r="G968" s="6" t="s">
        <v>4766</v>
      </c>
      <c r="H968" s="6" t="s">
        <v>4766</v>
      </c>
      <c r="I968" s="6" t="s">
        <v>4766</v>
      </c>
      <c r="J968" s="6" t="s">
        <v>4766</v>
      </c>
      <c r="K968" s="6" t="s">
        <v>4766</v>
      </c>
      <c r="L968" s="6" t="s">
        <v>4766</v>
      </c>
      <c r="M968" s="6" t="s">
        <v>4766</v>
      </c>
      <c r="N968" s="6" t="s">
        <v>4766</v>
      </c>
      <c r="O968" s="6" t="s">
        <v>4766</v>
      </c>
    </row>
    <row r="969" spans="1:15" ht="16.5" customHeight="1" x14ac:dyDescent="0.25">
      <c r="A969" s="1" t="s">
        <v>4398</v>
      </c>
      <c r="B969" s="2" t="s">
        <v>5965</v>
      </c>
      <c r="C969" s="13" t="str">
        <f>HYPERLINK("X:\Private\NTD\Test Report\測試報告-電子版本(1999-2014)\MIS\MIS-11112","查看文件")</f>
        <v>查看文件</v>
      </c>
      <c r="D969" s="1" t="s">
        <v>1884</v>
      </c>
      <c r="E969" s="6">
        <v>37209</v>
      </c>
      <c r="F969" s="6">
        <v>37215</v>
      </c>
      <c r="G969" s="6" t="s">
        <v>4766</v>
      </c>
      <c r="H969" s="6" t="s">
        <v>4766</v>
      </c>
      <c r="I969" s="6" t="s">
        <v>4766</v>
      </c>
      <c r="J969" s="6" t="s">
        <v>4766</v>
      </c>
      <c r="K969" s="6" t="s">
        <v>4766</v>
      </c>
      <c r="L969" s="6" t="s">
        <v>4766</v>
      </c>
      <c r="M969" s="6" t="s">
        <v>4766</v>
      </c>
      <c r="N969" s="6" t="s">
        <v>4766</v>
      </c>
      <c r="O969" s="6" t="s">
        <v>4766</v>
      </c>
    </row>
    <row r="970" spans="1:15" ht="16.5" customHeight="1" x14ac:dyDescent="0.25">
      <c r="A970" s="1" t="s">
        <v>4399</v>
      </c>
      <c r="B970" s="2" t="s">
        <v>5966</v>
      </c>
      <c r="C970" s="13" t="str">
        <f>HYPERLINK("X:\Private\NTD\Test Report\測試報告-電子版本(1999-2014)\MIS\MIS-11113","查看文件")</f>
        <v>查看文件</v>
      </c>
      <c r="D970" s="1" t="s">
        <v>1884</v>
      </c>
      <c r="E970" s="6">
        <v>37209</v>
      </c>
      <c r="F970" s="6">
        <v>37215</v>
      </c>
      <c r="G970" s="6" t="s">
        <v>4766</v>
      </c>
      <c r="H970" s="6" t="s">
        <v>4766</v>
      </c>
      <c r="I970" s="6" t="s">
        <v>4766</v>
      </c>
      <c r="J970" s="6" t="s">
        <v>4766</v>
      </c>
      <c r="K970" s="6" t="s">
        <v>4766</v>
      </c>
      <c r="L970" s="6" t="s">
        <v>4766</v>
      </c>
      <c r="M970" s="6" t="s">
        <v>4766</v>
      </c>
      <c r="N970" s="6" t="s">
        <v>4766</v>
      </c>
      <c r="O970" s="6" t="s">
        <v>4766</v>
      </c>
    </row>
    <row r="971" spans="1:15" ht="16.5" customHeight="1" x14ac:dyDescent="0.25">
      <c r="A971" s="1" t="s">
        <v>4400</v>
      </c>
      <c r="B971" s="2" t="s">
        <v>5967</v>
      </c>
      <c r="C971" s="13" t="str">
        <f>HYPERLINK("X:\Private\NTD\Test Report\測試報告-電子版本(1999-2014)\MIS\MIS-11114","查看文件")</f>
        <v>查看文件</v>
      </c>
      <c r="D971" s="1" t="s">
        <v>1884</v>
      </c>
      <c r="E971" s="6">
        <v>37209</v>
      </c>
      <c r="F971" s="6">
        <v>37215</v>
      </c>
      <c r="G971" s="6" t="s">
        <v>4766</v>
      </c>
      <c r="H971" s="6" t="s">
        <v>4766</v>
      </c>
      <c r="I971" s="6" t="s">
        <v>4766</v>
      </c>
      <c r="J971" s="6" t="s">
        <v>4766</v>
      </c>
      <c r="K971" s="6" t="s">
        <v>4766</v>
      </c>
      <c r="L971" s="6" t="s">
        <v>4766</v>
      </c>
      <c r="M971" s="6" t="s">
        <v>4766</v>
      </c>
      <c r="N971" s="6" t="s">
        <v>4766</v>
      </c>
      <c r="O971" s="6" t="s">
        <v>4766</v>
      </c>
    </row>
    <row r="972" spans="1:15" ht="16.5" customHeight="1" x14ac:dyDescent="0.25">
      <c r="A972" s="1" t="s">
        <v>4401</v>
      </c>
      <c r="B972" s="2" t="s">
        <v>4766</v>
      </c>
      <c r="C972" s="13" t="str">
        <f>HYPERLINK("X:\Private\NTD\Test Report\測試報告-電子版本(1999-2014)\MIS\MIS-11115","查看文件")</f>
        <v>查看文件</v>
      </c>
      <c r="D972" s="1" t="s">
        <v>25</v>
      </c>
      <c r="E972" s="6" t="s">
        <v>4766</v>
      </c>
      <c r="F972" s="6" t="s">
        <v>4766</v>
      </c>
      <c r="G972" s="6" t="s">
        <v>4766</v>
      </c>
      <c r="H972" s="6" t="s">
        <v>4766</v>
      </c>
      <c r="I972" s="6" t="s">
        <v>4766</v>
      </c>
      <c r="J972" s="6" t="s">
        <v>4766</v>
      </c>
      <c r="K972" s="6" t="s">
        <v>4766</v>
      </c>
      <c r="L972" s="6" t="s">
        <v>4766</v>
      </c>
      <c r="M972" s="6" t="s">
        <v>4766</v>
      </c>
      <c r="N972" s="6" t="s">
        <v>4766</v>
      </c>
      <c r="O972" s="6" t="s">
        <v>4766</v>
      </c>
    </row>
    <row r="973" spans="1:15" ht="16.5" customHeight="1" x14ac:dyDescent="0.25">
      <c r="A973" s="1" t="s">
        <v>4402</v>
      </c>
      <c r="B973" s="2" t="s">
        <v>4766</v>
      </c>
      <c r="C973" s="13" t="str">
        <f>HYPERLINK("X:\Private\NTD\Test Report\測試報告-電子版本(1999-2014)\MIS\MIS-11116","查看文件")</f>
        <v>查看文件</v>
      </c>
      <c r="D973" s="1" t="s">
        <v>25</v>
      </c>
      <c r="E973" s="6" t="s">
        <v>4766</v>
      </c>
      <c r="F973" s="6" t="s">
        <v>4766</v>
      </c>
      <c r="G973" s="6" t="s">
        <v>4766</v>
      </c>
      <c r="H973" s="6" t="s">
        <v>4766</v>
      </c>
      <c r="I973" s="6" t="s">
        <v>4766</v>
      </c>
      <c r="J973" s="6" t="s">
        <v>4766</v>
      </c>
      <c r="K973" s="6" t="s">
        <v>4766</v>
      </c>
      <c r="L973" s="6" t="s">
        <v>4766</v>
      </c>
      <c r="M973" s="6" t="s">
        <v>4766</v>
      </c>
      <c r="N973" s="6" t="s">
        <v>4766</v>
      </c>
      <c r="O973" s="6" t="s">
        <v>4766</v>
      </c>
    </row>
    <row r="974" spans="1:15" ht="16.5" customHeight="1" x14ac:dyDescent="0.25">
      <c r="A974" s="1" t="s">
        <v>4403</v>
      </c>
      <c r="B974" s="2" t="s">
        <v>5968</v>
      </c>
      <c r="C974" s="13" t="str">
        <f>HYPERLINK("X:\Private\NTD\Test Report\測試報告-電子版本(1999-2014)\MIS\MIS-11117","查看文件")</f>
        <v>查看文件</v>
      </c>
      <c r="D974" s="1" t="s">
        <v>1042</v>
      </c>
      <c r="E974" s="6">
        <v>37216</v>
      </c>
      <c r="F974" s="6">
        <v>37222</v>
      </c>
      <c r="G974" s="6" t="s">
        <v>4766</v>
      </c>
      <c r="H974" s="6" t="s">
        <v>4766</v>
      </c>
      <c r="I974" s="6" t="s">
        <v>4766</v>
      </c>
      <c r="J974" s="6" t="s">
        <v>4766</v>
      </c>
      <c r="K974" s="6" t="s">
        <v>4766</v>
      </c>
      <c r="L974" s="6" t="s">
        <v>4766</v>
      </c>
      <c r="M974" s="6" t="s">
        <v>4766</v>
      </c>
      <c r="N974" s="6" t="s">
        <v>4766</v>
      </c>
      <c r="O974" s="6" t="s">
        <v>4766</v>
      </c>
    </row>
    <row r="975" spans="1:15" ht="16.5" customHeight="1" x14ac:dyDescent="0.25">
      <c r="A975" s="1" t="s">
        <v>4404</v>
      </c>
      <c r="B975" s="2" t="s">
        <v>5969</v>
      </c>
      <c r="C975" s="13" t="str">
        <f>HYPERLINK("X:\Private\NTD\Test Report\測試報告-電子版本(1999-2014)\MIS\MIS-11118","查看文件")</f>
        <v>查看文件</v>
      </c>
      <c r="D975" s="1" t="s">
        <v>312</v>
      </c>
      <c r="E975" s="6">
        <v>37225</v>
      </c>
      <c r="F975" s="6">
        <v>37218</v>
      </c>
      <c r="G975" s="6" t="s">
        <v>4766</v>
      </c>
      <c r="H975" s="6" t="s">
        <v>4766</v>
      </c>
      <c r="I975" s="6" t="s">
        <v>4766</v>
      </c>
      <c r="J975" s="6" t="s">
        <v>4766</v>
      </c>
      <c r="K975" s="6" t="s">
        <v>4766</v>
      </c>
      <c r="L975" s="6" t="s">
        <v>4766</v>
      </c>
      <c r="M975" s="6" t="s">
        <v>4766</v>
      </c>
      <c r="N975" s="6" t="s">
        <v>4766</v>
      </c>
      <c r="O975" s="6" t="s">
        <v>4766</v>
      </c>
    </row>
    <row r="976" spans="1:15" ht="16.5" customHeight="1" x14ac:dyDescent="0.25">
      <c r="A976" s="1" t="s">
        <v>4405</v>
      </c>
      <c r="B976" s="2" t="s">
        <v>5970</v>
      </c>
      <c r="C976" s="13" t="str">
        <f>HYPERLINK("X:\Private\NTD\Test Report\測試報告-電子版本(1999-2014)\MIS","查看目錄")</f>
        <v>查看目錄</v>
      </c>
      <c r="D976" s="1" t="s">
        <v>1363</v>
      </c>
      <c r="E976" s="6">
        <v>40854</v>
      </c>
      <c r="F976" s="6">
        <v>41250</v>
      </c>
      <c r="G976" s="6">
        <v>40890</v>
      </c>
      <c r="H976" s="6" t="s">
        <v>4766</v>
      </c>
      <c r="I976" s="6" t="s">
        <v>4766</v>
      </c>
      <c r="J976" s="6" t="s">
        <v>4766</v>
      </c>
      <c r="K976" s="6" t="s">
        <v>4766</v>
      </c>
      <c r="L976" s="6" t="s">
        <v>108</v>
      </c>
      <c r="M976" s="6" t="s">
        <v>4766</v>
      </c>
      <c r="N976" s="6" t="s">
        <v>4766</v>
      </c>
      <c r="O976" s="6" t="s">
        <v>4766</v>
      </c>
    </row>
    <row r="977" spans="1:15" ht="16.5" customHeight="1" x14ac:dyDescent="0.25">
      <c r="A977" s="1" t="s">
        <v>4406</v>
      </c>
      <c r="B977" s="2" t="s">
        <v>5971</v>
      </c>
      <c r="C977" s="13" t="str">
        <f>HYPERLINK("X:\Private\NTD\Test Report\測試報告-電子版本(1999-2014)\MIS","查看目錄")</f>
        <v>查看目錄</v>
      </c>
      <c r="D977" s="1" t="s">
        <v>1363</v>
      </c>
      <c r="E977" s="6">
        <v>40854</v>
      </c>
      <c r="F977" s="6">
        <v>41250</v>
      </c>
      <c r="G977" s="6">
        <v>40890</v>
      </c>
      <c r="H977" s="6" t="s">
        <v>4766</v>
      </c>
      <c r="I977" s="6" t="s">
        <v>4766</v>
      </c>
      <c r="J977" s="6" t="s">
        <v>4766</v>
      </c>
      <c r="K977" s="6" t="s">
        <v>4766</v>
      </c>
      <c r="L977" s="6" t="s">
        <v>108</v>
      </c>
      <c r="M977" s="6" t="s">
        <v>4766</v>
      </c>
      <c r="N977" s="6" t="s">
        <v>4766</v>
      </c>
      <c r="O977" s="6" t="s">
        <v>4766</v>
      </c>
    </row>
    <row r="978" spans="1:15" ht="16.5" customHeight="1" x14ac:dyDescent="0.25">
      <c r="A978" s="1" t="s">
        <v>4407</v>
      </c>
      <c r="B978" s="2" t="s">
        <v>5972</v>
      </c>
      <c r="C978" s="13" t="str">
        <f>HYPERLINK("X:\Private\NTD\Test Report\測試報告-電子版本(1999-2014)\MIS\MIS-11201","查看文件")</f>
        <v>查看文件</v>
      </c>
      <c r="D978" s="1" t="s">
        <v>25</v>
      </c>
      <c r="E978" s="6">
        <v>37225</v>
      </c>
      <c r="F978" s="6">
        <v>37230</v>
      </c>
      <c r="G978" s="6" t="s">
        <v>4766</v>
      </c>
      <c r="H978" s="6" t="s">
        <v>4766</v>
      </c>
      <c r="I978" s="6" t="s">
        <v>4766</v>
      </c>
      <c r="J978" s="6" t="s">
        <v>4766</v>
      </c>
      <c r="K978" s="6" t="s">
        <v>4766</v>
      </c>
      <c r="L978" s="6" t="s">
        <v>4766</v>
      </c>
      <c r="M978" s="6" t="s">
        <v>4766</v>
      </c>
      <c r="N978" s="6" t="s">
        <v>4766</v>
      </c>
      <c r="O978" s="6" t="s">
        <v>4766</v>
      </c>
    </row>
    <row r="979" spans="1:15" ht="16.5" customHeight="1" x14ac:dyDescent="0.25">
      <c r="A979" s="1" t="s">
        <v>4408</v>
      </c>
      <c r="B979" s="2" t="s">
        <v>5973</v>
      </c>
      <c r="C979" s="13" t="str">
        <f>HYPERLINK("X:\Private\NTD\Test Report\測試報告-電子版本(1999-2014)\MIS\MIS-11202","查看文件")</f>
        <v>查看文件</v>
      </c>
      <c r="D979" s="1" t="s">
        <v>25</v>
      </c>
      <c r="E979" s="6">
        <v>37231</v>
      </c>
      <c r="F979" s="6">
        <v>37213</v>
      </c>
      <c r="G979" s="6" t="s">
        <v>4766</v>
      </c>
      <c r="H979" s="6" t="s">
        <v>4766</v>
      </c>
      <c r="I979" s="6" t="s">
        <v>4766</v>
      </c>
      <c r="J979" s="6" t="s">
        <v>4766</v>
      </c>
      <c r="K979" s="6" t="s">
        <v>4766</v>
      </c>
      <c r="L979" s="6" t="s">
        <v>4766</v>
      </c>
      <c r="M979" s="6" t="s">
        <v>4766</v>
      </c>
      <c r="N979" s="6" t="s">
        <v>4766</v>
      </c>
      <c r="O979" s="6" t="s">
        <v>4766</v>
      </c>
    </row>
    <row r="980" spans="1:15" ht="16.5" customHeight="1" x14ac:dyDescent="0.25">
      <c r="A980" s="1" t="s">
        <v>4409</v>
      </c>
      <c r="B980" s="2" t="s">
        <v>5974</v>
      </c>
      <c r="C980" s="13" t="str">
        <f>HYPERLINK("X:\Private\NTD\Test Report\測試報告-電子版本(1999-2014)\MIS\MIS-11203","查看文件")</f>
        <v>查看文件</v>
      </c>
      <c r="D980" s="1" t="s">
        <v>25</v>
      </c>
      <c r="E980" s="6">
        <v>37231</v>
      </c>
      <c r="F980" s="6">
        <v>37206</v>
      </c>
      <c r="G980" s="6" t="s">
        <v>4766</v>
      </c>
      <c r="H980" s="6" t="s">
        <v>4766</v>
      </c>
      <c r="I980" s="6" t="s">
        <v>4766</v>
      </c>
      <c r="J980" s="6" t="s">
        <v>4766</v>
      </c>
      <c r="K980" s="6" t="s">
        <v>4766</v>
      </c>
      <c r="L980" s="6" t="s">
        <v>4766</v>
      </c>
      <c r="M980" s="6" t="s">
        <v>4766</v>
      </c>
      <c r="N980" s="6" t="s">
        <v>4766</v>
      </c>
      <c r="O980" s="6" t="s">
        <v>4766</v>
      </c>
    </row>
    <row r="981" spans="1:15" ht="16.5" customHeight="1" x14ac:dyDescent="0.25">
      <c r="A981" s="1" t="s">
        <v>4410</v>
      </c>
      <c r="B981" s="2" t="s">
        <v>5975</v>
      </c>
      <c r="C981" s="13" t="str">
        <f>HYPERLINK("X:\Private\NTD\Test Report\測試報告-電子版本(1999-2014)\MIS\MIS-11204","查看文件")</f>
        <v>查看文件</v>
      </c>
      <c r="D981" s="1" t="s">
        <v>11</v>
      </c>
      <c r="E981" s="6">
        <v>37231</v>
      </c>
      <c r="F981" s="6">
        <v>37241</v>
      </c>
      <c r="G981" s="6" t="s">
        <v>4766</v>
      </c>
      <c r="H981" s="6" t="s">
        <v>4766</v>
      </c>
      <c r="I981" s="6" t="s">
        <v>4766</v>
      </c>
      <c r="J981" s="6" t="s">
        <v>4766</v>
      </c>
      <c r="K981" s="6" t="s">
        <v>4766</v>
      </c>
      <c r="L981" s="6" t="s">
        <v>4766</v>
      </c>
      <c r="M981" s="6" t="s">
        <v>4766</v>
      </c>
      <c r="N981" s="6" t="s">
        <v>4766</v>
      </c>
      <c r="O981" s="6" t="s">
        <v>4766</v>
      </c>
    </row>
    <row r="982" spans="1:15" ht="16.5" customHeight="1" x14ac:dyDescent="0.25">
      <c r="A982" s="1" t="s">
        <v>4411</v>
      </c>
      <c r="B982" s="2" t="s">
        <v>5976</v>
      </c>
      <c r="C982" s="13" t="str">
        <f>HYPERLINK("X:\Private\NTD\Test Report\測試報告-電子版本(1999-2014)\MIS\MIS-11205","查看文件")</f>
        <v>查看文件</v>
      </c>
      <c r="D982" s="1" t="s">
        <v>11</v>
      </c>
      <c r="E982" s="6">
        <v>37236</v>
      </c>
      <c r="F982" s="6">
        <v>37255</v>
      </c>
      <c r="G982" s="6" t="s">
        <v>4766</v>
      </c>
      <c r="H982" s="6" t="s">
        <v>4766</v>
      </c>
      <c r="I982" s="6" t="s">
        <v>4766</v>
      </c>
      <c r="J982" s="6" t="s">
        <v>4766</v>
      </c>
      <c r="K982" s="6" t="s">
        <v>4766</v>
      </c>
      <c r="L982" s="6" t="s">
        <v>4766</v>
      </c>
      <c r="M982" s="6" t="s">
        <v>4766</v>
      </c>
      <c r="N982" s="6" t="s">
        <v>4766</v>
      </c>
      <c r="O982" s="6" t="s">
        <v>4766</v>
      </c>
    </row>
    <row r="983" spans="1:15" ht="16.5" customHeight="1" x14ac:dyDescent="0.25">
      <c r="A983" s="1" t="s">
        <v>4412</v>
      </c>
      <c r="B983" s="2" t="s">
        <v>5977</v>
      </c>
      <c r="C983" s="13" t="str">
        <f>HYPERLINK("X:\Private\NTD\Test Report\測試報告-電子版本(1999-2014)\MIS\MIS-11206","查看文件")</f>
        <v>查看文件</v>
      </c>
      <c r="D983" s="1" t="s">
        <v>11</v>
      </c>
      <c r="E983" s="6">
        <v>37238</v>
      </c>
      <c r="F983" s="6">
        <v>37248</v>
      </c>
      <c r="G983" s="6" t="s">
        <v>4766</v>
      </c>
      <c r="H983" s="6" t="s">
        <v>4766</v>
      </c>
      <c r="I983" s="6" t="s">
        <v>4766</v>
      </c>
      <c r="J983" s="6" t="s">
        <v>4766</v>
      </c>
      <c r="K983" s="6" t="s">
        <v>4766</v>
      </c>
      <c r="L983" s="6" t="s">
        <v>4766</v>
      </c>
      <c r="M983" s="6" t="s">
        <v>4766</v>
      </c>
      <c r="N983" s="6" t="s">
        <v>4766</v>
      </c>
      <c r="O983" s="6" t="s">
        <v>4766</v>
      </c>
    </row>
    <row r="984" spans="1:15" ht="16.5" customHeight="1" x14ac:dyDescent="0.25">
      <c r="A984" s="1" t="s">
        <v>4413</v>
      </c>
      <c r="B984" s="2" t="s">
        <v>5978</v>
      </c>
      <c r="C984" s="13" t="str">
        <f>HYPERLINK("X:\Private\NTD\Test Report\測試報告-電子版本(1999-2014)\MIS\MIS-11207","查看文件")</f>
        <v>查看文件</v>
      </c>
      <c r="D984" s="1" t="s">
        <v>11</v>
      </c>
      <c r="E984" s="6">
        <v>37238</v>
      </c>
      <c r="F984" s="6">
        <v>37248</v>
      </c>
      <c r="G984" s="6" t="s">
        <v>4766</v>
      </c>
      <c r="H984" s="6" t="s">
        <v>4766</v>
      </c>
      <c r="I984" s="6" t="s">
        <v>4766</v>
      </c>
      <c r="J984" s="6" t="s">
        <v>4766</v>
      </c>
      <c r="K984" s="6" t="s">
        <v>4766</v>
      </c>
      <c r="L984" s="6" t="s">
        <v>4766</v>
      </c>
      <c r="M984" s="6" t="s">
        <v>4766</v>
      </c>
      <c r="N984" s="6" t="s">
        <v>4766</v>
      </c>
      <c r="O984" s="6" t="s">
        <v>4766</v>
      </c>
    </row>
    <row r="985" spans="1:15" ht="16.5" customHeight="1" x14ac:dyDescent="0.25">
      <c r="A985" s="1" t="s">
        <v>4414</v>
      </c>
      <c r="B985" s="2" t="s">
        <v>5979</v>
      </c>
      <c r="C985" s="13" t="str">
        <f>HYPERLINK("X:\Private\NTD\Test Report\測試報告-電子版本(1999-2014)\MIS","查看目錄")</f>
        <v>查看目錄</v>
      </c>
      <c r="D985" s="1" t="s">
        <v>2213</v>
      </c>
      <c r="E985" s="6">
        <v>40861</v>
      </c>
      <c r="F985" s="6">
        <v>40891</v>
      </c>
      <c r="G985" s="6">
        <v>40947</v>
      </c>
      <c r="H985" s="6" t="s">
        <v>4766</v>
      </c>
      <c r="I985" s="6" t="s">
        <v>4766</v>
      </c>
      <c r="J985" s="6" t="s">
        <v>4766</v>
      </c>
      <c r="K985" s="6" t="s">
        <v>4766</v>
      </c>
      <c r="L985" s="6" t="s">
        <v>838</v>
      </c>
      <c r="M985" s="6" t="s">
        <v>4766</v>
      </c>
      <c r="N985" s="6" t="s">
        <v>4766</v>
      </c>
      <c r="O985" s="6" t="s">
        <v>4766</v>
      </c>
    </row>
    <row r="986" spans="1:15" ht="16.5" customHeight="1" x14ac:dyDescent="0.25">
      <c r="A986" s="1" t="s">
        <v>4415</v>
      </c>
      <c r="B986" s="2" t="s">
        <v>5004</v>
      </c>
      <c r="C986" s="13" t="str">
        <f>HYPERLINK("X:\Private\NTD\Test Report\測試報告-電子版本(1999-2014)\MIS","查看目錄")</f>
        <v>查看目錄</v>
      </c>
      <c r="D986" s="1" t="s">
        <v>621</v>
      </c>
      <c r="E986" s="6">
        <v>40947</v>
      </c>
      <c r="F986" s="6" t="s">
        <v>4766</v>
      </c>
      <c r="G986" s="6">
        <v>40970</v>
      </c>
      <c r="H986" s="6" t="s">
        <v>4766</v>
      </c>
      <c r="I986" s="6" t="s">
        <v>4766</v>
      </c>
      <c r="J986" s="6" t="s">
        <v>4766</v>
      </c>
      <c r="K986" s="6" t="s">
        <v>4766</v>
      </c>
      <c r="L986" s="6" t="s">
        <v>622</v>
      </c>
      <c r="M986" s="6" t="s">
        <v>4766</v>
      </c>
      <c r="N986" s="6" t="s">
        <v>4766</v>
      </c>
      <c r="O986" s="6" t="s">
        <v>4766</v>
      </c>
    </row>
    <row r="987" spans="1:15" ht="16.5" customHeight="1" x14ac:dyDescent="0.25">
      <c r="A987" s="1" t="s">
        <v>4416</v>
      </c>
      <c r="B987" s="2" t="s">
        <v>5980</v>
      </c>
      <c r="C987" s="13" t="str">
        <f>HYPERLINK("X:\Private\NTD\Test Report\測試報告-電子版本(1999-2014)\MIS","查看目錄")</f>
        <v>查看目錄</v>
      </c>
      <c r="D987" s="1" t="s">
        <v>3597</v>
      </c>
      <c r="E987" s="6">
        <v>40837</v>
      </c>
      <c r="F987" s="6" t="s">
        <v>4417</v>
      </c>
      <c r="G987" s="6">
        <v>40967</v>
      </c>
      <c r="H987" s="6" t="s">
        <v>4766</v>
      </c>
      <c r="I987" s="6" t="s">
        <v>4766</v>
      </c>
      <c r="J987" s="6" t="s">
        <v>4766</v>
      </c>
      <c r="K987" s="6" t="s">
        <v>4766</v>
      </c>
      <c r="L987" s="6" t="s">
        <v>715</v>
      </c>
      <c r="M987" s="6" t="s">
        <v>4766</v>
      </c>
      <c r="N987" s="6" t="s">
        <v>4766</v>
      </c>
      <c r="O987" s="6" t="s">
        <v>4766</v>
      </c>
    </row>
    <row r="988" spans="1:15" ht="16.5" customHeight="1" x14ac:dyDescent="0.25">
      <c r="A988" s="1" t="s">
        <v>4418</v>
      </c>
      <c r="B988" s="2" t="s">
        <v>5981</v>
      </c>
      <c r="C988" s="13" t="str">
        <f>HYPERLINK("X:\Private\NTD\Test Report\測試報告-電子版本(1999-2014)\MIS","查看目錄")</f>
        <v>查看目錄</v>
      </c>
      <c r="D988" s="1" t="s">
        <v>3597</v>
      </c>
      <c r="E988" s="6">
        <v>40837</v>
      </c>
      <c r="F988" s="6" t="s">
        <v>4417</v>
      </c>
      <c r="G988" s="6">
        <v>40967</v>
      </c>
      <c r="H988" s="6" t="s">
        <v>4766</v>
      </c>
      <c r="I988" s="6" t="s">
        <v>4766</v>
      </c>
      <c r="J988" s="6" t="s">
        <v>4766</v>
      </c>
      <c r="K988" s="6" t="s">
        <v>4766</v>
      </c>
      <c r="L988" s="6" t="s">
        <v>715</v>
      </c>
      <c r="M988" s="6" t="s">
        <v>4766</v>
      </c>
      <c r="N988" s="6" t="s">
        <v>4766</v>
      </c>
      <c r="O988" s="6" t="s">
        <v>4766</v>
      </c>
    </row>
    <row r="989" spans="1:15" ht="16.5" customHeight="1" x14ac:dyDescent="0.25">
      <c r="A989" s="1" t="s">
        <v>4419</v>
      </c>
      <c r="B989" s="2" t="s">
        <v>5982</v>
      </c>
      <c r="C989" s="13" t="str">
        <f>HYPERLINK("X:\Private\NTD\Test Report\測試報告-電子版本(1999-2014)\MIS","查看目錄")</f>
        <v>查看目錄</v>
      </c>
      <c r="D989" s="1" t="s">
        <v>714</v>
      </c>
      <c r="E989" s="6">
        <v>40969</v>
      </c>
      <c r="F989" s="6">
        <v>40988</v>
      </c>
      <c r="G989" s="6">
        <v>40980</v>
      </c>
      <c r="H989" s="6" t="s">
        <v>4766</v>
      </c>
      <c r="I989" s="6" t="s">
        <v>4766</v>
      </c>
      <c r="J989" s="6" t="s">
        <v>4766</v>
      </c>
      <c r="K989" s="6" t="s">
        <v>4766</v>
      </c>
      <c r="L989" s="6" t="s">
        <v>715</v>
      </c>
      <c r="M989" s="6" t="s">
        <v>4766</v>
      </c>
      <c r="N989" s="6" t="s">
        <v>4766</v>
      </c>
      <c r="O989" s="6" t="s">
        <v>4766</v>
      </c>
    </row>
    <row r="990" spans="1:15" ht="16.5" customHeight="1" x14ac:dyDescent="0.25">
      <c r="B990" s="2" t="s">
        <v>5983</v>
      </c>
      <c r="D990" s="1" t="s">
        <v>621</v>
      </c>
      <c r="E990" s="6">
        <v>41352</v>
      </c>
      <c r="F990" s="6">
        <v>41394</v>
      </c>
      <c r="G990" s="6">
        <v>41362</v>
      </c>
      <c r="H990" s="6" t="s">
        <v>4766</v>
      </c>
      <c r="I990" s="6" t="s">
        <v>4766</v>
      </c>
      <c r="J990" s="6" t="s">
        <v>4766</v>
      </c>
      <c r="K990" s="6" t="s">
        <v>4766</v>
      </c>
      <c r="L990" s="6" t="s">
        <v>622</v>
      </c>
      <c r="M990" s="6" t="s">
        <v>4766</v>
      </c>
      <c r="N990" s="6" t="s">
        <v>4766</v>
      </c>
      <c r="O990" s="6" t="s">
        <v>4766</v>
      </c>
    </row>
    <row r="991" spans="1:15" ht="16.5" customHeight="1" x14ac:dyDescent="0.25">
      <c r="A991" s="1" t="s">
        <v>4420</v>
      </c>
      <c r="B991" s="2" t="s">
        <v>5984</v>
      </c>
      <c r="C991" s="13" t="str">
        <f>HYPERLINK("X:\Private\NTD\Test Report\測試報告-電子版本(1999-2014)\MIS","查看目錄")</f>
        <v>查看目錄</v>
      </c>
      <c r="D991" s="1" t="s">
        <v>1363</v>
      </c>
      <c r="E991" s="6">
        <v>40970</v>
      </c>
      <c r="F991" s="6">
        <v>40998</v>
      </c>
      <c r="G991" s="6">
        <v>40995</v>
      </c>
      <c r="H991" s="6" t="s">
        <v>4766</v>
      </c>
      <c r="I991" s="6" t="s">
        <v>4766</v>
      </c>
      <c r="J991" s="6" t="s">
        <v>4766</v>
      </c>
      <c r="K991" s="6" t="s">
        <v>4766</v>
      </c>
      <c r="L991" s="6" t="s">
        <v>108</v>
      </c>
      <c r="M991" s="6" t="s">
        <v>4766</v>
      </c>
      <c r="N991" s="6" t="s">
        <v>4766</v>
      </c>
      <c r="O991" s="6" t="s">
        <v>4766</v>
      </c>
    </row>
    <row r="992" spans="1:15" ht="16.5" customHeight="1" x14ac:dyDescent="0.25">
      <c r="B992" s="2" t="s">
        <v>5985</v>
      </c>
      <c r="D992" s="1" t="s">
        <v>621</v>
      </c>
      <c r="E992" s="6">
        <v>41352</v>
      </c>
      <c r="F992" s="6">
        <v>41394</v>
      </c>
      <c r="G992" s="6">
        <v>41362</v>
      </c>
      <c r="H992" s="6" t="s">
        <v>4766</v>
      </c>
      <c r="I992" s="6" t="s">
        <v>4766</v>
      </c>
      <c r="J992" s="6" t="s">
        <v>4766</v>
      </c>
      <c r="K992" s="6" t="s">
        <v>4766</v>
      </c>
      <c r="L992" s="6" t="s">
        <v>622</v>
      </c>
      <c r="M992" s="6" t="s">
        <v>4766</v>
      </c>
      <c r="N992" s="6" t="s">
        <v>4766</v>
      </c>
      <c r="O992" s="6" t="s">
        <v>4766</v>
      </c>
    </row>
    <row r="993" spans="1:15" ht="16.5" customHeight="1" x14ac:dyDescent="0.25">
      <c r="A993" s="1" t="s">
        <v>4421</v>
      </c>
      <c r="B993" s="2" t="s">
        <v>5986</v>
      </c>
      <c r="C993" s="13" t="str">
        <f t="shared" ref="C993:C1024" si="19">HYPERLINK("X:\Private\NTD\Test Report\測試報告-電子版本(1999-2014)\MIS","查看目錄")</f>
        <v>查看目錄</v>
      </c>
      <c r="D993" s="1" t="s">
        <v>116</v>
      </c>
      <c r="E993" s="6">
        <v>40973</v>
      </c>
      <c r="F993" s="6">
        <v>41015</v>
      </c>
      <c r="G993" s="6" t="s">
        <v>4766</v>
      </c>
      <c r="H993" s="6" t="s">
        <v>4766</v>
      </c>
      <c r="I993" s="6" t="s">
        <v>4766</v>
      </c>
      <c r="J993" s="6" t="s">
        <v>4766</v>
      </c>
      <c r="K993" s="6" t="s">
        <v>4766</v>
      </c>
      <c r="L993" s="6" t="s">
        <v>117</v>
      </c>
      <c r="M993" s="6" t="s">
        <v>4766</v>
      </c>
      <c r="N993" s="6" t="s">
        <v>4766</v>
      </c>
      <c r="O993" s="6" t="s">
        <v>4766</v>
      </c>
    </row>
    <row r="994" spans="1:15" ht="16.5" customHeight="1" x14ac:dyDescent="0.25">
      <c r="A994" s="1" t="s">
        <v>4422</v>
      </c>
      <c r="B994" s="2" t="s">
        <v>5987</v>
      </c>
      <c r="C994" s="13" t="str">
        <f t="shared" si="19"/>
        <v>查看目錄</v>
      </c>
      <c r="D994" s="1" t="s">
        <v>621</v>
      </c>
      <c r="E994" s="6">
        <v>41010</v>
      </c>
      <c r="F994" s="6">
        <v>41052</v>
      </c>
      <c r="G994" s="6">
        <v>41031</v>
      </c>
      <c r="H994" s="6" t="s">
        <v>4766</v>
      </c>
      <c r="I994" s="6" t="s">
        <v>4766</v>
      </c>
      <c r="J994" s="6" t="s">
        <v>4766</v>
      </c>
      <c r="K994" s="6" t="s">
        <v>4766</v>
      </c>
      <c r="L994" s="6" t="s">
        <v>622</v>
      </c>
      <c r="M994" s="6" t="s">
        <v>4766</v>
      </c>
      <c r="N994" s="6" t="s">
        <v>4766</v>
      </c>
      <c r="O994" s="6" t="s">
        <v>4766</v>
      </c>
    </row>
    <row r="995" spans="1:15" ht="16.5" customHeight="1" x14ac:dyDescent="0.25">
      <c r="A995" s="1" t="s">
        <v>4423</v>
      </c>
      <c r="B995" s="2" t="s">
        <v>5988</v>
      </c>
      <c r="C995" s="13" t="str">
        <f t="shared" si="19"/>
        <v>查看目錄</v>
      </c>
      <c r="D995" s="1" t="s">
        <v>621</v>
      </c>
      <c r="E995" s="6">
        <v>41010</v>
      </c>
      <c r="F995" s="6">
        <v>41052</v>
      </c>
      <c r="G995" s="6">
        <v>41031</v>
      </c>
      <c r="H995" s="6" t="s">
        <v>4766</v>
      </c>
      <c r="I995" s="6" t="s">
        <v>4766</v>
      </c>
      <c r="J995" s="6" t="s">
        <v>4766</v>
      </c>
      <c r="K995" s="6" t="s">
        <v>4766</v>
      </c>
      <c r="L995" s="6" t="s">
        <v>622</v>
      </c>
      <c r="M995" s="6" t="s">
        <v>4766</v>
      </c>
      <c r="N995" s="6" t="s">
        <v>4766</v>
      </c>
      <c r="O995" s="6" t="s">
        <v>4766</v>
      </c>
    </row>
    <row r="996" spans="1:15" ht="16.5" customHeight="1" x14ac:dyDescent="0.25">
      <c r="A996" s="1" t="s">
        <v>4424</v>
      </c>
      <c r="B996" s="2" t="s">
        <v>5989</v>
      </c>
      <c r="C996" s="13" t="str">
        <f t="shared" si="19"/>
        <v>查看目錄</v>
      </c>
      <c r="D996" s="1" t="s">
        <v>621</v>
      </c>
      <c r="E996" s="6">
        <v>41010</v>
      </c>
      <c r="F996" s="6">
        <v>41052</v>
      </c>
      <c r="G996" s="6">
        <v>41031</v>
      </c>
      <c r="H996" s="6" t="s">
        <v>4766</v>
      </c>
      <c r="I996" s="6" t="s">
        <v>4766</v>
      </c>
      <c r="J996" s="6" t="s">
        <v>4766</v>
      </c>
      <c r="K996" s="6" t="s">
        <v>4766</v>
      </c>
      <c r="L996" s="6" t="s">
        <v>622</v>
      </c>
      <c r="M996" s="6" t="s">
        <v>4766</v>
      </c>
      <c r="N996" s="6" t="s">
        <v>4766</v>
      </c>
      <c r="O996" s="6" t="s">
        <v>4766</v>
      </c>
    </row>
    <row r="997" spans="1:15" ht="16.5" customHeight="1" x14ac:dyDescent="0.25">
      <c r="A997" s="1" t="s">
        <v>4425</v>
      </c>
      <c r="B997" s="2" t="s">
        <v>5990</v>
      </c>
      <c r="C997" s="13" t="str">
        <f t="shared" si="19"/>
        <v>查看目錄</v>
      </c>
      <c r="D997" s="1" t="s">
        <v>621</v>
      </c>
      <c r="E997" s="6">
        <v>41010</v>
      </c>
      <c r="F997" s="6">
        <v>41052</v>
      </c>
      <c r="G997" s="6">
        <v>41031</v>
      </c>
      <c r="H997" s="6" t="s">
        <v>4766</v>
      </c>
      <c r="I997" s="6" t="s">
        <v>4766</v>
      </c>
      <c r="J997" s="6" t="s">
        <v>4766</v>
      </c>
      <c r="K997" s="6" t="s">
        <v>4766</v>
      </c>
      <c r="L997" s="6" t="s">
        <v>622</v>
      </c>
      <c r="M997" s="6" t="s">
        <v>4766</v>
      </c>
      <c r="N997" s="6" t="s">
        <v>4766</v>
      </c>
      <c r="O997" s="6" t="s">
        <v>4766</v>
      </c>
    </row>
    <row r="998" spans="1:15" ht="16.5" customHeight="1" x14ac:dyDescent="0.25">
      <c r="A998" s="1" t="s">
        <v>4426</v>
      </c>
      <c r="B998" s="2" t="s">
        <v>5991</v>
      </c>
      <c r="C998" s="13" t="str">
        <f t="shared" si="19"/>
        <v>查看目錄</v>
      </c>
      <c r="D998" s="1" t="s">
        <v>621</v>
      </c>
      <c r="E998" s="6">
        <v>41010</v>
      </c>
      <c r="F998" s="6">
        <v>41052</v>
      </c>
      <c r="G998" s="6">
        <v>41031</v>
      </c>
      <c r="H998" s="6" t="s">
        <v>4766</v>
      </c>
      <c r="I998" s="6" t="s">
        <v>4766</v>
      </c>
      <c r="J998" s="6" t="s">
        <v>4766</v>
      </c>
      <c r="K998" s="6" t="s">
        <v>4766</v>
      </c>
      <c r="L998" s="6" t="s">
        <v>622</v>
      </c>
      <c r="M998" s="6" t="s">
        <v>4766</v>
      </c>
      <c r="N998" s="6" t="s">
        <v>4766</v>
      </c>
      <c r="O998" s="6" t="s">
        <v>4766</v>
      </c>
    </row>
    <row r="999" spans="1:15" ht="16.5" customHeight="1" x14ac:dyDescent="0.25">
      <c r="A999" s="1" t="s">
        <v>4427</v>
      </c>
      <c r="B999" s="2" t="s">
        <v>5992</v>
      </c>
      <c r="C999" s="13" t="str">
        <f t="shared" si="19"/>
        <v>查看目錄</v>
      </c>
      <c r="D999" s="1" t="s">
        <v>621</v>
      </c>
      <c r="E999" s="6">
        <v>41010</v>
      </c>
      <c r="F999" s="6">
        <v>41052</v>
      </c>
      <c r="G999" s="6">
        <v>41031</v>
      </c>
      <c r="H999" s="6" t="s">
        <v>4766</v>
      </c>
      <c r="I999" s="6" t="s">
        <v>4766</v>
      </c>
      <c r="J999" s="6" t="s">
        <v>4766</v>
      </c>
      <c r="K999" s="6" t="s">
        <v>4766</v>
      </c>
      <c r="L999" s="6" t="s">
        <v>622</v>
      </c>
      <c r="M999" s="6" t="s">
        <v>4766</v>
      </c>
      <c r="N999" s="6" t="s">
        <v>4766</v>
      </c>
      <c r="O999" s="6" t="s">
        <v>4766</v>
      </c>
    </row>
    <row r="1000" spans="1:15" ht="16.5" customHeight="1" x14ac:dyDescent="0.25">
      <c r="A1000" s="1" t="s">
        <v>4428</v>
      </c>
      <c r="B1000" s="2" t="s">
        <v>5993</v>
      </c>
      <c r="C1000" s="13" t="str">
        <f t="shared" si="19"/>
        <v>查看目錄</v>
      </c>
      <c r="D1000" s="1" t="s">
        <v>621</v>
      </c>
      <c r="E1000" s="6">
        <v>41010</v>
      </c>
      <c r="F1000" s="6">
        <v>41052</v>
      </c>
      <c r="G1000" s="6">
        <v>41031</v>
      </c>
      <c r="H1000" s="6" t="s">
        <v>4766</v>
      </c>
      <c r="I1000" s="6" t="s">
        <v>4766</v>
      </c>
      <c r="J1000" s="6" t="s">
        <v>4766</v>
      </c>
      <c r="K1000" s="6" t="s">
        <v>4766</v>
      </c>
      <c r="L1000" s="6" t="s">
        <v>622</v>
      </c>
      <c r="M1000" s="6" t="s">
        <v>4766</v>
      </c>
      <c r="N1000" s="6" t="s">
        <v>4766</v>
      </c>
      <c r="O1000" s="6" t="s">
        <v>4766</v>
      </c>
    </row>
    <row r="1001" spans="1:15" ht="16.5" customHeight="1" x14ac:dyDescent="0.25">
      <c r="A1001" s="1" t="s">
        <v>4429</v>
      </c>
      <c r="B1001" s="2" t="s">
        <v>5994</v>
      </c>
      <c r="C1001" s="13" t="str">
        <f t="shared" si="19"/>
        <v>查看目錄</v>
      </c>
      <c r="D1001" s="1" t="s">
        <v>621</v>
      </c>
      <c r="E1001" s="6">
        <v>41010</v>
      </c>
      <c r="F1001" s="6">
        <v>41052</v>
      </c>
      <c r="G1001" s="6">
        <v>41031</v>
      </c>
      <c r="H1001" s="6" t="s">
        <v>4766</v>
      </c>
      <c r="I1001" s="6" t="s">
        <v>4766</v>
      </c>
      <c r="J1001" s="6" t="s">
        <v>4766</v>
      </c>
      <c r="K1001" s="6" t="s">
        <v>4766</v>
      </c>
      <c r="L1001" s="6" t="s">
        <v>622</v>
      </c>
      <c r="M1001" s="6" t="s">
        <v>4766</v>
      </c>
      <c r="N1001" s="6" t="s">
        <v>4766</v>
      </c>
      <c r="O1001" s="6" t="s">
        <v>4766</v>
      </c>
    </row>
    <row r="1002" spans="1:15" ht="16.5" customHeight="1" x14ac:dyDescent="0.25">
      <c r="A1002" s="1" t="s">
        <v>4430</v>
      </c>
      <c r="B1002" s="2" t="s">
        <v>5995</v>
      </c>
      <c r="C1002" s="13" t="str">
        <f t="shared" si="19"/>
        <v>查看目錄</v>
      </c>
      <c r="D1002" s="1" t="s">
        <v>621</v>
      </c>
      <c r="E1002" s="6">
        <v>41010</v>
      </c>
      <c r="F1002" s="6">
        <v>41052</v>
      </c>
      <c r="G1002" s="6">
        <v>41031</v>
      </c>
      <c r="H1002" s="6" t="s">
        <v>4766</v>
      </c>
      <c r="I1002" s="6" t="s">
        <v>4766</v>
      </c>
      <c r="J1002" s="6" t="s">
        <v>4766</v>
      </c>
      <c r="K1002" s="6" t="s">
        <v>4766</v>
      </c>
      <c r="L1002" s="6" t="s">
        <v>622</v>
      </c>
      <c r="M1002" s="6" t="s">
        <v>4766</v>
      </c>
      <c r="N1002" s="6" t="s">
        <v>4766</v>
      </c>
      <c r="O1002" s="6" t="s">
        <v>4766</v>
      </c>
    </row>
    <row r="1003" spans="1:15" ht="16.5" customHeight="1" x14ac:dyDescent="0.25">
      <c r="A1003" s="1" t="s">
        <v>4431</v>
      </c>
      <c r="B1003" s="2" t="s">
        <v>5996</v>
      </c>
      <c r="C1003" s="13" t="str">
        <f t="shared" si="19"/>
        <v>查看目錄</v>
      </c>
      <c r="D1003" s="1" t="s">
        <v>621</v>
      </c>
      <c r="E1003" s="6">
        <v>41010</v>
      </c>
      <c r="F1003" s="6">
        <v>41052</v>
      </c>
      <c r="G1003" s="6">
        <v>41031</v>
      </c>
      <c r="H1003" s="6" t="s">
        <v>4766</v>
      </c>
      <c r="I1003" s="6" t="s">
        <v>4766</v>
      </c>
      <c r="J1003" s="6" t="s">
        <v>4766</v>
      </c>
      <c r="K1003" s="6" t="s">
        <v>4766</v>
      </c>
      <c r="L1003" s="6" t="s">
        <v>622</v>
      </c>
      <c r="M1003" s="6" t="s">
        <v>4766</v>
      </c>
      <c r="N1003" s="6" t="s">
        <v>4766</v>
      </c>
      <c r="O1003" s="6" t="s">
        <v>4766</v>
      </c>
    </row>
    <row r="1004" spans="1:15" ht="16.5" customHeight="1" x14ac:dyDescent="0.25">
      <c r="A1004" s="1" t="s">
        <v>4432</v>
      </c>
      <c r="B1004" s="2" t="s">
        <v>5997</v>
      </c>
      <c r="C1004" s="13" t="str">
        <f t="shared" si="19"/>
        <v>查看目錄</v>
      </c>
      <c r="D1004" s="1" t="s">
        <v>2213</v>
      </c>
      <c r="E1004" s="6">
        <v>40921</v>
      </c>
      <c r="F1004" s="6">
        <v>40952</v>
      </c>
      <c r="G1004" s="6">
        <v>41123</v>
      </c>
      <c r="H1004" s="6" t="s">
        <v>4766</v>
      </c>
      <c r="I1004" s="6" t="s">
        <v>4766</v>
      </c>
      <c r="J1004" s="6" t="s">
        <v>4766</v>
      </c>
      <c r="K1004" s="6" t="s">
        <v>4766</v>
      </c>
      <c r="L1004" s="6" t="s">
        <v>838</v>
      </c>
      <c r="M1004" s="6" t="s">
        <v>4766</v>
      </c>
      <c r="N1004" s="6" t="s">
        <v>4766</v>
      </c>
      <c r="O1004" s="6" t="s">
        <v>4766</v>
      </c>
    </row>
    <row r="1005" spans="1:15" ht="16.5" customHeight="1" x14ac:dyDescent="0.25">
      <c r="A1005" s="1" t="s">
        <v>4433</v>
      </c>
      <c r="B1005" s="2" t="s">
        <v>5998</v>
      </c>
      <c r="C1005" s="13" t="str">
        <f t="shared" si="19"/>
        <v>查看目錄</v>
      </c>
      <c r="D1005" s="1" t="s">
        <v>859</v>
      </c>
      <c r="E1005" s="6">
        <v>41043</v>
      </c>
      <c r="F1005" s="6">
        <v>41074</v>
      </c>
      <c r="G1005" s="6">
        <v>41058</v>
      </c>
      <c r="H1005" s="6" t="s">
        <v>4766</v>
      </c>
      <c r="I1005" s="6" t="s">
        <v>4766</v>
      </c>
      <c r="J1005" s="6" t="s">
        <v>4766</v>
      </c>
      <c r="K1005" s="6" t="s">
        <v>4766</v>
      </c>
      <c r="L1005" s="6" t="s">
        <v>859</v>
      </c>
      <c r="M1005" s="6" t="s">
        <v>4766</v>
      </c>
      <c r="N1005" s="6" t="s">
        <v>4766</v>
      </c>
      <c r="O1005" s="6" t="s">
        <v>4766</v>
      </c>
    </row>
    <row r="1006" spans="1:15" ht="16.5" customHeight="1" x14ac:dyDescent="0.25">
      <c r="A1006" s="1" t="s">
        <v>4434</v>
      </c>
      <c r="B1006" s="2" t="s">
        <v>5999</v>
      </c>
      <c r="C1006" s="13" t="str">
        <f t="shared" si="19"/>
        <v>查看目錄</v>
      </c>
      <c r="D1006" s="1" t="s">
        <v>2245</v>
      </c>
      <c r="E1006" s="6">
        <v>41047</v>
      </c>
      <c r="F1006" s="6">
        <v>41078</v>
      </c>
      <c r="G1006" s="6" t="s">
        <v>4766</v>
      </c>
      <c r="H1006" s="6" t="s">
        <v>4766</v>
      </c>
      <c r="I1006" s="6" t="s">
        <v>4766</v>
      </c>
      <c r="J1006" s="6" t="s">
        <v>4766</v>
      </c>
      <c r="K1006" s="6" t="s">
        <v>4766</v>
      </c>
      <c r="L1006" s="6" t="s">
        <v>4435</v>
      </c>
      <c r="M1006" s="6" t="s">
        <v>4766</v>
      </c>
      <c r="N1006" s="6" t="s">
        <v>4766</v>
      </c>
      <c r="O1006" s="6" t="s">
        <v>4766</v>
      </c>
    </row>
    <row r="1007" spans="1:15" ht="16.5" customHeight="1" x14ac:dyDescent="0.25">
      <c r="A1007" s="1" t="s">
        <v>4436</v>
      </c>
      <c r="B1007" s="2" t="s">
        <v>6000</v>
      </c>
      <c r="C1007" s="13" t="str">
        <f t="shared" si="19"/>
        <v>查看目錄</v>
      </c>
      <c r="D1007" s="1" t="s">
        <v>1363</v>
      </c>
      <c r="E1007" s="6">
        <v>41052</v>
      </c>
      <c r="F1007" s="6">
        <v>41070</v>
      </c>
      <c r="G1007" s="6">
        <v>41267</v>
      </c>
      <c r="H1007" s="6" t="s">
        <v>4766</v>
      </c>
      <c r="I1007" s="6" t="s">
        <v>4766</v>
      </c>
      <c r="J1007" s="6" t="s">
        <v>4766</v>
      </c>
      <c r="K1007" s="6" t="s">
        <v>4766</v>
      </c>
      <c r="L1007" s="6" t="s">
        <v>562</v>
      </c>
      <c r="M1007" s="6" t="s">
        <v>4766</v>
      </c>
      <c r="N1007" s="6" t="s">
        <v>4766</v>
      </c>
      <c r="O1007" s="6" t="s">
        <v>4766</v>
      </c>
    </row>
    <row r="1008" spans="1:15" ht="16.5" customHeight="1" x14ac:dyDescent="0.25">
      <c r="A1008" s="1" t="s">
        <v>4437</v>
      </c>
      <c r="B1008" s="2" t="s">
        <v>6001</v>
      </c>
      <c r="C1008" s="13" t="str">
        <f t="shared" si="19"/>
        <v>查看目錄</v>
      </c>
      <c r="D1008" s="1" t="s">
        <v>1363</v>
      </c>
      <c r="E1008" s="6">
        <v>41009</v>
      </c>
      <c r="F1008" s="6">
        <v>41029</v>
      </c>
      <c r="G1008" s="6">
        <v>41068</v>
      </c>
      <c r="H1008" s="6" t="s">
        <v>4766</v>
      </c>
      <c r="I1008" s="6" t="s">
        <v>4766</v>
      </c>
      <c r="J1008" s="6" t="s">
        <v>4766</v>
      </c>
      <c r="K1008" s="6" t="s">
        <v>4766</v>
      </c>
      <c r="L1008" s="6" t="s">
        <v>108</v>
      </c>
      <c r="M1008" s="6" t="s">
        <v>4766</v>
      </c>
      <c r="N1008" s="6" t="s">
        <v>4766</v>
      </c>
      <c r="O1008" s="6" t="s">
        <v>4766</v>
      </c>
    </row>
    <row r="1009" spans="1:15" ht="16.5" customHeight="1" x14ac:dyDescent="0.25">
      <c r="A1009" s="1" t="s">
        <v>4438</v>
      </c>
      <c r="B1009" s="2" t="s">
        <v>6002</v>
      </c>
      <c r="C1009" s="13" t="str">
        <f t="shared" si="19"/>
        <v>查看目錄</v>
      </c>
      <c r="D1009" s="1" t="s">
        <v>1363</v>
      </c>
      <c r="E1009" s="6">
        <v>41009</v>
      </c>
      <c r="F1009" s="6">
        <v>41029</v>
      </c>
      <c r="G1009" s="6">
        <v>41068</v>
      </c>
      <c r="H1009" s="6" t="s">
        <v>4766</v>
      </c>
      <c r="I1009" s="6" t="s">
        <v>4766</v>
      </c>
      <c r="J1009" s="6" t="s">
        <v>4766</v>
      </c>
      <c r="K1009" s="6" t="s">
        <v>4766</v>
      </c>
      <c r="L1009" s="6" t="s">
        <v>108</v>
      </c>
      <c r="M1009" s="6" t="s">
        <v>4766</v>
      </c>
      <c r="N1009" s="6" t="s">
        <v>4766</v>
      </c>
      <c r="O1009" s="6" t="s">
        <v>4766</v>
      </c>
    </row>
    <row r="1010" spans="1:15" ht="16.5" customHeight="1" x14ac:dyDescent="0.25">
      <c r="A1010" s="1" t="s">
        <v>4439</v>
      </c>
      <c r="B1010" s="2" t="s">
        <v>6003</v>
      </c>
      <c r="C1010" s="13" t="str">
        <f t="shared" si="19"/>
        <v>查看目錄</v>
      </c>
      <c r="D1010" s="1" t="s">
        <v>899</v>
      </c>
      <c r="E1010" s="6">
        <v>41067</v>
      </c>
      <c r="F1010" s="6">
        <v>41087</v>
      </c>
      <c r="G1010" s="6">
        <v>41096</v>
      </c>
      <c r="H1010" s="6" t="s">
        <v>4766</v>
      </c>
      <c r="I1010" s="6" t="s">
        <v>4766</v>
      </c>
      <c r="J1010" s="6" t="s">
        <v>4766</v>
      </c>
      <c r="K1010" s="6" t="s">
        <v>4766</v>
      </c>
      <c r="L1010" s="6" t="s">
        <v>108</v>
      </c>
      <c r="M1010" s="6" t="s">
        <v>4766</v>
      </c>
      <c r="N1010" s="6" t="s">
        <v>4766</v>
      </c>
      <c r="O1010" s="6" t="s">
        <v>4766</v>
      </c>
    </row>
    <row r="1011" spans="1:15" ht="16.5" customHeight="1" x14ac:dyDescent="0.25">
      <c r="A1011" s="1" t="s">
        <v>4440</v>
      </c>
      <c r="B1011" s="2" t="s">
        <v>6004</v>
      </c>
      <c r="C1011" s="13" t="str">
        <f t="shared" si="19"/>
        <v>查看目錄</v>
      </c>
      <c r="D1011" s="1" t="s">
        <v>4999</v>
      </c>
      <c r="E1011" s="6">
        <v>41051</v>
      </c>
      <c r="F1011" s="6">
        <v>41089</v>
      </c>
      <c r="G1011" s="6">
        <v>41093</v>
      </c>
      <c r="H1011" s="6" t="s">
        <v>4766</v>
      </c>
      <c r="I1011" s="6" t="s">
        <v>4766</v>
      </c>
      <c r="J1011" s="6" t="s">
        <v>4766</v>
      </c>
      <c r="K1011" s="6" t="s">
        <v>4766</v>
      </c>
      <c r="L1011" s="6" t="s">
        <v>545</v>
      </c>
      <c r="M1011" s="6" t="s">
        <v>4766</v>
      </c>
      <c r="N1011" s="6" t="s">
        <v>4766</v>
      </c>
      <c r="O1011" s="6" t="s">
        <v>4766</v>
      </c>
    </row>
    <row r="1012" spans="1:15" ht="16.5" customHeight="1" x14ac:dyDescent="0.25">
      <c r="A1012" s="1" t="s">
        <v>4441</v>
      </c>
      <c r="B1012" s="2" t="s">
        <v>6005</v>
      </c>
      <c r="C1012" s="13" t="str">
        <f t="shared" si="19"/>
        <v>查看目錄</v>
      </c>
      <c r="D1012" s="1" t="s">
        <v>2245</v>
      </c>
      <c r="E1012" s="6">
        <v>41068</v>
      </c>
      <c r="F1012" s="6">
        <v>41075</v>
      </c>
      <c r="G1012" s="6">
        <v>41101</v>
      </c>
      <c r="H1012" s="6" t="s">
        <v>4766</v>
      </c>
      <c r="I1012" s="6" t="s">
        <v>4766</v>
      </c>
      <c r="J1012" s="6" t="s">
        <v>4766</v>
      </c>
      <c r="K1012" s="6" t="s">
        <v>4766</v>
      </c>
      <c r="L1012" s="6" t="s">
        <v>4435</v>
      </c>
      <c r="M1012" s="6" t="s">
        <v>4766</v>
      </c>
      <c r="N1012" s="6" t="s">
        <v>4766</v>
      </c>
      <c r="O1012" s="6" t="s">
        <v>4766</v>
      </c>
    </row>
    <row r="1013" spans="1:15" ht="16.5" customHeight="1" x14ac:dyDescent="0.25">
      <c r="A1013" s="1" t="s">
        <v>4442</v>
      </c>
      <c r="B1013" s="2" t="s">
        <v>6006</v>
      </c>
      <c r="C1013" s="13" t="str">
        <f t="shared" si="19"/>
        <v>查看目錄</v>
      </c>
      <c r="D1013" s="1" t="s">
        <v>4443</v>
      </c>
      <c r="E1013" s="6">
        <v>41076</v>
      </c>
      <c r="F1013" s="6">
        <v>41106</v>
      </c>
      <c r="G1013" s="6">
        <v>41110</v>
      </c>
      <c r="H1013" s="6" t="s">
        <v>4766</v>
      </c>
      <c r="I1013" s="6" t="s">
        <v>4766</v>
      </c>
      <c r="J1013" s="6" t="s">
        <v>4766</v>
      </c>
      <c r="K1013" s="6" t="s">
        <v>4766</v>
      </c>
      <c r="L1013" s="6" t="s">
        <v>481</v>
      </c>
      <c r="M1013" s="6" t="s">
        <v>4766</v>
      </c>
      <c r="N1013" s="6" t="s">
        <v>4766</v>
      </c>
      <c r="O1013" s="6" t="s">
        <v>4766</v>
      </c>
    </row>
    <row r="1014" spans="1:15" ht="16.5" customHeight="1" x14ac:dyDescent="0.25">
      <c r="A1014" s="1" t="s">
        <v>4444</v>
      </c>
      <c r="B1014" s="2" t="s">
        <v>6007</v>
      </c>
      <c r="C1014" s="13" t="str">
        <f t="shared" si="19"/>
        <v>查看目錄</v>
      </c>
      <c r="D1014" s="1" t="s">
        <v>1363</v>
      </c>
      <c r="E1014" s="6">
        <v>41126</v>
      </c>
      <c r="F1014" s="6">
        <v>41157</v>
      </c>
      <c r="G1014" s="6">
        <v>41254</v>
      </c>
      <c r="H1014" s="6" t="s">
        <v>4766</v>
      </c>
      <c r="I1014" s="6" t="s">
        <v>4766</v>
      </c>
      <c r="J1014" s="6" t="s">
        <v>4766</v>
      </c>
      <c r="K1014" s="6" t="s">
        <v>4766</v>
      </c>
      <c r="L1014" s="6" t="s">
        <v>562</v>
      </c>
      <c r="M1014" s="6" t="s">
        <v>4766</v>
      </c>
      <c r="N1014" s="6" t="s">
        <v>4766</v>
      </c>
      <c r="O1014" s="6" t="s">
        <v>4766</v>
      </c>
    </row>
    <row r="1015" spans="1:15" ht="16.5" customHeight="1" x14ac:dyDescent="0.25">
      <c r="A1015" s="1" t="s">
        <v>4445</v>
      </c>
      <c r="B1015" s="2" t="s">
        <v>6008</v>
      </c>
      <c r="C1015" s="13" t="str">
        <f t="shared" si="19"/>
        <v>查看目錄</v>
      </c>
      <c r="D1015" s="1" t="s">
        <v>2245</v>
      </c>
      <c r="E1015" s="6">
        <v>41144</v>
      </c>
      <c r="F1015" s="6">
        <v>41175</v>
      </c>
      <c r="G1015" s="6">
        <v>41171</v>
      </c>
      <c r="H1015" s="6" t="s">
        <v>4766</v>
      </c>
      <c r="I1015" s="6" t="s">
        <v>4766</v>
      </c>
      <c r="J1015" s="6" t="s">
        <v>4766</v>
      </c>
      <c r="K1015" s="6" t="s">
        <v>4766</v>
      </c>
      <c r="L1015" s="6" t="s">
        <v>562</v>
      </c>
      <c r="M1015" s="6" t="s">
        <v>4766</v>
      </c>
      <c r="N1015" s="6" t="s">
        <v>4766</v>
      </c>
      <c r="O1015" s="6" t="s">
        <v>4766</v>
      </c>
    </row>
    <row r="1016" spans="1:15" ht="16.5" customHeight="1" x14ac:dyDescent="0.25">
      <c r="A1016" s="1" t="s">
        <v>4446</v>
      </c>
      <c r="B1016" s="2" t="s">
        <v>6009</v>
      </c>
      <c r="C1016" s="13" t="str">
        <f t="shared" si="19"/>
        <v>查看目錄</v>
      </c>
      <c r="D1016" s="1" t="s">
        <v>116</v>
      </c>
      <c r="E1016" s="6">
        <v>41215</v>
      </c>
      <c r="F1016" s="6">
        <v>41248</v>
      </c>
      <c r="G1016" s="6">
        <v>41254</v>
      </c>
      <c r="H1016" s="6" t="s">
        <v>4766</v>
      </c>
      <c r="I1016" s="6" t="s">
        <v>4766</v>
      </c>
      <c r="J1016" s="6" t="s">
        <v>4766</v>
      </c>
      <c r="K1016" s="6" t="s">
        <v>4766</v>
      </c>
      <c r="L1016" s="6" t="s">
        <v>117</v>
      </c>
      <c r="M1016" s="6" t="s">
        <v>4766</v>
      </c>
      <c r="N1016" s="6" t="s">
        <v>4766</v>
      </c>
      <c r="O1016" s="6" t="s">
        <v>4766</v>
      </c>
    </row>
    <row r="1017" spans="1:15" ht="16.5" customHeight="1" x14ac:dyDescent="0.25">
      <c r="A1017" s="1" t="s">
        <v>4447</v>
      </c>
      <c r="B1017" s="2" t="s">
        <v>6010</v>
      </c>
      <c r="C1017" s="13" t="str">
        <f t="shared" si="19"/>
        <v>查看目錄</v>
      </c>
      <c r="D1017" s="1" t="s">
        <v>116</v>
      </c>
      <c r="E1017" s="6">
        <v>41214</v>
      </c>
      <c r="F1017" s="6">
        <v>41249</v>
      </c>
      <c r="G1017" s="6">
        <v>41254</v>
      </c>
      <c r="H1017" s="6" t="s">
        <v>4766</v>
      </c>
      <c r="I1017" s="6" t="s">
        <v>4766</v>
      </c>
      <c r="J1017" s="6" t="s">
        <v>4766</v>
      </c>
      <c r="K1017" s="6" t="s">
        <v>4766</v>
      </c>
      <c r="L1017" s="6" t="s">
        <v>117</v>
      </c>
      <c r="M1017" s="6" t="s">
        <v>4766</v>
      </c>
      <c r="N1017" s="6" t="s">
        <v>4766</v>
      </c>
      <c r="O1017" s="6" t="s">
        <v>4766</v>
      </c>
    </row>
    <row r="1018" spans="1:15" ht="16.5" customHeight="1" x14ac:dyDescent="0.25">
      <c r="A1018" s="1" t="s">
        <v>4448</v>
      </c>
      <c r="B1018" s="2" t="s">
        <v>6011</v>
      </c>
      <c r="C1018" s="13" t="str">
        <f t="shared" si="19"/>
        <v>查看目錄</v>
      </c>
      <c r="D1018" s="1" t="s">
        <v>1363</v>
      </c>
      <c r="E1018" s="6">
        <v>41239</v>
      </c>
      <c r="F1018" s="6">
        <v>41269</v>
      </c>
      <c r="G1018" s="6">
        <v>41267</v>
      </c>
      <c r="H1018" s="6" t="s">
        <v>4766</v>
      </c>
      <c r="I1018" s="6" t="s">
        <v>4766</v>
      </c>
      <c r="J1018" s="6" t="s">
        <v>4766</v>
      </c>
      <c r="K1018" s="6" t="s">
        <v>4766</v>
      </c>
      <c r="L1018" s="6" t="s">
        <v>108</v>
      </c>
      <c r="M1018" s="6" t="s">
        <v>4766</v>
      </c>
      <c r="N1018" s="6" t="s">
        <v>4766</v>
      </c>
      <c r="O1018" s="6" t="s">
        <v>4766</v>
      </c>
    </row>
    <row r="1019" spans="1:15" ht="16.5" customHeight="1" x14ac:dyDescent="0.25">
      <c r="A1019" s="1" t="s">
        <v>4449</v>
      </c>
      <c r="B1019" s="2" t="s">
        <v>6012</v>
      </c>
      <c r="C1019" s="13" t="str">
        <f t="shared" si="19"/>
        <v>查看目錄</v>
      </c>
      <c r="D1019" s="1" t="s">
        <v>133</v>
      </c>
      <c r="E1019" s="6">
        <v>41243</v>
      </c>
      <c r="F1019" s="6">
        <v>41273</v>
      </c>
      <c r="G1019" s="6">
        <v>41271</v>
      </c>
      <c r="H1019" s="6" t="s">
        <v>4766</v>
      </c>
      <c r="I1019" s="6" t="s">
        <v>4766</v>
      </c>
      <c r="J1019" s="6" t="s">
        <v>4766</v>
      </c>
      <c r="K1019" s="6" t="s">
        <v>4766</v>
      </c>
      <c r="L1019" s="6" t="s">
        <v>625</v>
      </c>
      <c r="M1019" s="6" t="s">
        <v>4766</v>
      </c>
      <c r="N1019" s="6" t="s">
        <v>4766</v>
      </c>
      <c r="O1019" s="6" t="s">
        <v>4766</v>
      </c>
    </row>
    <row r="1020" spans="1:15" ht="16.5" customHeight="1" x14ac:dyDescent="0.25">
      <c r="A1020" s="1" t="s">
        <v>4450</v>
      </c>
      <c r="B1020" s="2" t="s">
        <v>6013</v>
      </c>
      <c r="C1020" s="13" t="str">
        <f t="shared" si="19"/>
        <v>查看目錄</v>
      </c>
      <c r="D1020" s="1" t="s">
        <v>622</v>
      </c>
      <c r="E1020" s="6">
        <v>41267</v>
      </c>
      <c r="F1020" s="6">
        <v>40932</v>
      </c>
      <c r="G1020" s="6">
        <v>41285</v>
      </c>
      <c r="H1020" s="6" t="s">
        <v>4766</v>
      </c>
      <c r="I1020" s="6" t="s">
        <v>4766</v>
      </c>
      <c r="J1020" s="6" t="s">
        <v>4766</v>
      </c>
      <c r="K1020" s="6" t="s">
        <v>4766</v>
      </c>
      <c r="L1020" s="6" t="s">
        <v>622</v>
      </c>
      <c r="M1020" s="6" t="s">
        <v>4766</v>
      </c>
      <c r="N1020" s="6" t="s">
        <v>4766</v>
      </c>
      <c r="O1020" s="6" t="s">
        <v>4766</v>
      </c>
    </row>
    <row r="1021" spans="1:15" ht="16.5" customHeight="1" x14ac:dyDescent="0.25">
      <c r="A1021" s="1" t="s">
        <v>4451</v>
      </c>
      <c r="B1021" s="2" t="s">
        <v>6014</v>
      </c>
      <c r="C1021" s="13" t="str">
        <f t="shared" si="19"/>
        <v>查看目錄</v>
      </c>
      <c r="D1021" s="1" t="s">
        <v>4766</v>
      </c>
      <c r="E1021" s="6" t="s">
        <v>4766</v>
      </c>
      <c r="F1021" s="6" t="s">
        <v>4766</v>
      </c>
      <c r="G1021" s="6" t="s">
        <v>4766</v>
      </c>
      <c r="H1021" s="6" t="s">
        <v>4766</v>
      </c>
      <c r="I1021" s="6" t="s">
        <v>4766</v>
      </c>
      <c r="J1021" s="6" t="s">
        <v>4766</v>
      </c>
      <c r="K1021" s="6" t="s">
        <v>4766</v>
      </c>
      <c r="L1021" s="6" t="s">
        <v>1367</v>
      </c>
      <c r="M1021" s="6" t="s">
        <v>4766</v>
      </c>
      <c r="N1021" s="6" t="s">
        <v>4766</v>
      </c>
      <c r="O1021" s="6" t="s">
        <v>4766</v>
      </c>
    </row>
    <row r="1022" spans="1:15" ht="16.5" customHeight="1" x14ac:dyDescent="0.25">
      <c r="A1022" s="1" t="s">
        <v>4452</v>
      </c>
      <c r="B1022" s="2" t="s">
        <v>6015</v>
      </c>
      <c r="C1022" s="13" t="str">
        <f t="shared" si="19"/>
        <v>查看目錄</v>
      </c>
      <c r="D1022" s="1" t="s">
        <v>1363</v>
      </c>
      <c r="E1022" s="6">
        <v>41261</v>
      </c>
      <c r="F1022" s="6">
        <v>41290</v>
      </c>
      <c r="G1022" s="6">
        <v>41292</v>
      </c>
      <c r="H1022" s="6" t="s">
        <v>4766</v>
      </c>
      <c r="I1022" s="6" t="s">
        <v>4766</v>
      </c>
      <c r="J1022" s="6" t="s">
        <v>4766</v>
      </c>
      <c r="K1022" s="6" t="s">
        <v>4766</v>
      </c>
      <c r="L1022" s="6" t="s">
        <v>108</v>
      </c>
      <c r="M1022" s="6" t="s">
        <v>4766</v>
      </c>
      <c r="N1022" s="6" t="s">
        <v>4766</v>
      </c>
      <c r="O1022" s="6" t="s">
        <v>4766</v>
      </c>
    </row>
    <row r="1023" spans="1:15" ht="16.5" customHeight="1" x14ac:dyDescent="0.25">
      <c r="A1023" s="1" t="s">
        <v>4453</v>
      </c>
      <c r="B1023" s="2" t="s">
        <v>6016</v>
      </c>
      <c r="C1023" s="13" t="str">
        <f t="shared" si="19"/>
        <v>查看目錄</v>
      </c>
      <c r="D1023" s="1" t="s">
        <v>151</v>
      </c>
      <c r="E1023" s="6">
        <v>41261</v>
      </c>
      <c r="F1023" s="6">
        <v>41290</v>
      </c>
      <c r="G1023" s="6">
        <v>41292</v>
      </c>
      <c r="H1023" s="6" t="s">
        <v>4766</v>
      </c>
      <c r="I1023" s="6" t="s">
        <v>4766</v>
      </c>
      <c r="J1023" s="6" t="s">
        <v>4766</v>
      </c>
      <c r="K1023" s="6" t="s">
        <v>4766</v>
      </c>
      <c r="L1023" s="6" t="s">
        <v>108</v>
      </c>
      <c r="M1023" s="6" t="s">
        <v>4766</v>
      </c>
      <c r="N1023" s="6" t="s">
        <v>4766</v>
      </c>
      <c r="O1023" s="6" t="s">
        <v>4766</v>
      </c>
    </row>
    <row r="1024" spans="1:15" ht="16.5" customHeight="1" x14ac:dyDescent="0.25">
      <c r="A1024" s="1" t="s">
        <v>4454</v>
      </c>
      <c r="B1024" s="2" t="s">
        <v>6017</v>
      </c>
      <c r="C1024" s="13" t="str">
        <f t="shared" si="19"/>
        <v>查看目錄</v>
      </c>
      <c r="D1024" s="1" t="s">
        <v>1363</v>
      </c>
      <c r="E1024" s="6">
        <v>41258</v>
      </c>
      <c r="F1024" s="6">
        <v>41289</v>
      </c>
      <c r="G1024" s="6">
        <v>41298</v>
      </c>
      <c r="H1024" s="6" t="s">
        <v>4766</v>
      </c>
      <c r="I1024" s="6" t="s">
        <v>4766</v>
      </c>
      <c r="J1024" s="6" t="s">
        <v>4766</v>
      </c>
      <c r="K1024" s="6" t="s">
        <v>4766</v>
      </c>
      <c r="L1024" s="6" t="s">
        <v>562</v>
      </c>
      <c r="M1024" s="6" t="s">
        <v>4766</v>
      </c>
      <c r="N1024" s="6" t="s">
        <v>4766</v>
      </c>
      <c r="O1024" s="6" t="s">
        <v>4766</v>
      </c>
    </row>
    <row r="1025" spans="1:15" ht="16.5" customHeight="1" x14ac:dyDescent="0.25">
      <c r="A1025" s="1" t="s">
        <v>4455</v>
      </c>
      <c r="B1025" s="2" t="s">
        <v>6018</v>
      </c>
      <c r="C1025" s="13" t="str">
        <f t="shared" ref="C1025:C1056" si="20">HYPERLINK("X:\Private\NTD\Test Report\測試報告-電子版本(1999-2014)\MIS","查看目錄")</f>
        <v>查看目錄</v>
      </c>
      <c r="D1025" s="1" t="s">
        <v>2213</v>
      </c>
      <c r="E1025" s="6">
        <v>41197</v>
      </c>
      <c r="F1025" s="6">
        <v>41212</v>
      </c>
      <c r="G1025" s="6">
        <v>41298</v>
      </c>
      <c r="H1025" s="6" t="s">
        <v>4766</v>
      </c>
      <c r="I1025" s="6" t="s">
        <v>4766</v>
      </c>
      <c r="J1025" s="6" t="s">
        <v>4766</v>
      </c>
      <c r="K1025" s="6" t="s">
        <v>4766</v>
      </c>
      <c r="L1025" s="6" t="s">
        <v>715</v>
      </c>
      <c r="M1025" s="6" t="s">
        <v>4766</v>
      </c>
      <c r="N1025" s="6" t="s">
        <v>4766</v>
      </c>
      <c r="O1025" s="6" t="s">
        <v>4766</v>
      </c>
    </row>
    <row r="1026" spans="1:15" ht="16.5" customHeight="1" x14ac:dyDescent="0.25">
      <c r="A1026" s="1" t="s">
        <v>4456</v>
      </c>
      <c r="B1026" s="2" t="s">
        <v>6019</v>
      </c>
      <c r="C1026" s="13" t="str">
        <f t="shared" si="20"/>
        <v>查看目錄</v>
      </c>
      <c r="D1026" s="1" t="s">
        <v>2245</v>
      </c>
      <c r="E1026" s="6">
        <v>41268</v>
      </c>
      <c r="F1026" s="6">
        <v>41299</v>
      </c>
      <c r="G1026" s="6">
        <v>41311</v>
      </c>
      <c r="H1026" s="6" t="s">
        <v>4766</v>
      </c>
      <c r="I1026" s="6" t="s">
        <v>4766</v>
      </c>
      <c r="J1026" s="6" t="s">
        <v>4766</v>
      </c>
      <c r="K1026" s="6" t="s">
        <v>4766</v>
      </c>
      <c r="L1026" s="6" t="s">
        <v>838</v>
      </c>
      <c r="M1026" s="6" t="s">
        <v>4766</v>
      </c>
      <c r="N1026" s="6" t="s">
        <v>4766</v>
      </c>
      <c r="O1026" s="6" t="s">
        <v>4766</v>
      </c>
    </row>
    <row r="1027" spans="1:15" ht="16.5" customHeight="1" x14ac:dyDescent="0.25">
      <c r="A1027" s="1" t="s">
        <v>4457</v>
      </c>
      <c r="B1027" s="2" t="s">
        <v>6020</v>
      </c>
      <c r="C1027" s="13" t="str">
        <f t="shared" si="20"/>
        <v>查看目錄</v>
      </c>
      <c r="D1027" s="1" t="s">
        <v>1366</v>
      </c>
      <c r="E1027" s="6">
        <v>41326</v>
      </c>
      <c r="F1027" s="6">
        <v>41363</v>
      </c>
      <c r="G1027" s="6">
        <v>41383</v>
      </c>
      <c r="H1027" s="6" t="s">
        <v>4766</v>
      </c>
      <c r="I1027" s="6" t="s">
        <v>4766</v>
      </c>
      <c r="J1027" s="6" t="s">
        <v>4766</v>
      </c>
      <c r="K1027" s="6" t="s">
        <v>4766</v>
      </c>
      <c r="L1027" s="6" t="s">
        <v>1367</v>
      </c>
      <c r="M1027" s="6" t="s">
        <v>4766</v>
      </c>
      <c r="N1027" s="6" t="s">
        <v>4766</v>
      </c>
      <c r="O1027" s="6" t="s">
        <v>4766</v>
      </c>
    </row>
    <row r="1028" spans="1:15" ht="16.5" customHeight="1" x14ac:dyDescent="0.25">
      <c r="A1028" s="1" t="s">
        <v>4458</v>
      </c>
      <c r="B1028" s="2" t="s">
        <v>6021</v>
      </c>
      <c r="C1028" s="13" t="str">
        <f t="shared" si="20"/>
        <v>查看目錄</v>
      </c>
      <c r="D1028" s="1" t="s">
        <v>1363</v>
      </c>
      <c r="E1028" s="6">
        <v>41400</v>
      </c>
      <c r="F1028" s="6">
        <v>41431</v>
      </c>
      <c r="G1028" s="6">
        <v>41428</v>
      </c>
      <c r="H1028" s="6" t="s">
        <v>4766</v>
      </c>
      <c r="I1028" s="6" t="s">
        <v>4766</v>
      </c>
      <c r="J1028" s="6" t="s">
        <v>4766</v>
      </c>
      <c r="K1028" s="6" t="s">
        <v>4766</v>
      </c>
      <c r="L1028" s="6" t="s">
        <v>108</v>
      </c>
      <c r="M1028" s="6" t="s">
        <v>4766</v>
      </c>
      <c r="N1028" s="6" t="s">
        <v>4766</v>
      </c>
      <c r="O1028" s="6" t="s">
        <v>4766</v>
      </c>
    </row>
    <row r="1029" spans="1:15" ht="16.5" customHeight="1" x14ac:dyDescent="0.25">
      <c r="A1029" s="1" t="s">
        <v>4459</v>
      </c>
      <c r="B1029" s="2" t="s">
        <v>6012</v>
      </c>
      <c r="C1029" s="13" t="str">
        <f t="shared" si="20"/>
        <v>查看目錄</v>
      </c>
      <c r="D1029" s="1" t="s">
        <v>133</v>
      </c>
      <c r="E1029" s="6">
        <v>41386</v>
      </c>
      <c r="F1029" s="6">
        <v>41416</v>
      </c>
      <c r="G1029" s="6">
        <v>41436</v>
      </c>
      <c r="H1029" s="6" t="s">
        <v>4766</v>
      </c>
      <c r="I1029" s="6" t="s">
        <v>4766</v>
      </c>
      <c r="J1029" s="6" t="s">
        <v>4766</v>
      </c>
      <c r="K1029" s="6" t="s">
        <v>4766</v>
      </c>
      <c r="L1029" s="6" t="s">
        <v>1367</v>
      </c>
      <c r="M1029" s="6" t="s">
        <v>4766</v>
      </c>
      <c r="N1029" s="6" t="s">
        <v>4766</v>
      </c>
      <c r="O1029" s="6" t="s">
        <v>4766</v>
      </c>
    </row>
    <row r="1030" spans="1:15" ht="16.5" customHeight="1" x14ac:dyDescent="0.25">
      <c r="A1030" s="1" t="s">
        <v>4460</v>
      </c>
      <c r="B1030" s="2" t="s">
        <v>6022</v>
      </c>
      <c r="C1030" s="13" t="str">
        <f t="shared" si="20"/>
        <v>查看目錄</v>
      </c>
      <c r="D1030" s="1" t="s">
        <v>133</v>
      </c>
      <c r="E1030" s="6">
        <v>41386</v>
      </c>
      <c r="F1030" s="6">
        <v>41416</v>
      </c>
      <c r="G1030" s="6">
        <v>41436</v>
      </c>
      <c r="H1030" s="6" t="s">
        <v>4766</v>
      </c>
      <c r="I1030" s="6" t="s">
        <v>4766</v>
      </c>
      <c r="J1030" s="6" t="s">
        <v>4766</v>
      </c>
      <c r="K1030" s="6" t="s">
        <v>4766</v>
      </c>
      <c r="L1030" s="6" t="s">
        <v>1367</v>
      </c>
      <c r="M1030" s="6" t="s">
        <v>4766</v>
      </c>
      <c r="N1030" s="6" t="s">
        <v>4766</v>
      </c>
      <c r="O1030" s="6" t="s">
        <v>4766</v>
      </c>
    </row>
    <row r="1031" spans="1:15" ht="16.5" customHeight="1" x14ac:dyDescent="0.25">
      <c r="A1031" s="1" t="s">
        <v>4461</v>
      </c>
      <c r="B1031" s="2" t="s">
        <v>6023</v>
      </c>
      <c r="C1031" s="13" t="str">
        <f t="shared" si="20"/>
        <v>查看目錄</v>
      </c>
      <c r="D1031" s="1" t="s">
        <v>4996</v>
      </c>
      <c r="E1031" s="6">
        <v>41446</v>
      </c>
      <c r="F1031" s="6">
        <v>41475</v>
      </c>
      <c r="G1031" s="6">
        <v>41465</v>
      </c>
      <c r="H1031" s="6" t="s">
        <v>4766</v>
      </c>
      <c r="I1031" s="6" t="s">
        <v>4766</v>
      </c>
      <c r="J1031" s="6" t="s">
        <v>4766</v>
      </c>
      <c r="K1031" s="6" t="s">
        <v>4766</v>
      </c>
      <c r="L1031" s="6" t="s">
        <v>2240</v>
      </c>
      <c r="M1031" s="6" t="s">
        <v>4766</v>
      </c>
      <c r="N1031" s="6" t="s">
        <v>4766</v>
      </c>
      <c r="O1031" s="6" t="s">
        <v>4766</v>
      </c>
    </row>
    <row r="1032" spans="1:15" ht="16.5" customHeight="1" x14ac:dyDescent="0.25">
      <c r="A1032" s="1" t="s">
        <v>4462</v>
      </c>
      <c r="B1032" s="2" t="s">
        <v>6024</v>
      </c>
      <c r="C1032" s="13" t="str">
        <f t="shared" si="20"/>
        <v>查看目錄</v>
      </c>
      <c r="D1032" s="1" t="s">
        <v>4996</v>
      </c>
      <c r="E1032" s="6">
        <v>41446</v>
      </c>
      <c r="F1032" s="6">
        <v>41475</v>
      </c>
      <c r="G1032" s="6">
        <v>41460</v>
      </c>
      <c r="H1032" s="6" t="s">
        <v>4766</v>
      </c>
      <c r="I1032" s="6" t="s">
        <v>4766</v>
      </c>
      <c r="J1032" s="6" t="s">
        <v>4766</v>
      </c>
      <c r="K1032" s="6" t="s">
        <v>4766</v>
      </c>
      <c r="L1032" s="6" t="s">
        <v>2240</v>
      </c>
      <c r="M1032" s="6" t="s">
        <v>4766</v>
      </c>
      <c r="N1032" s="6" t="s">
        <v>4766</v>
      </c>
      <c r="O1032" s="6" t="s">
        <v>4766</v>
      </c>
    </row>
    <row r="1033" spans="1:15" ht="16.5" customHeight="1" x14ac:dyDescent="0.25">
      <c r="A1033" s="1" t="s">
        <v>4463</v>
      </c>
      <c r="B1033" s="2" t="s">
        <v>6025</v>
      </c>
      <c r="C1033" s="13" t="str">
        <f t="shared" si="20"/>
        <v>查看目錄</v>
      </c>
      <c r="D1033" s="1" t="s">
        <v>4996</v>
      </c>
      <c r="E1033" s="6">
        <v>41449</v>
      </c>
      <c r="F1033" s="6">
        <v>41456</v>
      </c>
      <c r="G1033" s="6">
        <v>41474</v>
      </c>
      <c r="H1033" s="6" t="s">
        <v>4766</v>
      </c>
      <c r="I1033" s="6" t="s">
        <v>4766</v>
      </c>
      <c r="J1033" s="6" t="s">
        <v>4766</v>
      </c>
      <c r="K1033" s="6" t="s">
        <v>4766</v>
      </c>
      <c r="L1033" s="6" t="s">
        <v>2240</v>
      </c>
      <c r="M1033" s="6" t="s">
        <v>4766</v>
      </c>
      <c r="N1033" s="6" t="s">
        <v>4766</v>
      </c>
      <c r="O1033" s="6" t="s">
        <v>4766</v>
      </c>
    </row>
    <row r="1034" spans="1:15" ht="16.5" customHeight="1" x14ac:dyDescent="0.25">
      <c r="A1034" s="1" t="s">
        <v>4464</v>
      </c>
      <c r="B1034" s="2" t="s">
        <v>6026</v>
      </c>
      <c r="C1034" s="13" t="str">
        <f t="shared" si="20"/>
        <v>查看目錄</v>
      </c>
      <c r="D1034" s="1" t="s">
        <v>4465</v>
      </c>
      <c r="E1034" s="6">
        <v>41470</v>
      </c>
      <c r="F1034" s="6">
        <v>41495</v>
      </c>
      <c r="G1034" s="6">
        <v>41501</v>
      </c>
      <c r="H1034" s="6" t="s">
        <v>4766</v>
      </c>
      <c r="I1034" s="6" t="s">
        <v>4766</v>
      </c>
      <c r="J1034" s="6" t="s">
        <v>4766</v>
      </c>
      <c r="K1034" s="6" t="s">
        <v>4766</v>
      </c>
      <c r="L1034" s="6" t="s">
        <v>117</v>
      </c>
      <c r="M1034" s="6" t="s">
        <v>4766</v>
      </c>
      <c r="N1034" s="6" t="s">
        <v>4766</v>
      </c>
      <c r="O1034" s="6" t="s">
        <v>4766</v>
      </c>
    </row>
    <row r="1035" spans="1:15" ht="16.5" customHeight="1" x14ac:dyDescent="0.25">
      <c r="A1035" s="1" t="s">
        <v>4466</v>
      </c>
      <c r="B1035" s="2" t="s">
        <v>6027</v>
      </c>
      <c r="C1035" s="13" t="str">
        <f t="shared" si="20"/>
        <v>查看目錄</v>
      </c>
      <c r="D1035" s="1" t="s">
        <v>2213</v>
      </c>
      <c r="E1035" s="6">
        <v>41442</v>
      </c>
      <c r="F1035" s="6">
        <v>41472</v>
      </c>
      <c r="G1035" s="6">
        <v>41523</v>
      </c>
      <c r="H1035" s="6" t="s">
        <v>4766</v>
      </c>
      <c r="I1035" s="6" t="s">
        <v>4766</v>
      </c>
      <c r="J1035" s="6" t="s">
        <v>4766</v>
      </c>
      <c r="K1035" s="6" t="s">
        <v>4766</v>
      </c>
      <c r="L1035" s="6" t="s">
        <v>306</v>
      </c>
      <c r="M1035" s="6" t="s">
        <v>4766</v>
      </c>
      <c r="N1035" s="6" t="s">
        <v>4766</v>
      </c>
      <c r="O1035" s="6" t="s">
        <v>4766</v>
      </c>
    </row>
    <row r="1036" spans="1:15" ht="16.5" customHeight="1" x14ac:dyDescent="0.25">
      <c r="A1036" s="1" t="s">
        <v>4467</v>
      </c>
      <c r="B1036" s="2" t="s">
        <v>6028</v>
      </c>
      <c r="C1036" s="13" t="str">
        <f t="shared" si="20"/>
        <v>查看目錄</v>
      </c>
      <c r="D1036" s="1" t="s">
        <v>602</v>
      </c>
      <c r="E1036" s="6">
        <v>41514</v>
      </c>
      <c r="F1036" s="6">
        <v>41545</v>
      </c>
      <c r="G1036" s="6">
        <v>41525</v>
      </c>
      <c r="H1036" s="6" t="s">
        <v>4766</v>
      </c>
      <c r="I1036" s="6" t="s">
        <v>4766</v>
      </c>
      <c r="J1036" s="6" t="s">
        <v>4766</v>
      </c>
      <c r="K1036" s="6" t="s">
        <v>4766</v>
      </c>
      <c r="L1036" s="6" t="s">
        <v>562</v>
      </c>
      <c r="M1036" s="6" t="s">
        <v>4766</v>
      </c>
      <c r="N1036" s="6" t="s">
        <v>4766</v>
      </c>
      <c r="O1036" s="6" t="s">
        <v>4766</v>
      </c>
    </row>
    <row r="1037" spans="1:15" ht="16.5" customHeight="1" x14ac:dyDescent="0.25">
      <c r="A1037" s="1" t="s">
        <v>4468</v>
      </c>
      <c r="B1037" s="2" t="s">
        <v>6029</v>
      </c>
      <c r="C1037" s="13" t="str">
        <f t="shared" si="20"/>
        <v>查看目錄</v>
      </c>
      <c r="D1037" s="1" t="s">
        <v>4996</v>
      </c>
      <c r="E1037" s="6">
        <v>41501</v>
      </c>
      <c r="F1037" s="6">
        <v>41532</v>
      </c>
      <c r="G1037" s="6">
        <v>41564</v>
      </c>
      <c r="H1037" s="6" t="s">
        <v>4766</v>
      </c>
      <c r="I1037" s="6" t="s">
        <v>4766</v>
      </c>
      <c r="J1037" s="6" t="s">
        <v>4766</v>
      </c>
      <c r="K1037" s="6" t="s">
        <v>4766</v>
      </c>
      <c r="L1037" s="6" t="s">
        <v>2240</v>
      </c>
      <c r="M1037" s="6" t="s">
        <v>4766</v>
      </c>
      <c r="N1037" s="6" t="s">
        <v>4766</v>
      </c>
      <c r="O1037" s="6" t="s">
        <v>4766</v>
      </c>
    </row>
    <row r="1038" spans="1:15" ht="16.5" customHeight="1" x14ac:dyDescent="0.25">
      <c r="A1038" s="1" t="s">
        <v>4469</v>
      </c>
      <c r="B1038" s="2" t="s">
        <v>6030</v>
      </c>
      <c r="C1038" s="13" t="str">
        <f t="shared" si="20"/>
        <v>查看目錄</v>
      </c>
      <c r="D1038" s="1" t="s">
        <v>4470</v>
      </c>
      <c r="E1038" s="6">
        <v>41494</v>
      </c>
      <c r="F1038" s="6">
        <v>41506</v>
      </c>
      <c r="G1038" s="6">
        <v>41607</v>
      </c>
      <c r="H1038" s="6" t="s">
        <v>4766</v>
      </c>
      <c r="I1038" s="6" t="s">
        <v>4766</v>
      </c>
      <c r="J1038" s="6" t="s">
        <v>4766</v>
      </c>
      <c r="K1038" s="6" t="s">
        <v>4766</v>
      </c>
      <c r="L1038" s="6" t="s">
        <v>1367</v>
      </c>
      <c r="M1038" s="6" t="s">
        <v>4766</v>
      </c>
      <c r="N1038" s="6" t="s">
        <v>4766</v>
      </c>
      <c r="O1038" s="6" t="s">
        <v>4766</v>
      </c>
    </row>
    <row r="1039" spans="1:15" ht="16.5" customHeight="1" x14ac:dyDescent="0.25">
      <c r="A1039" s="1" t="s">
        <v>4471</v>
      </c>
      <c r="B1039" s="2" t="s">
        <v>6031</v>
      </c>
      <c r="C1039" s="13" t="str">
        <f t="shared" si="20"/>
        <v>查看目錄</v>
      </c>
      <c r="D1039" s="1" t="s">
        <v>6032</v>
      </c>
      <c r="E1039" s="6">
        <v>41498</v>
      </c>
      <c r="F1039" s="6">
        <v>41521</v>
      </c>
      <c r="G1039" s="6">
        <v>41569</v>
      </c>
      <c r="H1039" s="6" t="s">
        <v>4766</v>
      </c>
      <c r="I1039" s="6" t="s">
        <v>4766</v>
      </c>
      <c r="J1039" s="6" t="s">
        <v>4766</v>
      </c>
      <c r="K1039" s="6" t="s">
        <v>4766</v>
      </c>
      <c r="L1039" s="6" t="s">
        <v>2240</v>
      </c>
      <c r="M1039" s="6" t="s">
        <v>4766</v>
      </c>
      <c r="N1039" s="6" t="s">
        <v>4766</v>
      </c>
      <c r="O1039" s="6" t="s">
        <v>4766</v>
      </c>
    </row>
    <row r="1040" spans="1:15" ht="16.5" customHeight="1" x14ac:dyDescent="0.25">
      <c r="A1040" s="1" t="s">
        <v>4472</v>
      </c>
      <c r="B1040" s="2" t="s">
        <v>6033</v>
      </c>
      <c r="C1040" s="13" t="str">
        <f t="shared" si="20"/>
        <v>查看目錄</v>
      </c>
      <c r="D1040" s="1" t="s">
        <v>373</v>
      </c>
      <c r="E1040" s="6">
        <v>41564</v>
      </c>
      <c r="F1040" s="6">
        <v>41584</v>
      </c>
      <c r="G1040" s="6" t="s">
        <v>4766</v>
      </c>
      <c r="H1040" s="6" t="s">
        <v>4766</v>
      </c>
      <c r="I1040" s="6" t="s">
        <v>4766</v>
      </c>
      <c r="J1040" s="6" t="s">
        <v>4766</v>
      </c>
      <c r="K1040" s="6" t="s">
        <v>4766</v>
      </c>
      <c r="L1040" s="6" t="s">
        <v>373</v>
      </c>
      <c r="M1040" s="6" t="s">
        <v>4766</v>
      </c>
      <c r="N1040" s="6" t="s">
        <v>4766</v>
      </c>
      <c r="O1040" s="6" t="s">
        <v>4766</v>
      </c>
    </row>
    <row r="1041" spans="1:15" ht="16.5" customHeight="1" x14ac:dyDescent="0.25">
      <c r="A1041" s="1" t="s">
        <v>4473</v>
      </c>
      <c r="B1041" s="2" t="s">
        <v>6034</v>
      </c>
      <c r="C1041" s="13" t="str">
        <f t="shared" si="20"/>
        <v>查看目錄</v>
      </c>
      <c r="D1041" s="1" t="s">
        <v>373</v>
      </c>
      <c r="E1041" s="6">
        <v>41564</v>
      </c>
      <c r="F1041" s="6">
        <v>41584</v>
      </c>
      <c r="G1041" s="6" t="s">
        <v>4766</v>
      </c>
      <c r="H1041" s="6" t="s">
        <v>4766</v>
      </c>
      <c r="I1041" s="6" t="s">
        <v>4766</v>
      </c>
      <c r="J1041" s="6" t="s">
        <v>4766</v>
      </c>
      <c r="K1041" s="6" t="s">
        <v>4766</v>
      </c>
      <c r="L1041" s="6" t="s">
        <v>373</v>
      </c>
      <c r="M1041" s="6" t="s">
        <v>4766</v>
      </c>
      <c r="N1041" s="6" t="s">
        <v>4766</v>
      </c>
      <c r="O1041" s="6" t="s">
        <v>4766</v>
      </c>
    </row>
    <row r="1042" spans="1:15" ht="16.5" customHeight="1" x14ac:dyDescent="0.25">
      <c r="A1042" s="1" t="s">
        <v>4474</v>
      </c>
      <c r="B1042" s="2" t="s">
        <v>6035</v>
      </c>
      <c r="C1042" s="13" t="str">
        <f t="shared" si="20"/>
        <v>查看目錄</v>
      </c>
      <c r="D1042" s="1" t="s">
        <v>373</v>
      </c>
      <c r="E1042" s="6">
        <v>41564</v>
      </c>
      <c r="F1042" s="6">
        <v>41584</v>
      </c>
      <c r="G1042" s="6" t="s">
        <v>4766</v>
      </c>
      <c r="H1042" s="6" t="s">
        <v>4766</v>
      </c>
      <c r="I1042" s="6" t="s">
        <v>4766</v>
      </c>
      <c r="J1042" s="6" t="s">
        <v>4766</v>
      </c>
      <c r="K1042" s="6" t="s">
        <v>4766</v>
      </c>
      <c r="L1042" s="6" t="s">
        <v>373</v>
      </c>
      <c r="M1042" s="6" t="s">
        <v>4766</v>
      </c>
      <c r="N1042" s="6" t="s">
        <v>4766</v>
      </c>
      <c r="O1042" s="6" t="s">
        <v>4766</v>
      </c>
    </row>
    <row r="1043" spans="1:15" ht="16.5" customHeight="1" x14ac:dyDescent="0.25">
      <c r="A1043" s="1" t="s">
        <v>4475</v>
      </c>
      <c r="B1043" s="2" t="s">
        <v>6036</v>
      </c>
      <c r="C1043" s="13" t="str">
        <f t="shared" si="20"/>
        <v>查看目錄</v>
      </c>
      <c r="D1043" s="1" t="s">
        <v>373</v>
      </c>
      <c r="E1043" s="6">
        <v>41564</v>
      </c>
      <c r="F1043" s="6">
        <v>41584</v>
      </c>
      <c r="G1043" s="6" t="s">
        <v>4766</v>
      </c>
      <c r="H1043" s="6" t="s">
        <v>4766</v>
      </c>
      <c r="I1043" s="6" t="s">
        <v>4766</v>
      </c>
      <c r="J1043" s="6" t="s">
        <v>4766</v>
      </c>
      <c r="K1043" s="6" t="s">
        <v>4766</v>
      </c>
      <c r="L1043" s="6" t="s">
        <v>373</v>
      </c>
      <c r="M1043" s="6" t="s">
        <v>4766</v>
      </c>
      <c r="N1043" s="6" t="s">
        <v>4766</v>
      </c>
      <c r="O1043" s="6" t="s">
        <v>4766</v>
      </c>
    </row>
    <row r="1044" spans="1:15" ht="16.5" customHeight="1" x14ac:dyDescent="0.25">
      <c r="A1044" s="1" t="s">
        <v>4476</v>
      </c>
      <c r="B1044" s="2" t="s">
        <v>6037</v>
      </c>
      <c r="C1044" s="13" t="str">
        <f t="shared" si="20"/>
        <v>查看目錄</v>
      </c>
      <c r="D1044" s="1" t="s">
        <v>373</v>
      </c>
      <c r="E1044" s="6">
        <v>41564</v>
      </c>
      <c r="F1044" s="6">
        <v>41584</v>
      </c>
      <c r="G1044" s="6" t="s">
        <v>4766</v>
      </c>
      <c r="H1044" s="6" t="s">
        <v>4766</v>
      </c>
      <c r="I1044" s="6" t="s">
        <v>4766</v>
      </c>
      <c r="J1044" s="6" t="s">
        <v>4766</v>
      </c>
      <c r="K1044" s="6" t="s">
        <v>4766</v>
      </c>
      <c r="L1044" s="6" t="s">
        <v>373</v>
      </c>
      <c r="M1044" s="6" t="s">
        <v>4766</v>
      </c>
      <c r="N1044" s="6" t="s">
        <v>4766</v>
      </c>
      <c r="O1044" s="6" t="s">
        <v>4766</v>
      </c>
    </row>
    <row r="1045" spans="1:15" ht="16.5" customHeight="1" x14ac:dyDescent="0.25">
      <c r="A1045" s="1" t="s">
        <v>4477</v>
      </c>
      <c r="B1045" s="2" t="s">
        <v>6038</v>
      </c>
      <c r="C1045" s="13" t="str">
        <f t="shared" si="20"/>
        <v>查看目錄</v>
      </c>
      <c r="D1045" s="1" t="s">
        <v>373</v>
      </c>
      <c r="E1045" s="6">
        <v>41564</v>
      </c>
      <c r="F1045" s="6">
        <v>41584</v>
      </c>
      <c r="G1045" s="6" t="s">
        <v>4766</v>
      </c>
      <c r="H1045" s="6" t="s">
        <v>4766</v>
      </c>
      <c r="I1045" s="6" t="s">
        <v>4766</v>
      </c>
      <c r="J1045" s="6" t="s">
        <v>4766</v>
      </c>
      <c r="K1045" s="6" t="s">
        <v>4766</v>
      </c>
      <c r="L1045" s="6" t="s">
        <v>373</v>
      </c>
      <c r="M1045" s="6" t="s">
        <v>4766</v>
      </c>
      <c r="N1045" s="6" t="s">
        <v>4766</v>
      </c>
      <c r="O1045" s="6" t="s">
        <v>4766</v>
      </c>
    </row>
    <row r="1046" spans="1:15" ht="16.5" customHeight="1" x14ac:dyDescent="0.25">
      <c r="A1046" s="1" t="s">
        <v>4478</v>
      </c>
      <c r="B1046" s="2" t="s">
        <v>6039</v>
      </c>
      <c r="C1046" s="13" t="str">
        <f t="shared" si="20"/>
        <v>查看目錄</v>
      </c>
      <c r="D1046" s="1" t="s">
        <v>373</v>
      </c>
      <c r="E1046" s="6">
        <v>41564</v>
      </c>
      <c r="F1046" s="6">
        <v>41584</v>
      </c>
      <c r="G1046" s="6" t="s">
        <v>4766</v>
      </c>
      <c r="H1046" s="6" t="s">
        <v>4766</v>
      </c>
      <c r="I1046" s="6" t="s">
        <v>4766</v>
      </c>
      <c r="J1046" s="6" t="s">
        <v>4766</v>
      </c>
      <c r="K1046" s="6" t="s">
        <v>4766</v>
      </c>
      <c r="L1046" s="6" t="s">
        <v>373</v>
      </c>
      <c r="M1046" s="6" t="s">
        <v>4766</v>
      </c>
      <c r="N1046" s="6" t="s">
        <v>4766</v>
      </c>
      <c r="O1046" s="6" t="s">
        <v>4766</v>
      </c>
    </row>
    <row r="1047" spans="1:15" ht="16.5" customHeight="1" x14ac:dyDescent="0.25">
      <c r="A1047" s="1" t="s">
        <v>4479</v>
      </c>
      <c r="B1047" s="2" t="s">
        <v>6040</v>
      </c>
      <c r="C1047" s="13" t="str">
        <f t="shared" si="20"/>
        <v>查看目錄</v>
      </c>
      <c r="D1047" s="1" t="s">
        <v>1363</v>
      </c>
      <c r="E1047" s="6">
        <v>41365</v>
      </c>
      <c r="F1047" s="6">
        <v>41424</v>
      </c>
      <c r="G1047" s="6">
        <v>41589</v>
      </c>
      <c r="H1047" s="6" t="s">
        <v>4766</v>
      </c>
      <c r="I1047" s="6" t="s">
        <v>4766</v>
      </c>
      <c r="J1047" s="6" t="s">
        <v>4766</v>
      </c>
      <c r="K1047" s="6" t="s">
        <v>4766</v>
      </c>
      <c r="L1047" s="6" t="s">
        <v>1367</v>
      </c>
      <c r="M1047" s="6" t="s">
        <v>4766</v>
      </c>
      <c r="N1047" s="6" t="s">
        <v>4766</v>
      </c>
      <c r="O1047" s="6" t="s">
        <v>4766</v>
      </c>
    </row>
    <row r="1048" spans="1:15" ht="16.5" customHeight="1" x14ac:dyDescent="0.25">
      <c r="A1048" s="1" t="s">
        <v>4480</v>
      </c>
      <c r="B1048" s="2" t="s">
        <v>6041</v>
      </c>
      <c r="C1048" s="13" t="str">
        <f t="shared" si="20"/>
        <v>查看目錄</v>
      </c>
      <c r="D1048" s="1" t="s">
        <v>1363</v>
      </c>
      <c r="E1048" s="6">
        <v>41365</v>
      </c>
      <c r="F1048" s="6">
        <v>41424</v>
      </c>
      <c r="G1048" s="6">
        <v>41589</v>
      </c>
      <c r="H1048" s="6" t="s">
        <v>4766</v>
      </c>
      <c r="I1048" s="6" t="s">
        <v>4766</v>
      </c>
      <c r="J1048" s="6" t="s">
        <v>4766</v>
      </c>
      <c r="K1048" s="6" t="s">
        <v>4766</v>
      </c>
      <c r="L1048" s="6" t="s">
        <v>1367</v>
      </c>
      <c r="M1048" s="6" t="s">
        <v>4766</v>
      </c>
      <c r="N1048" s="6" t="s">
        <v>4766</v>
      </c>
      <c r="O1048" s="6" t="s">
        <v>4766</v>
      </c>
    </row>
    <row r="1049" spans="1:15" ht="16.5" customHeight="1" x14ac:dyDescent="0.25">
      <c r="A1049" s="1" t="s">
        <v>4481</v>
      </c>
      <c r="B1049" s="2" t="s">
        <v>6042</v>
      </c>
      <c r="C1049" s="13" t="str">
        <f t="shared" si="20"/>
        <v>查看目錄</v>
      </c>
      <c r="D1049" s="1" t="s">
        <v>3643</v>
      </c>
      <c r="E1049" s="6">
        <v>41557</v>
      </c>
      <c r="F1049" s="6">
        <v>41588</v>
      </c>
      <c r="G1049" s="6">
        <v>41592</v>
      </c>
      <c r="H1049" s="6" t="s">
        <v>4766</v>
      </c>
      <c r="I1049" s="6" t="s">
        <v>4766</v>
      </c>
      <c r="J1049" s="6" t="s">
        <v>4766</v>
      </c>
      <c r="K1049" s="6" t="s">
        <v>4766</v>
      </c>
      <c r="L1049" s="6" t="s">
        <v>174</v>
      </c>
      <c r="M1049" s="6" t="s">
        <v>4766</v>
      </c>
      <c r="N1049" s="6" t="s">
        <v>4766</v>
      </c>
      <c r="O1049" s="6" t="s">
        <v>4766</v>
      </c>
    </row>
    <row r="1050" spans="1:15" ht="16.5" customHeight="1" x14ac:dyDescent="0.25">
      <c r="A1050" s="1" t="s">
        <v>4482</v>
      </c>
      <c r="B1050" s="2" t="s">
        <v>6043</v>
      </c>
      <c r="C1050" s="13" t="str">
        <f t="shared" si="20"/>
        <v>查看目錄</v>
      </c>
      <c r="D1050" s="1" t="s">
        <v>116</v>
      </c>
      <c r="E1050" s="6">
        <v>41590</v>
      </c>
      <c r="F1050" s="6">
        <v>41614</v>
      </c>
      <c r="G1050" s="6">
        <v>41647</v>
      </c>
      <c r="H1050" s="6" t="s">
        <v>4766</v>
      </c>
      <c r="I1050" s="6" t="s">
        <v>4766</v>
      </c>
      <c r="J1050" s="6" t="s">
        <v>4766</v>
      </c>
      <c r="K1050" s="6" t="s">
        <v>4766</v>
      </c>
      <c r="L1050" s="6" t="s">
        <v>117</v>
      </c>
      <c r="M1050" s="6" t="s">
        <v>4766</v>
      </c>
      <c r="N1050" s="6" t="s">
        <v>4766</v>
      </c>
      <c r="O1050" s="6" t="s">
        <v>4766</v>
      </c>
    </row>
    <row r="1051" spans="1:15" ht="16.5" customHeight="1" x14ac:dyDescent="0.25">
      <c r="A1051" s="1" t="s">
        <v>4483</v>
      </c>
      <c r="B1051" s="2" t="s">
        <v>6044</v>
      </c>
      <c r="C1051" s="13" t="str">
        <f t="shared" si="20"/>
        <v>查看目錄</v>
      </c>
      <c r="D1051" s="1" t="s">
        <v>116</v>
      </c>
      <c r="E1051" s="6">
        <v>41590</v>
      </c>
      <c r="F1051" s="6">
        <v>41614</v>
      </c>
      <c r="G1051" s="6">
        <v>41647</v>
      </c>
      <c r="H1051" s="6" t="s">
        <v>4766</v>
      </c>
      <c r="I1051" s="6" t="s">
        <v>4766</v>
      </c>
      <c r="J1051" s="6" t="s">
        <v>4766</v>
      </c>
      <c r="K1051" s="6" t="s">
        <v>4766</v>
      </c>
      <c r="L1051" s="6" t="s">
        <v>117</v>
      </c>
      <c r="M1051" s="6" t="s">
        <v>4766</v>
      </c>
      <c r="N1051" s="6" t="s">
        <v>4766</v>
      </c>
      <c r="O1051" s="6" t="s">
        <v>4766</v>
      </c>
    </row>
    <row r="1052" spans="1:15" ht="16.5" customHeight="1" x14ac:dyDescent="0.25">
      <c r="A1052" s="1" t="s">
        <v>4484</v>
      </c>
      <c r="B1052" s="2" t="s">
        <v>6045</v>
      </c>
      <c r="C1052" s="13" t="str">
        <f t="shared" si="20"/>
        <v>查看目錄</v>
      </c>
      <c r="D1052" s="1" t="s">
        <v>116</v>
      </c>
      <c r="E1052" s="6">
        <v>41590</v>
      </c>
      <c r="F1052" s="6">
        <v>41614</v>
      </c>
      <c r="G1052" s="6">
        <v>41647</v>
      </c>
      <c r="H1052" s="6" t="s">
        <v>4766</v>
      </c>
      <c r="I1052" s="6" t="s">
        <v>4766</v>
      </c>
      <c r="J1052" s="6" t="s">
        <v>4766</v>
      </c>
      <c r="K1052" s="6" t="s">
        <v>4766</v>
      </c>
      <c r="L1052" s="6" t="s">
        <v>117</v>
      </c>
      <c r="M1052" s="6" t="s">
        <v>4766</v>
      </c>
      <c r="N1052" s="6" t="s">
        <v>4766</v>
      </c>
      <c r="O1052" s="6" t="s">
        <v>4766</v>
      </c>
    </row>
    <row r="1053" spans="1:15" ht="16.5" customHeight="1" x14ac:dyDescent="0.25">
      <c r="A1053" s="1" t="s">
        <v>4485</v>
      </c>
      <c r="B1053" s="2" t="s">
        <v>6046</v>
      </c>
      <c r="C1053" s="13" t="str">
        <f t="shared" si="20"/>
        <v>查看目錄</v>
      </c>
      <c r="D1053" s="1" t="s">
        <v>116</v>
      </c>
      <c r="E1053" s="6">
        <v>41590</v>
      </c>
      <c r="F1053" s="6">
        <v>41614</v>
      </c>
      <c r="G1053" s="6">
        <v>41647</v>
      </c>
      <c r="H1053" s="6" t="s">
        <v>4766</v>
      </c>
      <c r="I1053" s="6" t="s">
        <v>4766</v>
      </c>
      <c r="J1053" s="6" t="s">
        <v>4766</v>
      </c>
      <c r="K1053" s="6" t="s">
        <v>4766</v>
      </c>
      <c r="L1053" s="6" t="s">
        <v>117</v>
      </c>
      <c r="M1053" s="6" t="s">
        <v>4766</v>
      </c>
      <c r="N1053" s="6" t="s">
        <v>4766</v>
      </c>
      <c r="O1053" s="6" t="s">
        <v>4766</v>
      </c>
    </row>
    <row r="1054" spans="1:15" ht="16.5" customHeight="1" x14ac:dyDescent="0.25">
      <c r="A1054" s="1" t="s">
        <v>4486</v>
      </c>
      <c r="B1054" s="2" t="s">
        <v>6047</v>
      </c>
      <c r="C1054" s="13" t="str">
        <f t="shared" si="20"/>
        <v>查看目錄</v>
      </c>
      <c r="D1054" s="1" t="s">
        <v>116</v>
      </c>
      <c r="E1054" s="6">
        <v>41590</v>
      </c>
      <c r="F1054" s="6">
        <v>41614</v>
      </c>
      <c r="G1054" s="6">
        <v>41647</v>
      </c>
      <c r="H1054" s="6" t="s">
        <v>4766</v>
      </c>
      <c r="I1054" s="6" t="s">
        <v>4766</v>
      </c>
      <c r="J1054" s="6" t="s">
        <v>4766</v>
      </c>
      <c r="K1054" s="6" t="s">
        <v>4766</v>
      </c>
      <c r="L1054" s="6" t="s">
        <v>117</v>
      </c>
      <c r="M1054" s="6" t="s">
        <v>4766</v>
      </c>
      <c r="N1054" s="6" t="s">
        <v>4766</v>
      </c>
      <c r="O1054" s="6" t="s">
        <v>4766</v>
      </c>
    </row>
    <row r="1055" spans="1:15" ht="16.5" customHeight="1" x14ac:dyDescent="0.25">
      <c r="A1055" s="1" t="s">
        <v>4487</v>
      </c>
      <c r="B1055" s="2" t="s">
        <v>6048</v>
      </c>
      <c r="C1055" s="13" t="str">
        <f t="shared" si="20"/>
        <v>查看目錄</v>
      </c>
      <c r="D1055" s="1" t="s">
        <v>116</v>
      </c>
      <c r="E1055" s="6">
        <v>41590</v>
      </c>
      <c r="F1055" s="6">
        <v>41614</v>
      </c>
      <c r="G1055" s="6">
        <v>41647</v>
      </c>
      <c r="H1055" s="6" t="s">
        <v>4766</v>
      </c>
      <c r="I1055" s="6" t="s">
        <v>4766</v>
      </c>
      <c r="J1055" s="6" t="s">
        <v>4766</v>
      </c>
      <c r="K1055" s="6" t="s">
        <v>4766</v>
      </c>
      <c r="L1055" s="6" t="s">
        <v>117</v>
      </c>
      <c r="M1055" s="6" t="s">
        <v>4766</v>
      </c>
      <c r="N1055" s="6" t="s">
        <v>4766</v>
      </c>
      <c r="O1055" s="6" t="s">
        <v>4766</v>
      </c>
    </row>
    <row r="1056" spans="1:15" ht="16.5" customHeight="1" x14ac:dyDescent="0.25">
      <c r="A1056" s="1" t="s">
        <v>4488</v>
      </c>
      <c r="B1056" s="2" t="s">
        <v>6049</v>
      </c>
      <c r="C1056" s="13" t="str">
        <f t="shared" si="20"/>
        <v>查看目錄</v>
      </c>
      <c r="D1056" s="1" t="s">
        <v>116</v>
      </c>
      <c r="E1056" s="6">
        <v>41590</v>
      </c>
      <c r="F1056" s="6">
        <v>41614</v>
      </c>
      <c r="G1056" s="6">
        <v>41647</v>
      </c>
      <c r="H1056" s="6" t="s">
        <v>4766</v>
      </c>
      <c r="I1056" s="6" t="s">
        <v>4766</v>
      </c>
      <c r="J1056" s="6" t="s">
        <v>4766</v>
      </c>
      <c r="K1056" s="6" t="s">
        <v>4766</v>
      </c>
      <c r="L1056" s="6" t="s">
        <v>117</v>
      </c>
      <c r="M1056" s="6" t="s">
        <v>4766</v>
      </c>
      <c r="N1056" s="6" t="s">
        <v>4766</v>
      </c>
      <c r="O1056" s="6" t="s">
        <v>4766</v>
      </c>
    </row>
    <row r="1057" spans="1:15" ht="16.5" customHeight="1" x14ac:dyDescent="0.25">
      <c r="A1057" s="1" t="s">
        <v>4489</v>
      </c>
      <c r="B1057" s="2" t="s">
        <v>6050</v>
      </c>
      <c r="C1057" s="13" t="str">
        <f t="shared" ref="C1057:C1093" si="21">HYPERLINK("X:\Private\NTD\Test Report\測試報告-電子版本(1999-2014)\MIS","查看目錄")</f>
        <v>查看目錄</v>
      </c>
      <c r="D1057" s="1" t="s">
        <v>4167</v>
      </c>
      <c r="E1057" s="6">
        <v>41606</v>
      </c>
      <c r="F1057" s="6">
        <v>41636</v>
      </c>
      <c r="G1057" s="6">
        <v>41620</v>
      </c>
      <c r="H1057" s="6" t="s">
        <v>4766</v>
      </c>
      <c r="I1057" s="6" t="s">
        <v>4766</v>
      </c>
      <c r="J1057" s="6" t="s">
        <v>4766</v>
      </c>
      <c r="K1057" s="6" t="s">
        <v>4766</v>
      </c>
      <c r="L1057" s="6" t="s">
        <v>562</v>
      </c>
      <c r="M1057" s="6" t="s">
        <v>4766</v>
      </c>
      <c r="N1057" s="6" t="s">
        <v>4766</v>
      </c>
      <c r="O1057" s="6" t="s">
        <v>4766</v>
      </c>
    </row>
    <row r="1058" spans="1:15" ht="16.5" customHeight="1" x14ac:dyDescent="0.25">
      <c r="A1058" s="1" t="s">
        <v>4490</v>
      </c>
      <c r="B1058" s="2" t="s">
        <v>6051</v>
      </c>
      <c r="C1058" s="13" t="str">
        <f t="shared" si="21"/>
        <v>查看目錄</v>
      </c>
      <c r="D1058" s="1" t="s">
        <v>4491</v>
      </c>
      <c r="E1058" s="6">
        <v>41597</v>
      </c>
      <c r="F1058" s="6">
        <v>41644</v>
      </c>
      <c r="G1058" s="6">
        <v>41628</v>
      </c>
      <c r="H1058" s="6" t="s">
        <v>4766</v>
      </c>
      <c r="I1058" s="6" t="s">
        <v>4766</v>
      </c>
      <c r="J1058" s="6" t="s">
        <v>4766</v>
      </c>
      <c r="K1058" s="6" t="s">
        <v>4766</v>
      </c>
      <c r="L1058" s="6" t="s">
        <v>174</v>
      </c>
      <c r="M1058" s="6" t="s">
        <v>4766</v>
      </c>
      <c r="N1058" s="6" t="s">
        <v>4766</v>
      </c>
      <c r="O1058" s="6" t="s">
        <v>4766</v>
      </c>
    </row>
    <row r="1059" spans="1:15" ht="16.5" customHeight="1" x14ac:dyDescent="0.25">
      <c r="A1059" s="1" t="s">
        <v>4492</v>
      </c>
      <c r="B1059" s="2" t="s">
        <v>6052</v>
      </c>
      <c r="C1059" s="13" t="str">
        <f t="shared" si="21"/>
        <v>查看目錄</v>
      </c>
      <c r="D1059" s="1" t="s">
        <v>4167</v>
      </c>
      <c r="E1059" s="6">
        <v>41630</v>
      </c>
      <c r="F1059" s="6">
        <v>41661</v>
      </c>
      <c r="G1059" s="6">
        <v>41667</v>
      </c>
      <c r="H1059" s="6" t="s">
        <v>4766</v>
      </c>
      <c r="I1059" s="6" t="s">
        <v>4766</v>
      </c>
      <c r="J1059" s="6" t="s">
        <v>4766</v>
      </c>
      <c r="K1059" s="6" t="s">
        <v>4766</v>
      </c>
      <c r="L1059" s="6" t="s">
        <v>108</v>
      </c>
      <c r="M1059" s="6" t="s">
        <v>4766</v>
      </c>
      <c r="N1059" s="6" t="s">
        <v>4766</v>
      </c>
      <c r="O1059" s="6" t="s">
        <v>4766</v>
      </c>
    </row>
    <row r="1060" spans="1:15" ht="16.5" customHeight="1" x14ac:dyDescent="0.25">
      <c r="A1060" s="1" t="s">
        <v>4493</v>
      </c>
      <c r="B1060" s="2" t="s">
        <v>6053</v>
      </c>
      <c r="C1060" s="13" t="str">
        <f t="shared" si="21"/>
        <v>查看目錄</v>
      </c>
      <c r="D1060" s="1" t="s">
        <v>4494</v>
      </c>
      <c r="E1060" s="6">
        <v>41690</v>
      </c>
      <c r="F1060" s="6">
        <v>41718</v>
      </c>
      <c r="G1060" s="6">
        <v>41698</v>
      </c>
      <c r="H1060" s="6" t="s">
        <v>4766</v>
      </c>
      <c r="I1060" s="6" t="s">
        <v>4766</v>
      </c>
      <c r="J1060" s="6" t="s">
        <v>4766</v>
      </c>
      <c r="K1060" s="6" t="s">
        <v>4766</v>
      </c>
      <c r="L1060" s="6" t="s">
        <v>896</v>
      </c>
      <c r="M1060" s="6" t="s">
        <v>4766</v>
      </c>
      <c r="N1060" s="6" t="s">
        <v>4766</v>
      </c>
      <c r="O1060" s="6" t="s">
        <v>4766</v>
      </c>
    </row>
    <row r="1061" spans="1:15" ht="16.5" customHeight="1" x14ac:dyDescent="0.25">
      <c r="A1061" s="1" t="s">
        <v>4495</v>
      </c>
      <c r="B1061" s="2" t="s">
        <v>6054</v>
      </c>
      <c r="C1061" s="13" t="str">
        <f t="shared" si="21"/>
        <v>查看目錄</v>
      </c>
      <c r="D1061" s="1" t="s">
        <v>6055</v>
      </c>
      <c r="E1061" s="6">
        <v>41690</v>
      </c>
      <c r="F1061" s="6">
        <v>41712</v>
      </c>
      <c r="G1061" s="6">
        <v>41347</v>
      </c>
      <c r="H1061" s="6" t="s">
        <v>4766</v>
      </c>
      <c r="I1061" s="6" t="s">
        <v>4766</v>
      </c>
      <c r="J1061" s="6" t="s">
        <v>4766</v>
      </c>
      <c r="K1061" s="6" t="s">
        <v>4766</v>
      </c>
      <c r="L1061" s="6" t="s">
        <v>6055</v>
      </c>
      <c r="M1061" s="6" t="s">
        <v>4766</v>
      </c>
      <c r="N1061" s="6" t="s">
        <v>4766</v>
      </c>
      <c r="O1061" s="6" t="s">
        <v>4766</v>
      </c>
    </row>
    <row r="1062" spans="1:15" ht="16.5" customHeight="1" x14ac:dyDescent="0.25">
      <c r="A1062" s="1" t="s">
        <v>4496</v>
      </c>
      <c r="B1062" s="2" t="s">
        <v>6056</v>
      </c>
      <c r="C1062" s="13" t="str">
        <f t="shared" si="21"/>
        <v>查看目錄</v>
      </c>
      <c r="D1062" s="1" t="s">
        <v>4497</v>
      </c>
      <c r="E1062" s="6">
        <v>41708</v>
      </c>
      <c r="F1062" s="6">
        <v>41715</v>
      </c>
      <c r="G1062" s="6" t="s">
        <v>4766</v>
      </c>
      <c r="H1062" s="6" t="s">
        <v>4766</v>
      </c>
      <c r="I1062" s="6" t="s">
        <v>4766</v>
      </c>
      <c r="J1062" s="6" t="s">
        <v>4766</v>
      </c>
      <c r="K1062" s="6" t="s">
        <v>4766</v>
      </c>
      <c r="L1062" s="6" t="s">
        <v>1367</v>
      </c>
      <c r="M1062" s="6" t="s">
        <v>4766</v>
      </c>
      <c r="N1062" s="6" t="s">
        <v>4766</v>
      </c>
      <c r="O1062" s="6" t="s">
        <v>4766</v>
      </c>
    </row>
    <row r="1063" spans="1:15" ht="16.5" customHeight="1" x14ac:dyDescent="0.25">
      <c r="A1063" s="1" t="s">
        <v>4498</v>
      </c>
      <c r="B1063" s="2" t="s">
        <v>6057</v>
      </c>
      <c r="C1063" s="13" t="str">
        <f t="shared" si="21"/>
        <v>查看目錄</v>
      </c>
      <c r="D1063" s="1" t="s">
        <v>6058</v>
      </c>
      <c r="E1063" s="6">
        <v>41737</v>
      </c>
      <c r="F1063" s="6">
        <v>41759</v>
      </c>
      <c r="G1063" s="6">
        <v>41756</v>
      </c>
      <c r="H1063" s="6" t="s">
        <v>4766</v>
      </c>
      <c r="I1063" s="6" t="s">
        <v>4766</v>
      </c>
      <c r="J1063" s="6" t="s">
        <v>4766</v>
      </c>
      <c r="K1063" s="6" t="s">
        <v>4766</v>
      </c>
      <c r="L1063" s="6" t="s">
        <v>6058</v>
      </c>
      <c r="M1063" s="6" t="s">
        <v>4766</v>
      </c>
      <c r="N1063" s="6" t="s">
        <v>4766</v>
      </c>
      <c r="O1063" s="6" t="s">
        <v>4766</v>
      </c>
    </row>
    <row r="1064" spans="1:15" ht="16.5" customHeight="1" x14ac:dyDescent="0.25">
      <c r="A1064" s="1" t="s">
        <v>4499</v>
      </c>
      <c r="B1064" s="2" t="s">
        <v>6059</v>
      </c>
      <c r="C1064" s="13" t="str">
        <f t="shared" si="21"/>
        <v>查看目錄</v>
      </c>
      <c r="D1064" s="1" t="s">
        <v>1111</v>
      </c>
      <c r="E1064" s="6">
        <v>41732</v>
      </c>
      <c r="F1064" s="6">
        <v>41759</v>
      </c>
      <c r="G1064" s="6">
        <v>41765</v>
      </c>
      <c r="H1064" s="6" t="s">
        <v>4766</v>
      </c>
      <c r="I1064" s="6" t="s">
        <v>4766</v>
      </c>
      <c r="J1064" s="6" t="s">
        <v>4766</v>
      </c>
      <c r="K1064" s="6" t="s">
        <v>4766</v>
      </c>
      <c r="L1064" s="6" t="s">
        <v>4500</v>
      </c>
      <c r="M1064" s="6" t="s">
        <v>4766</v>
      </c>
      <c r="N1064" s="6" t="s">
        <v>4766</v>
      </c>
      <c r="O1064" s="6" t="s">
        <v>4766</v>
      </c>
    </row>
    <row r="1065" spans="1:15" ht="16.5" customHeight="1" x14ac:dyDescent="0.25">
      <c r="A1065" s="1" t="s">
        <v>4501</v>
      </c>
      <c r="B1065" s="2" t="s">
        <v>6060</v>
      </c>
      <c r="C1065" s="13" t="str">
        <f t="shared" si="21"/>
        <v>查看目錄</v>
      </c>
      <c r="D1065" s="1" t="s">
        <v>896</v>
      </c>
      <c r="E1065" s="6">
        <v>41740</v>
      </c>
      <c r="F1065" s="6">
        <v>41759</v>
      </c>
      <c r="G1065" s="6">
        <v>41756</v>
      </c>
      <c r="H1065" s="6" t="s">
        <v>4766</v>
      </c>
      <c r="I1065" s="6" t="s">
        <v>4766</v>
      </c>
      <c r="J1065" s="6" t="s">
        <v>4766</v>
      </c>
      <c r="K1065" s="6" t="s">
        <v>4766</v>
      </c>
      <c r="L1065" s="6" t="s">
        <v>896</v>
      </c>
      <c r="M1065" s="6" t="s">
        <v>4766</v>
      </c>
      <c r="N1065" s="6" t="s">
        <v>4766</v>
      </c>
      <c r="O1065" s="6" t="s">
        <v>4766</v>
      </c>
    </row>
    <row r="1066" spans="1:15" ht="16.5" customHeight="1" x14ac:dyDescent="0.25">
      <c r="A1066" s="1" t="s">
        <v>4502</v>
      </c>
      <c r="B1066" s="2" t="s">
        <v>6061</v>
      </c>
      <c r="C1066" s="13" t="str">
        <f t="shared" si="21"/>
        <v>查看目錄</v>
      </c>
      <c r="D1066" s="1" t="s">
        <v>896</v>
      </c>
      <c r="E1066" s="6">
        <v>41740</v>
      </c>
      <c r="F1066" s="6">
        <v>41759</v>
      </c>
      <c r="G1066" s="6">
        <v>41756</v>
      </c>
      <c r="H1066" s="6" t="s">
        <v>4766</v>
      </c>
      <c r="I1066" s="6" t="s">
        <v>4766</v>
      </c>
      <c r="J1066" s="6" t="s">
        <v>4766</v>
      </c>
      <c r="K1066" s="6" t="s">
        <v>4766</v>
      </c>
      <c r="L1066" s="6" t="s">
        <v>896</v>
      </c>
      <c r="M1066" s="6" t="s">
        <v>4766</v>
      </c>
      <c r="N1066" s="6" t="s">
        <v>4766</v>
      </c>
      <c r="O1066" s="6" t="s">
        <v>4766</v>
      </c>
    </row>
    <row r="1067" spans="1:15" ht="16.5" customHeight="1" x14ac:dyDescent="0.25">
      <c r="A1067" s="1" t="s">
        <v>4503</v>
      </c>
      <c r="B1067" s="2" t="s">
        <v>6062</v>
      </c>
      <c r="C1067" s="13" t="str">
        <f t="shared" si="21"/>
        <v>查看目錄</v>
      </c>
      <c r="D1067" s="1" t="s">
        <v>6063</v>
      </c>
      <c r="E1067" s="6">
        <v>41775</v>
      </c>
      <c r="F1067" s="6">
        <v>41806</v>
      </c>
      <c r="G1067" s="6">
        <v>41800</v>
      </c>
      <c r="H1067" s="6" t="s">
        <v>4766</v>
      </c>
      <c r="I1067" s="6" t="s">
        <v>4766</v>
      </c>
      <c r="J1067" s="6" t="s">
        <v>4766</v>
      </c>
      <c r="K1067" s="6" t="s">
        <v>4766</v>
      </c>
      <c r="L1067" s="6" t="s">
        <v>6063</v>
      </c>
      <c r="M1067" s="6" t="s">
        <v>4766</v>
      </c>
      <c r="N1067" s="6" t="s">
        <v>4766</v>
      </c>
      <c r="O1067" s="6" t="s">
        <v>4766</v>
      </c>
    </row>
    <row r="1068" spans="1:15" ht="16.5" customHeight="1" x14ac:dyDescent="0.25">
      <c r="A1068" s="1" t="s">
        <v>4504</v>
      </c>
      <c r="B1068" s="2" t="s">
        <v>6064</v>
      </c>
      <c r="C1068" s="13" t="str">
        <f t="shared" si="21"/>
        <v>查看目錄</v>
      </c>
      <c r="D1068" s="1" t="s">
        <v>631</v>
      </c>
      <c r="E1068" s="6">
        <v>41780</v>
      </c>
      <c r="F1068" s="6">
        <v>41787</v>
      </c>
      <c r="G1068" s="6">
        <v>41795</v>
      </c>
      <c r="H1068" s="6" t="s">
        <v>4766</v>
      </c>
      <c r="I1068" s="6" t="s">
        <v>4766</v>
      </c>
      <c r="J1068" s="6" t="s">
        <v>4766</v>
      </c>
      <c r="K1068" s="6" t="s">
        <v>4766</v>
      </c>
      <c r="L1068" s="6" t="s">
        <v>481</v>
      </c>
      <c r="M1068" s="6" t="s">
        <v>4766</v>
      </c>
      <c r="N1068" s="6" t="s">
        <v>4766</v>
      </c>
      <c r="O1068" s="6" t="s">
        <v>4766</v>
      </c>
    </row>
    <row r="1069" spans="1:15" ht="16.5" customHeight="1" x14ac:dyDescent="0.25">
      <c r="A1069" s="1" t="s">
        <v>4505</v>
      </c>
      <c r="B1069" s="2" t="s">
        <v>6065</v>
      </c>
      <c r="C1069" s="13" t="str">
        <f t="shared" si="21"/>
        <v>查看目錄</v>
      </c>
      <c r="D1069" s="1" t="s">
        <v>1111</v>
      </c>
      <c r="E1069" s="6">
        <v>41775</v>
      </c>
      <c r="F1069" s="6">
        <v>41807</v>
      </c>
      <c r="G1069" s="6">
        <v>41807</v>
      </c>
      <c r="H1069" s="6" t="s">
        <v>4766</v>
      </c>
      <c r="I1069" s="6" t="s">
        <v>4766</v>
      </c>
      <c r="J1069" s="6" t="s">
        <v>4766</v>
      </c>
      <c r="K1069" s="6" t="s">
        <v>4766</v>
      </c>
      <c r="L1069" s="6" t="s">
        <v>6063</v>
      </c>
      <c r="M1069" s="6" t="s">
        <v>4766</v>
      </c>
      <c r="N1069" s="6" t="s">
        <v>4766</v>
      </c>
      <c r="O1069" s="6" t="s">
        <v>4766</v>
      </c>
    </row>
    <row r="1070" spans="1:15" ht="16.5" customHeight="1" x14ac:dyDescent="0.25">
      <c r="A1070" s="1" t="s">
        <v>4506</v>
      </c>
      <c r="B1070" s="2" t="s">
        <v>6066</v>
      </c>
      <c r="C1070" s="13" t="str">
        <f t="shared" si="21"/>
        <v>查看目錄</v>
      </c>
      <c r="D1070" s="1" t="s">
        <v>6067</v>
      </c>
      <c r="E1070" s="6">
        <v>41789</v>
      </c>
      <c r="F1070" s="6">
        <v>41813</v>
      </c>
      <c r="G1070" s="6">
        <v>41812</v>
      </c>
      <c r="H1070" s="6" t="s">
        <v>4766</v>
      </c>
      <c r="I1070" s="6" t="s">
        <v>4766</v>
      </c>
      <c r="J1070" s="6" t="s">
        <v>4766</v>
      </c>
      <c r="K1070" s="6" t="s">
        <v>4766</v>
      </c>
      <c r="L1070" s="6" t="s">
        <v>6063</v>
      </c>
      <c r="M1070" s="6" t="s">
        <v>4766</v>
      </c>
      <c r="N1070" s="6" t="s">
        <v>4766</v>
      </c>
      <c r="O1070" s="6" t="s">
        <v>4766</v>
      </c>
    </row>
    <row r="1071" spans="1:15" ht="16.5" customHeight="1" x14ac:dyDescent="0.25">
      <c r="A1071" s="1" t="s">
        <v>4507</v>
      </c>
      <c r="B1071" s="2" t="s">
        <v>6068</v>
      </c>
      <c r="C1071" s="13" t="str">
        <f t="shared" si="21"/>
        <v>查看目錄</v>
      </c>
      <c r="D1071" s="1" t="s">
        <v>5001</v>
      </c>
      <c r="E1071" s="6">
        <v>41809</v>
      </c>
      <c r="F1071" s="6">
        <v>41844</v>
      </c>
      <c r="G1071" s="6">
        <v>41820</v>
      </c>
      <c r="H1071" s="6" t="s">
        <v>4766</v>
      </c>
      <c r="I1071" s="6" t="s">
        <v>4766</v>
      </c>
      <c r="J1071" s="6" t="s">
        <v>4766</v>
      </c>
      <c r="K1071" s="6" t="s">
        <v>4766</v>
      </c>
      <c r="L1071" s="6" t="s">
        <v>5001</v>
      </c>
      <c r="M1071" s="6" t="s">
        <v>4766</v>
      </c>
      <c r="N1071" s="6" t="s">
        <v>4766</v>
      </c>
      <c r="O1071" s="6" t="s">
        <v>4766</v>
      </c>
    </row>
    <row r="1072" spans="1:15" ht="16.5" customHeight="1" x14ac:dyDescent="0.25">
      <c r="A1072" s="1" t="s">
        <v>4508</v>
      </c>
      <c r="B1072" s="2" t="s">
        <v>6069</v>
      </c>
      <c r="C1072" s="13" t="str">
        <f t="shared" si="21"/>
        <v>查看目錄</v>
      </c>
      <c r="D1072" s="1" t="s">
        <v>6070</v>
      </c>
      <c r="E1072" s="6">
        <v>41794</v>
      </c>
      <c r="F1072" s="6">
        <v>41824</v>
      </c>
      <c r="G1072" s="6">
        <v>41840</v>
      </c>
      <c r="H1072" s="6" t="s">
        <v>4766</v>
      </c>
      <c r="I1072" s="6" t="s">
        <v>4766</v>
      </c>
      <c r="J1072" s="6" t="s">
        <v>4766</v>
      </c>
      <c r="K1072" s="6" t="s">
        <v>4766</v>
      </c>
      <c r="L1072" s="6" t="s">
        <v>2240</v>
      </c>
      <c r="M1072" s="6" t="s">
        <v>4766</v>
      </c>
      <c r="N1072" s="6" t="s">
        <v>4766</v>
      </c>
      <c r="O1072" s="6" t="s">
        <v>4766</v>
      </c>
    </row>
    <row r="1073" spans="1:15" ht="16.5" customHeight="1" x14ac:dyDescent="0.25">
      <c r="A1073" s="1" t="s">
        <v>4509</v>
      </c>
      <c r="B1073" s="2" t="s">
        <v>6071</v>
      </c>
      <c r="C1073" s="13" t="str">
        <f t="shared" si="21"/>
        <v>查看目錄</v>
      </c>
      <c r="D1073" s="1" t="s">
        <v>6070</v>
      </c>
      <c r="E1073" s="6">
        <v>41794</v>
      </c>
      <c r="F1073" s="6">
        <v>41824</v>
      </c>
      <c r="G1073" s="6">
        <v>41840</v>
      </c>
      <c r="H1073" s="6" t="s">
        <v>4766</v>
      </c>
      <c r="I1073" s="6" t="s">
        <v>4766</v>
      </c>
      <c r="J1073" s="6" t="s">
        <v>4766</v>
      </c>
      <c r="K1073" s="6" t="s">
        <v>4766</v>
      </c>
      <c r="L1073" s="6" t="s">
        <v>2240</v>
      </c>
      <c r="M1073" s="6" t="s">
        <v>4766</v>
      </c>
      <c r="N1073" s="6" t="s">
        <v>4766</v>
      </c>
      <c r="O1073" s="6" t="s">
        <v>4766</v>
      </c>
    </row>
    <row r="1074" spans="1:15" ht="16.5" customHeight="1" x14ac:dyDescent="0.25">
      <c r="A1074" s="1" t="s">
        <v>4510</v>
      </c>
      <c r="B1074" s="2" t="s">
        <v>6072</v>
      </c>
      <c r="C1074" s="13" t="str">
        <f t="shared" si="21"/>
        <v>查看目錄</v>
      </c>
      <c r="D1074" s="1" t="s">
        <v>899</v>
      </c>
      <c r="E1074" s="6">
        <v>41796</v>
      </c>
      <c r="F1074" s="6">
        <v>41828</v>
      </c>
      <c r="G1074" s="6">
        <v>41837</v>
      </c>
      <c r="H1074" s="6" t="s">
        <v>4766</v>
      </c>
      <c r="I1074" s="6" t="s">
        <v>4766</v>
      </c>
      <c r="J1074" s="6" t="s">
        <v>4766</v>
      </c>
      <c r="K1074" s="6" t="s">
        <v>4766</v>
      </c>
      <c r="L1074" s="6" t="s">
        <v>6073</v>
      </c>
      <c r="M1074" s="6" t="s">
        <v>4766</v>
      </c>
      <c r="N1074" s="6" t="s">
        <v>4766</v>
      </c>
      <c r="O1074" s="6" t="s">
        <v>4766</v>
      </c>
    </row>
    <row r="1075" spans="1:15" ht="16.5" customHeight="1" x14ac:dyDescent="0.25">
      <c r="A1075" s="1" t="s">
        <v>4511</v>
      </c>
      <c r="B1075" s="2" t="s">
        <v>6074</v>
      </c>
      <c r="C1075" s="13" t="str">
        <f t="shared" si="21"/>
        <v>查看目錄</v>
      </c>
      <c r="D1075" s="1" t="s">
        <v>899</v>
      </c>
      <c r="E1075" s="6">
        <v>41796</v>
      </c>
      <c r="F1075" s="6">
        <v>41828</v>
      </c>
      <c r="G1075" s="6">
        <v>41837</v>
      </c>
      <c r="H1075" s="6" t="s">
        <v>4766</v>
      </c>
      <c r="I1075" s="6" t="s">
        <v>4766</v>
      </c>
      <c r="J1075" s="6" t="s">
        <v>4766</v>
      </c>
      <c r="K1075" s="6" t="s">
        <v>4766</v>
      </c>
      <c r="L1075" s="6" t="s">
        <v>6073</v>
      </c>
      <c r="M1075" s="6" t="s">
        <v>4766</v>
      </c>
      <c r="N1075" s="6" t="s">
        <v>4766</v>
      </c>
      <c r="O1075" s="6" t="s">
        <v>4766</v>
      </c>
    </row>
    <row r="1076" spans="1:15" ht="16.5" customHeight="1" x14ac:dyDescent="0.25">
      <c r="A1076" s="1" t="s">
        <v>4512</v>
      </c>
      <c r="B1076" s="2" t="s">
        <v>6075</v>
      </c>
      <c r="C1076" s="13" t="str">
        <f t="shared" si="21"/>
        <v>查看目錄</v>
      </c>
      <c r="D1076" s="1" t="s">
        <v>899</v>
      </c>
      <c r="E1076" s="6">
        <v>41796</v>
      </c>
      <c r="F1076" s="6">
        <v>41828</v>
      </c>
      <c r="G1076" s="6">
        <v>41837</v>
      </c>
      <c r="H1076" s="6" t="s">
        <v>4766</v>
      </c>
      <c r="I1076" s="6" t="s">
        <v>4766</v>
      </c>
      <c r="J1076" s="6" t="s">
        <v>4766</v>
      </c>
      <c r="K1076" s="6" t="s">
        <v>4766</v>
      </c>
      <c r="L1076" s="6" t="s">
        <v>6073</v>
      </c>
      <c r="M1076" s="6" t="s">
        <v>4766</v>
      </c>
      <c r="N1076" s="6" t="s">
        <v>4766</v>
      </c>
      <c r="O1076" s="6" t="s">
        <v>4766</v>
      </c>
    </row>
    <row r="1077" spans="1:15" ht="16.5" customHeight="1" x14ac:dyDescent="0.25">
      <c r="A1077" s="1" t="s">
        <v>4513</v>
      </c>
      <c r="B1077" s="2" t="s">
        <v>6076</v>
      </c>
      <c r="C1077" s="13" t="str">
        <f t="shared" si="21"/>
        <v>查看目錄</v>
      </c>
      <c r="D1077" s="1" t="s">
        <v>899</v>
      </c>
      <c r="E1077" s="6">
        <v>41796</v>
      </c>
      <c r="F1077" s="6">
        <v>41828</v>
      </c>
      <c r="G1077" s="6">
        <v>41837</v>
      </c>
      <c r="H1077" s="6" t="s">
        <v>4766</v>
      </c>
      <c r="I1077" s="6" t="s">
        <v>4766</v>
      </c>
      <c r="J1077" s="6" t="s">
        <v>4766</v>
      </c>
      <c r="K1077" s="6" t="s">
        <v>4766</v>
      </c>
      <c r="L1077" s="6" t="s">
        <v>6073</v>
      </c>
      <c r="M1077" s="6" t="s">
        <v>4766</v>
      </c>
      <c r="N1077" s="6" t="s">
        <v>4766</v>
      </c>
      <c r="O1077" s="6" t="s">
        <v>4766</v>
      </c>
    </row>
    <row r="1078" spans="1:15" ht="16.5" customHeight="1" x14ac:dyDescent="0.25">
      <c r="A1078" s="1" t="s">
        <v>4514</v>
      </c>
      <c r="B1078" s="2" t="s">
        <v>6077</v>
      </c>
      <c r="C1078" s="13" t="str">
        <f t="shared" si="21"/>
        <v>查看目錄</v>
      </c>
      <c r="D1078" s="1" t="s">
        <v>4491</v>
      </c>
      <c r="E1078" s="6">
        <v>41796</v>
      </c>
      <c r="F1078" s="6">
        <v>41817</v>
      </c>
      <c r="G1078" s="6">
        <v>41829</v>
      </c>
      <c r="H1078" s="6" t="s">
        <v>4766</v>
      </c>
      <c r="I1078" s="6" t="s">
        <v>4766</v>
      </c>
      <c r="J1078" s="6" t="s">
        <v>4766</v>
      </c>
      <c r="K1078" s="6" t="s">
        <v>4766</v>
      </c>
      <c r="L1078" s="6" t="s">
        <v>1367</v>
      </c>
      <c r="M1078" s="6" t="s">
        <v>4766</v>
      </c>
      <c r="N1078" s="6" t="s">
        <v>4766</v>
      </c>
      <c r="O1078" s="6" t="s">
        <v>4766</v>
      </c>
    </row>
    <row r="1079" spans="1:15" ht="16.5" customHeight="1" x14ac:dyDescent="0.25">
      <c r="A1079" s="1" t="s">
        <v>4515</v>
      </c>
      <c r="B1079" s="2" t="s">
        <v>6078</v>
      </c>
      <c r="C1079" s="13" t="str">
        <f t="shared" si="21"/>
        <v>查看目錄</v>
      </c>
      <c r="D1079" s="1" t="s">
        <v>4913</v>
      </c>
      <c r="E1079" s="6">
        <v>41826</v>
      </c>
      <c r="F1079" s="6">
        <v>41856</v>
      </c>
      <c r="G1079" s="6">
        <v>41862</v>
      </c>
      <c r="H1079" s="6" t="s">
        <v>4766</v>
      </c>
      <c r="I1079" s="6" t="s">
        <v>4766</v>
      </c>
      <c r="J1079" s="6" t="s">
        <v>4766</v>
      </c>
      <c r="K1079" s="6" t="s">
        <v>4766</v>
      </c>
      <c r="L1079" s="6" t="s">
        <v>4913</v>
      </c>
      <c r="M1079" s="6" t="s">
        <v>4766</v>
      </c>
      <c r="N1079" s="6" t="s">
        <v>4766</v>
      </c>
      <c r="O1079" s="6" t="s">
        <v>4766</v>
      </c>
    </row>
    <row r="1080" spans="1:15" ht="16.5" customHeight="1" x14ac:dyDescent="0.25">
      <c r="A1080" s="1" t="s">
        <v>4516</v>
      </c>
      <c r="B1080" s="2" t="s">
        <v>6079</v>
      </c>
      <c r="C1080" s="13" t="str">
        <f t="shared" si="21"/>
        <v>查看目錄</v>
      </c>
      <c r="D1080" s="1" t="s">
        <v>6063</v>
      </c>
      <c r="E1080" s="6">
        <v>41827</v>
      </c>
      <c r="F1080" s="6">
        <v>41856</v>
      </c>
      <c r="G1080" s="6">
        <v>41833</v>
      </c>
      <c r="H1080" s="6" t="s">
        <v>4766</v>
      </c>
      <c r="I1080" s="6" t="s">
        <v>4766</v>
      </c>
      <c r="J1080" s="6" t="s">
        <v>4766</v>
      </c>
      <c r="K1080" s="6" t="s">
        <v>4766</v>
      </c>
      <c r="L1080" s="6" t="s">
        <v>6063</v>
      </c>
      <c r="M1080" s="6" t="s">
        <v>4766</v>
      </c>
      <c r="N1080" s="6" t="s">
        <v>4766</v>
      </c>
      <c r="O1080" s="6" t="s">
        <v>4766</v>
      </c>
    </row>
    <row r="1081" spans="1:15" ht="16.5" customHeight="1" x14ac:dyDescent="0.25">
      <c r="A1081" s="1" t="s">
        <v>4517</v>
      </c>
      <c r="B1081" s="2" t="s">
        <v>6080</v>
      </c>
      <c r="C1081" s="13" t="str">
        <f t="shared" si="21"/>
        <v>查看目錄</v>
      </c>
      <c r="D1081" s="1" t="s">
        <v>4491</v>
      </c>
      <c r="E1081" s="6">
        <v>41817</v>
      </c>
      <c r="F1081" s="6">
        <v>41837</v>
      </c>
      <c r="G1081" s="6">
        <v>41843</v>
      </c>
      <c r="H1081" s="6" t="s">
        <v>4766</v>
      </c>
      <c r="I1081" s="6" t="s">
        <v>4766</v>
      </c>
      <c r="J1081" s="6" t="s">
        <v>4766</v>
      </c>
      <c r="K1081" s="6" t="s">
        <v>4766</v>
      </c>
      <c r="L1081" s="6" t="s">
        <v>108</v>
      </c>
      <c r="M1081" s="6" t="s">
        <v>4766</v>
      </c>
      <c r="N1081" s="6" t="s">
        <v>4766</v>
      </c>
      <c r="O1081" s="6" t="s">
        <v>4766</v>
      </c>
    </row>
    <row r="1082" spans="1:15" ht="16.5" customHeight="1" x14ac:dyDescent="0.25">
      <c r="A1082" s="1" t="s">
        <v>4518</v>
      </c>
      <c r="B1082" s="2" t="s">
        <v>6081</v>
      </c>
      <c r="C1082" s="13" t="str">
        <f t="shared" si="21"/>
        <v>查看目錄</v>
      </c>
      <c r="D1082" s="1" t="s">
        <v>4519</v>
      </c>
      <c r="E1082" s="6">
        <v>41800</v>
      </c>
      <c r="F1082" s="6">
        <v>41830</v>
      </c>
      <c r="G1082" s="6" t="s">
        <v>4766</v>
      </c>
      <c r="H1082" s="6" t="s">
        <v>4766</v>
      </c>
      <c r="I1082" s="6" t="s">
        <v>4766</v>
      </c>
      <c r="J1082" s="6" t="s">
        <v>4766</v>
      </c>
      <c r="K1082" s="6" t="s">
        <v>4766</v>
      </c>
      <c r="L1082" s="6" t="s">
        <v>896</v>
      </c>
      <c r="M1082" s="6" t="s">
        <v>4766</v>
      </c>
      <c r="N1082" s="6" t="s">
        <v>4766</v>
      </c>
      <c r="O1082" s="6" t="s">
        <v>4766</v>
      </c>
    </row>
    <row r="1083" spans="1:15" ht="16.5" customHeight="1" x14ac:dyDescent="0.25">
      <c r="A1083" s="1" t="s">
        <v>4520</v>
      </c>
      <c r="B1083" s="2" t="s">
        <v>6082</v>
      </c>
      <c r="C1083" s="13" t="str">
        <f t="shared" si="21"/>
        <v>查看目錄</v>
      </c>
      <c r="D1083" s="1" t="s">
        <v>4519</v>
      </c>
      <c r="E1083" s="6">
        <v>41800</v>
      </c>
      <c r="F1083" s="6">
        <v>41830</v>
      </c>
      <c r="G1083" s="6" t="s">
        <v>4766</v>
      </c>
      <c r="H1083" s="6" t="s">
        <v>4766</v>
      </c>
      <c r="I1083" s="6" t="s">
        <v>4766</v>
      </c>
      <c r="J1083" s="6" t="s">
        <v>4766</v>
      </c>
      <c r="K1083" s="6" t="s">
        <v>4766</v>
      </c>
      <c r="L1083" s="6" t="s">
        <v>896</v>
      </c>
      <c r="M1083" s="6" t="s">
        <v>4766</v>
      </c>
      <c r="N1083" s="6" t="s">
        <v>4766</v>
      </c>
      <c r="O1083" s="6" t="s">
        <v>4766</v>
      </c>
    </row>
    <row r="1084" spans="1:15" ht="16.5" customHeight="1" x14ac:dyDescent="0.25">
      <c r="A1084" s="1" t="s">
        <v>4521</v>
      </c>
      <c r="B1084" s="2" t="s">
        <v>6083</v>
      </c>
      <c r="C1084" s="13" t="str">
        <f t="shared" si="21"/>
        <v>查看目錄</v>
      </c>
      <c r="D1084" s="1" t="s">
        <v>899</v>
      </c>
      <c r="E1084" s="6">
        <v>41843</v>
      </c>
      <c r="F1084" s="6">
        <v>41872</v>
      </c>
      <c r="G1084" s="6">
        <v>41865</v>
      </c>
      <c r="H1084" s="6" t="s">
        <v>4766</v>
      </c>
      <c r="I1084" s="6" t="s">
        <v>4766</v>
      </c>
      <c r="J1084" s="6" t="s">
        <v>4766</v>
      </c>
      <c r="K1084" s="6" t="s">
        <v>4766</v>
      </c>
      <c r="L1084" s="6" t="s">
        <v>622</v>
      </c>
      <c r="M1084" s="6" t="s">
        <v>4766</v>
      </c>
      <c r="N1084" s="6" t="s">
        <v>4766</v>
      </c>
      <c r="O1084" s="6" t="s">
        <v>4766</v>
      </c>
    </row>
    <row r="1085" spans="1:15" ht="16.5" customHeight="1" x14ac:dyDescent="0.25">
      <c r="A1085" s="1" t="s">
        <v>4522</v>
      </c>
      <c r="B1085" s="2" t="s">
        <v>6084</v>
      </c>
      <c r="C1085" s="13" t="str">
        <f t="shared" si="21"/>
        <v>查看目錄</v>
      </c>
      <c r="D1085" s="1" t="s">
        <v>4167</v>
      </c>
      <c r="E1085" s="6">
        <v>41787</v>
      </c>
      <c r="F1085" s="6">
        <v>41816</v>
      </c>
      <c r="G1085" s="6" t="s">
        <v>4766</v>
      </c>
      <c r="H1085" s="6" t="s">
        <v>4766</v>
      </c>
      <c r="I1085" s="6" t="s">
        <v>4766</v>
      </c>
      <c r="J1085" s="6" t="s">
        <v>4766</v>
      </c>
      <c r="K1085" s="6" t="s">
        <v>4766</v>
      </c>
      <c r="L1085" s="6" t="s">
        <v>1367</v>
      </c>
      <c r="M1085" s="6" t="s">
        <v>4766</v>
      </c>
      <c r="N1085" s="6" t="s">
        <v>4766</v>
      </c>
      <c r="O1085" s="6" t="s">
        <v>4766</v>
      </c>
    </row>
    <row r="1086" spans="1:15" ht="16.5" customHeight="1" x14ac:dyDescent="0.25">
      <c r="A1086" s="1" t="s">
        <v>4523</v>
      </c>
      <c r="B1086" s="2" t="s">
        <v>6084</v>
      </c>
      <c r="C1086" s="13" t="str">
        <f t="shared" si="21"/>
        <v>查看目錄</v>
      </c>
      <c r="D1086" s="1" t="s">
        <v>4167</v>
      </c>
      <c r="E1086" s="6">
        <v>41787</v>
      </c>
      <c r="F1086" s="6">
        <v>41816</v>
      </c>
      <c r="G1086" s="6" t="s">
        <v>4766</v>
      </c>
      <c r="H1086" s="6" t="s">
        <v>4766</v>
      </c>
      <c r="I1086" s="6" t="s">
        <v>4766</v>
      </c>
      <c r="J1086" s="6" t="s">
        <v>4766</v>
      </c>
      <c r="K1086" s="6" t="s">
        <v>4766</v>
      </c>
      <c r="L1086" s="6" t="s">
        <v>1367</v>
      </c>
      <c r="M1086" s="6" t="s">
        <v>4766</v>
      </c>
      <c r="N1086" s="6" t="s">
        <v>4766</v>
      </c>
      <c r="O1086" s="6" t="s">
        <v>4766</v>
      </c>
    </row>
    <row r="1087" spans="1:15" ht="16.5" customHeight="1" x14ac:dyDescent="0.25">
      <c r="A1087" s="1" t="s">
        <v>4524</v>
      </c>
      <c r="B1087" s="2" t="s">
        <v>6085</v>
      </c>
      <c r="C1087" s="13" t="str">
        <f t="shared" si="21"/>
        <v>查看目錄</v>
      </c>
      <c r="D1087" s="1" t="s">
        <v>896</v>
      </c>
      <c r="E1087" s="6">
        <v>41852</v>
      </c>
      <c r="F1087" s="6">
        <v>41877</v>
      </c>
      <c r="G1087" s="6">
        <v>41869</v>
      </c>
      <c r="H1087" s="6" t="s">
        <v>4766</v>
      </c>
      <c r="I1087" s="6" t="s">
        <v>4766</v>
      </c>
      <c r="J1087" s="6" t="s">
        <v>4766</v>
      </c>
      <c r="K1087" s="6" t="s">
        <v>4766</v>
      </c>
      <c r="L1087" s="6" t="s">
        <v>896</v>
      </c>
      <c r="M1087" s="6" t="s">
        <v>4766</v>
      </c>
      <c r="N1087" s="6" t="s">
        <v>4766</v>
      </c>
      <c r="O1087" s="6" t="s">
        <v>4766</v>
      </c>
    </row>
    <row r="1088" spans="1:15" ht="16.5" customHeight="1" x14ac:dyDescent="0.25">
      <c r="A1088" s="1" t="s">
        <v>4525</v>
      </c>
      <c r="B1088" s="2" t="s">
        <v>6086</v>
      </c>
      <c r="C1088" s="13" t="str">
        <f t="shared" si="21"/>
        <v>查看目錄</v>
      </c>
      <c r="D1088" s="1" t="s">
        <v>133</v>
      </c>
      <c r="E1088" s="6">
        <v>41859</v>
      </c>
      <c r="F1088" s="6">
        <v>41887</v>
      </c>
      <c r="G1088" s="6">
        <v>41891</v>
      </c>
      <c r="H1088" s="6" t="s">
        <v>4766</v>
      </c>
      <c r="I1088" s="6" t="s">
        <v>4766</v>
      </c>
      <c r="J1088" s="6" t="s">
        <v>4766</v>
      </c>
      <c r="K1088" s="6" t="s">
        <v>4766</v>
      </c>
      <c r="L1088" s="6" t="s">
        <v>4500</v>
      </c>
      <c r="M1088" s="6" t="s">
        <v>4766</v>
      </c>
      <c r="N1088" s="6" t="s">
        <v>4766</v>
      </c>
      <c r="O1088" s="6" t="s">
        <v>4766</v>
      </c>
    </row>
    <row r="1089" spans="1:15" ht="16.5" customHeight="1" x14ac:dyDescent="0.25">
      <c r="A1089" s="1" t="s">
        <v>4526</v>
      </c>
      <c r="B1089" s="2" t="s">
        <v>6087</v>
      </c>
      <c r="C1089" s="13" t="str">
        <f t="shared" si="21"/>
        <v>查看目錄</v>
      </c>
      <c r="D1089" s="1" t="s">
        <v>133</v>
      </c>
      <c r="E1089" s="6">
        <v>41855</v>
      </c>
      <c r="F1089" s="6">
        <v>41884</v>
      </c>
      <c r="G1089" s="6">
        <v>41891</v>
      </c>
      <c r="H1089" s="6" t="s">
        <v>4766</v>
      </c>
      <c r="I1089" s="6" t="s">
        <v>4766</v>
      </c>
      <c r="J1089" s="6" t="s">
        <v>4766</v>
      </c>
      <c r="K1089" s="6" t="s">
        <v>4766</v>
      </c>
      <c r="L1089" s="6" t="s">
        <v>108</v>
      </c>
      <c r="M1089" s="6" t="s">
        <v>4766</v>
      </c>
      <c r="N1089" s="6" t="s">
        <v>4766</v>
      </c>
      <c r="O1089" s="6" t="s">
        <v>4766</v>
      </c>
    </row>
    <row r="1090" spans="1:15" ht="16.5" customHeight="1" x14ac:dyDescent="0.25">
      <c r="A1090" s="1" t="s">
        <v>4527</v>
      </c>
      <c r="B1090" s="2" t="s">
        <v>6088</v>
      </c>
      <c r="C1090" s="13" t="str">
        <f t="shared" si="21"/>
        <v>查看目錄</v>
      </c>
      <c r="D1090" s="1" t="s">
        <v>4912</v>
      </c>
      <c r="E1090" s="6">
        <v>41894</v>
      </c>
      <c r="F1090" s="6">
        <v>41904</v>
      </c>
      <c r="G1090" s="6">
        <v>41927</v>
      </c>
      <c r="H1090" s="6" t="s">
        <v>4766</v>
      </c>
      <c r="I1090" s="6" t="s">
        <v>4766</v>
      </c>
      <c r="J1090" s="6" t="s">
        <v>4766</v>
      </c>
      <c r="K1090" s="6" t="s">
        <v>4766</v>
      </c>
      <c r="L1090" s="6" t="s">
        <v>4913</v>
      </c>
      <c r="M1090" s="6" t="s">
        <v>4766</v>
      </c>
      <c r="N1090" s="6" t="s">
        <v>4766</v>
      </c>
      <c r="O1090" s="6" t="s">
        <v>4766</v>
      </c>
    </row>
    <row r="1091" spans="1:15" ht="16.5" customHeight="1" x14ac:dyDescent="0.25">
      <c r="A1091" s="1" t="s">
        <v>4528</v>
      </c>
      <c r="B1091" s="2" t="s">
        <v>6089</v>
      </c>
      <c r="C1091" s="13" t="str">
        <f t="shared" si="21"/>
        <v>查看目錄</v>
      </c>
      <c r="D1091" s="1" t="s">
        <v>50</v>
      </c>
      <c r="E1091" s="6">
        <v>41859</v>
      </c>
      <c r="F1091" s="6">
        <v>41892</v>
      </c>
      <c r="G1091" s="6">
        <v>41912</v>
      </c>
      <c r="H1091" s="6" t="s">
        <v>4766</v>
      </c>
      <c r="I1091" s="6" t="s">
        <v>4766</v>
      </c>
      <c r="J1091" s="6" t="s">
        <v>4766</v>
      </c>
      <c r="K1091" s="6" t="s">
        <v>4766</v>
      </c>
      <c r="L1091" s="6" t="s">
        <v>1367</v>
      </c>
      <c r="M1091" s="6" t="s">
        <v>4766</v>
      </c>
      <c r="N1091" s="6" t="s">
        <v>4766</v>
      </c>
      <c r="O1091" s="6" t="s">
        <v>4766</v>
      </c>
    </row>
    <row r="1092" spans="1:15" ht="16.5" customHeight="1" x14ac:dyDescent="0.25">
      <c r="A1092" s="1" t="s">
        <v>4529</v>
      </c>
      <c r="B1092" s="2" t="s">
        <v>6090</v>
      </c>
      <c r="C1092" s="13" t="str">
        <f t="shared" si="21"/>
        <v>查看目錄</v>
      </c>
      <c r="D1092" s="1" t="s">
        <v>621</v>
      </c>
      <c r="E1092" s="6">
        <v>41918</v>
      </c>
      <c r="F1092" s="6">
        <v>41929</v>
      </c>
      <c r="G1092" s="6">
        <v>41931</v>
      </c>
      <c r="H1092" s="6" t="s">
        <v>4766</v>
      </c>
      <c r="I1092" s="6" t="s">
        <v>4766</v>
      </c>
      <c r="J1092" s="6" t="s">
        <v>4766</v>
      </c>
      <c r="K1092" s="6" t="s">
        <v>4766</v>
      </c>
      <c r="L1092" s="6" t="s">
        <v>622</v>
      </c>
      <c r="M1092" s="6" t="s">
        <v>6091</v>
      </c>
      <c r="N1092" s="6" t="s">
        <v>4766</v>
      </c>
      <c r="O1092" s="6" t="s">
        <v>4766</v>
      </c>
    </row>
    <row r="1093" spans="1:15" ht="16.5" customHeight="1" x14ac:dyDescent="0.25">
      <c r="A1093" s="1" t="s">
        <v>4530</v>
      </c>
      <c r="B1093" s="2" t="s">
        <v>6092</v>
      </c>
      <c r="C1093" s="13" t="str">
        <f t="shared" si="21"/>
        <v>查看目錄</v>
      </c>
      <c r="D1093" s="1" t="s">
        <v>1111</v>
      </c>
      <c r="E1093" s="6">
        <v>41942</v>
      </c>
      <c r="F1093" s="6">
        <v>41973</v>
      </c>
      <c r="G1093" s="6">
        <v>41985</v>
      </c>
      <c r="H1093" s="6" t="s">
        <v>4766</v>
      </c>
      <c r="I1093" s="6" t="s">
        <v>4766</v>
      </c>
      <c r="J1093" s="6" t="s">
        <v>4766</v>
      </c>
      <c r="K1093" s="6" t="s">
        <v>4766</v>
      </c>
      <c r="L1093" s="6" t="s">
        <v>838</v>
      </c>
      <c r="M1093" s="6" t="s">
        <v>6093</v>
      </c>
      <c r="N1093" s="6" t="s">
        <v>4766</v>
      </c>
      <c r="O1093" s="6" t="s">
        <v>4766</v>
      </c>
    </row>
    <row r="1094" spans="1:15" ht="16.5" customHeight="1" x14ac:dyDescent="0.25">
      <c r="A1094" s="1" t="s">
        <v>4531</v>
      </c>
      <c r="B1094" s="2" t="s">
        <v>6094</v>
      </c>
      <c r="C1094" s="13" t="str">
        <f>HYPERLINK("X:\Private\NTD\Test Report\測試報告-電子版本(1999-2014)\MIS\MIS-20101","查看文件")</f>
        <v>查看文件</v>
      </c>
      <c r="D1094" s="1" t="s">
        <v>935</v>
      </c>
      <c r="E1094" s="6">
        <v>37258</v>
      </c>
      <c r="F1094" s="6">
        <v>37268</v>
      </c>
      <c r="G1094" s="6" t="s">
        <v>4766</v>
      </c>
      <c r="H1094" s="6" t="s">
        <v>4766</v>
      </c>
      <c r="I1094" s="6" t="s">
        <v>4766</v>
      </c>
      <c r="J1094" s="6" t="s">
        <v>4766</v>
      </c>
      <c r="K1094" s="6" t="s">
        <v>4766</v>
      </c>
      <c r="L1094" s="6" t="s">
        <v>4766</v>
      </c>
      <c r="M1094" s="6" t="s">
        <v>4766</v>
      </c>
      <c r="N1094" s="6" t="s">
        <v>4766</v>
      </c>
      <c r="O1094" s="6" t="s">
        <v>4766</v>
      </c>
    </row>
    <row r="1095" spans="1:15" ht="16.5" customHeight="1" x14ac:dyDescent="0.25">
      <c r="A1095" s="1" t="s">
        <v>4532</v>
      </c>
      <c r="B1095" s="2" t="s">
        <v>6095</v>
      </c>
      <c r="C1095" s="13" t="str">
        <f>HYPERLINK("X:\Private\NTD\Test Report\測試報告-電子版本(1999-2014)\MIS\MIS-20102","查看文件")</f>
        <v>查看文件</v>
      </c>
      <c r="D1095" s="1" t="s">
        <v>4533</v>
      </c>
      <c r="E1095" s="6">
        <v>37263</v>
      </c>
      <c r="F1095" s="6">
        <v>37287</v>
      </c>
      <c r="G1095" s="6" t="s">
        <v>4766</v>
      </c>
      <c r="H1095" s="6" t="s">
        <v>4766</v>
      </c>
      <c r="I1095" s="6" t="s">
        <v>4766</v>
      </c>
      <c r="J1095" s="6" t="s">
        <v>4766</v>
      </c>
      <c r="K1095" s="6" t="s">
        <v>4766</v>
      </c>
      <c r="L1095" s="6" t="s">
        <v>4766</v>
      </c>
      <c r="M1095" s="6" t="s">
        <v>4766</v>
      </c>
      <c r="N1095" s="6" t="s">
        <v>4766</v>
      </c>
      <c r="O1095" s="6" t="s">
        <v>4766</v>
      </c>
    </row>
    <row r="1096" spans="1:15" ht="16.5" customHeight="1" x14ac:dyDescent="0.25">
      <c r="A1096" s="1" t="s">
        <v>4534</v>
      </c>
      <c r="B1096" s="2" t="s">
        <v>6096</v>
      </c>
      <c r="C1096" s="13" t="str">
        <f>HYPERLINK("X:\Private\NTD\Test Report\測試報告-電子版本(1999-2014)\MIS\MIS-20103","查看文件")</f>
        <v>查看文件</v>
      </c>
      <c r="D1096" s="1" t="s">
        <v>25</v>
      </c>
      <c r="E1096" s="6">
        <v>37267</v>
      </c>
      <c r="F1096" s="6" t="s">
        <v>6097</v>
      </c>
      <c r="G1096" s="6" t="s">
        <v>4766</v>
      </c>
      <c r="H1096" s="6" t="s">
        <v>4766</v>
      </c>
      <c r="I1096" s="6" t="s">
        <v>4766</v>
      </c>
      <c r="J1096" s="6" t="s">
        <v>4766</v>
      </c>
      <c r="K1096" s="6" t="s">
        <v>4766</v>
      </c>
      <c r="L1096" s="6" t="s">
        <v>4766</v>
      </c>
      <c r="M1096" s="6" t="s">
        <v>4766</v>
      </c>
      <c r="N1096" s="6" t="s">
        <v>4766</v>
      </c>
      <c r="O1096" s="6" t="s">
        <v>4766</v>
      </c>
    </row>
    <row r="1097" spans="1:15" ht="16.5" customHeight="1" x14ac:dyDescent="0.25">
      <c r="A1097" s="1" t="s">
        <v>4535</v>
      </c>
      <c r="B1097" s="2" t="s">
        <v>6098</v>
      </c>
      <c r="C1097" s="13" t="str">
        <f>HYPERLINK("X:\Private\NTD\Test Report\測試報告-電子版本(1999-2014)\MIS","查看目錄")</f>
        <v>查看目錄</v>
      </c>
      <c r="D1097" s="1" t="s">
        <v>312</v>
      </c>
      <c r="E1097" s="6">
        <v>37267</v>
      </c>
      <c r="F1097" s="6">
        <v>37274</v>
      </c>
      <c r="G1097" s="6" t="s">
        <v>4766</v>
      </c>
      <c r="H1097" s="6" t="s">
        <v>4766</v>
      </c>
      <c r="I1097" s="6" t="s">
        <v>4766</v>
      </c>
      <c r="J1097" s="6" t="s">
        <v>4766</v>
      </c>
      <c r="K1097" s="6" t="s">
        <v>4766</v>
      </c>
      <c r="L1097" s="6" t="s">
        <v>4766</v>
      </c>
      <c r="M1097" s="6" t="s">
        <v>4766</v>
      </c>
      <c r="N1097" s="6" t="s">
        <v>4766</v>
      </c>
      <c r="O1097" s="6" t="s">
        <v>4766</v>
      </c>
    </row>
    <row r="1098" spans="1:15" ht="16.5" customHeight="1" x14ac:dyDescent="0.25">
      <c r="A1098" s="1" t="s">
        <v>4536</v>
      </c>
      <c r="B1098" s="2" t="s">
        <v>6099</v>
      </c>
      <c r="C1098" s="13" t="str">
        <f>HYPERLINK("X:\Private\NTD\Test Report\測試報告-電子版本(1999-2014)\MIS\MIS-20105","查看文件")</f>
        <v>查看文件</v>
      </c>
      <c r="D1098" s="1" t="s">
        <v>312</v>
      </c>
      <c r="E1098" s="6">
        <v>37267</v>
      </c>
      <c r="F1098" s="6">
        <v>37275</v>
      </c>
      <c r="G1098" s="6" t="s">
        <v>4766</v>
      </c>
      <c r="H1098" s="6" t="s">
        <v>4766</v>
      </c>
      <c r="I1098" s="6" t="s">
        <v>4766</v>
      </c>
      <c r="J1098" s="6" t="s">
        <v>4766</v>
      </c>
      <c r="K1098" s="6" t="s">
        <v>4766</v>
      </c>
      <c r="L1098" s="6" t="s">
        <v>4766</v>
      </c>
      <c r="M1098" s="6" t="s">
        <v>4766</v>
      </c>
      <c r="N1098" s="6" t="s">
        <v>4766</v>
      </c>
      <c r="O1098" s="6" t="s">
        <v>4766</v>
      </c>
    </row>
    <row r="1099" spans="1:15" ht="16.5" customHeight="1" x14ac:dyDescent="0.25">
      <c r="A1099" s="1" t="s">
        <v>4537</v>
      </c>
      <c r="B1099" s="2" t="s">
        <v>6100</v>
      </c>
      <c r="C1099" s="13" t="str">
        <f>HYPERLINK("X:\Private\NTD\Test Report\測試報告-電子版本(1999-2014)\MIS\MIS-20106","查看文件")</f>
        <v>查看文件</v>
      </c>
      <c r="D1099" s="1" t="s">
        <v>312</v>
      </c>
      <c r="E1099" s="6">
        <v>37267</v>
      </c>
      <c r="F1099" s="6">
        <v>37275</v>
      </c>
      <c r="G1099" s="6">
        <v>37658</v>
      </c>
      <c r="H1099" s="6" t="s">
        <v>4766</v>
      </c>
      <c r="I1099" s="6" t="s">
        <v>4766</v>
      </c>
      <c r="J1099" s="6" t="s">
        <v>4766</v>
      </c>
      <c r="K1099" s="6" t="s">
        <v>4766</v>
      </c>
      <c r="L1099" s="6" t="s">
        <v>4766</v>
      </c>
      <c r="M1099" s="6" t="s">
        <v>4766</v>
      </c>
      <c r="N1099" s="6" t="s">
        <v>4766</v>
      </c>
      <c r="O1099" s="6" t="s">
        <v>4766</v>
      </c>
    </row>
    <row r="1100" spans="1:15" ht="16.5" customHeight="1" x14ac:dyDescent="0.25">
      <c r="A1100" s="1" t="s">
        <v>4538</v>
      </c>
      <c r="B1100" s="2" t="s">
        <v>6101</v>
      </c>
      <c r="C1100" s="13" t="str">
        <f>HYPERLINK("X:\Private\NTD\Test Report\測試報告-電子版本(1999-2014)\MIS\MIS-20107","查看文件")</f>
        <v>查看文件</v>
      </c>
      <c r="D1100" s="1" t="s">
        <v>25</v>
      </c>
      <c r="E1100" s="6">
        <v>37272</v>
      </c>
      <c r="F1100" s="6">
        <v>37287</v>
      </c>
      <c r="G1100" s="6" t="s">
        <v>4766</v>
      </c>
      <c r="H1100" s="6" t="s">
        <v>4766</v>
      </c>
      <c r="I1100" s="6" t="s">
        <v>4766</v>
      </c>
      <c r="J1100" s="6" t="s">
        <v>4766</v>
      </c>
      <c r="K1100" s="6" t="s">
        <v>4766</v>
      </c>
      <c r="L1100" s="6" t="s">
        <v>4766</v>
      </c>
      <c r="M1100" s="6" t="s">
        <v>4766</v>
      </c>
      <c r="N1100" s="6" t="s">
        <v>4766</v>
      </c>
      <c r="O1100" s="6" t="s">
        <v>4766</v>
      </c>
    </row>
    <row r="1101" spans="1:15" ht="16.5" customHeight="1" x14ac:dyDescent="0.25">
      <c r="A1101" s="1" t="s">
        <v>4539</v>
      </c>
      <c r="B1101" s="2" t="s">
        <v>6102</v>
      </c>
      <c r="C1101" s="13" t="str">
        <f>HYPERLINK("X:\Private\NTD\Test Report\測試報告-電子版本(1999-2014)\MIS\MIS-20108","查看文件")</f>
        <v>查看文件</v>
      </c>
      <c r="D1101" s="1" t="s">
        <v>9</v>
      </c>
      <c r="E1101" s="6" t="s">
        <v>4766</v>
      </c>
      <c r="F1101" s="6" t="s">
        <v>4766</v>
      </c>
      <c r="G1101" s="6" t="s">
        <v>4766</v>
      </c>
      <c r="H1101" s="6" t="s">
        <v>4766</v>
      </c>
      <c r="I1101" s="6" t="s">
        <v>4766</v>
      </c>
      <c r="J1101" s="6" t="s">
        <v>4766</v>
      </c>
      <c r="K1101" s="6" t="s">
        <v>4766</v>
      </c>
      <c r="L1101" s="6" t="s">
        <v>4766</v>
      </c>
      <c r="M1101" s="6" t="s">
        <v>4766</v>
      </c>
      <c r="N1101" s="6" t="s">
        <v>4766</v>
      </c>
      <c r="O1101" s="6" t="s">
        <v>4766</v>
      </c>
    </row>
    <row r="1102" spans="1:15" ht="16.5" customHeight="1" x14ac:dyDescent="0.25">
      <c r="A1102" s="1" t="s">
        <v>4540</v>
      </c>
      <c r="B1102" s="2" t="s">
        <v>6103</v>
      </c>
      <c r="C1102" s="13" t="str">
        <f>HYPERLINK("X:\Private\NTD\Test Report\測試報告-電子版本(1999-2014)\MIS\MIS-20201","查看文件")</f>
        <v>查看文件</v>
      </c>
      <c r="D1102" s="1" t="s">
        <v>2760</v>
      </c>
      <c r="E1102" s="6">
        <v>37291</v>
      </c>
      <c r="F1102" s="6">
        <v>37295</v>
      </c>
      <c r="G1102" s="6" t="s">
        <v>4766</v>
      </c>
      <c r="H1102" s="6" t="s">
        <v>4766</v>
      </c>
      <c r="I1102" s="6" t="s">
        <v>4766</v>
      </c>
      <c r="J1102" s="6" t="s">
        <v>4766</v>
      </c>
      <c r="K1102" s="6" t="s">
        <v>4766</v>
      </c>
      <c r="L1102" s="6" t="s">
        <v>4766</v>
      </c>
      <c r="M1102" s="6" t="s">
        <v>4766</v>
      </c>
      <c r="N1102" s="6" t="s">
        <v>4766</v>
      </c>
      <c r="O1102" s="6" t="s">
        <v>4766</v>
      </c>
    </row>
    <row r="1103" spans="1:15" ht="16.5" customHeight="1" x14ac:dyDescent="0.25">
      <c r="A1103" s="1" t="s">
        <v>4541</v>
      </c>
      <c r="B1103" s="2" t="s">
        <v>6104</v>
      </c>
      <c r="C1103" s="13" t="str">
        <f>HYPERLINK("X:\Private\NTD\Test Report\測試報告-電子版本(1999-2014)\MIS\MIS-20202","查看文件")</f>
        <v>查看文件</v>
      </c>
      <c r="D1103" s="1" t="s">
        <v>398</v>
      </c>
      <c r="E1103" s="6">
        <v>37307</v>
      </c>
      <c r="F1103" s="6">
        <v>37316</v>
      </c>
      <c r="G1103" s="6" t="s">
        <v>6105</v>
      </c>
      <c r="H1103" s="6" t="s">
        <v>4766</v>
      </c>
      <c r="I1103" s="6" t="s">
        <v>4766</v>
      </c>
      <c r="J1103" s="6" t="s">
        <v>4766</v>
      </c>
      <c r="K1103" s="6" t="s">
        <v>4766</v>
      </c>
      <c r="L1103" s="6" t="s">
        <v>4766</v>
      </c>
      <c r="M1103" s="6" t="s">
        <v>4766</v>
      </c>
      <c r="N1103" s="6" t="s">
        <v>4766</v>
      </c>
      <c r="O1103" s="6" t="s">
        <v>4766</v>
      </c>
    </row>
    <row r="1104" spans="1:15" ht="16.5" customHeight="1" x14ac:dyDescent="0.25">
      <c r="A1104" s="1" t="s">
        <v>4542</v>
      </c>
      <c r="B1104" s="2" t="s">
        <v>6106</v>
      </c>
      <c r="C1104" s="13" t="str">
        <f>HYPERLINK("X:\Private\NTD\Test Report\測試報告-電子版本(1999-2014)\MIS\MIS-20203","查看文件")</f>
        <v>查看文件</v>
      </c>
      <c r="D1104" s="1" t="s">
        <v>1388</v>
      </c>
      <c r="E1104" s="6">
        <v>37309</v>
      </c>
      <c r="F1104" s="6">
        <v>37315</v>
      </c>
      <c r="G1104" s="6" t="s">
        <v>4766</v>
      </c>
      <c r="H1104" s="6" t="s">
        <v>4766</v>
      </c>
      <c r="I1104" s="6" t="s">
        <v>4766</v>
      </c>
      <c r="J1104" s="6" t="s">
        <v>4766</v>
      </c>
      <c r="K1104" s="6" t="s">
        <v>4766</v>
      </c>
      <c r="L1104" s="6" t="s">
        <v>4766</v>
      </c>
      <c r="M1104" s="6" t="s">
        <v>4766</v>
      </c>
      <c r="N1104" s="6" t="s">
        <v>4766</v>
      </c>
      <c r="O1104" s="6" t="s">
        <v>4766</v>
      </c>
    </row>
    <row r="1105" spans="1:15" ht="16.5" customHeight="1" x14ac:dyDescent="0.25">
      <c r="A1105" s="1" t="s">
        <v>4543</v>
      </c>
      <c r="B1105" s="2" t="s">
        <v>6107</v>
      </c>
      <c r="C1105" s="13" t="str">
        <f>HYPERLINK("X:\Private\NTD\Test Report\測試報告-電子版本(1999-2014)\MIS\MIS-20204","查看文件")</f>
        <v>查看文件</v>
      </c>
      <c r="D1105" s="1" t="s">
        <v>25</v>
      </c>
      <c r="E1105" s="6" t="s">
        <v>4766</v>
      </c>
      <c r="F1105" s="6" t="s">
        <v>4766</v>
      </c>
      <c r="G1105" s="6" t="s">
        <v>4766</v>
      </c>
      <c r="H1105" s="6" t="s">
        <v>4766</v>
      </c>
      <c r="I1105" s="6" t="s">
        <v>4766</v>
      </c>
      <c r="J1105" s="6" t="s">
        <v>4766</v>
      </c>
      <c r="K1105" s="6" t="s">
        <v>4766</v>
      </c>
      <c r="L1105" s="6" t="s">
        <v>4766</v>
      </c>
      <c r="M1105" s="6" t="s">
        <v>4766</v>
      </c>
      <c r="N1105" s="6" t="s">
        <v>4766</v>
      </c>
      <c r="O1105" s="6" t="s">
        <v>4766</v>
      </c>
    </row>
    <row r="1106" spans="1:15" ht="16.5" customHeight="1" x14ac:dyDescent="0.25">
      <c r="A1106" s="1" t="s">
        <v>4544</v>
      </c>
      <c r="B1106" s="2" t="s">
        <v>6108</v>
      </c>
      <c r="C1106" s="13" t="str">
        <f>HYPERLINK("X:\Private\NTD\Test Report\測試報告-電子版本(1999-2014)\MIS\MIS-20205","查看文件")</f>
        <v>查看文件</v>
      </c>
      <c r="D1106" s="1" t="s">
        <v>25</v>
      </c>
      <c r="E1106" s="6">
        <v>37313</v>
      </c>
      <c r="F1106" s="6">
        <v>37317</v>
      </c>
      <c r="G1106" s="6" t="s">
        <v>4766</v>
      </c>
      <c r="H1106" s="6" t="s">
        <v>4766</v>
      </c>
      <c r="I1106" s="6" t="s">
        <v>4766</v>
      </c>
      <c r="J1106" s="6" t="s">
        <v>4766</v>
      </c>
      <c r="K1106" s="6" t="s">
        <v>4766</v>
      </c>
      <c r="L1106" s="6" t="s">
        <v>4766</v>
      </c>
      <c r="M1106" s="6" t="s">
        <v>4766</v>
      </c>
      <c r="N1106" s="6" t="s">
        <v>4766</v>
      </c>
      <c r="O1106" s="6" t="s">
        <v>4766</v>
      </c>
    </row>
    <row r="1107" spans="1:15" ht="16.5" customHeight="1" x14ac:dyDescent="0.25">
      <c r="A1107" s="1" t="s">
        <v>4545</v>
      </c>
      <c r="B1107" s="2" t="s">
        <v>6109</v>
      </c>
      <c r="C1107" s="13" t="str">
        <f>HYPERLINK("X:\Private\NTD\Test Report\測試報告-電子版本(1999-2014)\MIS\MIS-20301","查看文件")</f>
        <v>查看文件</v>
      </c>
      <c r="D1107" s="1" t="s">
        <v>185</v>
      </c>
      <c r="E1107" s="6">
        <v>37320</v>
      </c>
      <c r="F1107" s="6">
        <v>37345</v>
      </c>
      <c r="G1107" s="6">
        <v>37376</v>
      </c>
      <c r="H1107" s="6" t="s">
        <v>4766</v>
      </c>
      <c r="I1107" s="6" t="s">
        <v>4766</v>
      </c>
      <c r="J1107" s="6" t="s">
        <v>4766</v>
      </c>
      <c r="K1107" s="6" t="s">
        <v>4766</v>
      </c>
      <c r="L1107" s="6" t="s">
        <v>25</v>
      </c>
      <c r="M1107" s="6" t="s">
        <v>4766</v>
      </c>
      <c r="N1107" s="6" t="s">
        <v>4766</v>
      </c>
      <c r="O1107" s="6" t="s">
        <v>4766</v>
      </c>
    </row>
    <row r="1108" spans="1:15" ht="16.5" customHeight="1" x14ac:dyDescent="0.25">
      <c r="A1108" s="1" t="s">
        <v>4546</v>
      </c>
      <c r="B1108" s="2" t="s">
        <v>6110</v>
      </c>
      <c r="C1108" s="13" t="str">
        <f>HYPERLINK("X:\Private\NTD\Test Report\測試報告-電子版本(1999-2014)\MIS\MIS-20302","查看文件")</f>
        <v>查看文件</v>
      </c>
      <c r="D1108" s="1" t="s">
        <v>185</v>
      </c>
      <c r="E1108" s="6">
        <v>37320</v>
      </c>
      <c r="F1108" s="6">
        <v>37330</v>
      </c>
      <c r="G1108" s="6" t="s">
        <v>4766</v>
      </c>
      <c r="H1108" s="6" t="s">
        <v>4766</v>
      </c>
      <c r="I1108" s="6" t="s">
        <v>4766</v>
      </c>
      <c r="J1108" s="6" t="s">
        <v>4766</v>
      </c>
      <c r="K1108" s="6" t="s">
        <v>4766</v>
      </c>
      <c r="L1108" s="6" t="s">
        <v>25</v>
      </c>
      <c r="M1108" s="6" t="s">
        <v>4766</v>
      </c>
      <c r="N1108" s="6" t="s">
        <v>4766</v>
      </c>
      <c r="O1108" s="6" t="s">
        <v>4766</v>
      </c>
    </row>
    <row r="1109" spans="1:15" ht="16.5" customHeight="1" x14ac:dyDescent="0.25">
      <c r="A1109" s="1" t="s">
        <v>4547</v>
      </c>
      <c r="B1109" s="2" t="s">
        <v>6111</v>
      </c>
      <c r="C1109" s="13" t="str">
        <f>HYPERLINK("X:\Private\NTD\Test Report\測試報告-電子版本(1999-2014)\MIS\MIS-20303","查看文件")</f>
        <v>查看文件</v>
      </c>
      <c r="D1109" s="1" t="s">
        <v>312</v>
      </c>
      <c r="E1109" s="6">
        <v>37322</v>
      </c>
      <c r="F1109" s="6">
        <v>37335</v>
      </c>
      <c r="G1109" s="6">
        <v>37436</v>
      </c>
      <c r="H1109" s="6" t="s">
        <v>4766</v>
      </c>
      <c r="I1109" s="6" t="s">
        <v>4766</v>
      </c>
      <c r="J1109" s="6" t="s">
        <v>4766</v>
      </c>
      <c r="K1109" s="6" t="s">
        <v>4766</v>
      </c>
      <c r="L1109" s="6" t="s">
        <v>309</v>
      </c>
      <c r="M1109" s="6" t="s">
        <v>4766</v>
      </c>
      <c r="N1109" s="6" t="s">
        <v>4766</v>
      </c>
      <c r="O1109" s="6" t="s">
        <v>4766</v>
      </c>
    </row>
    <row r="1110" spans="1:15" ht="16.5" customHeight="1" x14ac:dyDescent="0.25">
      <c r="A1110" s="1" t="s">
        <v>4548</v>
      </c>
      <c r="B1110" s="2" t="s">
        <v>6112</v>
      </c>
      <c r="C1110" s="13" t="str">
        <f>HYPERLINK("X:\Private\NTD\Test Report\測試報告-電子版本(1999-2014)\MIS\MIS-20304","查看文件")</f>
        <v>查看文件</v>
      </c>
      <c r="D1110" s="1" t="s">
        <v>2</v>
      </c>
      <c r="E1110" s="6">
        <v>37322</v>
      </c>
      <c r="F1110" s="6" t="s">
        <v>4766</v>
      </c>
      <c r="G1110" s="6" t="s">
        <v>4766</v>
      </c>
      <c r="H1110" s="6" t="s">
        <v>4766</v>
      </c>
      <c r="I1110" s="6" t="s">
        <v>4766</v>
      </c>
      <c r="J1110" s="6" t="s">
        <v>4766</v>
      </c>
      <c r="K1110" s="6" t="s">
        <v>4766</v>
      </c>
      <c r="L1110" s="6" t="s">
        <v>2</v>
      </c>
      <c r="M1110" s="6" t="s">
        <v>4766</v>
      </c>
      <c r="N1110" s="6" t="s">
        <v>4766</v>
      </c>
      <c r="O1110" s="6" t="s">
        <v>4766</v>
      </c>
    </row>
    <row r="1111" spans="1:15" ht="16.5" customHeight="1" x14ac:dyDescent="0.25">
      <c r="A1111" s="1" t="s">
        <v>4549</v>
      </c>
      <c r="B1111" s="2" t="s">
        <v>6113</v>
      </c>
      <c r="C1111" s="13" t="str">
        <f>HYPERLINK("X:\Private\NTD\Test Report\測試報告-電子版本(1999-2014)\MIS\MIS-20305","查看文件")</f>
        <v>查看文件</v>
      </c>
      <c r="D1111" s="1" t="s">
        <v>25</v>
      </c>
      <c r="E1111" s="6">
        <v>37322</v>
      </c>
      <c r="F1111" s="6" t="s">
        <v>4766</v>
      </c>
      <c r="G1111" s="6" t="s">
        <v>4766</v>
      </c>
      <c r="H1111" s="6" t="s">
        <v>4766</v>
      </c>
      <c r="I1111" s="6" t="s">
        <v>4766</v>
      </c>
      <c r="J1111" s="6" t="s">
        <v>4766</v>
      </c>
      <c r="K1111" s="6" t="s">
        <v>4766</v>
      </c>
      <c r="L1111" s="6" t="s">
        <v>25</v>
      </c>
      <c r="M1111" s="6" t="s">
        <v>4766</v>
      </c>
      <c r="N1111" s="6" t="s">
        <v>4766</v>
      </c>
      <c r="O1111" s="6" t="s">
        <v>4766</v>
      </c>
    </row>
    <row r="1112" spans="1:15" ht="16.5" customHeight="1" x14ac:dyDescent="0.25">
      <c r="A1112" s="1" t="s">
        <v>4550</v>
      </c>
      <c r="B1112" s="2" t="s">
        <v>6114</v>
      </c>
      <c r="C1112" s="13" t="str">
        <f>HYPERLINK("X:\Private\NTD\Test Report\測試報告-電子版本(1999-2014)\MIS\MIS-20306","查看文件")</f>
        <v>查看文件</v>
      </c>
      <c r="D1112" s="1" t="s">
        <v>25</v>
      </c>
      <c r="E1112" s="6">
        <v>37322</v>
      </c>
      <c r="F1112" s="6" t="s">
        <v>4766</v>
      </c>
      <c r="G1112" s="6" t="s">
        <v>4766</v>
      </c>
      <c r="H1112" s="6" t="s">
        <v>4766</v>
      </c>
      <c r="I1112" s="6" t="s">
        <v>4766</v>
      </c>
      <c r="J1112" s="6" t="s">
        <v>4766</v>
      </c>
      <c r="K1112" s="6" t="s">
        <v>4766</v>
      </c>
      <c r="L1112" s="6" t="s">
        <v>25</v>
      </c>
      <c r="M1112" s="6" t="s">
        <v>4766</v>
      </c>
      <c r="N1112" s="6" t="s">
        <v>4766</v>
      </c>
      <c r="O1112" s="6" t="s">
        <v>4766</v>
      </c>
    </row>
    <row r="1113" spans="1:15" ht="16.5" customHeight="1" x14ac:dyDescent="0.25">
      <c r="A1113" s="1" t="s">
        <v>4551</v>
      </c>
      <c r="B1113" s="2" t="s">
        <v>6115</v>
      </c>
      <c r="C1113" s="13" t="str">
        <f>HYPERLINK("X:\Private\NTD\Test Report\測試報告-電子版本(1999-2014)\MIS\MIS-20307","查看文件")</f>
        <v>查看文件</v>
      </c>
      <c r="D1113" s="1" t="s">
        <v>312</v>
      </c>
      <c r="E1113" s="6">
        <v>37323</v>
      </c>
      <c r="F1113" s="6" t="s">
        <v>4766</v>
      </c>
      <c r="G1113" s="6" t="s">
        <v>4766</v>
      </c>
      <c r="H1113" s="6" t="s">
        <v>4766</v>
      </c>
      <c r="I1113" s="6" t="s">
        <v>4766</v>
      </c>
      <c r="J1113" s="6" t="s">
        <v>4766</v>
      </c>
      <c r="K1113" s="6" t="s">
        <v>4766</v>
      </c>
      <c r="L1113" s="6" t="s">
        <v>25</v>
      </c>
      <c r="M1113" s="6" t="s">
        <v>4766</v>
      </c>
      <c r="N1113" s="6" t="s">
        <v>4766</v>
      </c>
      <c r="O1113" s="6" t="s">
        <v>4766</v>
      </c>
    </row>
    <row r="1114" spans="1:15" ht="16.5" customHeight="1" x14ac:dyDescent="0.25">
      <c r="A1114" s="1" t="s">
        <v>4552</v>
      </c>
      <c r="B1114" s="2" t="s">
        <v>6116</v>
      </c>
      <c r="C1114" s="13" t="str">
        <f>HYPERLINK("X:\Private\NTD\Test Report\測試報告-電子版本(1999-2014)\MIS\MIS-20308","查看文件")</f>
        <v>查看文件</v>
      </c>
      <c r="D1114" s="1" t="s">
        <v>25</v>
      </c>
      <c r="E1114" s="6">
        <v>37326</v>
      </c>
      <c r="F1114" s="6" t="s">
        <v>4766</v>
      </c>
      <c r="G1114" s="6" t="s">
        <v>4766</v>
      </c>
      <c r="H1114" s="6" t="s">
        <v>4766</v>
      </c>
      <c r="I1114" s="6" t="s">
        <v>4766</v>
      </c>
      <c r="J1114" s="6" t="s">
        <v>4766</v>
      </c>
      <c r="K1114" s="6" t="s">
        <v>4766</v>
      </c>
      <c r="L1114" s="6" t="s">
        <v>309</v>
      </c>
      <c r="M1114" s="6" t="s">
        <v>4766</v>
      </c>
      <c r="N1114" s="6" t="s">
        <v>4766</v>
      </c>
      <c r="O1114" s="6" t="s">
        <v>4766</v>
      </c>
    </row>
    <row r="1115" spans="1:15" ht="16.5" customHeight="1" x14ac:dyDescent="0.25">
      <c r="A1115" s="1" t="s">
        <v>4553</v>
      </c>
      <c r="B1115" s="2" t="s">
        <v>6117</v>
      </c>
      <c r="C1115" s="13" t="str">
        <f>HYPERLINK("X:\Private\NTD\Test Report\測試報告-電子版本(1999-2014)\MIS\MIS-20309","查看文件")</f>
        <v>查看文件</v>
      </c>
      <c r="D1115" s="1" t="s">
        <v>185</v>
      </c>
      <c r="E1115" s="6">
        <v>37326</v>
      </c>
      <c r="F1115" s="6">
        <v>37340</v>
      </c>
      <c r="G1115" s="6">
        <v>37375</v>
      </c>
      <c r="H1115" s="6" t="s">
        <v>4766</v>
      </c>
      <c r="I1115" s="6" t="s">
        <v>4766</v>
      </c>
      <c r="J1115" s="6" t="s">
        <v>4766</v>
      </c>
      <c r="K1115" s="6" t="s">
        <v>4766</v>
      </c>
      <c r="L1115" s="6" t="s">
        <v>25</v>
      </c>
      <c r="M1115" s="6" t="s">
        <v>4766</v>
      </c>
      <c r="N1115" s="6" t="s">
        <v>4766</v>
      </c>
      <c r="O1115" s="6" t="s">
        <v>4766</v>
      </c>
    </row>
    <row r="1116" spans="1:15" ht="16.5" customHeight="1" x14ac:dyDescent="0.25">
      <c r="A1116" s="1" t="s">
        <v>4554</v>
      </c>
      <c r="B1116" s="2" t="s">
        <v>6118</v>
      </c>
      <c r="C1116" s="13" t="str">
        <f>HYPERLINK("X:\Private\NTD\Test Report\測試報告-電子版本(1999-2014)\MIS\MIS-20310","查看文件")</f>
        <v>查看文件</v>
      </c>
      <c r="D1116" s="1" t="s">
        <v>2</v>
      </c>
      <c r="E1116" s="6">
        <v>37327</v>
      </c>
      <c r="F1116" s="6">
        <v>37358</v>
      </c>
      <c r="G1116" s="6" t="s">
        <v>4766</v>
      </c>
      <c r="H1116" s="6" t="s">
        <v>4766</v>
      </c>
      <c r="I1116" s="6" t="s">
        <v>4766</v>
      </c>
      <c r="J1116" s="6" t="s">
        <v>4766</v>
      </c>
      <c r="K1116" s="6" t="s">
        <v>4766</v>
      </c>
      <c r="L1116" s="6" t="s">
        <v>25</v>
      </c>
      <c r="M1116" s="6" t="s">
        <v>4766</v>
      </c>
      <c r="N1116" s="6" t="s">
        <v>4766</v>
      </c>
      <c r="O1116" s="6" t="s">
        <v>4766</v>
      </c>
    </row>
    <row r="1117" spans="1:15" ht="16.5" customHeight="1" x14ac:dyDescent="0.25">
      <c r="A1117" s="1" t="s">
        <v>4555</v>
      </c>
      <c r="B1117" s="2" t="s">
        <v>6119</v>
      </c>
      <c r="C1117" s="13" t="str">
        <f>HYPERLINK("X:\Private\NTD\Test Report\測試報告-電子版本(1999-2014)\MIS\MIS-20311","查看文件")</f>
        <v>查看文件</v>
      </c>
      <c r="D1117" s="1" t="s">
        <v>2</v>
      </c>
      <c r="E1117" s="6">
        <v>37327</v>
      </c>
      <c r="F1117" s="6">
        <v>37329</v>
      </c>
      <c r="G1117" s="6">
        <v>37342</v>
      </c>
      <c r="H1117" s="6" t="s">
        <v>4766</v>
      </c>
      <c r="I1117" s="6" t="s">
        <v>4766</v>
      </c>
      <c r="J1117" s="6" t="s">
        <v>4766</v>
      </c>
      <c r="K1117" s="6" t="s">
        <v>4766</v>
      </c>
      <c r="L1117" s="6" t="s">
        <v>2</v>
      </c>
      <c r="M1117" s="6" t="s">
        <v>4766</v>
      </c>
      <c r="N1117" s="6" t="s">
        <v>4766</v>
      </c>
      <c r="O1117" s="6" t="s">
        <v>4766</v>
      </c>
    </row>
    <row r="1118" spans="1:15" ht="16.5" customHeight="1" x14ac:dyDescent="0.25">
      <c r="A1118" s="1" t="s">
        <v>4556</v>
      </c>
      <c r="B1118" s="2" t="s">
        <v>6120</v>
      </c>
      <c r="C1118" s="13" t="str">
        <f>HYPERLINK("X:\Private\NTD\Test Report\測試報告-電子版本(1999-2014)\MIS\MIS-20312","查看文件")</f>
        <v>查看文件</v>
      </c>
      <c r="D1118" s="1" t="s">
        <v>11</v>
      </c>
      <c r="E1118" s="6">
        <v>37330</v>
      </c>
      <c r="F1118" s="6">
        <v>37337</v>
      </c>
      <c r="G1118" s="6">
        <v>37400</v>
      </c>
      <c r="H1118" s="6" t="s">
        <v>4766</v>
      </c>
      <c r="I1118" s="6" t="s">
        <v>4766</v>
      </c>
      <c r="J1118" s="6" t="s">
        <v>4766</v>
      </c>
      <c r="K1118" s="6" t="s">
        <v>4766</v>
      </c>
      <c r="L1118" s="6" t="s">
        <v>11</v>
      </c>
      <c r="M1118" s="6" t="s">
        <v>4766</v>
      </c>
      <c r="N1118" s="6" t="s">
        <v>4766</v>
      </c>
      <c r="O1118" s="6" t="s">
        <v>4766</v>
      </c>
    </row>
    <row r="1119" spans="1:15" ht="16.5" customHeight="1" x14ac:dyDescent="0.25">
      <c r="A1119" s="1" t="s">
        <v>4557</v>
      </c>
      <c r="B1119" s="2" t="s">
        <v>6121</v>
      </c>
      <c r="C1119" s="13" t="str">
        <f>HYPERLINK("X:\Private\NTD\Test Report\測試報告-電子版本(1999-2014)\MIS\MIS-20313","查看文件")</f>
        <v>查看文件</v>
      </c>
      <c r="D1119" s="1" t="s">
        <v>11</v>
      </c>
      <c r="E1119" s="6">
        <v>37330</v>
      </c>
      <c r="F1119" s="6">
        <v>37337</v>
      </c>
      <c r="G1119" s="6">
        <v>37400</v>
      </c>
      <c r="H1119" s="6" t="s">
        <v>4766</v>
      </c>
      <c r="I1119" s="6" t="s">
        <v>4766</v>
      </c>
      <c r="J1119" s="6" t="s">
        <v>4766</v>
      </c>
      <c r="K1119" s="6" t="s">
        <v>4766</v>
      </c>
      <c r="L1119" s="6" t="s">
        <v>11</v>
      </c>
      <c r="M1119" s="6" t="s">
        <v>4766</v>
      </c>
      <c r="N1119" s="6" t="s">
        <v>4766</v>
      </c>
      <c r="O1119" s="6" t="s">
        <v>4766</v>
      </c>
    </row>
    <row r="1120" spans="1:15" ht="16.5" customHeight="1" x14ac:dyDescent="0.25">
      <c r="A1120" s="1" t="s">
        <v>4558</v>
      </c>
      <c r="B1120" s="2" t="s">
        <v>6122</v>
      </c>
      <c r="C1120" s="13" t="str">
        <f>HYPERLINK("X:\Private\NTD\Test Report\測試報告-電子版本(1999-2014)\MIS\MIS-20314","查看文件")</f>
        <v>查看文件</v>
      </c>
      <c r="D1120" s="1" t="s">
        <v>2</v>
      </c>
      <c r="E1120" s="6">
        <v>37333</v>
      </c>
      <c r="F1120" s="6">
        <v>37336</v>
      </c>
      <c r="G1120" s="6">
        <v>37387</v>
      </c>
      <c r="H1120" s="6" t="s">
        <v>4766</v>
      </c>
      <c r="I1120" s="6" t="s">
        <v>4766</v>
      </c>
      <c r="J1120" s="6" t="s">
        <v>4766</v>
      </c>
      <c r="K1120" s="6" t="s">
        <v>4766</v>
      </c>
      <c r="L1120" s="6" t="s">
        <v>2</v>
      </c>
      <c r="M1120" s="6" t="s">
        <v>4766</v>
      </c>
      <c r="N1120" s="6" t="s">
        <v>4766</v>
      </c>
      <c r="O1120" s="6" t="s">
        <v>4766</v>
      </c>
    </row>
    <row r="1121" spans="1:15" ht="16.5" customHeight="1" x14ac:dyDescent="0.25">
      <c r="A1121" s="1" t="s">
        <v>4559</v>
      </c>
      <c r="B1121" s="2" t="s">
        <v>6123</v>
      </c>
      <c r="C1121" s="13" t="str">
        <f>HYPERLINK("X:\Private\NTD\Test Report\測試報告-電子版本(1999-2014)\MIS","查看目錄")</f>
        <v>查看目錄</v>
      </c>
      <c r="D1121" s="1" t="s">
        <v>935</v>
      </c>
      <c r="E1121" s="6">
        <v>37331</v>
      </c>
      <c r="F1121" s="6">
        <v>37335</v>
      </c>
      <c r="G1121" s="6" t="s">
        <v>4766</v>
      </c>
      <c r="H1121" s="6" t="s">
        <v>4766</v>
      </c>
      <c r="I1121" s="6" t="s">
        <v>4766</v>
      </c>
      <c r="J1121" s="6" t="s">
        <v>4766</v>
      </c>
      <c r="K1121" s="6" t="s">
        <v>4766</v>
      </c>
      <c r="L1121" s="6" t="s">
        <v>4766</v>
      </c>
      <c r="M1121" s="6" t="s">
        <v>4766</v>
      </c>
      <c r="N1121" s="6" t="s">
        <v>4766</v>
      </c>
      <c r="O1121" s="6" t="s">
        <v>4766</v>
      </c>
    </row>
    <row r="1122" spans="1:15" ht="16.5" customHeight="1" x14ac:dyDescent="0.25">
      <c r="A1122" s="1" t="s">
        <v>4560</v>
      </c>
      <c r="B1122" s="2" t="s">
        <v>6123</v>
      </c>
      <c r="C1122" s="13" t="str">
        <f>HYPERLINK("X:\Private\NTD\Test Report\測試報告-電子版本(1999-2014)\MIS\MIS-20316","查看文件")</f>
        <v>查看文件</v>
      </c>
      <c r="D1122" s="1" t="s">
        <v>935</v>
      </c>
      <c r="E1122" s="6">
        <v>37331</v>
      </c>
      <c r="F1122" s="6">
        <v>37335</v>
      </c>
      <c r="G1122" s="6" t="s">
        <v>4766</v>
      </c>
      <c r="H1122" s="6" t="s">
        <v>4766</v>
      </c>
      <c r="I1122" s="6" t="s">
        <v>4766</v>
      </c>
      <c r="J1122" s="6" t="s">
        <v>4766</v>
      </c>
      <c r="K1122" s="6" t="s">
        <v>4766</v>
      </c>
      <c r="L1122" s="6" t="s">
        <v>4766</v>
      </c>
      <c r="M1122" s="6" t="s">
        <v>4766</v>
      </c>
      <c r="N1122" s="6" t="s">
        <v>4766</v>
      </c>
      <c r="O1122" s="6" t="s">
        <v>4766</v>
      </c>
    </row>
    <row r="1123" spans="1:15" ht="16.5" customHeight="1" x14ac:dyDescent="0.25">
      <c r="A1123" s="1" t="s">
        <v>4561</v>
      </c>
      <c r="B1123" s="2" t="s">
        <v>6124</v>
      </c>
      <c r="C1123" s="13" t="str">
        <f>HYPERLINK("X:\Private\NTD\Test Report\測試報告-電子版本(1999-2014)\MIS","查看目錄")</f>
        <v>查看目錄</v>
      </c>
      <c r="D1123" s="1" t="s">
        <v>935</v>
      </c>
      <c r="E1123" s="6">
        <v>37330</v>
      </c>
      <c r="F1123" s="6">
        <v>37340</v>
      </c>
      <c r="G1123" s="6" t="s">
        <v>4766</v>
      </c>
      <c r="H1123" s="6" t="s">
        <v>4766</v>
      </c>
      <c r="I1123" s="6" t="s">
        <v>4766</v>
      </c>
      <c r="J1123" s="6" t="s">
        <v>4766</v>
      </c>
      <c r="K1123" s="6" t="s">
        <v>4766</v>
      </c>
      <c r="L1123" s="6" t="s">
        <v>4766</v>
      </c>
      <c r="M1123" s="6" t="s">
        <v>4766</v>
      </c>
      <c r="N1123" s="6" t="s">
        <v>4766</v>
      </c>
      <c r="O1123" s="6" t="s">
        <v>4766</v>
      </c>
    </row>
    <row r="1124" spans="1:15" ht="16.5" customHeight="1" x14ac:dyDescent="0.25">
      <c r="A1124" s="1" t="s">
        <v>4562</v>
      </c>
      <c r="B1124" s="2" t="s">
        <v>6125</v>
      </c>
      <c r="C1124" s="13" t="str">
        <f>HYPERLINK("X:\Private\NTD\Test Report\測試報告-電子版本(1999-2014)\MIS\MIS-20318","查看文件")</f>
        <v>查看文件</v>
      </c>
      <c r="D1124" s="1" t="s">
        <v>25</v>
      </c>
      <c r="E1124" s="6">
        <v>37334</v>
      </c>
      <c r="F1124" s="6">
        <v>37338</v>
      </c>
      <c r="G1124" s="6" t="s">
        <v>4766</v>
      </c>
      <c r="H1124" s="6" t="s">
        <v>4766</v>
      </c>
      <c r="I1124" s="6" t="s">
        <v>4766</v>
      </c>
      <c r="J1124" s="6" t="s">
        <v>4766</v>
      </c>
      <c r="K1124" s="6" t="s">
        <v>4766</v>
      </c>
      <c r="L1124" s="6" t="s">
        <v>25</v>
      </c>
      <c r="M1124" s="6" t="s">
        <v>4766</v>
      </c>
      <c r="N1124" s="6" t="s">
        <v>4766</v>
      </c>
      <c r="O1124" s="6" t="s">
        <v>4766</v>
      </c>
    </row>
    <row r="1125" spans="1:15" ht="16.5" customHeight="1" x14ac:dyDescent="0.25">
      <c r="A1125" s="1" t="s">
        <v>4563</v>
      </c>
      <c r="B1125" s="2" t="s">
        <v>6126</v>
      </c>
      <c r="C1125" s="13" t="str">
        <f>HYPERLINK("X:\Private\NTD\Test Report\測試報告-電子版本(1999-2014)\MIS\MIS-20319","查看文件")</f>
        <v>查看文件</v>
      </c>
      <c r="D1125" s="1" t="s">
        <v>25</v>
      </c>
      <c r="E1125" s="6">
        <v>37338</v>
      </c>
      <c r="F1125" s="6">
        <v>37345</v>
      </c>
      <c r="G1125" s="6" t="s">
        <v>4766</v>
      </c>
      <c r="H1125" s="6" t="s">
        <v>4766</v>
      </c>
      <c r="I1125" s="6" t="s">
        <v>4766</v>
      </c>
      <c r="J1125" s="6" t="s">
        <v>4766</v>
      </c>
      <c r="K1125" s="6" t="s">
        <v>4766</v>
      </c>
      <c r="L1125" s="6" t="s">
        <v>25</v>
      </c>
      <c r="M1125" s="6" t="s">
        <v>4766</v>
      </c>
      <c r="N1125" s="6" t="s">
        <v>4766</v>
      </c>
      <c r="O1125" s="6" t="s">
        <v>4766</v>
      </c>
    </row>
    <row r="1126" spans="1:15" ht="16.5" customHeight="1" x14ac:dyDescent="0.25">
      <c r="A1126" s="1" t="s">
        <v>4564</v>
      </c>
      <c r="B1126" s="2" t="s">
        <v>6127</v>
      </c>
      <c r="C1126" s="13" t="str">
        <f>HYPERLINK("X:\Private\NTD\Test Report\測試報告-電子版本(1999-2014)\MIS\MIS-20320","查看文件")</f>
        <v>查看文件</v>
      </c>
      <c r="D1126" s="1" t="s">
        <v>25</v>
      </c>
      <c r="E1126" s="6">
        <v>37338</v>
      </c>
      <c r="F1126" s="6">
        <v>37345</v>
      </c>
      <c r="G1126" s="6" t="s">
        <v>4766</v>
      </c>
      <c r="H1126" s="6" t="s">
        <v>4766</v>
      </c>
      <c r="I1126" s="6" t="s">
        <v>4766</v>
      </c>
      <c r="J1126" s="6" t="s">
        <v>4766</v>
      </c>
      <c r="K1126" s="6" t="s">
        <v>4766</v>
      </c>
      <c r="L1126" s="6" t="s">
        <v>25</v>
      </c>
      <c r="M1126" s="6" t="s">
        <v>4766</v>
      </c>
      <c r="N1126" s="6" t="s">
        <v>4766</v>
      </c>
      <c r="O1126" s="6" t="s">
        <v>4766</v>
      </c>
    </row>
    <row r="1127" spans="1:15" ht="16.5" customHeight="1" x14ac:dyDescent="0.25">
      <c r="A1127" s="1" t="s">
        <v>4565</v>
      </c>
      <c r="B1127" s="2" t="s">
        <v>6128</v>
      </c>
      <c r="C1127" s="13" t="str">
        <f>HYPERLINK("X:\Private\NTD\Test Report\測試報告-電子版本(1999-2014)\MIS\MIS-20321","查看文件")</f>
        <v>查看文件</v>
      </c>
      <c r="D1127" s="1" t="s">
        <v>25</v>
      </c>
      <c r="E1127" s="6">
        <v>37338</v>
      </c>
      <c r="F1127" s="6">
        <v>37345</v>
      </c>
      <c r="G1127" s="6" t="s">
        <v>4766</v>
      </c>
      <c r="H1127" s="6" t="s">
        <v>4766</v>
      </c>
      <c r="I1127" s="6" t="s">
        <v>4766</v>
      </c>
      <c r="J1127" s="6" t="s">
        <v>4766</v>
      </c>
      <c r="K1127" s="6" t="s">
        <v>4766</v>
      </c>
      <c r="L1127" s="6" t="s">
        <v>25</v>
      </c>
      <c r="M1127" s="6" t="s">
        <v>4766</v>
      </c>
      <c r="N1127" s="6" t="s">
        <v>4766</v>
      </c>
      <c r="O1127" s="6" t="s">
        <v>4766</v>
      </c>
    </row>
    <row r="1128" spans="1:15" ht="16.5" customHeight="1" x14ac:dyDescent="0.25">
      <c r="A1128" s="1" t="s">
        <v>4566</v>
      </c>
      <c r="B1128" s="2" t="s">
        <v>6129</v>
      </c>
      <c r="C1128" s="13" t="str">
        <f>HYPERLINK("X:\Private\NTD\Test Report\測試報告-電子版本(1999-2014)\MIS\MIS-20322","查看文件")</f>
        <v>查看文件</v>
      </c>
      <c r="D1128" s="1" t="s">
        <v>25</v>
      </c>
      <c r="E1128" s="6">
        <v>37341</v>
      </c>
      <c r="F1128" s="6">
        <v>37346</v>
      </c>
      <c r="G1128" s="6" t="s">
        <v>4766</v>
      </c>
      <c r="H1128" s="6" t="s">
        <v>4766</v>
      </c>
      <c r="I1128" s="6" t="s">
        <v>4766</v>
      </c>
      <c r="J1128" s="6" t="s">
        <v>4766</v>
      </c>
      <c r="K1128" s="6" t="s">
        <v>4766</v>
      </c>
      <c r="L1128" s="6" t="s">
        <v>25</v>
      </c>
      <c r="M1128" s="6" t="s">
        <v>4766</v>
      </c>
      <c r="N1128" s="6" t="s">
        <v>4766</v>
      </c>
      <c r="O1128" s="6" t="s">
        <v>4766</v>
      </c>
    </row>
    <row r="1129" spans="1:15" ht="16.5" customHeight="1" x14ac:dyDescent="0.25">
      <c r="A1129" s="1" t="s">
        <v>4567</v>
      </c>
      <c r="B1129" s="2" t="s">
        <v>6130</v>
      </c>
      <c r="C1129" s="13" t="str">
        <f>HYPERLINK("X:\Private\NTD\Test Report\測試報告-電子版本(1999-2014)\MIS\MIS-20323","查看文件")</f>
        <v>查看文件</v>
      </c>
      <c r="D1129" s="1" t="s">
        <v>25</v>
      </c>
      <c r="E1129" s="6">
        <v>37341</v>
      </c>
      <c r="F1129" s="6">
        <v>37346</v>
      </c>
      <c r="G1129" s="6" t="s">
        <v>4766</v>
      </c>
      <c r="H1129" s="6" t="s">
        <v>4766</v>
      </c>
      <c r="I1129" s="6" t="s">
        <v>4766</v>
      </c>
      <c r="J1129" s="6" t="s">
        <v>4766</v>
      </c>
      <c r="K1129" s="6" t="s">
        <v>4766</v>
      </c>
      <c r="L1129" s="6" t="s">
        <v>25</v>
      </c>
      <c r="M1129" s="6" t="s">
        <v>4766</v>
      </c>
      <c r="N1129" s="6" t="s">
        <v>4766</v>
      </c>
      <c r="O1129" s="6" t="s">
        <v>4766</v>
      </c>
    </row>
    <row r="1130" spans="1:15" ht="16.5" customHeight="1" x14ac:dyDescent="0.25">
      <c r="A1130" s="1" t="s">
        <v>4568</v>
      </c>
      <c r="B1130" s="2" t="s">
        <v>6131</v>
      </c>
      <c r="C1130" s="13" t="str">
        <f>HYPERLINK("X:\Private\NTD\Test Report\測試報告-電子版本(1999-2014)\MIS\MIS-20325","查看文件")</f>
        <v>查看文件</v>
      </c>
      <c r="D1130" s="1" t="s">
        <v>25</v>
      </c>
      <c r="E1130" s="6">
        <v>37342</v>
      </c>
      <c r="F1130" s="6">
        <v>37347</v>
      </c>
      <c r="G1130" s="6">
        <v>37404</v>
      </c>
      <c r="H1130" s="6" t="s">
        <v>4766</v>
      </c>
      <c r="I1130" s="6" t="s">
        <v>4766</v>
      </c>
      <c r="J1130" s="6" t="s">
        <v>4766</v>
      </c>
      <c r="K1130" s="6" t="s">
        <v>4766</v>
      </c>
      <c r="L1130" s="6" t="s">
        <v>25</v>
      </c>
      <c r="M1130" s="6" t="s">
        <v>4766</v>
      </c>
      <c r="N1130" s="6" t="s">
        <v>4766</v>
      </c>
      <c r="O1130" s="6" t="s">
        <v>4766</v>
      </c>
    </row>
    <row r="1131" spans="1:15" ht="16.5" customHeight="1" x14ac:dyDescent="0.25">
      <c r="A1131" s="1" t="s">
        <v>4569</v>
      </c>
      <c r="B1131" s="2" t="s">
        <v>6132</v>
      </c>
      <c r="C1131" s="13" t="str">
        <f>HYPERLINK("X:\Private\NTD\Test Report\測試報告-電子版本(1999-2014)\MIS\MIS-20401","查看文件")</f>
        <v>查看文件</v>
      </c>
      <c r="D1131" s="1" t="s">
        <v>312</v>
      </c>
      <c r="E1131" s="6">
        <v>37348</v>
      </c>
      <c r="F1131" s="6">
        <v>37355</v>
      </c>
      <c r="G1131" s="6">
        <v>37720</v>
      </c>
      <c r="H1131" s="6" t="s">
        <v>4766</v>
      </c>
      <c r="I1131" s="6" t="s">
        <v>4766</v>
      </c>
      <c r="J1131" s="6" t="s">
        <v>4766</v>
      </c>
      <c r="K1131" s="6" t="s">
        <v>4766</v>
      </c>
      <c r="L1131" s="6" t="s">
        <v>1293</v>
      </c>
      <c r="M1131" s="6" t="s">
        <v>4766</v>
      </c>
      <c r="N1131" s="6" t="s">
        <v>4766</v>
      </c>
      <c r="O1131" s="6" t="s">
        <v>4766</v>
      </c>
    </row>
    <row r="1132" spans="1:15" ht="16.5" customHeight="1" x14ac:dyDescent="0.25">
      <c r="A1132" s="1" t="s">
        <v>4570</v>
      </c>
      <c r="B1132" s="2" t="s">
        <v>6133</v>
      </c>
      <c r="C1132" s="13" t="str">
        <f>HYPERLINK("X:\Private\NTD\Test Report\測試報告-電子版本(1999-2014)\MIS\MIS-20402","查看文件")</f>
        <v>查看文件</v>
      </c>
      <c r="D1132" s="1" t="s">
        <v>2</v>
      </c>
      <c r="E1132" s="6">
        <v>37349</v>
      </c>
      <c r="F1132" s="6">
        <v>37354</v>
      </c>
      <c r="G1132" s="6">
        <v>37387</v>
      </c>
      <c r="H1132" s="6" t="s">
        <v>4766</v>
      </c>
      <c r="I1132" s="6" t="s">
        <v>4766</v>
      </c>
      <c r="J1132" s="6" t="s">
        <v>4766</v>
      </c>
      <c r="K1132" s="6" t="s">
        <v>4766</v>
      </c>
      <c r="L1132" s="6" t="s">
        <v>2</v>
      </c>
      <c r="M1132" s="6" t="s">
        <v>4766</v>
      </c>
      <c r="N1132" s="6" t="s">
        <v>4766</v>
      </c>
      <c r="O1132" s="6" t="s">
        <v>4766</v>
      </c>
    </row>
    <row r="1133" spans="1:15" ht="16.5" customHeight="1" x14ac:dyDescent="0.25">
      <c r="A1133" s="1" t="s">
        <v>4571</v>
      </c>
      <c r="B1133" s="2" t="s">
        <v>6134</v>
      </c>
      <c r="C1133" s="13" t="str">
        <f>HYPERLINK("X:\Private\NTD\Test Report\測試報告-電子版本(1999-2014)\MIS\MIS-20403","查看文件")</f>
        <v>查看文件</v>
      </c>
      <c r="D1133" s="1" t="s">
        <v>25</v>
      </c>
      <c r="E1133" s="6">
        <v>37349</v>
      </c>
      <c r="F1133" s="6">
        <v>37364</v>
      </c>
      <c r="G1133" s="6" t="s">
        <v>4766</v>
      </c>
      <c r="H1133" s="6" t="s">
        <v>4766</v>
      </c>
      <c r="I1133" s="6" t="s">
        <v>4766</v>
      </c>
      <c r="J1133" s="6" t="s">
        <v>4766</v>
      </c>
      <c r="K1133" s="6" t="s">
        <v>4766</v>
      </c>
      <c r="L1133" s="6" t="s">
        <v>25</v>
      </c>
      <c r="M1133" s="6" t="s">
        <v>4766</v>
      </c>
      <c r="N1133" s="6" t="s">
        <v>4766</v>
      </c>
      <c r="O1133" s="6" t="s">
        <v>4766</v>
      </c>
    </row>
    <row r="1134" spans="1:15" ht="16.5" customHeight="1" x14ac:dyDescent="0.25">
      <c r="A1134" s="1" t="s">
        <v>4572</v>
      </c>
      <c r="B1134" s="2" t="s">
        <v>6135</v>
      </c>
      <c r="C1134" s="13" t="str">
        <f>HYPERLINK("X:\Private\NTD\Test Report\測試報告-電子版本(1999-2014)\MIS\MIS-20404","查看文件")</f>
        <v>查看文件</v>
      </c>
      <c r="D1134" s="1" t="s">
        <v>25</v>
      </c>
      <c r="E1134" s="6">
        <v>37358</v>
      </c>
      <c r="F1134" s="6">
        <v>37364</v>
      </c>
      <c r="G1134" s="6" t="s">
        <v>4766</v>
      </c>
      <c r="H1134" s="6" t="s">
        <v>4766</v>
      </c>
      <c r="I1134" s="6" t="s">
        <v>4766</v>
      </c>
      <c r="J1134" s="6" t="s">
        <v>4766</v>
      </c>
      <c r="K1134" s="6" t="s">
        <v>4766</v>
      </c>
      <c r="L1134" s="6" t="s">
        <v>25</v>
      </c>
      <c r="M1134" s="6" t="s">
        <v>4766</v>
      </c>
      <c r="N1134" s="6" t="s">
        <v>4766</v>
      </c>
      <c r="O1134" s="6" t="s">
        <v>4766</v>
      </c>
    </row>
    <row r="1135" spans="1:15" ht="16.5" customHeight="1" x14ac:dyDescent="0.25">
      <c r="A1135" s="1" t="s">
        <v>4573</v>
      </c>
      <c r="B1135" s="2" t="s">
        <v>6136</v>
      </c>
      <c r="C1135" s="13" t="str">
        <f>HYPERLINK("X:\Private\NTD\Test Report\測試報告-電子版本(1999-2014)\MIS\MIS-20405","查看文件")</f>
        <v>查看文件</v>
      </c>
      <c r="D1135" s="1" t="s">
        <v>935</v>
      </c>
      <c r="E1135" s="6">
        <v>37358</v>
      </c>
      <c r="F1135" s="6">
        <v>37366</v>
      </c>
      <c r="G1135" s="6">
        <v>37713</v>
      </c>
      <c r="H1135" s="6">
        <v>37715</v>
      </c>
      <c r="I1135" s="6" t="s">
        <v>4792</v>
      </c>
      <c r="J1135" s="6">
        <v>37723</v>
      </c>
      <c r="K1135" s="6" t="s">
        <v>4794</v>
      </c>
      <c r="L1135" s="6" t="s">
        <v>309</v>
      </c>
      <c r="M1135" s="6" t="s">
        <v>4766</v>
      </c>
      <c r="N1135" s="6" t="s">
        <v>4766</v>
      </c>
      <c r="O1135" s="6" t="s">
        <v>4766</v>
      </c>
    </row>
    <row r="1136" spans="1:15" ht="16.5" customHeight="1" x14ac:dyDescent="0.25">
      <c r="A1136" s="1" t="s">
        <v>4574</v>
      </c>
      <c r="B1136" s="2" t="s">
        <v>6137</v>
      </c>
      <c r="C1136" s="13" t="str">
        <f>HYPERLINK("X:\Private\NTD\Test Report\測試報告-電子版本(1999-2014)\MIS\MIS-20406","查看文件")</f>
        <v>查看文件</v>
      </c>
      <c r="D1136" s="1" t="s">
        <v>25</v>
      </c>
      <c r="E1136" s="6">
        <v>37364</v>
      </c>
      <c r="F1136" s="6">
        <v>37372</v>
      </c>
      <c r="G1136" s="6">
        <v>37404</v>
      </c>
      <c r="H1136" s="6" t="s">
        <v>4766</v>
      </c>
      <c r="I1136" s="6" t="s">
        <v>4766</v>
      </c>
      <c r="J1136" s="6" t="s">
        <v>4766</v>
      </c>
      <c r="K1136" s="6" t="s">
        <v>4766</v>
      </c>
      <c r="L1136" s="6" t="s">
        <v>25</v>
      </c>
      <c r="M1136" s="6" t="s">
        <v>4766</v>
      </c>
      <c r="N1136" s="6" t="s">
        <v>4766</v>
      </c>
      <c r="O1136" s="6" t="s">
        <v>4766</v>
      </c>
    </row>
    <row r="1137" spans="1:15" ht="16.5" customHeight="1" x14ac:dyDescent="0.25">
      <c r="A1137" s="1" t="s">
        <v>4575</v>
      </c>
      <c r="B1137" s="2" t="s">
        <v>6138</v>
      </c>
      <c r="C1137" s="13" t="str">
        <f>HYPERLINK("X:\Private\NTD\Test Report\測試報告-電子版本(1999-2014)\MIS\MIS-20407","查看文件")</f>
        <v>查看文件</v>
      </c>
      <c r="D1137" s="1" t="s">
        <v>312</v>
      </c>
      <c r="E1137" s="6">
        <v>37364</v>
      </c>
      <c r="F1137" s="6">
        <v>37366</v>
      </c>
      <c r="G1137" s="6" t="s">
        <v>4766</v>
      </c>
      <c r="H1137" s="6" t="s">
        <v>4766</v>
      </c>
      <c r="I1137" s="6" t="s">
        <v>4766</v>
      </c>
      <c r="J1137" s="6" t="s">
        <v>4766</v>
      </c>
      <c r="K1137" s="6" t="s">
        <v>4766</v>
      </c>
      <c r="L1137" s="6" t="s">
        <v>4766</v>
      </c>
      <c r="M1137" s="6" t="s">
        <v>4766</v>
      </c>
      <c r="N1137" s="6" t="s">
        <v>4766</v>
      </c>
      <c r="O1137" s="6" t="s">
        <v>4766</v>
      </c>
    </row>
    <row r="1138" spans="1:15" ht="16.5" customHeight="1" x14ac:dyDescent="0.25">
      <c r="A1138" s="1" t="s">
        <v>4576</v>
      </c>
      <c r="B1138" s="2" t="s">
        <v>6139</v>
      </c>
      <c r="C1138" s="13" t="str">
        <f>HYPERLINK("X:\Private\NTD\Test Report\測試報告-電子版本(1999-2014)\MIS\MIS-20408","查看文件")</f>
        <v>查看文件</v>
      </c>
      <c r="D1138" s="1" t="s">
        <v>25</v>
      </c>
      <c r="E1138" s="6">
        <v>37365</v>
      </c>
      <c r="F1138" s="6">
        <v>37379</v>
      </c>
      <c r="G1138" s="6" t="s">
        <v>4766</v>
      </c>
      <c r="H1138" s="6" t="s">
        <v>4766</v>
      </c>
      <c r="I1138" s="6" t="s">
        <v>4766</v>
      </c>
      <c r="J1138" s="6" t="s">
        <v>4766</v>
      </c>
      <c r="K1138" s="6" t="s">
        <v>4766</v>
      </c>
      <c r="L1138" s="6" t="s">
        <v>25</v>
      </c>
      <c r="M1138" s="6" t="s">
        <v>4766</v>
      </c>
      <c r="N1138" s="6" t="s">
        <v>4766</v>
      </c>
      <c r="O1138" s="6" t="s">
        <v>4766</v>
      </c>
    </row>
    <row r="1139" spans="1:15" ht="16.5" customHeight="1" x14ac:dyDescent="0.25">
      <c r="A1139" s="1" t="s">
        <v>4577</v>
      </c>
      <c r="B1139" s="2" t="s">
        <v>6140</v>
      </c>
      <c r="C1139" s="13" t="str">
        <f>HYPERLINK("X:\Private\NTD\Test Report\測試報告-電子版本(1999-2014)\MIS\MIS-20409","查看文件")</f>
        <v>查看文件</v>
      </c>
      <c r="D1139" s="1" t="s">
        <v>935</v>
      </c>
      <c r="E1139" s="6">
        <v>37372</v>
      </c>
      <c r="F1139" s="6">
        <v>37376</v>
      </c>
      <c r="G1139" s="6" t="s">
        <v>4766</v>
      </c>
      <c r="H1139" s="6" t="s">
        <v>4766</v>
      </c>
      <c r="I1139" s="6" t="s">
        <v>4766</v>
      </c>
      <c r="J1139" s="6" t="s">
        <v>4766</v>
      </c>
      <c r="K1139" s="6" t="s">
        <v>4766</v>
      </c>
      <c r="L1139" s="6" t="s">
        <v>4766</v>
      </c>
      <c r="M1139" s="6" t="s">
        <v>4766</v>
      </c>
      <c r="N1139" s="6" t="s">
        <v>4766</v>
      </c>
      <c r="O1139" s="6" t="s">
        <v>4766</v>
      </c>
    </row>
    <row r="1140" spans="1:15" ht="16.5" customHeight="1" x14ac:dyDescent="0.25">
      <c r="A1140" s="1" t="s">
        <v>4578</v>
      </c>
      <c r="B1140" s="2" t="s">
        <v>6141</v>
      </c>
      <c r="C1140" s="13" t="str">
        <f>HYPERLINK("X:\Private\NTD\Test Report\測試報告-電子版本(1999-2014)\MIS\MIS-20501","查看文件")</f>
        <v>查看文件</v>
      </c>
      <c r="D1140" s="1" t="s">
        <v>4579</v>
      </c>
      <c r="E1140" s="6">
        <v>37378</v>
      </c>
      <c r="F1140" s="6">
        <v>37392</v>
      </c>
      <c r="G1140" s="6" t="s">
        <v>4766</v>
      </c>
      <c r="H1140" s="6" t="s">
        <v>4766</v>
      </c>
      <c r="I1140" s="6" t="s">
        <v>4766</v>
      </c>
      <c r="J1140" s="6" t="s">
        <v>4766</v>
      </c>
      <c r="K1140" s="6" t="s">
        <v>4766</v>
      </c>
      <c r="L1140" s="6" t="s">
        <v>4766</v>
      </c>
      <c r="M1140" s="6" t="s">
        <v>4766</v>
      </c>
      <c r="N1140" s="6" t="s">
        <v>4766</v>
      </c>
      <c r="O1140" s="6" t="s">
        <v>4766</v>
      </c>
    </row>
    <row r="1141" spans="1:15" ht="16.5" customHeight="1" x14ac:dyDescent="0.25">
      <c r="A1141" s="1" t="s">
        <v>4580</v>
      </c>
      <c r="B1141" s="2" t="s">
        <v>6142</v>
      </c>
      <c r="C1141" s="13" t="str">
        <f>HYPERLINK("X:\Private\NTD\Test Report\測試報告-電子版本(1999-2014)\MIS\MIS-20502","查看文件")</f>
        <v>查看文件</v>
      </c>
      <c r="D1141" s="1" t="s">
        <v>6143</v>
      </c>
      <c r="E1141" s="6">
        <v>37379</v>
      </c>
      <c r="F1141" s="6">
        <v>37384</v>
      </c>
      <c r="G1141" s="6">
        <v>37466</v>
      </c>
      <c r="H1141" s="6" t="s">
        <v>4766</v>
      </c>
      <c r="I1141" s="6" t="s">
        <v>4766</v>
      </c>
      <c r="J1141" s="6" t="s">
        <v>4766</v>
      </c>
      <c r="K1141" s="6" t="s">
        <v>4766</v>
      </c>
      <c r="L1141" s="6" t="s">
        <v>25</v>
      </c>
      <c r="M1141" s="6" t="s">
        <v>4766</v>
      </c>
      <c r="N1141" s="6" t="s">
        <v>4766</v>
      </c>
      <c r="O1141" s="6" t="s">
        <v>4766</v>
      </c>
    </row>
    <row r="1142" spans="1:15" ht="16.5" customHeight="1" x14ac:dyDescent="0.25">
      <c r="A1142" s="1" t="s">
        <v>4581</v>
      </c>
      <c r="B1142" s="2" t="s">
        <v>6144</v>
      </c>
      <c r="C1142" s="13" t="str">
        <f>HYPERLINK("X:\Private\NTD\Test Report\測試報告-電子版本(1999-2014)\MIS\MIS-20503","查看文件")</f>
        <v>查看文件</v>
      </c>
      <c r="D1142" s="1" t="s">
        <v>11</v>
      </c>
      <c r="E1142" s="6">
        <v>37389</v>
      </c>
      <c r="F1142" s="6" t="s">
        <v>4766</v>
      </c>
      <c r="G1142" s="6" t="s">
        <v>4766</v>
      </c>
      <c r="H1142" s="6" t="s">
        <v>4766</v>
      </c>
      <c r="I1142" s="6" t="s">
        <v>4766</v>
      </c>
      <c r="J1142" s="6" t="s">
        <v>4766</v>
      </c>
      <c r="K1142" s="6" t="s">
        <v>4766</v>
      </c>
      <c r="L1142" s="6" t="s">
        <v>4766</v>
      </c>
      <c r="M1142" s="6" t="s">
        <v>4766</v>
      </c>
      <c r="N1142" s="6" t="s">
        <v>4766</v>
      </c>
      <c r="O1142" s="6" t="s">
        <v>4766</v>
      </c>
    </row>
    <row r="1143" spans="1:15" ht="16.5" customHeight="1" x14ac:dyDescent="0.25">
      <c r="A1143" s="1" t="s">
        <v>4582</v>
      </c>
      <c r="B1143" s="2" t="s">
        <v>6145</v>
      </c>
      <c r="C1143" s="13" t="str">
        <f>HYPERLINK("X:\Private\NTD\Test Report\測試報告-電子版本(1999-2014)\MIS\MIS-20504","查看文件")</f>
        <v>查看文件</v>
      </c>
      <c r="D1143" s="1" t="s">
        <v>2</v>
      </c>
      <c r="E1143" s="6">
        <v>37390</v>
      </c>
      <c r="F1143" s="6">
        <v>37393</v>
      </c>
      <c r="G1143" s="6" t="s">
        <v>4766</v>
      </c>
      <c r="H1143" s="6" t="s">
        <v>4766</v>
      </c>
      <c r="I1143" s="6" t="s">
        <v>4766</v>
      </c>
      <c r="J1143" s="6" t="s">
        <v>4766</v>
      </c>
      <c r="K1143" s="6" t="s">
        <v>4766</v>
      </c>
      <c r="L1143" s="6" t="s">
        <v>4766</v>
      </c>
      <c r="M1143" s="6" t="s">
        <v>4766</v>
      </c>
      <c r="N1143" s="6" t="s">
        <v>4766</v>
      </c>
      <c r="O1143" s="6" t="s">
        <v>4766</v>
      </c>
    </row>
    <row r="1144" spans="1:15" ht="16.5" customHeight="1" x14ac:dyDescent="0.25">
      <c r="A1144" s="1" t="s">
        <v>4583</v>
      </c>
      <c r="B1144" s="2" t="s">
        <v>6146</v>
      </c>
      <c r="C1144" s="13" t="str">
        <f>HYPERLINK("X:\Private\NTD\Test Report\測試報告-電子版本(1999-2014)\MIS\MIS-20505","查看文件")</f>
        <v>查看文件</v>
      </c>
      <c r="D1144" s="1" t="s">
        <v>2</v>
      </c>
      <c r="E1144" s="6">
        <v>37390</v>
      </c>
      <c r="F1144" s="6">
        <v>37400</v>
      </c>
      <c r="G1144" s="6">
        <v>37494</v>
      </c>
      <c r="H1144" s="6" t="s">
        <v>4766</v>
      </c>
      <c r="I1144" s="6" t="s">
        <v>4766</v>
      </c>
      <c r="J1144" s="6" t="s">
        <v>4766</v>
      </c>
      <c r="K1144" s="6" t="s">
        <v>4766</v>
      </c>
      <c r="L1144" s="6" t="s">
        <v>11</v>
      </c>
      <c r="M1144" s="6" t="s">
        <v>4766</v>
      </c>
      <c r="N1144" s="6" t="s">
        <v>4766</v>
      </c>
      <c r="O1144" s="6" t="s">
        <v>4766</v>
      </c>
    </row>
    <row r="1145" spans="1:15" ht="16.5" customHeight="1" x14ac:dyDescent="0.25">
      <c r="A1145" s="1" t="s">
        <v>4584</v>
      </c>
      <c r="B1145" s="2" t="s">
        <v>6147</v>
      </c>
      <c r="C1145" s="13" t="str">
        <f>HYPERLINK("X:\Private\NTD\Test Report\測試報告-電子版本(1999-2014)\MIS\MIS-20506","查看文件")</f>
        <v>查看文件</v>
      </c>
      <c r="D1145" s="1" t="s">
        <v>1388</v>
      </c>
      <c r="E1145" s="6">
        <v>37390</v>
      </c>
      <c r="F1145" s="6">
        <v>37396</v>
      </c>
      <c r="G1145" s="6" t="s">
        <v>4766</v>
      </c>
      <c r="H1145" s="6" t="s">
        <v>4766</v>
      </c>
      <c r="I1145" s="6" t="s">
        <v>4766</v>
      </c>
      <c r="J1145" s="6" t="s">
        <v>4766</v>
      </c>
      <c r="K1145" s="6" t="s">
        <v>4766</v>
      </c>
      <c r="L1145" s="6" t="s">
        <v>4766</v>
      </c>
      <c r="M1145" s="6" t="s">
        <v>4766</v>
      </c>
      <c r="N1145" s="6" t="s">
        <v>4766</v>
      </c>
      <c r="O1145" s="6" t="s">
        <v>4766</v>
      </c>
    </row>
    <row r="1146" spans="1:15" ht="16.5" customHeight="1" x14ac:dyDescent="0.25">
      <c r="A1146" s="1" t="s">
        <v>4585</v>
      </c>
      <c r="B1146" s="2" t="s">
        <v>6148</v>
      </c>
      <c r="C1146" s="13" t="str">
        <f>HYPERLINK("X:\Private\NTD\Test Report\測試報告-電子版本(1999-2014)\MIS\MIS-20507","查看文件")</f>
        <v>查看文件</v>
      </c>
      <c r="D1146" s="1" t="s">
        <v>4991</v>
      </c>
      <c r="E1146" s="6">
        <v>37394</v>
      </c>
      <c r="F1146" s="6">
        <v>37401</v>
      </c>
      <c r="G1146" s="6">
        <v>37590</v>
      </c>
      <c r="H1146" s="6">
        <v>37667</v>
      </c>
      <c r="I1146" s="6" t="s">
        <v>4792</v>
      </c>
      <c r="J1146" s="6">
        <v>37669</v>
      </c>
      <c r="K1146" s="6" t="s">
        <v>4824</v>
      </c>
      <c r="L1146" s="6" t="s">
        <v>4766</v>
      </c>
      <c r="M1146" s="6" t="s">
        <v>4766</v>
      </c>
      <c r="N1146" s="6" t="s">
        <v>4766</v>
      </c>
      <c r="O1146" s="6" t="s">
        <v>4766</v>
      </c>
    </row>
    <row r="1147" spans="1:15" ht="16.5" customHeight="1" x14ac:dyDescent="0.25">
      <c r="A1147" s="1" t="s">
        <v>4586</v>
      </c>
      <c r="B1147" s="2" t="s">
        <v>6149</v>
      </c>
      <c r="C1147" s="13" t="str">
        <f>HYPERLINK("X:\Private\NTD\Test Report\測試報告-電子版本(1999-2014)\MIS\MIS-20508","查看文件")</f>
        <v>查看文件</v>
      </c>
      <c r="D1147" s="1" t="s">
        <v>4991</v>
      </c>
      <c r="E1147" s="6">
        <v>37394</v>
      </c>
      <c r="F1147" s="6">
        <v>37401</v>
      </c>
      <c r="G1147" s="6">
        <v>37590</v>
      </c>
      <c r="H1147" s="6">
        <v>37667</v>
      </c>
      <c r="I1147" s="6" t="s">
        <v>4792</v>
      </c>
      <c r="J1147" s="6">
        <v>37669</v>
      </c>
      <c r="K1147" s="6" t="s">
        <v>4824</v>
      </c>
      <c r="L1147" s="6" t="s">
        <v>4766</v>
      </c>
      <c r="M1147" s="6" t="s">
        <v>4766</v>
      </c>
      <c r="N1147" s="6" t="s">
        <v>4766</v>
      </c>
      <c r="O1147" s="6" t="s">
        <v>4766</v>
      </c>
    </row>
    <row r="1148" spans="1:15" ht="16.5" customHeight="1" x14ac:dyDescent="0.25">
      <c r="A1148" s="1" t="s">
        <v>4587</v>
      </c>
      <c r="B1148" s="2" t="s">
        <v>6150</v>
      </c>
      <c r="C1148" s="13" t="str">
        <f>HYPERLINK("X:\Private\NTD\Test Report\測試報告-電子版本(1999-2014)\MIS\MIS-20509","查看文件")</f>
        <v>查看文件</v>
      </c>
      <c r="D1148" s="1" t="s">
        <v>4991</v>
      </c>
      <c r="E1148" s="6">
        <v>37394</v>
      </c>
      <c r="F1148" s="6">
        <v>37401</v>
      </c>
      <c r="G1148" s="6">
        <v>37590</v>
      </c>
      <c r="H1148" s="6">
        <v>37667</v>
      </c>
      <c r="I1148" s="6" t="s">
        <v>4792</v>
      </c>
      <c r="J1148" s="6">
        <v>37669</v>
      </c>
      <c r="K1148" s="6" t="s">
        <v>4824</v>
      </c>
      <c r="L1148" s="6" t="s">
        <v>4766</v>
      </c>
      <c r="M1148" s="6" t="s">
        <v>4766</v>
      </c>
      <c r="N1148" s="6" t="s">
        <v>4766</v>
      </c>
      <c r="O1148" s="6" t="s">
        <v>4766</v>
      </c>
    </row>
    <row r="1149" spans="1:15" ht="16.5" customHeight="1" x14ac:dyDescent="0.25">
      <c r="A1149" s="1" t="s">
        <v>4588</v>
      </c>
      <c r="B1149" s="2" t="s">
        <v>6151</v>
      </c>
      <c r="C1149" s="13" t="str">
        <f>HYPERLINK("X:\Private\NTD\Test Report\測試報告-電子版本(1999-2014)\MIS\MIS-20510","查看文件")</f>
        <v>查看文件</v>
      </c>
      <c r="D1149" s="1" t="s">
        <v>4991</v>
      </c>
      <c r="E1149" s="6">
        <v>37394</v>
      </c>
      <c r="F1149" s="6">
        <v>37401</v>
      </c>
      <c r="G1149" s="6">
        <v>37967</v>
      </c>
      <c r="H1149" s="6">
        <v>37982</v>
      </c>
      <c r="I1149" s="6" t="s">
        <v>4792</v>
      </c>
      <c r="J1149" s="6">
        <v>38877</v>
      </c>
      <c r="K1149" s="6" t="s">
        <v>4794</v>
      </c>
      <c r="L1149" s="6" t="s">
        <v>4766</v>
      </c>
      <c r="M1149" s="6" t="s">
        <v>4766</v>
      </c>
      <c r="N1149" s="6" t="s">
        <v>4766</v>
      </c>
      <c r="O1149" s="6" t="s">
        <v>4766</v>
      </c>
    </row>
    <row r="1150" spans="1:15" ht="16.5" customHeight="1" x14ac:dyDescent="0.25">
      <c r="A1150" s="1" t="s">
        <v>4589</v>
      </c>
      <c r="B1150" s="2" t="s">
        <v>6151</v>
      </c>
      <c r="C1150" s="13" t="str">
        <f>HYPERLINK("X:\Private\NTD\Test Report\測試報告-電子版本(1999-2014)\MIS\MIS-20511","查看文件")</f>
        <v>查看文件</v>
      </c>
      <c r="D1150" s="1" t="s">
        <v>4991</v>
      </c>
      <c r="E1150" s="6">
        <v>37394</v>
      </c>
      <c r="F1150" s="6">
        <v>37401</v>
      </c>
      <c r="G1150" s="6" t="s">
        <v>4766</v>
      </c>
      <c r="H1150" s="6" t="s">
        <v>4766</v>
      </c>
      <c r="I1150" s="6" t="s">
        <v>4766</v>
      </c>
      <c r="J1150" s="6" t="s">
        <v>4766</v>
      </c>
      <c r="K1150" s="6" t="s">
        <v>4766</v>
      </c>
      <c r="L1150" s="6" t="s">
        <v>4766</v>
      </c>
      <c r="M1150" s="6" t="s">
        <v>4766</v>
      </c>
      <c r="N1150" s="6" t="s">
        <v>4766</v>
      </c>
      <c r="O1150" s="6" t="s">
        <v>4766</v>
      </c>
    </row>
    <row r="1151" spans="1:15" ht="16.5" customHeight="1" x14ac:dyDescent="0.25">
      <c r="A1151" s="1" t="s">
        <v>4590</v>
      </c>
      <c r="B1151" s="2" t="s">
        <v>6152</v>
      </c>
      <c r="C1151" s="13" t="str">
        <f>HYPERLINK("X:\Private\NTD\Test Report\測試報告-電子版本(1999-2014)\MIS\MIS-20512","查看文件")</f>
        <v>查看文件</v>
      </c>
      <c r="D1151" s="1" t="s">
        <v>5107</v>
      </c>
      <c r="E1151" s="6">
        <v>37401</v>
      </c>
      <c r="F1151" s="6">
        <v>37394</v>
      </c>
      <c r="G1151" s="6">
        <v>37405</v>
      </c>
      <c r="H1151" s="6" t="s">
        <v>4766</v>
      </c>
      <c r="I1151" s="6" t="s">
        <v>4766</v>
      </c>
      <c r="J1151" s="6" t="s">
        <v>4766</v>
      </c>
      <c r="K1151" s="6" t="s">
        <v>4766</v>
      </c>
      <c r="L1151" s="6" t="s">
        <v>4766</v>
      </c>
      <c r="M1151" s="6" t="s">
        <v>4766</v>
      </c>
      <c r="N1151" s="6" t="s">
        <v>4766</v>
      </c>
      <c r="O1151" s="6" t="s">
        <v>4766</v>
      </c>
    </row>
    <row r="1152" spans="1:15" ht="16.5" customHeight="1" x14ac:dyDescent="0.25">
      <c r="A1152" s="1" t="s">
        <v>4591</v>
      </c>
      <c r="B1152" s="2" t="s">
        <v>6153</v>
      </c>
      <c r="C1152" s="13" t="str">
        <f>HYPERLINK("X:\Private\NTD\Test Report\測試報告-電子版本(1999-2014)\MIS\MIS-20513","查看文件")</f>
        <v>查看文件</v>
      </c>
      <c r="D1152" s="1" t="s">
        <v>11</v>
      </c>
      <c r="E1152" s="6">
        <v>37403</v>
      </c>
      <c r="F1152" s="6">
        <v>37407</v>
      </c>
      <c r="G1152" s="6" t="s">
        <v>4766</v>
      </c>
      <c r="H1152" s="6" t="s">
        <v>4766</v>
      </c>
      <c r="I1152" s="6" t="s">
        <v>4766</v>
      </c>
      <c r="J1152" s="6" t="s">
        <v>4766</v>
      </c>
      <c r="K1152" s="6" t="s">
        <v>4766</v>
      </c>
      <c r="L1152" s="6" t="s">
        <v>4766</v>
      </c>
      <c r="M1152" s="6" t="s">
        <v>4766</v>
      </c>
      <c r="N1152" s="6" t="s">
        <v>4766</v>
      </c>
      <c r="O1152" s="6" t="s">
        <v>4766</v>
      </c>
    </row>
    <row r="1153" spans="1:15" ht="16.5" customHeight="1" x14ac:dyDescent="0.25">
      <c r="A1153" s="1" t="s">
        <v>4592</v>
      </c>
      <c r="B1153" s="2" t="s">
        <v>6154</v>
      </c>
      <c r="C1153" s="13" t="str">
        <f>HYPERLINK("X:\Private\NTD\Test Report\測試報告-電子版本(1999-2014)\MIS\MIS-20514","查看文件")</f>
        <v>查看文件</v>
      </c>
      <c r="D1153" s="1" t="s">
        <v>4991</v>
      </c>
      <c r="E1153" s="6">
        <v>37398</v>
      </c>
      <c r="F1153" s="6">
        <v>37403</v>
      </c>
      <c r="G1153" s="6" t="s">
        <v>4766</v>
      </c>
      <c r="H1153" s="6" t="s">
        <v>4766</v>
      </c>
      <c r="I1153" s="6" t="s">
        <v>4766</v>
      </c>
      <c r="J1153" s="6" t="s">
        <v>4766</v>
      </c>
      <c r="K1153" s="6" t="s">
        <v>4766</v>
      </c>
      <c r="L1153" s="6" t="s">
        <v>309</v>
      </c>
      <c r="M1153" s="6" t="s">
        <v>4766</v>
      </c>
      <c r="N1153" s="6" t="s">
        <v>4766</v>
      </c>
      <c r="O1153" s="6" t="s">
        <v>4766</v>
      </c>
    </row>
    <row r="1154" spans="1:15" ht="16.5" customHeight="1" x14ac:dyDescent="0.25">
      <c r="A1154" s="1" t="s">
        <v>4593</v>
      </c>
      <c r="B1154" s="2" t="s">
        <v>6155</v>
      </c>
      <c r="C1154" s="13" t="str">
        <f>HYPERLINK("X:\Private\NTD\Test Report\測試報告-電子版本(1999-2014)\MIS\MIS-20601","查看文件")</f>
        <v>查看文件</v>
      </c>
      <c r="D1154" s="1" t="s">
        <v>6156</v>
      </c>
      <c r="E1154" s="6">
        <v>37401</v>
      </c>
      <c r="F1154" s="6">
        <v>37417</v>
      </c>
      <c r="G1154" s="6">
        <v>37495</v>
      </c>
      <c r="H1154" s="6" t="s">
        <v>4766</v>
      </c>
      <c r="I1154" s="6" t="s">
        <v>4766</v>
      </c>
      <c r="J1154" s="6" t="s">
        <v>4766</v>
      </c>
      <c r="K1154" s="6" t="s">
        <v>4766</v>
      </c>
      <c r="L1154" s="6" t="s">
        <v>192</v>
      </c>
      <c r="M1154" s="6" t="s">
        <v>4766</v>
      </c>
      <c r="N1154" s="6" t="s">
        <v>4766</v>
      </c>
      <c r="O1154" s="6" t="s">
        <v>4766</v>
      </c>
    </row>
    <row r="1155" spans="1:15" ht="16.5" customHeight="1" x14ac:dyDescent="0.25">
      <c r="A1155" s="1" t="s">
        <v>4594</v>
      </c>
      <c r="B1155" s="2" t="s">
        <v>6157</v>
      </c>
      <c r="C1155" s="13" t="str">
        <f>HYPERLINK("X:\Private\NTD\Test Report\測試報告-電子版本(1999-2014)\MIS\MIS-20602","查看文件")</f>
        <v>查看文件</v>
      </c>
      <c r="D1155" s="1" t="s">
        <v>4991</v>
      </c>
      <c r="E1155" s="6">
        <v>37399</v>
      </c>
      <c r="F1155" s="6">
        <v>37404</v>
      </c>
      <c r="G1155" s="6">
        <v>37967</v>
      </c>
      <c r="H1155" s="6">
        <v>37982</v>
      </c>
      <c r="I1155" s="6" t="s">
        <v>4792</v>
      </c>
      <c r="J1155" s="6">
        <v>37781</v>
      </c>
      <c r="K1155" s="6" t="s">
        <v>4794</v>
      </c>
      <c r="L1155" s="6" t="s">
        <v>4766</v>
      </c>
      <c r="M1155" s="6" t="s">
        <v>4766</v>
      </c>
      <c r="N1155" s="6" t="s">
        <v>4766</v>
      </c>
      <c r="O1155" s="6" t="s">
        <v>4766</v>
      </c>
    </row>
    <row r="1156" spans="1:15" ht="16.5" customHeight="1" x14ac:dyDescent="0.25">
      <c r="A1156" s="1" t="s">
        <v>4595</v>
      </c>
      <c r="B1156" s="2" t="s">
        <v>6158</v>
      </c>
      <c r="C1156" s="13" t="str">
        <f>HYPERLINK("X:\Private\NTD\Test Report\測試報告-電子版本(1999-2014)\MIS","查看目錄")</f>
        <v>查看目錄</v>
      </c>
      <c r="D1156" s="1" t="s">
        <v>11</v>
      </c>
      <c r="E1156" s="6">
        <v>37421</v>
      </c>
      <c r="F1156" s="6">
        <v>37437</v>
      </c>
      <c r="G1156" s="6">
        <v>37574</v>
      </c>
      <c r="H1156" s="6" t="s">
        <v>4766</v>
      </c>
      <c r="I1156" s="6" t="s">
        <v>4766</v>
      </c>
      <c r="J1156" s="6" t="s">
        <v>4766</v>
      </c>
      <c r="K1156" s="6" t="s">
        <v>4766</v>
      </c>
      <c r="L1156" s="6" t="s">
        <v>306</v>
      </c>
      <c r="M1156" s="6" t="s">
        <v>4766</v>
      </c>
      <c r="N1156" s="6" t="s">
        <v>4766</v>
      </c>
      <c r="O1156" s="6" t="s">
        <v>4766</v>
      </c>
    </row>
    <row r="1157" spans="1:15" ht="16.5" customHeight="1" x14ac:dyDescent="0.25">
      <c r="A1157" s="1" t="s">
        <v>4596</v>
      </c>
      <c r="B1157" s="2" t="s">
        <v>6159</v>
      </c>
      <c r="C1157" s="13" t="str">
        <f>HYPERLINK("X:\Private\NTD\Test Report\測試報告-電子版本(1999-2014)\MIS\MIS-20604","查看文件")</f>
        <v>查看文件</v>
      </c>
      <c r="D1157" s="1" t="s">
        <v>11</v>
      </c>
      <c r="E1157" s="6">
        <v>37421</v>
      </c>
      <c r="F1157" s="6">
        <v>37437</v>
      </c>
      <c r="G1157" s="6">
        <v>37574</v>
      </c>
      <c r="H1157" s="6" t="s">
        <v>4766</v>
      </c>
      <c r="I1157" s="6" t="s">
        <v>4766</v>
      </c>
      <c r="J1157" s="6" t="s">
        <v>4766</v>
      </c>
      <c r="K1157" s="6" t="s">
        <v>4766</v>
      </c>
      <c r="L1157" s="6" t="s">
        <v>306</v>
      </c>
      <c r="M1157" s="6" t="s">
        <v>4766</v>
      </c>
      <c r="N1157" s="6" t="s">
        <v>4766</v>
      </c>
      <c r="O1157" s="6" t="s">
        <v>4766</v>
      </c>
    </row>
    <row r="1158" spans="1:15" ht="16.5" customHeight="1" x14ac:dyDescent="0.25">
      <c r="A1158" s="1" t="s">
        <v>4597</v>
      </c>
      <c r="B1158" s="2" t="s">
        <v>6160</v>
      </c>
      <c r="C1158" s="13" t="str">
        <f>HYPERLINK("X:\Private\NTD\Test Report\測試報告-電子版本(1999-2014)\MIS\MIS-20605","查看文件")</f>
        <v>查看文件</v>
      </c>
      <c r="D1158" s="1" t="s">
        <v>11</v>
      </c>
      <c r="E1158" s="6">
        <v>37421</v>
      </c>
      <c r="F1158" s="6">
        <v>37437</v>
      </c>
      <c r="G1158" s="6">
        <v>37574</v>
      </c>
      <c r="H1158" s="6" t="s">
        <v>4766</v>
      </c>
      <c r="I1158" s="6" t="s">
        <v>4766</v>
      </c>
      <c r="J1158" s="6" t="s">
        <v>4766</v>
      </c>
      <c r="K1158" s="6" t="s">
        <v>4766</v>
      </c>
      <c r="L1158" s="6" t="s">
        <v>306</v>
      </c>
      <c r="M1158" s="6" t="s">
        <v>4766</v>
      </c>
      <c r="N1158" s="6" t="s">
        <v>4766</v>
      </c>
      <c r="O1158" s="6" t="s">
        <v>4766</v>
      </c>
    </row>
    <row r="1159" spans="1:15" ht="16.5" customHeight="1" x14ac:dyDescent="0.25">
      <c r="A1159" s="1" t="s">
        <v>4598</v>
      </c>
      <c r="B1159" s="2" t="s">
        <v>6161</v>
      </c>
      <c r="C1159" s="13" t="str">
        <f>HYPERLINK("X:\Private\NTD\Test Report\測試報告-電子版本(1999-2014)\MIS\MIS-20606","查看文件")</f>
        <v>查看文件</v>
      </c>
      <c r="D1159" s="1" t="s">
        <v>11</v>
      </c>
      <c r="E1159" s="6">
        <v>37421</v>
      </c>
      <c r="F1159" s="6">
        <v>37437</v>
      </c>
      <c r="G1159" s="6">
        <v>37574</v>
      </c>
      <c r="H1159" s="6" t="s">
        <v>4766</v>
      </c>
      <c r="I1159" s="6" t="s">
        <v>4766</v>
      </c>
      <c r="J1159" s="6" t="s">
        <v>4766</v>
      </c>
      <c r="K1159" s="6" t="s">
        <v>4766</v>
      </c>
      <c r="L1159" s="6" t="s">
        <v>306</v>
      </c>
      <c r="M1159" s="6" t="s">
        <v>4766</v>
      </c>
      <c r="N1159" s="6" t="s">
        <v>4766</v>
      </c>
      <c r="O1159" s="6" t="s">
        <v>4766</v>
      </c>
    </row>
    <row r="1160" spans="1:15" ht="16.5" customHeight="1" x14ac:dyDescent="0.25">
      <c r="A1160" s="1" t="s">
        <v>4599</v>
      </c>
      <c r="B1160" s="2" t="s">
        <v>6162</v>
      </c>
      <c r="C1160" s="13" t="str">
        <f>HYPERLINK("X:\Private\NTD\Test Report\測試報告-電子版本(1999-2014)\MIS\MIS-20607","查看文件")</f>
        <v>查看文件</v>
      </c>
      <c r="D1160" s="1" t="s">
        <v>11</v>
      </c>
      <c r="E1160" s="6">
        <v>37421</v>
      </c>
      <c r="F1160" s="6">
        <v>37437</v>
      </c>
      <c r="G1160" s="6">
        <v>37574</v>
      </c>
      <c r="H1160" s="6" t="s">
        <v>4766</v>
      </c>
      <c r="I1160" s="6" t="s">
        <v>4766</v>
      </c>
      <c r="J1160" s="6" t="s">
        <v>4766</v>
      </c>
      <c r="K1160" s="6" t="s">
        <v>4766</v>
      </c>
      <c r="L1160" s="6" t="s">
        <v>306</v>
      </c>
      <c r="M1160" s="6" t="s">
        <v>4766</v>
      </c>
      <c r="N1160" s="6" t="s">
        <v>4766</v>
      </c>
      <c r="O1160" s="6" t="s">
        <v>4766</v>
      </c>
    </row>
    <row r="1161" spans="1:15" ht="16.5" customHeight="1" x14ac:dyDescent="0.25">
      <c r="A1161" s="1" t="s">
        <v>4600</v>
      </c>
      <c r="B1161" s="2" t="s">
        <v>6163</v>
      </c>
      <c r="C1161" s="13" t="str">
        <f>HYPERLINK("X:\Private\NTD\Test Report\測試報告-電子版本(1999-2014)\MIS\MIS-20608","查看文件")</f>
        <v>查看文件</v>
      </c>
      <c r="D1161" s="1" t="s">
        <v>11</v>
      </c>
      <c r="E1161" s="6">
        <v>37421</v>
      </c>
      <c r="F1161" s="6">
        <v>37437</v>
      </c>
      <c r="G1161" s="6">
        <v>37574</v>
      </c>
      <c r="H1161" s="6" t="s">
        <v>4766</v>
      </c>
      <c r="I1161" s="6" t="s">
        <v>4766</v>
      </c>
      <c r="J1161" s="6" t="s">
        <v>4766</v>
      </c>
      <c r="K1161" s="6" t="s">
        <v>4766</v>
      </c>
      <c r="L1161" s="6" t="s">
        <v>306</v>
      </c>
      <c r="M1161" s="6" t="s">
        <v>4766</v>
      </c>
      <c r="N1161" s="6" t="s">
        <v>4766</v>
      </c>
      <c r="O1161" s="6" t="s">
        <v>4766</v>
      </c>
    </row>
    <row r="1162" spans="1:15" ht="16.5" customHeight="1" x14ac:dyDescent="0.25">
      <c r="A1162" s="1" t="s">
        <v>4601</v>
      </c>
      <c r="B1162" s="2" t="s">
        <v>6164</v>
      </c>
      <c r="C1162" s="13" t="str">
        <f>HYPERLINK("X:\Private\NTD\Test Report\測試報告-電子版本(1999-2014)\MIS\MIS-20609","查看文件")</f>
        <v>查看文件</v>
      </c>
      <c r="D1162" s="1" t="s">
        <v>25</v>
      </c>
      <c r="E1162" s="6">
        <v>37424</v>
      </c>
      <c r="F1162" s="6">
        <v>37427</v>
      </c>
      <c r="G1162" s="6">
        <v>37574</v>
      </c>
      <c r="H1162" s="6" t="s">
        <v>4766</v>
      </c>
      <c r="I1162" s="6" t="s">
        <v>4766</v>
      </c>
      <c r="J1162" s="6" t="s">
        <v>4766</v>
      </c>
      <c r="K1162" s="6" t="s">
        <v>4766</v>
      </c>
      <c r="L1162" s="6" t="s">
        <v>306</v>
      </c>
      <c r="M1162" s="6" t="s">
        <v>4766</v>
      </c>
      <c r="N1162" s="6" t="s">
        <v>4766</v>
      </c>
      <c r="O1162" s="6" t="s">
        <v>4766</v>
      </c>
    </row>
    <row r="1163" spans="1:15" ht="16.5" customHeight="1" x14ac:dyDescent="0.25">
      <c r="A1163" s="1" t="s">
        <v>4602</v>
      </c>
      <c r="B1163" s="2" t="s">
        <v>6165</v>
      </c>
      <c r="C1163" s="13" t="str">
        <f>HYPERLINK("X:\Private\NTD\Test Report\測試報告-電子版本(1999-2014)\MIS\MIS-20610","查看文件")</f>
        <v>查看文件</v>
      </c>
      <c r="D1163" s="1" t="s">
        <v>5016</v>
      </c>
      <c r="E1163" s="6">
        <v>37413</v>
      </c>
      <c r="F1163" s="6">
        <v>37415</v>
      </c>
      <c r="G1163" s="6" t="s">
        <v>4766</v>
      </c>
      <c r="H1163" s="6" t="s">
        <v>4766</v>
      </c>
      <c r="I1163" s="6" t="s">
        <v>4766</v>
      </c>
      <c r="J1163" s="6" t="s">
        <v>4766</v>
      </c>
      <c r="K1163" s="6" t="s">
        <v>4766</v>
      </c>
      <c r="L1163" s="6" t="s">
        <v>4766</v>
      </c>
      <c r="M1163" s="6" t="s">
        <v>4766</v>
      </c>
      <c r="N1163" s="6" t="s">
        <v>4766</v>
      </c>
      <c r="O1163" s="6" t="s">
        <v>4766</v>
      </c>
    </row>
    <row r="1164" spans="1:15" ht="16.5" customHeight="1" x14ac:dyDescent="0.25">
      <c r="A1164" s="1" t="s">
        <v>4603</v>
      </c>
      <c r="B1164" s="2" t="s">
        <v>6166</v>
      </c>
      <c r="C1164" s="13" t="str">
        <f>HYPERLINK("X:\Private\NTD\Test Report\測試報告-電子版本(1999-2014)\MIS\MIS-20611","查看文件")</f>
        <v>查看文件</v>
      </c>
      <c r="D1164" s="1" t="s">
        <v>11</v>
      </c>
      <c r="E1164" s="6">
        <v>37428</v>
      </c>
      <c r="F1164" s="6">
        <v>37425</v>
      </c>
      <c r="G1164" s="6">
        <v>37574</v>
      </c>
      <c r="H1164" s="6" t="s">
        <v>4766</v>
      </c>
      <c r="I1164" s="6" t="s">
        <v>4766</v>
      </c>
      <c r="J1164" s="6" t="s">
        <v>4766</v>
      </c>
      <c r="K1164" s="6" t="s">
        <v>4766</v>
      </c>
      <c r="L1164" s="6" t="s">
        <v>306</v>
      </c>
      <c r="M1164" s="6" t="s">
        <v>4766</v>
      </c>
      <c r="N1164" s="6" t="s">
        <v>4766</v>
      </c>
      <c r="O1164" s="6" t="s">
        <v>4766</v>
      </c>
    </row>
    <row r="1165" spans="1:15" ht="16.5" customHeight="1" x14ac:dyDescent="0.25">
      <c r="A1165" s="1" t="s">
        <v>4604</v>
      </c>
      <c r="B1165" s="2" t="s">
        <v>6166</v>
      </c>
      <c r="C1165" s="13" t="str">
        <f>HYPERLINK("X:\Private\NTD\Test Report\測試報告-電子版本(1999-2014)\MIS\MIS-20612","查看文件")</f>
        <v>查看文件</v>
      </c>
      <c r="D1165" s="1" t="s">
        <v>11</v>
      </c>
      <c r="E1165" s="6">
        <v>37428</v>
      </c>
      <c r="F1165" s="6">
        <v>37425</v>
      </c>
      <c r="G1165" s="6">
        <v>37574</v>
      </c>
      <c r="H1165" s="6" t="s">
        <v>4766</v>
      </c>
      <c r="I1165" s="6" t="s">
        <v>4766</v>
      </c>
      <c r="J1165" s="6" t="s">
        <v>4766</v>
      </c>
      <c r="K1165" s="6" t="s">
        <v>4766</v>
      </c>
      <c r="L1165" s="6" t="s">
        <v>306</v>
      </c>
      <c r="M1165" s="6" t="s">
        <v>4766</v>
      </c>
      <c r="N1165" s="6" t="s">
        <v>4766</v>
      </c>
      <c r="O1165" s="6" t="s">
        <v>4766</v>
      </c>
    </row>
    <row r="1166" spans="1:15" ht="16.5" customHeight="1" x14ac:dyDescent="0.25">
      <c r="A1166" s="1" t="s">
        <v>4605</v>
      </c>
      <c r="B1166" s="2" t="s">
        <v>6167</v>
      </c>
      <c r="C1166" s="13" t="str">
        <f>HYPERLINK("X:\Private\NTD\Test Report\測試報告-電子版本(1999-2014)\MIS\MIS-20613","查看文件")</f>
        <v>查看文件</v>
      </c>
      <c r="D1166" s="1" t="s">
        <v>11</v>
      </c>
      <c r="E1166" s="6">
        <v>37428</v>
      </c>
      <c r="F1166" s="6">
        <v>37425</v>
      </c>
      <c r="G1166" s="6">
        <v>37574</v>
      </c>
      <c r="H1166" s="6" t="s">
        <v>4766</v>
      </c>
      <c r="I1166" s="6" t="s">
        <v>4766</v>
      </c>
      <c r="J1166" s="6" t="s">
        <v>4766</v>
      </c>
      <c r="K1166" s="6" t="s">
        <v>4766</v>
      </c>
      <c r="L1166" s="6" t="s">
        <v>306</v>
      </c>
      <c r="M1166" s="6" t="s">
        <v>4766</v>
      </c>
      <c r="N1166" s="6" t="s">
        <v>4766</v>
      </c>
      <c r="O1166" s="6" t="s">
        <v>4766</v>
      </c>
    </row>
    <row r="1167" spans="1:15" ht="16.5" customHeight="1" x14ac:dyDescent="0.25">
      <c r="A1167" s="1" t="s">
        <v>4606</v>
      </c>
      <c r="B1167" s="2" t="s">
        <v>6168</v>
      </c>
      <c r="C1167" s="13" t="str">
        <f>HYPERLINK("X:\Private\NTD\Test Report\測試報告-電子版本(1999-2014)\MIS\MIS-20614","查看文件")</f>
        <v>查看文件</v>
      </c>
      <c r="D1167" s="1" t="s">
        <v>11</v>
      </c>
      <c r="E1167" s="6">
        <v>37428</v>
      </c>
      <c r="F1167" s="6">
        <v>37425</v>
      </c>
      <c r="G1167" s="6">
        <v>37574</v>
      </c>
      <c r="H1167" s="6" t="s">
        <v>4766</v>
      </c>
      <c r="I1167" s="6" t="s">
        <v>4766</v>
      </c>
      <c r="J1167" s="6" t="s">
        <v>4766</v>
      </c>
      <c r="K1167" s="6" t="s">
        <v>4766</v>
      </c>
      <c r="L1167" s="6" t="s">
        <v>306</v>
      </c>
      <c r="M1167" s="6" t="s">
        <v>4766</v>
      </c>
      <c r="N1167" s="6" t="s">
        <v>4766</v>
      </c>
      <c r="O1167" s="6" t="s">
        <v>4766</v>
      </c>
    </row>
    <row r="1168" spans="1:15" ht="16.5" customHeight="1" x14ac:dyDescent="0.25">
      <c r="A1168" s="1" t="s">
        <v>4607</v>
      </c>
      <c r="B1168" s="2" t="s">
        <v>6169</v>
      </c>
      <c r="C1168" s="13" t="str">
        <f>HYPERLINK("X:\Private\NTD\Test Report\測試報告-電子版本(1999-2014)\MIS\MIS-20615","查看文件")</f>
        <v>查看文件</v>
      </c>
      <c r="D1168" s="1" t="s">
        <v>11</v>
      </c>
      <c r="E1168" s="6">
        <v>37428</v>
      </c>
      <c r="F1168" s="6">
        <v>37425</v>
      </c>
      <c r="G1168" s="6">
        <v>37574</v>
      </c>
      <c r="H1168" s="6" t="s">
        <v>4766</v>
      </c>
      <c r="I1168" s="6" t="s">
        <v>4766</v>
      </c>
      <c r="J1168" s="6" t="s">
        <v>4766</v>
      </c>
      <c r="K1168" s="6" t="s">
        <v>4766</v>
      </c>
      <c r="L1168" s="6" t="s">
        <v>306</v>
      </c>
      <c r="M1168" s="6" t="s">
        <v>4766</v>
      </c>
      <c r="N1168" s="6" t="s">
        <v>4766</v>
      </c>
      <c r="O1168" s="6" t="s">
        <v>4766</v>
      </c>
    </row>
    <row r="1169" spans="1:15" ht="16.5" customHeight="1" x14ac:dyDescent="0.25">
      <c r="A1169" s="1" t="s">
        <v>4608</v>
      </c>
      <c r="B1169" s="2" t="s">
        <v>6170</v>
      </c>
      <c r="C1169" s="13" t="str">
        <f>HYPERLINK("X:\Private\NTD\Test Report\測試報告-電子版本(1999-2014)\MIS\MIS-20616","查看文件")</f>
        <v>查看文件</v>
      </c>
      <c r="D1169" s="1" t="s">
        <v>11</v>
      </c>
      <c r="E1169" s="6">
        <v>37428</v>
      </c>
      <c r="F1169" s="6">
        <v>37425</v>
      </c>
      <c r="G1169" s="6">
        <v>37574</v>
      </c>
      <c r="H1169" s="6" t="s">
        <v>4766</v>
      </c>
      <c r="I1169" s="6" t="s">
        <v>4766</v>
      </c>
      <c r="J1169" s="6" t="s">
        <v>4766</v>
      </c>
      <c r="K1169" s="6" t="s">
        <v>4766</v>
      </c>
      <c r="L1169" s="6" t="s">
        <v>306</v>
      </c>
      <c r="M1169" s="6" t="s">
        <v>4766</v>
      </c>
      <c r="N1169" s="6" t="s">
        <v>4766</v>
      </c>
      <c r="O1169" s="6" t="s">
        <v>4766</v>
      </c>
    </row>
    <row r="1170" spans="1:15" ht="16.5" customHeight="1" x14ac:dyDescent="0.25">
      <c r="A1170" s="1" t="s">
        <v>4609</v>
      </c>
      <c r="B1170" s="2" t="s">
        <v>6171</v>
      </c>
      <c r="C1170" s="13" t="str">
        <f>HYPERLINK("X:\Private\NTD\Test Report\測試報告-電子版本(1999-2014)\MIS\MIS-20617","查看文件")</f>
        <v>查看文件</v>
      </c>
      <c r="D1170" s="1" t="s">
        <v>11</v>
      </c>
      <c r="E1170" s="6">
        <v>37428</v>
      </c>
      <c r="F1170" s="6">
        <v>37425</v>
      </c>
      <c r="G1170" s="6">
        <v>37574</v>
      </c>
      <c r="H1170" s="6" t="s">
        <v>4766</v>
      </c>
      <c r="I1170" s="6" t="s">
        <v>4766</v>
      </c>
      <c r="J1170" s="6" t="s">
        <v>4766</v>
      </c>
      <c r="K1170" s="6" t="s">
        <v>4766</v>
      </c>
      <c r="L1170" s="6" t="s">
        <v>306</v>
      </c>
      <c r="M1170" s="6" t="s">
        <v>4766</v>
      </c>
      <c r="N1170" s="6" t="s">
        <v>4766</v>
      </c>
      <c r="O1170" s="6" t="s">
        <v>4766</v>
      </c>
    </row>
    <row r="1171" spans="1:15" ht="16.5" customHeight="1" x14ac:dyDescent="0.25">
      <c r="A1171" s="1" t="s">
        <v>4610</v>
      </c>
      <c r="B1171" s="2" t="s">
        <v>6172</v>
      </c>
      <c r="C1171" s="13" t="str">
        <f>HYPERLINK("X:\Private\NTD\Test Report\測試報告-電子版本(1999-2014)\MIS\MIS-20618","查看文件")</f>
        <v>查看文件</v>
      </c>
      <c r="D1171" s="1" t="s">
        <v>11</v>
      </c>
      <c r="E1171" s="6">
        <v>37428</v>
      </c>
      <c r="F1171" s="6">
        <v>37425</v>
      </c>
      <c r="G1171" s="6">
        <v>37574</v>
      </c>
      <c r="H1171" s="6" t="s">
        <v>4766</v>
      </c>
      <c r="I1171" s="6" t="s">
        <v>4766</v>
      </c>
      <c r="J1171" s="6" t="s">
        <v>4766</v>
      </c>
      <c r="K1171" s="6" t="s">
        <v>4766</v>
      </c>
      <c r="L1171" s="6" t="s">
        <v>306</v>
      </c>
      <c r="M1171" s="6" t="s">
        <v>4766</v>
      </c>
      <c r="N1171" s="6" t="s">
        <v>4766</v>
      </c>
      <c r="O1171" s="6" t="s">
        <v>4766</v>
      </c>
    </row>
    <row r="1172" spans="1:15" ht="16.5" customHeight="1" x14ac:dyDescent="0.25">
      <c r="A1172" s="1" t="s">
        <v>4611</v>
      </c>
      <c r="B1172" s="2" t="s">
        <v>6173</v>
      </c>
      <c r="C1172" s="13" t="str">
        <f>HYPERLINK("X:\Private\NTD\Test Report\測試報告-電子版本(1999-2014)\MIS\MIS-20619","查看文件")</f>
        <v>查看文件</v>
      </c>
      <c r="D1172" s="1" t="s">
        <v>11</v>
      </c>
      <c r="E1172" s="6">
        <v>37428</v>
      </c>
      <c r="F1172" s="6">
        <v>37425</v>
      </c>
      <c r="G1172" s="6">
        <v>37574</v>
      </c>
      <c r="H1172" s="6" t="s">
        <v>4766</v>
      </c>
      <c r="I1172" s="6" t="s">
        <v>4766</v>
      </c>
      <c r="J1172" s="6" t="s">
        <v>4766</v>
      </c>
      <c r="K1172" s="6" t="s">
        <v>4766</v>
      </c>
      <c r="L1172" s="6" t="s">
        <v>306</v>
      </c>
      <c r="M1172" s="6" t="s">
        <v>4766</v>
      </c>
      <c r="N1172" s="6" t="s">
        <v>4766</v>
      </c>
      <c r="O1172" s="6" t="s">
        <v>4766</v>
      </c>
    </row>
    <row r="1173" spans="1:15" ht="16.5" customHeight="1" x14ac:dyDescent="0.25">
      <c r="A1173" s="1" t="s">
        <v>4612</v>
      </c>
      <c r="B1173" s="2" t="s">
        <v>6174</v>
      </c>
      <c r="C1173" s="13" t="str">
        <f>HYPERLINK("X:\Private\NTD\Test Report\測試報告-電子版本(1999-2014)\MIS\MIS-20620","查看文件")</f>
        <v>查看文件</v>
      </c>
      <c r="D1173" s="1" t="s">
        <v>11</v>
      </c>
      <c r="E1173" s="6">
        <v>37428</v>
      </c>
      <c r="F1173" s="6">
        <v>37425</v>
      </c>
      <c r="G1173" s="6">
        <v>37574</v>
      </c>
      <c r="H1173" s="6" t="s">
        <v>4766</v>
      </c>
      <c r="I1173" s="6" t="s">
        <v>4766</v>
      </c>
      <c r="J1173" s="6" t="s">
        <v>4766</v>
      </c>
      <c r="K1173" s="6" t="s">
        <v>4766</v>
      </c>
      <c r="L1173" s="6" t="s">
        <v>306</v>
      </c>
      <c r="M1173" s="6" t="s">
        <v>4766</v>
      </c>
      <c r="N1173" s="6" t="s">
        <v>4766</v>
      </c>
      <c r="O1173" s="6" t="s">
        <v>4766</v>
      </c>
    </row>
    <row r="1174" spans="1:15" ht="16.5" customHeight="1" x14ac:dyDescent="0.25">
      <c r="A1174" s="1" t="s">
        <v>4613</v>
      </c>
      <c r="B1174" s="2" t="s">
        <v>6175</v>
      </c>
      <c r="C1174" s="13" t="str">
        <f>HYPERLINK("X:\Private\NTD\Test Report\測試報告-電子版本(1999-2014)\MIS\MIS-20621","查看文件")</f>
        <v>查看文件</v>
      </c>
      <c r="D1174" s="1" t="s">
        <v>11</v>
      </c>
      <c r="E1174" s="6">
        <v>37428</v>
      </c>
      <c r="F1174" s="6">
        <v>37425</v>
      </c>
      <c r="G1174" s="6">
        <v>37574</v>
      </c>
      <c r="H1174" s="6" t="s">
        <v>4766</v>
      </c>
      <c r="I1174" s="6" t="s">
        <v>4766</v>
      </c>
      <c r="J1174" s="6" t="s">
        <v>4766</v>
      </c>
      <c r="K1174" s="6" t="s">
        <v>4766</v>
      </c>
      <c r="L1174" s="6" t="s">
        <v>306</v>
      </c>
      <c r="M1174" s="6" t="s">
        <v>4766</v>
      </c>
      <c r="N1174" s="6" t="s">
        <v>4766</v>
      </c>
      <c r="O1174" s="6" t="s">
        <v>4766</v>
      </c>
    </row>
    <row r="1175" spans="1:15" ht="16.5" customHeight="1" x14ac:dyDescent="0.25">
      <c r="A1175" s="1" t="s">
        <v>4614</v>
      </c>
      <c r="B1175" s="2" t="s">
        <v>6176</v>
      </c>
      <c r="C1175" s="13" t="str">
        <f>HYPERLINK("X:\Private\NTD\Test Report\測試報告-電子版本(1999-2014)\MIS\MIS-20622","查看文件")</f>
        <v>查看文件</v>
      </c>
      <c r="D1175" s="1" t="s">
        <v>11</v>
      </c>
      <c r="E1175" s="6">
        <v>37428</v>
      </c>
      <c r="F1175" s="6">
        <v>37425</v>
      </c>
      <c r="G1175" s="6">
        <v>37574</v>
      </c>
      <c r="H1175" s="6" t="s">
        <v>4766</v>
      </c>
      <c r="I1175" s="6" t="s">
        <v>4766</v>
      </c>
      <c r="J1175" s="6" t="s">
        <v>4766</v>
      </c>
      <c r="K1175" s="6" t="s">
        <v>4766</v>
      </c>
      <c r="L1175" s="6" t="s">
        <v>306</v>
      </c>
      <c r="M1175" s="6" t="s">
        <v>4766</v>
      </c>
      <c r="N1175" s="6" t="s">
        <v>4766</v>
      </c>
      <c r="O1175" s="6" t="s">
        <v>4766</v>
      </c>
    </row>
    <row r="1176" spans="1:15" ht="16.5" customHeight="1" x14ac:dyDescent="0.25">
      <c r="A1176" s="1" t="s">
        <v>4615</v>
      </c>
      <c r="B1176" s="2" t="s">
        <v>6177</v>
      </c>
      <c r="C1176" s="13" t="str">
        <f>HYPERLINK("X:\Private\NTD\Test Report\測試報告-電子版本(1999-2014)\MIS\MIS-20623","查看文件")</f>
        <v>查看文件</v>
      </c>
      <c r="D1176" s="1" t="s">
        <v>11</v>
      </c>
      <c r="E1176" s="6">
        <v>37428</v>
      </c>
      <c r="F1176" s="6">
        <v>37425</v>
      </c>
      <c r="G1176" s="6">
        <v>37574</v>
      </c>
      <c r="H1176" s="6" t="s">
        <v>4766</v>
      </c>
      <c r="I1176" s="6" t="s">
        <v>4766</v>
      </c>
      <c r="J1176" s="6" t="s">
        <v>4766</v>
      </c>
      <c r="K1176" s="6" t="s">
        <v>4766</v>
      </c>
      <c r="L1176" s="6" t="s">
        <v>306</v>
      </c>
      <c r="M1176" s="6" t="s">
        <v>4766</v>
      </c>
      <c r="N1176" s="6" t="s">
        <v>4766</v>
      </c>
      <c r="O1176" s="6" t="s">
        <v>4766</v>
      </c>
    </row>
    <row r="1177" spans="1:15" ht="16.5" customHeight="1" x14ac:dyDescent="0.25">
      <c r="A1177" s="1" t="s">
        <v>4616</v>
      </c>
      <c r="B1177" s="2" t="s">
        <v>6178</v>
      </c>
      <c r="C1177" s="13" t="str">
        <f>HYPERLINK("X:\Private\NTD\Test Report\測試報告-電子版本(1999-2014)\MIS\MIS-20624","查看文件")</f>
        <v>查看文件</v>
      </c>
      <c r="D1177" s="1" t="s">
        <v>11</v>
      </c>
      <c r="E1177" s="6">
        <v>37428</v>
      </c>
      <c r="F1177" s="6">
        <v>37425</v>
      </c>
      <c r="G1177" s="6">
        <v>37574</v>
      </c>
      <c r="H1177" s="6" t="s">
        <v>4766</v>
      </c>
      <c r="I1177" s="6" t="s">
        <v>4766</v>
      </c>
      <c r="J1177" s="6" t="s">
        <v>4766</v>
      </c>
      <c r="K1177" s="6" t="s">
        <v>4766</v>
      </c>
      <c r="L1177" s="6" t="s">
        <v>306</v>
      </c>
      <c r="M1177" s="6" t="s">
        <v>4766</v>
      </c>
      <c r="N1177" s="6" t="s">
        <v>4766</v>
      </c>
      <c r="O1177" s="6" t="s">
        <v>4766</v>
      </c>
    </row>
    <row r="1178" spans="1:15" ht="16.5" customHeight="1" x14ac:dyDescent="0.25">
      <c r="A1178" s="1" t="s">
        <v>4617</v>
      </c>
      <c r="B1178" s="2" t="s">
        <v>6179</v>
      </c>
      <c r="C1178" s="13" t="str">
        <f>HYPERLINK("X:\Private\NTD\Test Report\測試報告-電子版本(1999-2014)\MIS\MIS-20625","查看文件")</f>
        <v>查看文件</v>
      </c>
      <c r="D1178" s="1" t="s">
        <v>11</v>
      </c>
      <c r="E1178" s="6">
        <v>37428</v>
      </c>
      <c r="F1178" s="6">
        <v>37425</v>
      </c>
      <c r="G1178" s="6">
        <v>37574</v>
      </c>
      <c r="H1178" s="6" t="s">
        <v>4766</v>
      </c>
      <c r="I1178" s="6" t="s">
        <v>4766</v>
      </c>
      <c r="J1178" s="6" t="s">
        <v>4766</v>
      </c>
      <c r="K1178" s="6" t="s">
        <v>4766</v>
      </c>
      <c r="L1178" s="6" t="s">
        <v>306</v>
      </c>
      <c r="M1178" s="6" t="s">
        <v>4766</v>
      </c>
      <c r="N1178" s="6" t="s">
        <v>4766</v>
      </c>
      <c r="O1178" s="6" t="s">
        <v>4766</v>
      </c>
    </row>
    <row r="1179" spans="1:15" ht="16.5" customHeight="1" x14ac:dyDescent="0.25">
      <c r="A1179" s="1" t="s">
        <v>4618</v>
      </c>
      <c r="B1179" s="2" t="s">
        <v>6180</v>
      </c>
      <c r="C1179" s="13" t="str">
        <f>HYPERLINK("X:\Private\NTD\Test Report\測試報告-電子版本(1999-2014)\MIS\MIS-20626","查看文件")</f>
        <v>查看文件</v>
      </c>
      <c r="D1179" s="1" t="s">
        <v>11</v>
      </c>
      <c r="E1179" s="6">
        <v>37428</v>
      </c>
      <c r="F1179" s="6">
        <v>37425</v>
      </c>
      <c r="G1179" s="6">
        <v>37574</v>
      </c>
      <c r="H1179" s="6" t="s">
        <v>4766</v>
      </c>
      <c r="I1179" s="6" t="s">
        <v>4766</v>
      </c>
      <c r="J1179" s="6" t="s">
        <v>4766</v>
      </c>
      <c r="K1179" s="6" t="s">
        <v>4766</v>
      </c>
      <c r="L1179" s="6" t="s">
        <v>306</v>
      </c>
      <c r="M1179" s="6" t="s">
        <v>4766</v>
      </c>
      <c r="N1179" s="6" t="s">
        <v>4766</v>
      </c>
      <c r="O1179" s="6" t="s">
        <v>4766</v>
      </c>
    </row>
    <row r="1180" spans="1:15" ht="16.5" customHeight="1" x14ac:dyDescent="0.25">
      <c r="A1180" s="1" t="s">
        <v>4619</v>
      </c>
      <c r="B1180" s="2" t="s">
        <v>6181</v>
      </c>
      <c r="C1180" s="13" t="str">
        <f>HYPERLINK("X:\Private\NTD\Test Report\測試報告-電子版本(1999-2014)\MIS\MIS-20701","查看文件")</f>
        <v>查看文件</v>
      </c>
      <c r="D1180" s="1" t="s">
        <v>5016</v>
      </c>
      <c r="E1180" s="6">
        <v>37431</v>
      </c>
      <c r="F1180" s="6">
        <v>37437</v>
      </c>
      <c r="G1180" s="6">
        <v>37460</v>
      </c>
      <c r="H1180" s="6" t="s">
        <v>4766</v>
      </c>
      <c r="I1180" s="6" t="s">
        <v>4766</v>
      </c>
      <c r="J1180" s="6" t="s">
        <v>4766</v>
      </c>
      <c r="K1180" s="6" t="s">
        <v>4766</v>
      </c>
      <c r="L1180" s="6" t="s">
        <v>192</v>
      </c>
      <c r="M1180" s="6" t="s">
        <v>4766</v>
      </c>
      <c r="N1180" s="6" t="s">
        <v>4766</v>
      </c>
      <c r="O1180" s="6" t="s">
        <v>4766</v>
      </c>
    </row>
    <row r="1181" spans="1:15" ht="16.5" customHeight="1" x14ac:dyDescent="0.25">
      <c r="A1181" s="1" t="s">
        <v>4620</v>
      </c>
      <c r="B1181" s="2" t="s">
        <v>6182</v>
      </c>
      <c r="C1181" s="13" t="str">
        <f>HYPERLINK("X:\Private\NTD\Test Report\測試報告-電子版本(1999-2014)\MIS\MIS-20702","查看文件")</f>
        <v>查看文件</v>
      </c>
      <c r="D1181" s="1" t="s">
        <v>25</v>
      </c>
      <c r="E1181" s="6">
        <v>37440</v>
      </c>
      <c r="F1181" s="6">
        <v>37447</v>
      </c>
      <c r="G1181" s="6" t="s">
        <v>4766</v>
      </c>
      <c r="H1181" s="6" t="s">
        <v>4766</v>
      </c>
      <c r="I1181" s="6" t="s">
        <v>4766</v>
      </c>
      <c r="J1181" s="6" t="s">
        <v>4766</v>
      </c>
      <c r="K1181" s="6" t="s">
        <v>4766</v>
      </c>
      <c r="L1181" s="6" t="s">
        <v>4766</v>
      </c>
      <c r="M1181" s="6" t="s">
        <v>4766</v>
      </c>
      <c r="N1181" s="6" t="s">
        <v>4766</v>
      </c>
      <c r="O1181" s="6" t="s">
        <v>4766</v>
      </c>
    </row>
    <row r="1182" spans="1:15" ht="16.5" customHeight="1" x14ac:dyDescent="0.25">
      <c r="A1182" s="1" t="s">
        <v>4621</v>
      </c>
      <c r="B1182" s="2" t="s">
        <v>6183</v>
      </c>
      <c r="C1182" s="13" t="str">
        <f>HYPERLINK("X:\Private\NTD\Test Report\測試報告-電子版本(1999-2014)\MIS\MIS-20703","查看文件")</f>
        <v>查看文件</v>
      </c>
      <c r="D1182" s="1" t="s">
        <v>25</v>
      </c>
      <c r="E1182" s="6">
        <v>37445</v>
      </c>
      <c r="F1182" s="6">
        <v>37456</v>
      </c>
      <c r="G1182" s="6">
        <v>37460</v>
      </c>
      <c r="H1182" s="6" t="s">
        <v>4766</v>
      </c>
      <c r="I1182" s="6" t="s">
        <v>4766</v>
      </c>
      <c r="J1182" s="6" t="s">
        <v>4766</v>
      </c>
      <c r="K1182" s="6" t="s">
        <v>4766</v>
      </c>
      <c r="L1182" s="6" t="s">
        <v>25</v>
      </c>
      <c r="M1182" s="6" t="s">
        <v>4766</v>
      </c>
      <c r="N1182" s="6" t="s">
        <v>4766</v>
      </c>
      <c r="O1182" s="6" t="s">
        <v>4766</v>
      </c>
    </row>
    <row r="1183" spans="1:15" ht="16.5" customHeight="1" x14ac:dyDescent="0.25">
      <c r="A1183" s="1" t="s">
        <v>4622</v>
      </c>
      <c r="B1183" s="2" t="s">
        <v>6184</v>
      </c>
      <c r="C1183" s="13" t="str">
        <f>HYPERLINK("X:\Private\NTD\Test Report\測試報告-電子版本(1999-2014)\MIS\MIS-20704","查看文件")</f>
        <v>查看文件</v>
      </c>
      <c r="D1183" s="1" t="s">
        <v>25</v>
      </c>
      <c r="E1183" s="6">
        <v>37454</v>
      </c>
      <c r="F1183" s="6">
        <v>37467</v>
      </c>
      <c r="G1183" s="6" t="s">
        <v>4766</v>
      </c>
      <c r="H1183" s="6" t="s">
        <v>4766</v>
      </c>
      <c r="I1183" s="6" t="s">
        <v>4766</v>
      </c>
      <c r="J1183" s="6" t="s">
        <v>4766</v>
      </c>
      <c r="K1183" s="6" t="s">
        <v>4766</v>
      </c>
      <c r="L1183" s="6" t="s">
        <v>4766</v>
      </c>
      <c r="M1183" s="6" t="s">
        <v>4766</v>
      </c>
      <c r="N1183" s="6" t="s">
        <v>4766</v>
      </c>
      <c r="O1183" s="6" t="s">
        <v>4766</v>
      </c>
    </row>
    <row r="1184" spans="1:15" ht="16.5" customHeight="1" x14ac:dyDescent="0.25">
      <c r="A1184" s="1" t="s">
        <v>4623</v>
      </c>
      <c r="B1184" s="2" t="s">
        <v>6185</v>
      </c>
      <c r="C1184" s="13" t="str">
        <f>HYPERLINK("X:\Private\NTD\Test Report\測試報告-電子版本(1999-2014)\MIS\MIS-20705","查看文件")</f>
        <v>查看文件</v>
      </c>
      <c r="D1184" s="1" t="s">
        <v>6186</v>
      </c>
      <c r="E1184" s="6">
        <v>37459</v>
      </c>
      <c r="F1184" s="6">
        <v>37461</v>
      </c>
      <c r="G1184" s="6">
        <v>37462</v>
      </c>
      <c r="H1184" s="6" t="s">
        <v>4766</v>
      </c>
      <c r="I1184" s="6" t="s">
        <v>4766</v>
      </c>
      <c r="J1184" s="6" t="s">
        <v>4766</v>
      </c>
      <c r="K1184" s="6" t="s">
        <v>4766</v>
      </c>
      <c r="L1184" s="6" t="s">
        <v>25</v>
      </c>
      <c r="M1184" s="6" t="s">
        <v>4766</v>
      </c>
      <c r="N1184" s="6" t="s">
        <v>4766</v>
      </c>
      <c r="O1184" s="6" t="s">
        <v>4766</v>
      </c>
    </row>
    <row r="1185" spans="1:15" ht="16.5" customHeight="1" x14ac:dyDescent="0.25">
      <c r="A1185" s="1" t="s">
        <v>4624</v>
      </c>
      <c r="B1185" s="2" t="s">
        <v>6187</v>
      </c>
      <c r="C1185" s="13" t="str">
        <f>HYPERLINK("X:\Private\NTD\Test Report\測試報告-電子版本(1999-2014)\MIS\MIS-20706","查看文件")</f>
        <v>查看文件</v>
      </c>
      <c r="D1185" s="1" t="s">
        <v>6186</v>
      </c>
      <c r="E1185" s="6">
        <v>37459</v>
      </c>
      <c r="F1185" s="6">
        <v>37461</v>
      </c>
      <c r="G1185" s="6">
        <v>37462</v>
      </c>
      <c r="H1185" s="6" t="s">
        <v>4766</v>
      </c>
      <c r="I1185" s="6" t="s">
        <v>4766</v>
      </c>
      <c r="J1185" s="6" t="s">
        <v>4766</v>
      </c>
      <c r="K1185" s="6" t="s">
        <v>4766</v>
      </c>
      <c r="L1185" s="6" t="s">
        <v>25</v>
      </c>
      <c r="M1185" s="6" t="s">
        <v>4766</v>
      </c>
      <c r="N1185" s="6" t="s">
        <v>4766</v>
      </c>
      <c r="O1185" s="6" t="s">
        <v>4766</v>
      </c>
    </row>
    <row r="1186" spans="1:15" ht="16.5" customHeight="1" x14ac:dyDescent="0.25">
      <c r="A1186" s="1" t="s">
        <v>4625</v>
      </c>
      <c r="B1186" s="2" t="s">
        <v>6188</v>
      </c>
      <c r="C1186" s="13" t="str">
        <f>HYPERLINK("X:\Private\NTD\Test Report\測試報告-電子版本(1999-2014)\MIS\MIS-20707","查看文件")</f>
        <v>查看文件</v>
      </c>
      <c r="D1186" s="1" t="s">
        <v>6186</v>
      </c>
      <c r="E1186" s="6">
        <v>37459</v>
      </c>
      <c r="F1186" s="6">
        <v>37461</v>
      </c>
      <c r="G1186" s="6">
        <v>37462</v>
      </c>
      <c r="H1186" s="6" t="s">
        <v>4766</v>
      </c>
      <c r="I1186" s="6" t="s">
        <v>4766</v>
      </c>
      <c r="J1186" s="6" t="s">
        <v>4766</v>
      </c>
      <c r="K1186" s="6" t="s">
        <v>4766</v>
      </c>
      <c r="L1186" s="6" t="s">
        <v>25</v>
      </c>
      <c r="M1186" s="6" t="s">
        <v>4766</v>
      </c>
      <c r="N1186" s="6" t="s">
        <v>4766</v>
      </c>
      <c r="O1186" s="6" t="s">
        <v>4766</v>
      </c>
    </row>
    <row r="1187" spans="1:15" ht="16.5" customHeight="1" x14ac:dyDescent="0.25">
      <c r="A1187" s="1" t="s">
        <v>4626</v>
      </c>
      <c r="B1187" s="2" t="s">
        <v>6189</v>
      </c>
      <c r="C1187" s="13" t="str">
        <f>HYPERLINK("X:\Private\NTD\Test Report\測試報告-電子版本(1999-2014)\MIS\MIS-20708","查看文件")</f>
        <v>查看文件</v>
      </c>
      <c r="D1187" s="1" t="s">
        <v>4627</v>
      </c>
      <c r="E1187" s="6">
        <v>37460</v>
      </c>
      <c r="F1187" s="6">
        <v>37464</v>
      </c>
      <c r="G1187" s="6">
        <v>37495</v>
      </c>
      <c r="H1187" s="6" t="s">
        <v>4766</v>
      </c>
      <c r="I1187" s="6" t="s">
        <v>4766</v>
      </c>
      <c r="J1187" s="6" t="s">
        <v>4766</v>
      </c>
      <c r="K1187" s="6" t="s">
        <v>4766</v>
      </c>
      <c r="L1187" s="6" t="s">
        <v>25</v>
      </c>
      <c r="M1187" s="6" t="s">
        <v>4766</v>
      </c>
      <c r="N1187" s="6" t="s">
        <v>4766</v>
      </c>
      <c r="O1187" s="6" t="s">
        <v>4766</v>
      </c>
    </row>
    <row r="1188" spans="1:15" ht="16.5" customHeight="1" x14ac:dyDescent="0.25">
      <c r="A1188" s="1" t="s">
        <v>4628</v>
      </c>
      <c r="B1188" s="2" t="s">
        <v>6190</v>
      </c>
      <c r="C1188" s="13" t="str">
        <f>HYPERLINK("X:\Private\NTD\Test Report\測試報告-電子版本(1999-2014)\MIS\MIS-20709","查看文件")</f>
        <v>查看文件</v>
      </c>
      <c r="D1188" s="1" t="s">
        <v>227</v>
      </c>
      <c r="E1188" s="6">
        <v>37447</v>
      </c>
      <c r="F1188" s="6">
        <v>37457</v>
      </c>
      <c r="G1188" s="6">
        <v>37586</v>
      </c>
      <c r="H1188" s="6" t="s">
        <v>4766</v>
      </c>
      <c r="I1188" s="6" t="s">
        <v>4766</v>
      </c>
      <c r="J1188" s="6" t="s">
        <v>4766</v>
      </c>
      <c r="K1188" s="6" t="s">
        <v>4766</v>
      </c>
      <c r="L1188" s="6" t="s">
        <v>306</v>
      </c>
      <c r="M1188" s="6" t="s">
        <v>4766</v>
      </c>
      <c r="N1188" s="6" t="s">
        <v>4766</v>
      </c>
      <c r="O1188" s="6" t="s">
        <v>4766</v>
      </c>
    </row>
    <row r="1189" spans="1:15" ht="16.5" customHeight="1" x14ac:dyDescent="0.25">
      <c r="A1189" s="1" t="s">
        <v>4629</v>
      </c>
      <c r="B1189" s="2" t="s">
        <v>6191</v>
      </c>
      <c r="C1189" s="13" t="str">
        <f>HYPERLINK("X:\Private\NTD\Test Report\測試報告-電子版本(1999-2014)\MIS\MIS-20710","查看文件")</f>
        <v>查看文件</v>
      </c>
      <c r="D1189" s="1" t="s">
        <v>25</v>
      </c>
      <c r="E1189" s="6" t="s">
        <v>4766</v>
      </c>
      <c r="F1189" s="6" t="s">
        <v>4766</v>
      </c>
      <c r="G1189" s="6" t="s">
        <v>4766</v>
      </c>
      <c r="H1189" s="6" t="s">
        <v>4766</v>
      </c>
      <c r="I1189" s="6" t="s">
        <v>4766</v>
      </c>
      <c r="J1189" s="6" t="s">
        <v>4766</v>
      </c>
      <c r="K1189" s="6" t="s">
        <v>4766</v>
      </c>
      <c r="L1189" s="6" t="s">
        <v>4766</v>
      </c>
      <c r="M1189" s="6" t="s">
        <v>4766</v>
      </c>
      <c r="N1189" s="6" t="s">
        <v>4766</v>
      </c>
      <c r="O1189" s="6" t="s">
        <v>4766</v>
      </c>
    </row>
    <row r="1190" spans="1:15" ht="16.5" customHeight="1" x14ac:dyDescent="0.25">
      <c r="A1190" s="1" t="s">
        <v>4630</v>
      </c>
      <c r="B1190" s="2" t="s">
        <v>6192</v>
      </c>
      <c r="C1190" s="13" t="str">
        <f>HYPERLINK("X:\Private\NTD\Test Report\測試報告-電子版本(1999-2014)\MIS\MIS-20711","查看文件")</f>
        <v>查看文件</v>
      </c>
      <c r="D1190" s="1" t="s">
        <v>25</v>
      </c>
      <c r="E1190" s="6">
        <v>37463</v>
      </c>
      <c r="F1190" s="6">
        <v>37480</v>
      </c>
      <c r="G1190" s="6">
        <v>37485</v>
      </c>
      <c r="H1190" s="6" t="s">
        <v>4766</v>
      </c>
      <c r="I1190" s="6" t="s">
        <v>4766</v>
      </c>
      <c r="J1190" s="6" t="s">
        <v>4766</v>
      </c>
      <c r="K1190" s="6" t="s">
        <v>4766</v>
      </c>
      <c r="L1190" s="6" t="s">
        <v>25</v>
      </c>
      <c r="M1190" s="6" t="s">
        <v>4766</v>
      </c>
      <c r="N1190" s="6" t="s">
        <v>4766</v>
      </c>
      <c r="O1190" s="6" t="s">
        <v>4766</v>
      </c>
    </row>
    <row r="1191" spans="1:15" ht="16.5" customHeight="1" x14ac:dyDescent="0.25">
      <c r="A1191" s="1" t="s">
        <v>4631</v>
      </c>
      <c r="B1191" s="2" t="s">
        <v>6151</v>
      </c>
      <c r="C1191" s="13" t="str">
        <f>HYPERLINK("X:\Private\NTD\Test Report\測試報告-電子版本(1999-2014)\MIS\MIS-20712","查看文件")</f>
        <v>查看文件</v>
      </c>
      <c r="D1191" s="1" t="s">
        <v>4991</v>
      </c>
      <c r="E1191" s="6">
        <v>37394</v>
      </c>
      <c r="F1191" s="6">
        <v>37401</v>
      </c>
      <c r="G1191" s="6">
        <v>37602</v>
      </c>
      <c r="H1191" s="6">
        <v>37982</v>
      </c>
      <c r="I1191" s="6" t="s">
        <v>4792</v>
      </c>
      <c r="J1191" s="6">
        <v>37781</v>
      </c>
      <c r="K1191" s="6" t="s">
        <v>4794</v>
      </c>
      <c r="L1191" s="6" t="s">
        <v>4766</v>
      </c>
      <c r="M1191" s="6" t="s">
        <v>4766</v>
      </c>
      <c r="N1191" s="6" t="s">
        <v>4766</v>
      </c>
      <c r="O1191" s="6" t="s">
        <v>4766</v>
      </c>
    </row>
    <row r="1192" spans="1:15" ht="16.5" customHeight="1" x14ac:dyDescent="0.25">
      <c r="A1192" s="1" t="s">
        <v>4632</v>
      </c>
      <c r="B1192" s="2" t="s">
        <v>6193</v>
      </c>
      <c r="C1192" s="13" t="str">
        <f>HYPERLINK("X:\Private\NTD\Test Report\測試報告-電子版本(1999-2014)\MIS\MIS-20801","查看文件")</f>
        <v>查看文件</v>
      </c>
      <c r="D1192" s="1" t="s">
        <v>949</v>
      </c>
      <c r="E1192" s="6">
        <v>37467</v>
      </c>
      <c r="F1192" s="6">
        <v>37473</v>
      </c>
      <c r="G1192" s="6">
        <v>37599</v>
      </c>
      <c r="H1192" s="6" t="s">
        <v>4766</v>
      </c>
      <c r="I1192" s="6" t="s">
        <v>4805</v>
      </c>
      <c r="J1192" s="6">
        <v>37608</v>
      </c>
      <c r="K1192" s="6" t="s">
        <v>4824</v>
      </c>
      <c r="L1192" s="6" t="s">
        <v>4766</v>
      </c>
      <c r="M1192" s="6" t="s">
        <v>4766</v>
      </c>
      <c r="N1192" s="6" t="s">
        <v>4766</v>
      </c>
      <c r="O1192" s="6" t="s">
        <v>4766</v>
      </c>
    </row>
    <row r="1193" spans="1:15" ht="16.5" customHeight="1" x14ac:dyDescent="0.25">
      <c r="A1193" s="1" t="s">
        <v>4633</v>
      </c>
      <c r="B1193" s="2" t="s">
        <v>4766</v>
      </c>
      <c r="C1193" s="13" t="str">
        <f>HYPERLINK("X:\Private\NTD\Test Report\測試報告-電子版本(1999-2014)\MIS\MIS-20802","查看文件")</f>
        <v>查看文件</v>
      </c>
      <c r="D1193" s="1" t="s">
        <v>949</v>
      </c>
      <c r="E1193" s="6" t="s">
        <v>4766</v>
      </c>
      <c r="F1193" s="6" t="s">
        <v>4766</v>
      </c>
      <c r="G1193" s="6" t="s">
        <v>4766</v>
      </c>
      <c r="H1193" s="6" t="s">
        <v>4766</v>
      </c>
      <c r="I1193" s="6" t="s">
        <v>4766</v>
      </c>
      <c r="J1193" s="6" t="s">
        <v>4766</v>
      </c>
      <c r="K1193" s="6" t="s">
        <v>4766</v>
      </c>
      <c r="L1193" s="6" t="s">
        <v>4766</v>
      </c>
      <c r="M1193" s="6" t="s">
        <v>4766</v>
      </c>
      <c r="N1193" s="6" t="s">
        <v>4766</v>
      </c>
      <c r="O1193" s="6" t="s">
        <v>4766</v>
      </c>
    </row>
    <row r="1194" spans="1:15" ht="16.5" customHeight="1" x14ac:dyDescent="0.25">
      <c r="A1194" s="1" t="s">
        <v>4634</v>
      </c>
      <c r="B1194" s="2" t="s">
        <v>4766</v>
      </c>
      <c r="C1194" s="13" t="str">
        <f>HYPERLINK("X:\Private\NTD\Test Report\測試報告-電子版本(1999-2014)\MIS\MIS-20803","查看文件")</f>
        <v>查看文件</v>
      </c>
      <c r="D1194" s="1" t="s">
        <v>949</v>
      </c>
      <c r="E1194" s="6" t="s">
        <v>4766</v>
      </c>
      <c r="F1194" s="6" t="s">
        <v>4766</v>
      </c>
      <c r="G1194" s="6" t="s">
        <v>4766</v>
      </c>
      <c r="H1194" s="6" t="s">
        <v>4766</v>
      </c>
      <c r="I1194" s="6" t="s">
        <v>4766</v>
      </c>
      <c r="J1194" s="6" t="s">
        <v>4766</v>
      </c>
      <c r="K1194" s="6" t="s">
        <v>4766</v>
      </c>
      <c r="L1194" s="6" t="s">
        <v>4766</v>
      </c>
      <c r="M1194" s="6" t="s">
        <v>4766</v>
      </c>
      <c r="N1194" s="6" t="s">
        <v>4766</v>
      </c>
      <c r="O1194" s="6" t="s">
        <v>4766</v>
      </c>
    </row>
    <row r="1195" spans="1:15" ht="16.5" customHeight="1" x14ac:dyDescent="0.25">
      <c r="A1195" s="1" t="s">
        <v>4635</v>
      </c>
      <c r="B1195" s="2" t="s">
        <v>6194</v>
      </c>
      <c r="C1195" s="13" t="str">
        <f>HYPERLINK("X:\Private\NTD\Test Report\測試報告-電子版本(1999-2014)\MIS\MIS-20804","查看文件")</f>
        <v>查看文件</v>
      </c>
      <c r="D1195" s="1" t="s">
        <v>25</v>
      </c>
      <c r="E1195" s="6">
        <v>37474</v>
      </c>
      <c r="F1195" s="6">
        <v>37478</v>
      </c>
      <c r="G1195" s="6">
        <v>37498</v>
      </c>
      <c r="H1195" s="6" t="s">
        <v>4766</v>
      </c>
      <c r="I1195" s="6" t="s">
        <v>4766</v>
      </c>
      <c r="J1195" s="6" t="s">
        <v>4766</v>
      </c>
      <c r="K1195" s="6" t="s">
        <v>4766</v>
      </c>
      <c r="L1195" s="6" t="s">
        <v>34</v>
      </c>
      <c r="M1195" s="6" t="s">
        <v>4766</v>
      </c>
      <c r="N1195" s="6" t="s">
        <v>4766</v>
      </c>
      <c r="O1195" s="6" t="s">
        <v>4766</v>
      </c>
    </row>
    <row r="1196" spans="1:15" ht="16.5" customHeight="1" x14ac:dyDescent="0.25">
      <c r="A1196" s="1" t="s">
        <v>4636</v>
      </c>
      <c r="B1196" s="2" t="s">
        <v>6195</v>
      </c>
      <c r="C1196" s="13" t="str">
        <f>HYPERLINK("X:\Private\NTD\Test Report\測試報告-電子版本(1999-2014)\MIS\MIS-20805","查看文件")</f>
        <v>查看文件</v>
      </c>
      <c r="D1196" s="1" t="s">
        <v>25</v>
      </c>
      <c r="E1196" s="6">
        <v>37477</v>
      </c>
      <c r="F1196" s="6">
        <v>37514</v>
      </c>
      <c r="G1196" s="6" t="s">
        <v>4766</v>
      </c>
      <c r="H1196" s="6" t="s">
        <v>4766</v>
      </c>
      <c r="I1196" s="6" t="s">
        <v>4766</v>
      </c>
      <c r="J1196" s="6" t="s">
        <v>4766</v>
      </c>
      <c r="K1196" s="6" t="s">
        <v>4766</v>
      </c>
      <c r="L1196" s="6" t="s">
        <v>4766</v>
      </c>
      <c r="M1196" s="6" t="s">
        <v>4766</v>
      </c>
      <c r="N1196" s="6" t="s">
        <v>4766</v>
      </c>
      <c r="O1196" s="6" t="s">
        <v>4766</v>
      </c>
    </row>
    <row r="1197" spans="1:15" ht="16.5" customHeight="1" x14ac:dyDescent="0.25">
      <c r="A1197" s="1" t="s">
        <v>4637</v>
      </c>
      <c r="B1197" s="2" t="s">
        <v>6196</v>
      </c>
      <c r="C1197" s="13" t="str">
        <f>HYPERLINK("X:\Private\NTD\Test Report\測試報告-電子版本(1999-2014)\MIS\MIS-20806","查看文件")</f>
        <v>查看文件</v>
      </c>
      <c r="D1197" s="1" t="s">
        <v>25</v>
      </c>
      <c r="E1197" s="6">
        <v>37477</v>
      </c>
      <c r="F1197" s="6" t="s">
        <v>4766</v>
      </c>
      <c r="G1197" s="6" t="s">
        <v>4766</v>
      </c>
      <c r="H1197" s="6" t="s">
        <v>4766</v>
      </c>
      <c r="I1197" s="6" t="s">
        <v>4766</v>
      </c>
      <c r="J1197" s="6" t="s">
        <v>4766</v>
      </c>
      <c r="K1197" s="6" t="s">
        <v>4766</v>
      </c>
      <c r="L1197" s="6" t="s">
        <v>4766</v>
      </c>
      <c r="M1197" s="6" t="s">
        <v>4766</v>
      </c>
      <c r="N1197" s="6" t="s">
        <v>4766</v>
      </c>
      <c r="O1197" s="6" t="s">
        <v>4766</v>
      </c>
    </row>
    <row r="1198" spans="1:15" ht="16.5" customHeight="1" x14ac:dyDescent="0.25">
      <c r="A1198" s="1" t="s">
        <v>4638</v>
      </c>
      <c r="B1198" s="2" t="s">
        <v>6197</v>
      </c>
      <c r="C1198" s="13" t="str">
        <f>HYPERLINK("X:\Private\NTD\Test Report\測試報告-電子版本(1999-2014)\MIS\MIS-20807","查看文件")</f>
        <v>查看文件</v>
      </c>
      <c r="D1198" s="1" t="s">
        <v>25</v>
      </c>
      <c r="E1198" s="6">
        <v>37478</v>
      </c>
      <c r="F1198" s="6" t="s">
        <v>4766</v>
      </c>
      <c r="G1198" s="6">
        <v>37482</v>
      </c>
      <c r="H1198" s="6" t="s">
        <v>4766</v>
      </c>
      <c r="I1198" s="6" t="s">
        <v>4766</v>
      </c>
      <c r="J1198" s="6" t="s">
        <v>4766</v>
      </c>
      <c r="K1198" s="6" t="s">
        <v>4766</v>
      </c>
      <c r="L1198" s="6" t="s">
        <v>25</v>
      </c>
      <c r="M1198" s="6" t="s">
        <v>4766</v>
      </c>
      <c r="N1198" s="6" t="s">
        <v>4766</v>
      </c>
      <c r="O1198" s="6" t="s">
        <v>4766</v>
      </c>
    </row>
    <row r="1199" spans="1:15" ht="16.5" customHeight="1" x14ac:dyDescent="0.25">
      <c r="A1199" s="1" t="s">
        <v>4639</v>
      </c>
      <c r="B1199" s="2" t="s">
        <v>6198</v>
      </c>
      <c r="C1199" s="13" t="str">
        <f>HYPERLINK("X:\Private\NTD\Test Report\測試報告-電子版本(1999-2014)\MIS\MIS-20808","查看文件")</f>
        <v>查看文件</v>
      </c>
      <c r="D1199" s="1" t="s">
        <v>949</v>
      </c>
      <c r="E1199" s="6">
        <v>37482</v>
      </c>
      <c r="F1199" s="6" t="s">
        <v>4766</v>
      </c>
      <c r="G1199" s="6">
        <v>37572</v>
      </c>
      <c r="H1199" s="6" t="s">
        <v>4766</v>
      </c>
      <c r="I1199" s="6" t="s">
        <v>4766</v>
      </c>
      <c r="J1199" s="6" t="s">
        <v>4766</v>
      </c>
      <c r="K1199" s="6" t="s">
        <v>4766</v>
      </c>
      <c r="L1199" s="6" t="s">
        <v>34</v>
      </c>
      <c r="M1199" s="6" t="s">
        <v>4766</v>
      </c>
      <c r="N1199" s="6" t="s">
        <v>4766</v>
      </c>
      <c r="O1199" s="6" t="s">
        <v>4766</v>
      </c>
    </row>
    <row r="1200" spans="1:15" ht="16.5" customHeight="1" x14ac:dyDescent="0.25">
      <c r="A1200" s="1" t="s">
        <v>4640</v>
      </c>
      <c r="B1200" s="2" t="s">
        <v>6199</v>
      </c>
      <c r="C1200" s="13" t="str">
        <f>HYPERLINK("X:\Private\NTD\Test Report\測試報告-電子版本(1999-2014)\MIS\MIS-20809","查看文件")</f>
        <v>查看文件</v>
      </c>
      <c r="D1200" s="1" t="s">
        <v>9</v>
      </c>
      <c r="E1200" s="6">
        <v>37499</v>
      </c>
      <c r="F1200" s="6">
        <v>37473</v>
      </c>
      <c r="G1200" s="6">
        <v>37485</v>
      </c>
      <c r="H1200" s="6" t="s">
        <v>4766</v>
      </c>
      <c r="I1200" s="6" t="s">
        <v>4766</v>
      </c>
      <c r="J1200" s="6" t="s">
        <v>4766</v>
      </c>
      <c r="K1200" s="6" t="s">
        <v>4766</v>
      </c>
      <c r="L1200" s="6" t="s">
        <v>4766</v>
      </c>
      <c r="M1200" s="6" t="s">
        <v>4766</v>
      </c>
      <c r="N1200" s="6" t="s">
        <v>4766</v>
      </c>
      <c r="O1200" s="6" t="s">
        <v>4766</v>
      </c>
    </row>
    <row r="1201" spans="1:15" ht="16.5" customHeight="1" x14ac:dyDescent="0.25">
      <c r="A1201" s="1" t="s">
        <v>4641</v>
      </c>
      <c r="B1201" s="2" t="s">
        <v>6200</v>
      </c>
      <c r="C1201" s="13" t="str">
        <f>HYPERLINK("X:\Private\NTD\Test Report\測試報告-電子版本(1999-2014)\MIS\MIS-20810","查看文件")</f>
        <v>查看文件</v>
      </c>
      <c r="D1201" s="1" t="s">
        <v>4989</v>
      </c>
      <c r="E1201" s="6">
        <v>37466</v>
      </c>
      <c r="F1201" s="6" t="s">
        <v>225</v>
      </c>
      <c r="G1201" s="6">
        <v>37611</v>
      </c>
      <c r="H1201" s="6" t="s">
        <v>4766</v>
      </c>
      <c r="I1201" s="6" t="s">
        <v>4766</v>
      </c>
      <c r="J1201" s="6" t="s">
        <v>4766</v>
      </c>
      <c r="K1201" s="6" t="s">
        <v>4766</v>
      </c>
      <c r="L1201" s="6" t="s">
        <v>4766</v>
      </c>
      <c r="M1201" s="6" t="s">
        <v>4766</v>
      </c>
      <c r="N1201" s="6" t="s">
        <v>4766</v>
      </c>
      <c r="O1201" s="6" t="s">
        <v>4766</v>
      </c>
    </row>
    <row r="1202" spans="1:15" ht="16.5" customHeight="1" x14ac:dyDescent="0.25">
      <c r="A1202" s="1" t="s">
        <v>4642</v>
      </c>
      <c r="B1202" s="2" t="s">
        <v>6201</v>
      </c>
      <c r="C1202" s="13" t="str">
        <f>HYPERLINK("X:\Private\NTD\Test Report\測試報告-電子版本(1999-2014)\MIS\MIS-20811","查看文件")</f>
        <v>查看文件</v>
      </c>
      <c r="D1202" s="1" t="s">
        <v>4989</v>
      </c>
      <c r="E1202" s="6">
        <v>37470</v>
      </c>
      <c r="F1202" s="6" t="s">
        <v>225</v>
      </c>
      <c r="G1202" s="6" t="s">
        <v>4766</v>
      </c>
      <c r="H1202" s="6" t="s">
        <v>4766</v>
      </c>
      <c r="I1202" s="6" t="s">
        <v>4766</v>
      </c>
      <c r="J1202" s="6" t="s">
        <v>4766</v>
      </c>
      <c r="K1202" s="6" t="s">
        <v>4766</v>
      </c>
      <c r="L1202" s="6" t="s">
        <v>4766</v>
      </c>
      <c r="M1202" s="6" t="s">
        <v>4766</v>
      </c>
      <c r="N1202" s="6" t="s">
        <v>4766</v>
      </c>
      <c r="O1202" s="6" t="s">
        <v>4766</v>
      </c>
    </row>
    <row r="1203" spans="1:15" ht="16.5" customHeight="1" x14ac:dyDescent="0.25">
      <c r="A1203" s="1" t="s">
        <v>4643</v>
      </c>
      <c r="B1203" s="2" t="s">
        <v>6202</v>
      </c>
      <c r="C1203" s="13" t="str">
        <f>HYPERLINK("X:\Private\NTD\Test Report\測試報告-電子版本(1999-2014)\MIS\MIS-20812","查看文件")</f>
        <v>查看文件</v>
      </c>
      <c r="D1203" s="1" t="s">
        <v>4989</v>
      </c>
      <c r="E1203" s="6">
        <v>37470</v>
      </c>
      <c r="F1203" s="6" t="s">
        <v>225</v>
      </c>
      <c r="G1203" s="6" t="s">
        <v>4766</v>
      </c>
      <c r="H1203" s="6" t="s">
        <v>4766</v>
      </c>
      <c r="I1203" s="6" t="s">
        <v>4766</v>
      </c>
      <c r="J1203" s="6" t="s">
        <v>4766</v>
      </c>
      <c r="K1203" s="6" t="s">
        <v>4766</v>
      </c>
      <c r="L1203" s="6" t="s">
        <v>4766</v>
      </c>
      <c r="M1203" s="6" t="s">
        <v>4766</v>
      </c>
      <c r="N1203" s="6" t="s">
        <v>4766</v>
      </c>
      <c r="O1203" s="6" t="s">
        <v>4766</v>
      </c>
    </row>
    <row r="1204" spans="1:15" ht="16.5" customHeight="1" x14ac:dyDescent="0.25">
      <c r="A1204" s="1" t="s">
        <v>4644</v>
      </c>
      <c r="B1204" s="2" t="s">
        <v>4766</v>
      </c>
      <c r="C1204" s="13" t="str">
        <f>HYPERLINK("X:\Private\NTD\Test Report\測試報告-電子版本(1999-2014)\MIS\MIS-20813","查看文件")</f>
        <v>查看文件</v>
      </c>
      <c r="D1204" s="1" t="s">
        <v>25</v>
      </c>
      <c r="E1204" s="6" t="s">
        <v>4766</v>
      </c>
      <c r="F1204" s="6" t="s">
        <v>4766</v>
      </c>
      <c r="G1204" s="6" t="s">
        <v>4766</v>
      </c>
      <c r="H1204" s="6" t="s">
        <v>4766</v>
      </c>
      <c r="I1204" s="6" t="s">
        <v>4766</v>
      </c>
      <c r="J1204" s="6" t="s">
        <v>4766</v>
      </c>
      <c r="K1204" s="6" t="s">
        <v>4766</v>
      </c>
      <c r="L1204" s="6" t="s">
        <v>4766</v>
      </c>
      <c r="M1204" s="6" t="s">
        <v>4766</v>
      </c>
      <c r="N1204" s="6" t="s">
        <v>4766</v>
      </c>
      <c r="O1204" s="6" t="s">
        <v>4766</v>
      </c>
    </row>
    <row r="1205" spans="1:15" ht="16.5" customHeight="1" x14ac:dyDescent="0.25">
      <c r="A1205" s="1" t="s">
        <v>4645</v>
      </c>
      <c r="B1205" s="2" t="s">
        <v>6203</v>
      </c>
      <c r="C1205" s="13" t="str">
        <f>HYPERLINK("X:\Private\NTD\Test Report\測試報告-電子版本(1999-2014)\MIS\MIS-20814","查看文件")</f>
        <v>查看文件</v>
      </c>
      <c r="D1205" s="1" t="s">
        <v>192</v>
      </c>
      <c r="E1205" s="6">
        <v>37512</v>
      </c>
      <c r="F1205" s="6">
        <v>37515</v>
      </c>
      <c r="G1205" s="6" t="s">
        <v>4766</v>
      </c>
      <c r="H1205" s="6" t="s">
        <v>4766</v>
      </c>
      <c r="I1205" s="6" t="s">
        <v>4766</v>
      </c>
      <c r="J1205" s="6" t="s">
        <v>4766</v>
      </c>
      <c r="K1205" s="6" t="s">
        <v>4766</v>
      </c>
      <c r="L1205" s="6" t="s">
        <v>4766</v>
      </c>
      <c r="M1205" s="6" t="s">
        <v>4766</v>
      </c>
      <c r="N1205" s="6" t="s">
        <v>4766</v>
      </c>
      <c r="O1205" s="6" t="s">
        <v>4766</v>
      </c>
    </row>
    <row r="1206" spans="1:15" ht="16.5" customHeight="1" x14ac:dyDescent="0.25">
      <c r="A1206" s="1" t="s">
        <v>4646</v>
      </c>
      <c r="B1206" s="2" t="s">
        <v>6204</v>
      </c>
      <c r="C1206" s="13" t="str">
        <f>HYPERLINK("X:\Private\NTD\Test Report\測試報告-電子版本(1999-2014)\MIS\MIS-20815","查看文件")</f>
        <v>查看文件</v>
      </c>
      <c r="D1206" s="1" t="s">
        <v>11</v>
      </c>
      <c r="E1206" s="6">
        <v>37473</v>
      </c>
      <c r="F1206" s="6">
        <v>37525</v>
      </c>
      <c r="G1206" s="6">
        <v>37527</v>
      </c>
      <c r="H1206" s="6" t="s">
        <v>4766</v>
      </c>
      <c r="I1206" s="6" t="s">
        <v>4766</v>
      </c>
      <c r="J1206" s="6" t="s">
        <v>4766</v>
      </c>
      <c r="K1206" s="6" t="s">
        <v>4766</v>
      </c>
      <c r="L1206" s="6" t="s">
        <v>192</v>
      </c>
      <c r="M1206" s="6" t="s">
        <v>4766</v>
      </c>
      <c r="N1206" s="6" t="s">
        <v>4766</v>
      </c>
      <c r="O1206" s="6" t="s">
        <v>4766</v>
      </c>
    </row>
    <row r="1207" spans="1:15" ht="16.5" customHeight="1" x14ac:dyDescent="0.25">
      <c r="A1207" s="1" t="s">
        <v>4647</v>
      </c>
      <c r="B1207" s="2" t="s">
        <v>6205</v>
      </c>
      <c r="C1207" s="13" t="str">
        <f>HYPERLINK("X:\Private\NTD\Test Report\測試報告-電子版本(1999-2014)\MIS\MIS-20901","查看文件")</f>
        <v>查看文件</v>
      </c>
      <c r="D1207" s="1" t="s">
        <v>192</v>
      </c>
      <c r="E1207" s="6">
        <v>37501</v>
      </c>
      <c r="F1207" s="6" t="s">
        <v>4766</v>
      </c>
      <c r="G1207" s="6" t="s">
        <v>4766</v>
      </c>
      <c r="H1207" s="6" t="s">
        <v>4766</v>
      </c>
      <c r="I1207" s="6" t="s">
        <v>4766</v>
      </c>
      <c r="J1207" s="6" t="s">
        <v>4766</v>
      </c>
      <c r="K1207" s="6" t="s">
        <v>4766</v>
      </c>
      <c r="L1207" s="6" t="s">
        <v>4766</v>
      </c>
      <c r="M1207" s="6" t="s">
        <v>4766</v>
      </c>
      <c r="N1207" s="6" t="s">
        <v>4766</v>
      </c>
      <c r="O1207" s="6" t="s">
        <v>4766</v>
      </c>
    </row>
    <row r="1208" spans="1:15" ht="16.5" customHeight="1" x14ac:dyDescent="0.25">
      <c r="A1208" s="1" t="s">
        <v>4648</v>
      </c>
      <c r="B1208" s="2" t="s">
        <v>6206</v>
      </c>
      <c r="C1208" s="13" t="str">
        <f>HYPERLINK("X:\Private\NTD\Test Report\測試報告-電子版本(1999-2014)\MIS\MIS-20902","查看文件")</f>
        <v>查看文件</v>
      </c>
      <c r="D1208" s="1" t="s">
        <v>613</v>
      </c>
      <c r="E1208" s="6">
        <v>37502</v>
      </c>
      <c r="F1208" s="6" t="s">
        <v>4766</v>
      </c>
      <c r="G1208" s="6" t="s">
        <v>4766</v>
      </c>
      <c r="H1208" s="6" t="s">
        <v>4766</v>
      </c>
      <c r="I1208" s="6" t="s">
        <v>4766</v>
      </c>
      <c r="J1208" s="6" t="s">
        <v>4766</v>
      </c>
      <c r="K1208" s="6" t="s">
        <v>4766</v>
      </c>
      <c r="L1208" s="6" t="s">
        <v>4766</v>
      </c>
      <c r="M1208" s="6" t="s">
        <v>4766</v>
      </c>
      <c r="N1208" s="6" t="s">
        <v>4766</v>
      </c>
      <c r="O1208" s="6" t="s">
        <v>4766</v>
      </c>
    </row>
    <row r="1209" spans="1:15" ht="16.5" customHeight="1" x14ac:dyDescent="0.25">
      <c r="A1209" s="1" t="s">
        <v>4649</v>
      </c>
      <c r="B1209" s="2" t="s">
        <v>4650</v>
      </c>
      <c r="C1209" s="13" t="str">
        <f>HYPERLINK("X:\Private\NTD\Test Report\測試報告-電子版本(1999-2014)\MIS\MIS-20903","查看文件")</f>
        <v>查看文件</v>
      </c>
      <c r="D1209" s="1" t="s">
        <v>613</v>
      </c>
      <c r="E1209" s="6">
        <v>37502</v>
      </c>
      <c r="F1209" s="6" t="s">
        <v>4766</v>
      </c>
      <c r="G1209" s="6" t="s">
        <v>4766</v>
      </c>
      <c r="H1209" s="6" t="s">
        <v>4766</v>
      </c>
      <c r="I1209" s="6" t="s">
        <v>4766</v>
      </c>
      <c r="J1209" s="6" t="s">
        <v>4766</v>
      </c>
      <c r="K1209" s="6" t="s">
        <v>4766</v>
      </c>
      <c r="L1209" s="6" t="s">
        <v>4766</v>
      </c>
      <c r="M1209" s="6" t="s">
        <v>4766</v>
      </c>
      <c r="N1209" s="6" t="s">
        <v>4766</v>
      </c>
      <c r="O1209" s="6" t="s">
        <v>4766</v>
      </c>
    </row>
    <row r="1210" spans="1:15" ht="16.5" customHeight="1" x14ac:dyDescent="0.25">
      <c r="A1210" s="1" t="s">
        <v>4651</v>
      </c>
      <c r="B1210" s="2" t="s">
        <v>6207</v>
      </c>
      <c r="C1210" s="13" t="str">
        <f>HYPERLINK("X:\Private\NTD\Test Report\測試報告-電子版本(1999-2014)\MIS\MIS-20904","查看文件")</f>
        <v>查看文件</v>
      </c>
      <c r="D1210" s="1" t="s">
        <v>935</v>
      </c>
      <c r="E1210" s="6">
        <v>37510</v>
      </c>
      <c r="F1210" s="6">
        <v>37520</v>
      </c>
      <c r="G1210" s="6">
        <v>37590</v>
      </c>
      <c r="H1210" s="6">
        <v>37600</v>
      </c>
      <c r="I1210" s="6" t="s">
        <v>4805</v>
      </c>
      <c r="J1210" s="6">
        <v>37606</v>
      </c>
      <c r="K1210" s="6" t="s">
        <v>4821</v>
      </c>
      <c r="L1210" s="6" t="s">
        <v>4766</v>
      </c>
      <c r="M1210" s="6" t="s">
        <v>4766</v>
      </c>
      <c r="N1210" s="6" t="s">
        <v>4766</v>
      </c>
      <c r="O1210" s="6" t="s">
        <v>4766</v>
      </c>
    </row>
    <row r="1211" spans="1:15" ht="16.5" customHeight="1" x14ac:dyDescent="0.25">
      <c r="A1211" s="1" t="s">
        <v>4652</v>
      </c>
      <c r="B1211" s="2" t="s">
        <v>6208</v>
      </c>
      <c r="C1211" s="13" t="str">
        <f>HYPERLINK("X:\Private\NTD\Test Report\測試報告-電子版本(1999-2014)\MIS\MIS-20905","查看文件")</f>
        <v>查看文件</v>
      </c>
      <c r="D1211" s="1" t="s">
        <v>935</v>
      </c>
      <c r="E1211" s="6">
        <v>37510</v>
      </c>
      <c r="F1211" s="6">
        <v>37520</v>
      </c>
      <c r="G1211" s="6">
        <v>37590</v>
      </c>
      <c r="H1211" s="6">
        <v>37600</v>
      </c>
      <c r="I1211" s="6" t="s">
        <v>4805</v>
      </c>
      <c r="J1211" s="6">
        <v>37606</v>
      </c>
      <c r="K1211" s="6" t="s">
        <v>4821</v>
      </c>
      <c r="L1211" s="6" t="s">
        <v>4766</v>
      </c>
      <c r="M1211" s="6" t="s">
        <v>4766</v>
      </c>
      <c r="N1211" s="6" t="s">
        <v>4766</v>
      </c>
      <c r="O1211" s="6" t="s">
        <v>4766</v>
      </c>
    </row>
    <row r="1212" spans="1:15" ht="16.5" customHeight="1" x14ac:dyDescent="0.25">
      <c r="A1212" s="1" t="s">
        <v>4653</v>
      </c>
      <c r="B1212" s="2" t="s">
        <v>6209</v>
      </c>
      <c r="C1212" s="13" t="str">
        <f>HYPERLINK("X:\Private\NTD\Test Report\測試報告-電子版本(1999-2014)\MIS\MIS-20906","查看文件")</f>
        <v>查看文件</v>
      </c>
      <c r="D1212" s="1" t="s">
        <v>613</v>
      </c>
      <c r="E1212" s="6">
        <v>37510</v>
      </c>
      <c r="F1212" s="6" t="s">
        <v>4766</v>
      </c>
      <c r="G1212" s="6" t="s">
        <v>4766</v>
      </c>
      <c r="H1212" s="6" t="s">
        <v>4766</v>
      </c>
      <c r="I1212" s="6" t="s">
        <v>4766</v>
      </c>
      <c r="J1212" s="6" t="s">
        <v>4766</v>
      </c>
      <c r="K1212" s="6" t="s">
        <v>4766</v>
      </c>
      <c r="L1212" s="6" t="s">
        <v>4766</v>
      </c>
      <c r="M1212" s="6" t="s">
        <v>4766</v>
      </c>
      <c r="N1212" s="6" t="s">
        <v>4766</v>
      </c>
      <c r="O1212" s="6" t="s">
        <v>4766</v>
      </c>
    </row>
    <row r="1213" spans="1:15" ht="16.5" customHeight="1" x14ac:dyDescent="0.25">
      <c r="A1213" s="1" t="s">
        <v>4654</v>
      </c>
      <c r="B1213" s="2" t="s">
        <v>6210</v>
      </c>
      <c r="C1213" s="13" t="str">
        <f>HYPERLINK("X:\Private\NTD\Test Report\測試報告-電子版本(1999-2014)\MIS\MIS-20907","查看文件")</f>
        <v>查看文件</v>
      </c>
      <c r="D1213" s="1" t="s">
        <v>613</v>
      </c>
      <c r="E1213" s="6">
        <v>37510</v>
      </c>
      <c r="F1213" s="6" t="s">
        <v>4766</v>
      </c>
      <c r="G1213" s="6">
        <v>37560</v>
      </c>
      <c r="H1213" s="6" t="s">
        <v>4766</v>
      </c>
      <c r="I1213" s="6" t="s">
        <v>4766</v>
      </c>
      <c r="J1213" s="6" t="s">
        <v>4766</v>
      </c>
      <c r="K1213" s="6" t="s">
        <v>4766</v>
      </c>
      <c r="L1213" s="6" t="s">
        <v>192</v>
      </c>
      <c r="M1213" s="6" t="s">
        <v>4766</v>
      </c>
      <c r="N1213" s="6" t="s">
        <v>4766</v>
      </c>
      <c r="O1213" s="6" t="s">
        <v>4766</v>
      </c>
    </row>
    <row r="1214" spans="1:15" ht="16.5" customHeight="1" x14ac:dyDescent="0.25">
      <c r="A1214" s="1" t="s">
        <v>4655</v>
      </c>
      <c r="B1214" s="2" t="s">
        <v>2590</v>
      </c>
      <c r="C1214" s="13" t="str">
        <f>HYPERLINK("X:\Private\NTD\Test Report\測試報告-電子版本(1999-2014)\MIS\MIS-20908","查看文件")</f>
        <v>查看文件</v>
      </c>
      <c r="D1214" s="1" t="s">
        <v>25</v>
      </c>
      <c r="E1214" s="6">
        <v>37512</v>
      </c>
      <c r="F1214" s="6" t="s">
        <v>4766</v>
      </c>
      <c r="G1214" s="6" t="s">
        <v>4766</v>
      </c>
      <c r="H1214" s="6" t="s">
        <v>4766</v>
      </c>
      <c r="I1214" s="6" t="s">
        <v>4766</v>
      </c>
      <c r="J1214" s="6" t="s">
        <v>4766</v>
      </c>
      <c r="K1214" s="6" t="s">
        <v>4766</v>
      </c>
      <c r="L1214" s="6" t="s">
        <v>4766</v>
      </c>
      <c r="M1214" s="6" t="s">
        <v>4766</v>
      </c>
      <c r="N1214" s="6" t="s">
        <v>4766</v>
      </c>
      <c r="O1214" s="6" t="s">
        <v>4766</v>
      </c>
    </row>
    <row r="1215" spans="1:15" ht="16.5" customHeight="1" x14ac:dyDescent="0.25">
      <c r="A1215" s="1" t="s">
        <v>4656</v>
      </c>
      <c r="B1215" s="2" t="s">
        <v>6211</v>
      </c>
      <c r="C1215" s="13" t="str">
        <f>HYPERLINK("X:\Private\NTD\Test Report\測試報告-電子版本(1999-2014)\MIS\MIS-20909","查看文件")</f>
        <v>查看文件</v>
      </c>
      <c r="D1215" s="1" t="s">
        <v>192</v>
      </c>
      <c r="E1215" s="6">
        <v>37516</v>
      </c>
      <c r="F1215" s="6">
        <v>37493</v>
      </c>
      <c r="G1215" s="6">
        <v>37555</v>
      </c>
      <c r="H1215" s="6" t="s">
        <v>4766</v>
      </c>
      <c r="I1215" s="6" t="s">
        <v>4766</v>
      </c>
      <c r="J1215" s="6" t="s">
        <v>4766</v>
      </c>
      <c r="K1215" s="6" t="s">
        <v>4766</v>
      </c>
      <c r="L1215" s="6" t="s">
        <v>34</v>
      </c>
      <c r="M1215" s="6" t="s">
        <v>4766</v>
      </c>
      <c r="N1215" s="6" t="s">
        <v>4766</v>
      </c>
      <c r="O1215" s="6" t="s">
        <v>4766</v>
      </c>
    </row>
    <row r="1216" spans="1:15" ht="16.5" customHeight="1" x14ac:dyDescent="0.25">
      <c r="A1216" s="1" t="s">
        <v>4657</v>
      </c>
      <c r="B1216" s="2" t="s">
        <v>6212</v>
      </c>
      <c r="C1216" s="13" t="str">
        <f>HYPERLINK("X:\Private\NTD\Test Report\測試報告-電子版本(1999-2014)\MIS\MIS-20910","查看文件")</f>
        <v>查看文件</v>
      </c>
      <c r="D1216" s="1" t="s">
        <v>192</v>
      </c>
      <c r="E1216" s="6">
        <v>37516</v>
      </c>
      <c r="F1216" s="6">
        <v>37493</v>
      </c>
      <c r="G1216" s="6">
        <v>37555</v>
      </c>
      <c r="H1216" s="6" t="s">
        <v>4766</v>
      </c>
      <c r="I1216" s="6" t="s">
        <v>4766</v>
      </c>
      <c r="J1216" s="6" t="s">
        <v>4766</v>
      </c>
      <c r="K1216" s="6" t="s">
        <v>4766</v>
      </c>
      <c r="L1216" s="6" t="s">
        <v>34</v>
      </c>
      <c r="M1216" s="6" t="s">
        <v>4766</v>
      </c>
      <c r="N1216" s="6" t="s">
        <v>4766</v>
      </c>
      <c r="O1216" s="6" t="s">
        <v>4766</v>
      </c>
    </row>
    <row r="1217" spans="1:15" ht="16.5" customHeight="1" x14ac:dyDescent="0.25">
      <c r="A1217" s="1" t="s">
        <v>4658</v>
      </c>
      <c r="B1217" s="2" t="s">
        <v>6213</v>
      </c>
      <c r="C1217" s="13" t="str">
        <f>HYPERLINK("X:\Private\NTD\Test Report\測試報告-電子版本(1999-2014)\MIS\MIS-20911","查看文件")</f>
        <v>查看文件</v>
      </c>
      <c r="D1217" s="1" t="s">
        <v>25</v>
      </c>
      <c r="E1217" s="6">
        <v>37516</v>
      </c>
      <c r="F1217" s="6" t="s">
        <v>4766</v>
      </c>
      <c r="G1217" s="6">
        <v>37523</v>
      </c>
      <c r="H1217" s="6" t="s">
        <v>4766</v>
      </c>
      <c r="I1217" s="6" t="s">
        <v>4766</v>
      </c>
      <c r="J1217" s="6" t="s">
        <v>4766</v>
      </c>
      <c r="K1217" s="6" t="s">
        <v>4766</v>
      </c>
      <c r="L1217" s="6" t="s">
        <v>25</v>
      </c>
      <c r="M1217" s="6" t="s">
        <v>4766</v>
      </c>
      <c r="N1217" s="6" t="s">
        <v>4766</v>
      </c>
      <c r="O1217" s="6" t="s">
        <v>4766</v>
      </c>
    </row>
    <row r="1218" spans="1:15" ht="16.5" customHeight="1" x14ac:dyDescent="0.25">
      <c r="A1218" s="1" t="s">
        <v>4659</v>
      </c>
      <c r="B1218" s="2" t="s">
        <v>6213</v>
      </c>
      <c r="C1218" s="13" t="str">
        <f>HYPERLINK("X:\Private\NTD\Test Report\測試報告-電子版本(1999-2014)\MIS\MIS-20912","查看文件")</f>
        <v>查看文件</v>
      </c>
      <c r="D1218" s="1" t="s">
        <v>25</v>
      </c>
      <c r="E1218" s="6">
        <v>37516</v>
      </c>
      <c r="F1218" s="6" t="s">
        <v>4766</v>
      </c>
      <c r="G1218" s="6">
        <v>37523</v>
      </c>
      <c r="H1218" s="6" t="s">
        <v>4766</v>
      </c>
      <c r="I1218" s="6" t="s">
        <v>4766</v>
      </c>
      <c r="J1218" s="6" t="s">
        <v>4766</v>
      </c>
      <c r="K1218" s="6" t="s">
        <v>4766</v>
      </c>
      <c r="L1218" s="6" t="s">
        <v>25</v>
      </c>
      <c r="M1218" s="6" t="s">
        <v>4766</v>
      </c>
      <c r="N1218" s="6" t="s">
        <v>4766</v>
      </c>
      <c r="O1218" s="6" t="s">
        <v>4766</v>
      </c>
    </row>
    <row r="1219" spans="1:15" ht="16.5" customHeight="1" x14ac:dyDescent="0.25">
      <c r="A1219" s="1" t="s">
        <v>4660</v>
      </c>
      <c r="B1219" s="2" t="s">
        <v>6214</v>
      </c>
      <c r="C1219" s="13" t="str">
        <f>HYPERLINK("X:\Private\NTD\Test Report\測試報告-電子版本(1999-2014)\MIS\MIS-20913","查看文件")</f>
        <v>查看文件</v>
      </c>
      <c r="D1219" s="1" t="s">
        <v>25</v>
      </c>
      <c r="E1219" s="6">
        <v>37516</v>
      </c>
      <c r="F1219" s="6" t="s">
        <v>4766</v>
      </c>
      <c r="G1219" s="6" t="s">
        <v>4766</v>
      </c>
      <c r="H1219" s="6" t="s">
        <v>4766</v>
      </c>
      <c r="I1219" s="6" t="s">
        <v>4766</v>
      </c>
      <c r="J1219" s="6" t="s">
        <v>4766</v>
      </c>
      <c r="K1219" s="6" t="s">
        <v>4766</v>
      </c>
      <c r="L1219" s="6" t="s">
        <v>4766</v>
      </c>
      <c r="M1219" s="6" t="s">
        <v>4766</v>
      </c>
      <c r="N1219" s="6" t="s">
        <v>4766</v>
      </c>
      <c r="O1219" s="6" t="s">
        <v>4766</v>
      </c>
    </row>
    <row r="1220" spans="1:15" ht="16.5" customHeight="1" x14ac:dyDescent="0.25">
      <c r="A1220" s="1" t="s">
        <v>4661</v>
      </c>
      <c r="B1220" s="2" t="s">
        <v>6203</v>
      </c>
      <c r="C1220" s="13" t="str">
        <f>HYPERLINK("X:\Private\NTD\Test Report\測試報告-電子版本(1999-2014)\MIS\MIS-20914","查看文件")</f>
        <v>查看文件</v>
      </c>
      <c r="D1220" s="1" t="s">
        <v>192</v>
      </c>
      <c r="E1220" s="6">
        <v>37516</v>
      </c>
      <c r="F1220" s="6" t="s">
        <v>4766</v>
      </c>
      <c r="G1220" s="6">
        <v>37568</v>
      </c>
      <c r="H1220" s="6" t="s">
        <v>4766</v>
      </c>
      <c r="I1220" s="6" t="s">
        <v>4766</v>
      </c>
      <c r="J1220" s="6" t="s">
        <v>4766</v>
      </c>
      <c r="K1220" s="6" t="s">
        <v>4766</v>
      </c>
      <c r="L1220" s="6" t="s">
        <v>192</v>
      </c>
      <c r="M1220" s="6" t="s">
        <v>4766</v>
      </c>
      <c r="N1220" s="6" t="s">
        <v>4766</v>
      </c>
      <c r="O1220" s="6" t="s">
        <v>4766</v>
      </c>
    </row>
    <row r="1221" spans="1:15" ht="16.5" customHeight="1" x14ac:dyDescent="0.25">
      <c r="A1221" s="1" t="s">
        <v>4662</v>
      </c>
      <c r="B1221" s="2" t="s">
        <v>6215</v>
      </c>
      <c r="C1221" s="13" t="str">
        <f>HYPERLINK("X:\Private\NTD\Test Report\測試報告-電子版本(1999-2014)\MIS\MIS-20915","查看文件")</f>
        <v>查看文件</v>
      </c>
      <c r="D1221" s="1" t="s">
        <v>9</v>
      </c>
      <c r="E1221" s="6">
        <v>37519</v>
      </c>
      <c r="F1221" s="6">
        <v>37529</v>
      </c>
      <c r="G1221" s="6" t="s">
        <v>4766</v>
      </c>
      <c r="H1221" s="6" t="s">
        <v>4766</v>
      </c>
      <c r="I1221" s="6" t="s">
        <v>4766</v>
      </c>
      <c r="J1221" s="6" t="s">
        <v>4766</v>
      </c>
      <c r="K1221" s="6" t="s">
        <v>4766</v>
      </c>
      <c r="L1221" s="6" t="s">
        <v>4766</v>
      </c>
      <c r="M1221" s="6" t="s">
        <v>4766</v>
      </c>
      <c r="N1221" s="6" t="s">
        <v>4766</v>
      </c>
      <c r="O1221" s="6" t="s">
        <v>4766</v>
      </c>
    </row>
    <row r="1222" spans="1:15" ht="16.5" customHeight="1" x14ac:dyDescent="0.25">
      <c r="A1222" s="1" t="s">
        <v>4663</v>
      </c>
      <c r="B1222" s="2" t="s">
        <v>6216</v>
      </c>
      <c r="C1222" s="13" t="str">
        <f>HYPERLINK("X:\Private\NTD\Test Report\測試報告-電子版本(1999-2014)\MIS\MIS-20916","查看文件")</f>
        <v>查看文件</v>
      </c>
      <c r="D1222" s="1" t="s">
        <v>25</v>
      </c>
      <c r="E1222" s="6">
        <v>37495</v>
      </c>
      <c r="F1222" s="6">
        <v>37513</v>
      </c>
      <c r="G1222" s="6">
        <v>37523</v>
      </c>
      <c r="H1222" s="6" t="s">
        <v>4766</v>
      </c>
      <c r="I1222" s="6" t="s">
        <v>4766</v>
      </c>
      <c r="J1222" s="6" t="s">
        <v>4766</v>
      </c>
      <c r="K1222" s="6" t="s">
        <v>4766</v>
      </c>
      <c r="L1222" s="6" t="s">
        <v>25</v>
      </c>
      <c r="M1222" s="6" t="s">
        <v>4766</v>
      </c>
      <c r="N1222" s="6" t="s">
        <v>4766</v>
      </c>
      <c r="O1222" s="6" t="s">
        <v>4766</v>
      </c>
    </row>
    <row r="1223" spans="1:15" ht="16.5" customHeight="1" x14ac:dyDescent="0.25">
      <c r="A1223" s="1" t="s">
        <v>4664</v>
      </c>
      <c r="B1223" s="2" t="s">
        <v>6217</v>
      </c>
      <c r="C1223" s="13" t="str">
        <f>HYPERLINK("X:\Private\NTD\Test Report\測試報告-電子版本(1999-2014)\MIS\MIS-20917","查看文件")</f>
        <v>查看文件</v>
      </c>
      <c r="D1223" s="1" t="s">
        <v>25</v>
      </c>
      <c r="E1223" s="6">
        <v>37526</v>
      </c>
      <c r="F1223" s="6">
        <v>37526</v>
      </c>
      <c r="G1223" s="6">
        <v>37527</v>
      </c>
      <c r="H1223" s="6" t="s">
        <v>4766</v>
      </c>
      <c r="I1223" s="6" t="s">
        <v>4766</v>
      </c>
      <c r="J1223" s="6" t="s">
        <v>4766</v>
      </c>
      <c r="K1223" s="6" t="s">
        <v>4766</v>
      </c>
      <c r="L1223" s="6" t="s">
        <v>25</v>
      </c>
      <c r="M1223" s="6" t="s">
        <v>4766</v>
      </c>
      <c r="N1223" s="6" t="s">
        <v>4766</v>
      </c>
      <c r="O1223" s="6" t="s">
        <v>4766</v>
      </c>
    </row>
    <row r="1224" spans="1:15" ht="16.5" customHeight="1" x14ac:dyDescent="0.25">
      <c r="A1224" s="1" t="s">
        <v>4665</v>
      </c>
      <c r="B1224" s="2" t="s">
        <v>6218</v>
      </c>
      <c r="C1224" s="13" t="str">
        <f>HYPERLINK("X:\Private\NTD\Test Report\測試報告-電子版本(1999-2014)\MIS\MIS-21001","查看文件")</f>
        <v>查看文件</v>
      </c>
      <c r="D1224" s="1" t="s">
        <v>949</v>
      </c>
      <c r="E1224" s="6">
        <v>37533</v>
      </c>
      <c r="F1224" s="6" t="s">
        <v>533</v>
      </c>
      <c r="G1224" s="6">
        <v>37609</v>
      </c>
      <c r="H1224" s="6">
        <v>37667</v>
      </c>
      <c r="I1224" s="6" t="s">
        <v>4792</v>
      </c>
      <c r="J1224" s="6">
        <v>37669</v>
      </c>
      <c r="K1224" s="6" t="s">
        <v>4824</v>
      </c>
      <c r="L1224" s="6" t="s">
        <v>304</v>
      </c>
      <c r="M1224" s="6" t="s">
        <v>4766</v>
      </c>
      <c r="N1224" s="6" t="s">
        <v>4766</v>
      </c>
      <c r="O1224" s="6" t="s">
        <v>4766</v>
      </c>
    </row>
    <row r="1225" spans="1:15" ht="16.5" customHeight="1" x14ac:dyDescent="0.25">
      <c r="A1225" s="1" t="s">
        <v>4666</v>
      </c>
      <c r="B1225" s="2" t="s">
        <v>6219</v>
      </c>
      <c r="C1225" s="13" t="str">
        <f>HYPERLINK("X:\Private\NTD\Test Report\測試報告-電子版本(1999-2014)\MIS\MIS-21002","查看文件")</f>
        <v>查看文件</v>
      </c>
      <c r="D1225" s="1" t="s">
        <v>4667</v>
      </c>
      <c r="E1225" s="6">
        <v>37537</v>
      </c>
      <c r="F1225" s="6">
        <v>37545</v>
      </c>
      <c r="G1225" s="6">
        <v>37620</v>
      </c>
      <c r="H1225" s="6">
        <v>37667</v>
      </c>
      <c r="I1225" s="6" t="s">
        <v>4792</v>
      </c>
      <c r="J1225" s="6">
        <v>37669</v>
      </c>
      <c r="K1225" s="6" t="s">
        <v>4824</v>
      </c>
      <c r="L1225" s="6" t="s">
        <v>11</v>
      </c>
      <c r="M1225" s="6" t="s">
        <v>4766</v>
      </c>
      <c r="N1225" s="6" t="s">
        <v>4766</v>
      </c>
      <c r="O1225" s="6" t="s">
        <v>4766</v>
      </c>
    </row>
    <row r="1226" spans="1:15" ht="16.5" customHeight="1" x14ac:dyDescent="0.25">
      <c r="A1226" s="1" t="s">
        <v>4668</v>
      </c>
      <c r="B1226" s="2" t="s">
        <v>6220</v>
      </c>
      <c r="C1226" s="13" t="str">
        <f>HYPERLINK("X:\Private\NTD\Test Report\測試報告-電子版本(1999-2014)\MIS\MIS-21003","查看文件")</f>
        <v>查看文件</v>
      </c>
      <c r="D1226" s="1" t="s">
        <v>4667</v>
      </c>
      <c r="E1226" s="6">
        <v>37537</v>
      </c>
      <c r="F1226" s="6" t="s">
        <v>4766</v>
      </c>
      <c r="G1226" s="6">
        <v>37620</v>
      </c>
      <c r="H1226" s="6">
        <v>37667</v>
      </c>
      <c r="I1226" s="6" t="s">
        <v>4792</v>
      </c>
      <c r="J1226" s="6">
        <v>37669</v>
      </c>
      <c r="K1226" s="6" t="s">
        <v>4824</v>
      </c>
      <c r="L1226" s="6" t="s">
        <v>11</v>
      </c>
      <c r="M1226" s="6" t="s">
        <v>4766</v>
      </c>
      <c r="N1226" s="6" t="s">
        <v>4766</v>
      </c>
      <c r="O1226" s="6" t="s">
        <v>4766</v>
      </c>
    </row>
    <row r="1227" spans="1:15" ht="16.5" customHeight="1" x14ac:dyDescent="0.25">
      <c r="A1227" s="1" t="s">
        <v>4669</v>
      </c>
      <c r="B1227" s="2" t="s">
        <v>6221</v>
      </c>
      <c r="C1227" s="13" t="str">
        <f>HYPERLINK("X:\Private\NTD\Test Report\測試報告-電子版本(1999-2014)\MIS\MIS-21004","查看文件")</f>
        <v>查看文件</v>
      </c>
      <c r="D1227" s="1" t="s">
        <v>25</v>
      </c>
      <c r="E1227" s="6">
        <v>37540</v>
      </c>
      <c r="F1227" s="6" t="s">
        <v>4766</v>
      </c>
      <c r="G1227" s="6" t="s">
        <v>4766</v>
      </c>
      <c r="H1227" s="6" t="s">
        <v>4766</v>
      </c>
      <c r="I1227" s="6" t="s">
        <v>4766</v>
      </c>
      <c r="J1227" s="6" t="s">
        <v>4766</v>
      </c>
      <c r="K1227" s="6" t="s">
        <v>4766</v>
      </c>
      <c r="L1227" s="6" t="s">
        <v>4766</v>
      </c>
      <c r="M1227" s="6" t="s">
        <v>4766</v>
      </c>
      <c r="N1227" s="6" t="s">
        <v>4766</v>
      </c>
      <c r="O1227" s="6" t="s">
        <v>4766</v>
      </c>
    </row>
    <row r="1228" spans="1:15" ht="16.5" customHeight="1" x14ac:dyDescent="0.25">
      <c r="A1228" s="1" t="s">
        <v>4670</v>
      </c>
      <c r="B1228" s="2" t="s">
        <v>4766</v>
      </c>
      <c r="C1228" s="13" t="str">
        <f>HYPERLINK("X:\Private\NTD\Test Report\測試報告-電子版本(1999-2014)\MIS\MIS-21005","查看文件")</f>
        <v>查看文件</v>
      </c>
      <c r="D1228" s="1" t="s">
        <v>25</v>
      </c>
      <c r="E1228" s="6" t="s">
        <v>4766</v>
      </c>
      <c r="F1228" s="6" t="s">
        <v>4766</v>
      </c>
      <c r="G1228" s="6" t="s">
        <v>4766</v>
      </c>
      <c r="H1228" s="6" t="s">
        <v>4766</v>
      </c>
      <c r="I1228" s="6" t="s">
        <v>4766</v>
      </c>
      <c r="J1228" s="6" t="s">
        <v>4766</v>
      </c>
      <c r="K1228" s="6" t="s">
        <v>4766</v>
      </c>
      <c r="L1228" s="6" t="s">
        <v>4766</v>
      </c>
      <c r="M1228" s="6" t="s">
        <v>4766</v>
      </c>
      <c r="N1228" s="6" t="s">
        <v>4766</v>
      </c>
      <c r="O1228" s="6" t="s">
        <v>4766</v>
      </c>
    </row>
    <row r="1229" spans="1:15" ht="16.5" customHeight="1" x14ac:dyDescent="0.25">
      <c r="A1229" s="1" t="s">
        <v>4671</v>
      </c>
      <c r="B1229" s="2" t="s">
        <v>4766</v>
      </c>
      <c r="C1229" s="13" t="str">
        <f>HYPERLINK("X:\Private\NTD\Test Report\測試報告-電子版本(1999-2014)\MIS\MIS-21006","查看文件")</f>
        <v>查看文件</v>
      </c>
      <c r="D1229" s="1" t="s">
        <v>25</v>
      </c>
      <c r="E1229" s="6" t="s">
        <v>4766</v>
      </c>
      <c r="F1229" s="6" t="s">
        <v>4766</v>
      </c>
      <c r="G1229" s="6" t="s">
        <v>4766</v>
      </c>
      <c r="H1229" s="6" t="s">
        <v>4766</v>
      </c>
      <c r="I1229" s="6" t="s">
        <v>4766</v>
      </c>
      <c r="J1229" s="6" t="s">
        <v>4766</v>
      </c>
      <c r="K1229" s="6" t="s">
        <v>4766</v>
      </c>
      <c r="L1229" s="6" t="s">
        <v>4766</v>
      </c>
      <c r="M1229" s="6" t="s">
        <v>4766</v>
      </c>
      <c r="N1229" s="6" t="s">
        <v>4766</v>
      </c>
      <c r="O1229" s="6" t="s">
        <v>4766</v>
      </c>
    </row>
    <row r="1230" spans="1:15" ht="16.5" customHeight="1" x14ac:dyDescent="0.25">
      <c r="A1230" s="1" t="s">
        <v>4672</v>
      </c>
      <c r="B1230" s="2" t="s">
        <v>6222</v>
      </c>
      <c r="C1230" s="13" t="str">
        <f>HYPERLINK("X:\Private\NTD\Test Report\測試報告-電子版本(1999-2014)\MIS\MIS-21007","查看文件")</f>
        <v>查看文件</v>
      </c>
      <c r="D1230" s="1" t="s">
        <v>25</v>
      </c>
      <c r="E1230" s="6">
        <v>37517</v>
      </c>
      <c r="F1230" s="6">
        <v>37527</v>
      </c>
      <c r="G1230" s="6">
        <v>37572</v>
      </c>
      <c r="H1230" s="6" t="s">
        <v>4766</v>
      </c>
      <c r="I1230" s="6" t="s">
        <v>4766</v>
      </c>
      <c r="J1230" s="6" t="s">
        <v>4766</v>
      </c>
      <c r="K1230" s="6" t="s">
        <v>4766</v>
      </c>
      <c r="L1230" s="6" t="s">
        <v>34</v>
      </c>
      <c r="M1230" s="6" t="s">
        <v>4766</v>
      </c>
      <c r="N1230" s="6" t="s">
        <v>4766</v>
      </c>
      <c r="O1230" s="6" t="s">
        <v>4766</v>
      </c>
    </row>
    <row r="1231" spans="1:15" ht="16.5" customHeight="1" x14ac:dyDescent="0.25">
      <c r="A1231" s="1" t="s">
        <v>4673</v>
      </c>
      <c r="B1231" s="2" t="s">
        <v>6223</v>
      </c>
      <c r="C1231" s="13" t="str">
        <f>HYPERLINK("X:\Private\NTD\Test Report\測試報告-電子版本(1999-2014)\MIS\MIS-21008","查看文件")</f>
        <v>查看文件</v>
      </c>
      <c r="D1231" s="1" t="s">
        <v>25</v>
      </c>
      <c r="E1231" s="6">
        <v>37544</v>
      </c>
      <c r="F1231" s="6">
        <v>37551</v>
      </c>
      <c r="G1231" s="6">
        <v>37567</v>
      </c>
      <c r="H1231" s="6" t="s">
        <v>4766</v>
      </c>
      <c r="I1231" s="6" t="s">
        <v>4766</v>
      </c>
      <c r="J1231" s="6" t="s">
        <v>4766</v>
      </c>
      <c r="K1231" s="6" t="s">
        <v>4766</v>
      </c>
      <c r="L1231" s="6" t="s">
        <v>34</v>
      </c>
      <c r="M1231" s="6" t="s">
        <v>4766</v>
      </c>
      <c r="N1231" s="6" t="s">
        <v>4766</v>
      </c>
      <c r="O1231" s="6" t="s">
        <v>4766</v>
      </c>
    </row>
    <row r="1232" spans="1:15" ht="16.5" customHeight="1" x14ac:dyDescent="0.25">
      <c r="A1232" s="1" t="s">
        <v>4674</v>
      </c>
      <c r="B1232" s="2" t="s">
        <v>6224</v>
      </c>
      <c r="C1232" s="13" t="str">
        <f>HYPERLINK("X:\Private\NTD\Test Report\測試報告-電子版本(1999-2014)\MIS\MIS-21009","查看文件")</f>
        <v>查看文件</v>
      </c>
      <c r="D1232" s="1" t="s">
        <v>949</v>
      </c>
      <c r="E1232" s="6">
        <v>37539</v>
      </c>
      <c r="F1232" s="6">
        <v>37549</v>
      </c>
      <c r="G1232" s="6">
        <v>37560</v>
      </c>
      <c r="H1232" s="6" t="s">
        <v>4766</v>
      </c>
      <c r="I1232" s="6" t="s">
        <v>4766</v>
      </c>
      <c r="J1232" s="6" t="s">
        <v>4766</v>
      </c>
      <c r="K1232" s="6" t="s">
        <v>4766</v>
      </c>
      <c r="L1232" s="6" t="s">
        <v>304</v>
      </c>
      <c r="M1232" s="6" t="s">
        <v>4766</v>
      </c>
      <c r="N1232" s="6" t="s">
        <v>4766</v>
      </c>
      <c r="O1232" s="6" t="s">
        <v>4766</v>
      </c>
    </row>
    <row r="1233" spans="1:15" ht="16.5" customHeight="1" x14ac:dyDescent="0.25">
      <c r="A1233" s="1" t="s">
        <v>4675</v>
      </c>
      <c r="B1233" s="2" t="s">
        <v>6225</v>
      </c>
      <c r="C1233" s="13" t="str">
        <f>HYPERLINK("X:\Private\NTD\Test Report\測試報告-電子版本(1999-2014)\MIS\MIS-21101","查看文件")</f>
        <v>查看文件</v>
      </c>
      <c r="D1233" s="1" t="s">
        <v>949</v>
      </c>
      <c r="E1233" s="6">
        <v>37567</v>
      </c>
      <c r="F1233" s="6">
        <v>37549</v>
      </c>
      <c r="G1233" s="6" t="s">
        <v>4766</v>
      </c>
      <c r="H1233" s="6" t="s">
        <v>4766</v>
      </c>
      <c r="I1233" s="6" t="s">
        <v>4766</v>
      </c>
      <c r="J1233" s="6" t="s">
        <v>4766</v>
      </c>
      <c r="K1233" s="6" t="s">
        <v>4766</v>
      </c>
      <c r="L1233" s="6" t="s">
        <v>4766</v>
      </c>
      <c r="M1233" s="6" t="s">
        <v>4766</v>
      </c>
      <c r="N1233" s="6" t="s">
        <v>4766</v>
      </c>
      <c r="O1233" s="6" t="s">
        <v>4766</v>
      </c>
    </row>
    <row r="1234" spans="1:15" ht="16.5" customHeight="1" x14ac:dyDescent="0.25">
      <c r="A1234" s="1" t="s">
        <v>4676</v>
      </c>
      <c r="B1234" s="2" t="s">
        <v>6226</v>
      </c>
      <c r="C1234" s="13" t="str">
        <f>HYPERLINK("X:\Private\NTD\Test Report\測試報告-電子版本(1999-2014)\MIS\MIS-21102","查看文件")</f>
        <v>查看文件</v>
      </c>
      <c r="D1234" s="1" t="s">
        <v>25</v>
      </c>
      <c r="E1234" s="6">
        <v>37568</v>
      </c>
      <c r="F1234" s="6" t="s">
        <v>4766</v>
      </c>
      <c r="G1234" s="6" t="s">
        <v>4766</v>
      </c>
      <c r="H1234" s="6" t="s">
        <v>4766</v>
      </c>
      <c r="I1234" s="6" t="s">
        <v>4766</v>
      </c>
      <c r="J1234" s="6" t="s">
        <v>4766</v>
      </c>
      <c r="K1234" s="6" t="s">
        <v>4766</v>
      </c>
      <c r="L1234" s="6" t="s">
        <v>4766</v>
      </c>
      <c r="M1234" s="6" t="s">
        <v>4766</v>
      </c>
      <c r="N1234" s="6" t="s">
        <v>4766</v>
      </c>
      <c r="O1234" s="6" t="s">
        <v>4766</v>
      </c>
    </row>
    <row r="1235" spans="1:15" ht="16.5" customHeight="1" x14ac:dyDescent="0.25">
      <c r="A1235" s="1" t="s">
        <v>4677</v>
      </c>
      <c r="B1235" s="2" t="s">
        <v>6227</v>
      </c>
      <c r="C1235" s="13" t="str">
        <f>HYPERLINK("X:\Private\NTD\Test Report\測試報告-電子版本(1999-2014)\MIS\MIS-21103","查看文件")</f>
        <v>查看文件</v>
      </c>
      <c r="D1235" s="1" t="s">
        <v>25</v>
      </c>
      <c r="E1235" s="6">
        <v>37571</v>
      </c>
      <c r="F1235" s="6" t="s">
        <v>4766</v>
      </c>
      <c r="G1235" s="6" t="s">
        <v>4766</v>
      </c>
      <c r="H1235" s="6" t="s">
        <v>4766</v>
      </c>
      <c r="I1235" s="6" t="s">
        <v>4766</v>
      </c>
      <c r="J1235" s="6" t="s">
        <v>4766</v>
      </c>
      <c r="K1235" s="6" t="s">
        <v>4766</v>
      </c>
      <c r="L1235" s="6" t="s">
        <v>4766</v>
      </c>
      <c r="M1235" s="6" t="s">
        <v>4766</v>
      </c>
      <c r="N1235" s="6" t="s">
        <v>4766</v>
      </c>
      <c r="O1235" s="6" t="s">
        <v>4766</v>
      </c>
    </row>
    <row r="1236" spans="1:15" ht="16.5" customHeight="1" x14ac:dyDescent="0.25">
      <c r="A1236" s="1" t="s">
        <v>4678</v>
      </c>
      <c r="B1236" s="2" t="s">
        <v>6228</v>
      </c>
      <c r="C1236" s="13" t="str">
        <f>HYPERLINK("X:\Private\NTD\Test Report\測試報告-電子版本(1999-2014)\MIS\MIS-21104","查看文件")</f>
        <v>查看文件</v>
      </c>
      <c r="D1236" s="1" t="s">
        <v>25</v>
      </c>
      <c r="E1236" s="6">
        <v>37572</v>
      </c>
      <c r="F1236" s="6" t="s">
        <v>4766</v>
      </c>
      <c r="G1236" s="6" t="s">
        <v>4766</v>
      </c>
      <c r="H1236" s="6" t="s">
        <v>4766</v>
      </c>
      <c r="I1236" s="6" t="s">
        <v>4766</v>
      </c>
      <c r="J1236" s="6" t="s">
        <v>4766</v>
      </c>
      <c r="K1236" s="6" t="s">
        <v>4766</v>
      </c>
      <c r="L1236" s="6" t="s">
        <v>4766</v>
      </c>
      <c r="M1236" s="6" t="s">
        <v>4766</v>
      </c>
      <c r="N1236" s="6" t="s">
        <v>4766</v>
      </c>
      <c r="O1236" s="6" t="s">
        <v>4766</v>
      </c>
    </row>
    <row r="1237" spans="1:15" ht="16.5" customHeight="1" x14ac:dyDescent="0.25">
      <c r="A1237" s="1" t="s">
        <v>4679</v>
      </c>
      <c r="B1237" s="2" t="s">
        <v>6229</v>
      </c>
      <c r="C1237" s="13" t="str">
        <f>HYPERLINK("X:\Private\NTD\Test Report\測試報告-電子版本(1999-2014)\MIS\MIS-21105","查看文件")</f>
        <v>查看文件</v>
      </c>
      <c r="D1237" s="1" t="s">
        <v>25</v>
      </c>
      <c r="E1237" s="6">
        <v>37572</v>
      </c>
      <c r="F1237" s="6" t="s">
        <v>4766</v>
      </c>
      <c r="G1237" s="6" t="s">
        <v>4766</v>
      </c>
      <c r="H1237" s="6" t="s">
        <v>4766</v>
      </c>
      <c r="I1237" s="6" t="s">
        <v>4766</v>
      </c>
      <c r="J1237" s="6" t="s">
        <v>4766</v>
      </c>
      <c r="K1237" s="6" t="s">
        <v>4766</v>
      </c>
      <c r="L1237" s="6" t="s">
        <v>4766</v>
      </c>
      <c r="M1237" s="6" t="s">
        <v>4766</v>
      </c>
      <c r="N1237" s="6" t="s">
        <v>4766</v>
      </c>
      <c r="O1237" s="6" t="s">
        <v>4766</v>
      </c>
    </row>
    <row r="1238" spans="1:15" ht="16.5" customHeight="1" x14ac:dyDescent="0.25">
      <c r="A1238" s="1" t="s">
        <v>4680</v>
      </c>
      <c r="B1238" s="2" t="s">
        <v>6230</v>
      </c>
      <c r="C1238" s="13" t="str">
        <f>HYPERLINK("X:\Private\NTD\Test Report\測試報告-電子版本(1999-2014)\MIS\MIS-21106","查看文件")</f>
        <v>查看文件</v>
      </c>
      <c r="D1238" s="1" t="s">
        <v>25</v>
      </c>
      <c r="E1238" s="6">
        <v>37602</v>
      </c>
      <c r="F1238" s="6">
        <v>37610</v>
      </c>
      <c r="G1238" s="6">
        <v>37719</v>
      </c>
      <c r="H1238" s="6">
        <v>37719</v>
      </c>
      <c r="I1238" s="6" t="s">
        <v>4792</v>
      </c>
      <c r="J1238" s="6">
        <v>37722</v>
      </c>
      <c r="K1238" s="6" t="s">
        <v>4794</v>
      </c>
      <c r="L1238" s="6" t="s">
        <v>4766</v>
      </c>
      <c r="M1238" s="6" t="s">
        <v>4766</v>
      </c>
      <c r="N1238" s="6" t="s">
        <v>4766</v>
      </c>
      <c r="O1238" s="6" t="s">
        <v>4766</v>
      </c>
    </row>
    <row r="1239" spans="1:15" ht="16.5" customHeight="1" x14ac:dyDescent="0.25">
      <c r="A1239" s="1" t="s">
        <v>4681</v>
      </c>
      <c r="B1239" s="2" t="s">
        <v>6231</v>
      </c>
      <c r="C1239" s="13" t="str">
        <f>HYPERLINK("X:\Private\NTD\Test Report\測試報告-電子版本(1999-2014)\MIS\MIS-21107","查看文件")</f>
        <v>查看文件</v>
      </c>
      <c r="D1239" s="1" t="s">
        <v>25</v>
      </c>
      <c r="E1239" s="6">
        <v>37602</v>
      </c>
      <c r="F1239" s="6">
        <v>37610</v>
      </c>
      <c r="G1239" s="6">
        <v>37719</v>
      </c>
      <c r="H1239" s="6">
        <v>37719</v>
      </c>
      <c r="I1239" s="6" t="s">
        <v>4792</v>
      </c>
      <c r="J1239" s="6">
        <v>37722</v>
      </c>
      <c r="K1239" s="6" t="s">
        <v>4794</v>
      </c>
      <c r="L1239" s="6" t="s">
        <v>4766</v>
      </c>
      <c r="M1239" s="6" t="s">
        <v>4766</v>
      </c>
      <c r="N1239" s="6" t="s">
        <v>4766</v>
      </c>
      <c r="O1239" s="6" t="s">
        <v>4766</v>
      </c>
    </row>
    <row r="1240" spans="1:15" ht="16.5" customHeight="1" x14ac:dyDescent="0.25">
      <c r="A1240" s="1" t="s">
        <v>4682</v>
      </c>
      <c r="B1240" s="2" t="s">
        <v>6231</v>
      </c>
      <c r="C1240" s="13" t="str">
        <f>HYPERLINK("X:\Private\NTD\Test Report\測試報告-電子版本(1999-2014)\MIS\MIS-21108","查看文件")</f>
        <v>查看文件</v>
      </c>
      <c r="D1240" s="1" t="s">
        <v>25</v>
      </c>
      <c r="E1240" s="6">
        <v>37602</v>
      </c>
      <c r="F1240" s="6">
        <v>37610</v>
      </c>
      <c r="G1240" s="6">
        <v>37719</v>
      </c>
      <c r="H1240" s="6">
        <v>37719</v>
      </c>
      <c r="I1240" s="6" t="s">
        <v>4792</v>
      </c>
      <c r="J1240" s="6">
        <v>37722</v>
      </c>
      <c r="K1240" s="6" t="s">
        <v>4794</v>
      </c>
      <c r="L1240" s="6" t="s">
        <v>4766</v>
      </c>
      <c r="M1240" s="6" t="s">
        <v>4766</v>
      </c>
      <c r="N1240" s="6" t="s">
        <v>4766</v>
      </c>
      <c r="O1240" s="6" t="s">
        <v>4766</v>
      </c>
    </row>
    <row r="1241" spans="1:15" ht="16.5" customHeight="1" x14ac:dyDescent="0.25">
      <c r="A1241" s="1" t="s">
        <v>4683</v>
      </c>
      <c r="B1241" s="2" t="s">
        <v>6232</v>
      </c>
      <c r="C1241" s="13" t="str">
        <f>HYPERLINK("X:\Private\NTD\Test Report\測試報告-電子版本(1999-2014)\MIS\MIS-21109","查看文件")</f>
        <v>查看文件</v>
      </c>
      <c r="D1241" s="1" t="s">
        <v>25</v>
      </c>
      <c r="E1241" s="6">
        <v>37602</v>
      </c>
      <c r="F1241" s="6">
        <v>37610</v>
      </c>
      <c r="G1241" s="6">
        <v>37719</v>
      </c>
      <c r="H1241" s="6">
        <v>37719</v>
      </c>
      <c r="I1241" s="6" t="s">
        <v>4792</v>
      </c>
      <c r="J1241" s="6">
        <v>37722</v>
      </c>
      <c r="K1241" s="6" t="s">
        <v>4794</v>
      </c>
      <c r="L1241" s="6" t="s">
        <v>4766</v>
      </c>
      <c r="M1241" s="6" t="s">
        <v>4766</v>
      </c>
      <c r="N1241" s="6" t="s">
        <v>4766</v>
      </c>
      <c r="O1241" s="6" t="s">
        <v>4766</v>
      </c>
    </row>
    <row r="1242" spans="1:15" ht="16.5" customHeight="1" x14ac:dyDescent="0.25">
      <c r="A1242" s="1" t="s">
        <v>4684</v>
      </c>
      <c r="B1242" s="2" t="s">
        <v>6233</v>
      </c>
      <c r="C1242" s="13" t="str">
        <f>HYPERLINK("X:\Private\NTD\Test Report\測試報告-電子版本(1999-2014)\MIS\MIS-21110","查看文件")</f>
        <v>查看文件</v>
      </c>
      <c r="D1242" s="1" t="s">
        <v>4667</v>
      </c>
      <c r="E1242" s="6">
        <v>37535</v>
      </c>
      <c r="F1242" s="6" t="s">
        <v>4766</v>
      </c>
      <c r="G1242" s="6">
        <v>37620</v>
      </c>
      <c r="H1242" s="6" t="s">
        <v>4766</v>
      </c>
      <c r="I1242" s="6" t="s">
        <v>4766</v>
      </c>
      <c r="J1242" s="6" t="s">
        <v>4766</v>
      </c>
      <c r="K1242" s="6" t="s">
        <v>4766</v>
      </c>
      <c r="L1242" s="6" t="s">
        <v>11</v>
      </c>
      <c r="M1242" s="6" t="s">
        <v>4766</v>
      </c>
      <c r="N1242" s="6" t="s">
        <v>4766</v>
      </c>
      <c r="O1242" s="6" t="s">
        <v>4766</v>
      </c>
    </row>
    <row r="1243" spans="1:15" ht="16.5" customHeight="1" x14ac:dyDescent="0.25">
      <c r="A1243" s="1" t="s">
        <v>4685</v>
      </c>
      <c r="B1243" s="2" t="s">
        <v>6234</v>
      </c>
      <c r="C1243" s="13" t="str">
        <f>HYPERLINK("X:\Private\NTD\Test Report\測試報告-電子版本(1999-2014)\MIS\MIS-21111","查看文件")</f>
        <v>查看文件</v>
      </c>
      <c r="D1243" s="1" t="s">
        <v>4667</v>
      </c>
      <c r="E1243" s="6">
        <v>37535</v>
      </c>
      <c r="F1243" s="6" t="s">
        <v>4766</v>
      </c>
      <c r="G1243" s="6">
        <v>37620</v>
      </c>
      <c r="H1243" s="6" t="s">
        <v>4766</v>
      </c>
      <c r="I1243" s="6" t="s">
        <v>4766</v>
      </c>
      <c r="J1243" s="6" t="s">
        <v>4766</v>
      </c>
      <c r="K1243" s="6" t="s">
        <v>4766</v>
      </c>
      <c r="L1243" s="6" t="s">
        <v>11</v>
      </c>
      <c r="M1243" s="6" t="s">
        <v>4766</v>
      </c>
      <c r="N1243" s="6" t="s">
        <v>4766</v>
      </c>
      <c r="O1243" s="6" t="s">
        <v>4766</v>
      </c>
    </row>
    <row r="1244" spans="1:15" ht="16.5" customHeight="1" x14ac:dyDescent="0.25">
      <c r="A1244" s="1" t="s">
        <v>4686</v>
      </c>
      <c r="B1244" s="2" t="s">
        <v>6235</v>
      </c>
      <c r="C1244" s="13" t="str">
        <f>HYPERLINK("X:\Private\NTD\Test Report\測試報告-電子版本(1999-2014)\MIS\MIS-21112","查看文件")</f>
        <v>查看文件</v>
      </c>
      <c r="D1244" s="1" t="s">
        <v>4667</v>
      </c>
      <c r="E1244" s="6">
        <v>37582</v>
      </c>
      <c r="F1244" s="6" t="s">
        <v>4766</v>
      </c>
      <c r="G1244" s="6" t="s">
        <v>4766</v>
      </c>
      <c r="H1244" s="6" t="s">
        <v>4766</v>
      </c>
      <c r="I1244" s="6" t="s">
        <v>4766</v>
      </c>
      <c r="J1244" s="6" t="s">
        <v>4766</v>
      </c>
      <c r="K1244" s="6" t="s">
        <v>4766</v>
      </c>
      <c r="L1244" s="6" t="s">
        <v>4766</v>
      </c>
      <c r="M1244" s="6" t="s">
        <v>4766</v>
      </c>
      <c r="N1244" s="6" t="s">
        <v>4766</v>
      </c>
      <c r="O1244" s="6" t="s">
        <v>4766</v>
      </c>
    </row>
    <row r="1245" spans="1:15" ht="16.5" customHeight="1" x14ac:dyDescent="0.25">
      <c r="A1245" s="1" t="s">
        <v>4687</v>
      </c>
      <c r="B1245" s="2" t="s">
        <v>5082</v>
      </c>
      <c r="C1245" s="13" t="str">
        <f>HYPERLINK("X:\Private\NTD\Test Report\測試報告-電子版本(1999-2014)\MIS\MIS-21113","查看文件")</f>
        <v>查看文件</v>
      </c>
      <c r="D1245" s="1" t="s">
        <v>4667</v>
      </c>
      <c r="E1245" s="6">
        <v>37582</v>
      </c>
      <c r="F1245" s="6" t="s">
        <v>4766</v>
      </c>
      <c r="G1245" s="6" t="s">
        <v>4766</v>
      </c>
      <c r="H1245" s="6" t="s">
        <v>4766</v>
      </c>
      <c r="I1245" s="6" t="s">
        <v>4766</v>
      </c>
      <c r="J1245" s="6" t="s">
        <v>4766</v>
      </c>
      <c r="K1245" s="6" t="s">
        <v>4766</v>
      </c>
      <c r="L1245" s="6" t="s">
        <v>4766</v>
      </c>
      <c r="M1245" s="6" t="s">
        <v>4766</v>
      </c>
      <c r="N1245" s="6" t="s">
        <v>4766</v>
      </c>
      <c r="O1245" s="6" t="s">
        <v>4766</v>
      </c>
    </row>
    <row r="1246" spans="1:15" ht="16.5" customHeight="1" x14ac:dyDescent="0.25">
      <c r="A1246" s="1" t="s">
        <v>4688</v>
      </c>
      <c r="B1246" s="2" t="s">
        <v>6236</v>
      </c>
      <c r="C1246" s="13" t="str">
        <f>HYPERLINK("X:\Private\NTD\Test Report\測試報告-電子版本(1999-2014)\MIS\MIS-21114","查看文件")</f>
        <v>查看文件</v>
      </c>
      <c r="D1246" s="1" t="s">
        <v>4689</v>
      </c>
      <c r="E1246" s="6">
        <v>37573</v>
      </c>
      <c r="F1246" s="6">
        <v>37537</v>
      </c>
      <c r="G1246" s="6">
        <v>37627</v>
      </c>
      <c r="H1246" s="6">
        <v>37628</v>
      </c>
      <c r="I1246" s="6" t="s">
        <v>4792</v>
      </c>
      <c r="J1246" s="6">
        <v>37646</v>
      </c>
      <c r="K1246" s="6" t="s">
        <v>4824</v>
      </c>
      <c r="L1246" s="6" t="s">
        <v>4766</v>
      </c>
      <c r="M1246" s="6" t="s">
        <v>4766</v>
      </c>
      <c r="N1246" s="6" t="s">
        <v>4766</v>
      </c>
      <c r="O1246" s="6" t="s">
        <v>4766</v>
      </c>
    </row>
    <row r="1247" spans="1:15" ht="16.5" customHeight="1" x14ac:dyDescent="0.25">
      <c r="A1247" s="1" t="s">
        <v>4690</v>
      </c>
      <c r="B1247" s="2" t="s">
        <v>6236</v>
      </c>
      <c r="C1247" s="13" t="str">
        <f>HYPERLINK("X:\Private\NTD\Test Report\測試報告-電子版本(1999-2014)\MIS\MIS-21115","查看文件")</f>
        <v>查看文件</v>
      </c>
      <c r="D1247" s="1" t="s">
        <v>4689</v>
      </c>
      <c r="E1247" s="6">
        <v>37573</v>
      </c>
      <c r="F1247" s="6">
        <v>37537</v>
      </c>
      <c r="G1247" s="6">
        <v>37627</v>
      </c>
      <c r="H1247" s="6">
        <v>37628</v>
      </c>
      <c r="I1247" s="6" t="s">
        <v>4792</v>
      </c>
      <c r="J1247" s="6">
        <v>37646</v>
      </c>
      <c r="K1247" s="6" t="s">
        <v>4824</v>
      </c>
      <c r="L1247" s="6" t="s">
        <v>4766</v>
      </c>
      <c r="M1247" s="6" t="s">
        <v>4766</v>
      </c>
      <c r="N1247" s="6" t="s">
        <v>4766</v>
      </c>
      <c r="O1247" s="6" t="s">
        <v>4766</v>
      </c>
    </row>
    <row r="1248" spans="1:15" ht="16.5" customHeight="1" x14ac:dyDescent="0.25">
      <c r="A1248" s="1" t="s">
        <v>4691</v>
      </c>
      <c r="B1248" s="2" t="s">
        <v>6237</v>
      </c>
      <c r="C1248" s="13" t="str">
        <f>HYPERLINK("X:\Private\NTD\Test Report\測試報告-電子版本(1999-2014)\MIS\MIS-21116","查看文件")</f>
        <v>查看文件</v>
      </c>
      <c r="D1248" s="1" t="s">
        <v>4689</v>
      </c>
      <c r="E1248" s="6">
        <v>37580</v>
      </c>
      <c r="F1248" s="6">
        <v>37585</v>
      </c>
      <c r="G1248" s="6">
        <v>37807</v>
      </c>
      <c r="H1248" s="6">
        <v>37808</v>
      </c>
      <c r="I1248" s="6" t="s">
        <v>4792</v>
      </c>
      <c r="J1248" s="6">
        <v>37824</v>
      </c>
      <c r="K1248" s="6" t="s">
        <v>4794</v>
      </c>
      <c r="L1248" s="6" t="s">
        <v>192</v>
      </c>
      <c r="M1248" s="6">
        <v>37826</v>
      </c>
      <c r="N1248" s="6" t="s">
        <v>4766</v>
      </c>
      <c r="O1248" s="6" t="s">
        <v>4766</v>
      </c>
    </row>
    <row r="1249" spans="1:15" ht="16.5" customHeight="1" x14ac:dyDescent="0.25">
      <c r="A1249" s="1" t="s">
        <v>4692</v>
      </c>
      <c r="B1249" s="2" t="s">
        <v>6237</v>
      </c>
      <c r="C1249" s="13" t="str">
        <f>HYPERLINK("X:\Private\NTD\Test Report\測試報告-電子版本(1999-2014)\MIS\MIS-21117","查看文件")</f>
        <v>查看文件</v>
      </c>
      <c r="D1249" s="1" t="s">
        <v>4689</v>
      </c>
      <c r="E1249" s="6">
        <v>37580</v>
      </c>
      <c r="F1249" s="6">
        <v>37585</v>
      </c>
      <c r="G1249" s="6">
        <v>37807</v>
      </c>
      <c r="H1249" s="6">
        <v>37808</v>
      </c>
      <c r="I1249" s="6" t="s">
        <v>4792</v>
      </c>
      <c r="J1249" s="6">
        <v>37824</v>
      </c>
      <c r="K1249" s="6" t="s">
        <v>4794</v>
      </c>
      <c r="L1249" s="6" t="s">
        <v>192</v>
      </c>
      <c r="M1249" s="6">
        <v>37826</v>
      </c>
      <c r="N1249" s="6" t="s">
        <v>4766</v>
      </c>
      <c r="O1249" s="6" t="s">
        <v>4766</v>
      </c>
    </row>
    <row r="1250" spans="1:15" ht="16.5" customHeight="1" x14ac:dyDescent="0.25">
      <c r="A1250" s="1" t="s">
        <v>4693</v>
      </c>
      <c r="B1250" s="2" t="s">
        <v>6238</v>
      </c>
      <c r="C1250" s="13" t="str">
        <f>HYPERLINK("X:\Private\NTD\Test Report\測試報告-電子版本(1999-2014)\MIS\MIS-21118","查看文件")</f>
        <v>查看文件</v>
      </c>
      <c r="D1250" s="1" t="s">
        <v>4689</v>
      </c>
      <c r="E1250" s="6">
        <v>37579</v>
      </c>
      <c r="F1250" s="6">
        <v>37585</v>
      </c>
      <c r="G1250" s="6">
        <v>37609</v>
      </c>
      <c r="H1250" s="6">
        <v>37609</v>
      </c>
      <c r="I1250" s="6" t="s">
        <v>4792</v>
      </c>
      <c r="J1250" s="6">
        <v>37621</v>
      </c>
      <c r="K1250" s="6" t="s">
        <v>4824</v>
      </c>
      <c r="L1250" s="6" t="s">
        <v>4766</v>
      </c>
      <c r="M1250" s="6" t="s">
        <v>4766</v>
      </c>
      <c r="N1250" s="6" t="s">
        <v>4766</v>
      </c>
      <c r="O1250" s="6" t="s">
        <v>4766</v>
      </c>
    </row>
    <row r="1251" spans="1:15" ht="16.5" customHeight="1" x14ac:dyDescent="0.25">
      <c r="A1251" s="1" t="s">
        <v>4694</v>
      </c>
      <c r="B1251" s="2" t="s">
        <v>6239</v>
      </c>
      <c r="C1251" s="13" t="str">
        <f t="shared" ref="C1251:C1295" si="22">HYPERLINK("X:\Private\NTD\Test Report\測試報告-電子版本(1999-2014)\MIS","查看目錄")</f>
        <v>查看目錄</v>
      </c>
      <c r="D1251" s="1" t="s">
        <v>4689</v>
      </c>
      <c r="E1251" s="6">
        <v>37596</v>
      </c>
      <c r="F1251" s="6">
        <v>37602</v>
      </c>
      <c r="G1251" s="6">
        <v>37602</v>
      </c>
      <c r="H1251" s="6">
        <v>37606</v>
      </c>
      <c r="I1251" s="6" t="s">
        <v>4792</v>
      </c>
      <c r="J1251" s="6">
        <v>37621</v>
      </c>
      <c r="K1251" s="6" t="s">
        <v>4824</v>
      </c>
      <c r="L1251" s="6" t="s">
        <v>4766</v>
      </c>
      <c r="M1251" s="6" t="s">
        <v>4766</v>
      </c>
      <c r="N1251" s="6" t="s">
        <v>4766</v>
      </c>
      <c r="O1251" s="6" t="s">
        <v>4766</v>
      </c>
    </row>
    <row r="1252" spans="1:15" ht="16.5" customHeight="1" x14ac:dyDescent="0.25">
      <c r="A1252" s="1" t="s">
        <v>4695</v>
      </c>
      <c r="B1252" s="2" t="s">
        <v>6240</v>
      </c>
      <c r="C1252" s="13" t="str">
        <f t="shared" si="22"/>
        <v>查看目錄</v>
      </c>
      <c r="D1252" s="1" t="s">
        <v>25</v>
      </c>
      <c r="E1252" s="6">
        <v>37602</v>
      </c>
      <c r="F1252" s="6">
        <v>37618</v>
      </c>
      <c r="G1252" s="6">
        <v>37779</v>
      </c>
      <c r="H1252" s="6">
        <v>37779</v>
      </c>
      <c r="I1252" s="6" t="s">
        <v>4792</v>
      </c>
      <c r="J1252" s="6">
        <v>37796</v>
      </c>
      <c r="K1252" s="6" t="s">
        <v>4794</v>
      </c>
      <c r="L1252" s="6" t="s">
        <v>192</v>
      </c>
      <c r="M1252" s="6">
        <v>37799</v>
      </c>
      <c r="N1252" s="6" t="s">
        <v>4766</v>
      </c>
      <c r="O1252" s="6" t="s">
        <v>4766</v>
      </c>
    </row>
    <row r="1253" spans="1:15" ht="16.5" customHeight="1" x14ac:dyDescent="0.25">
      <c r="A1253" s="1" t="s">
        <v>4696</v>
      </c>
      <c r="B1253" s="2" t="s">
        <v>6241</v>
      </c>
      <c r="C1253" s="13" t="str">
        <f t="shared" si="22"/>
        <v>查看目錄</v>
      </c>
      <c r="D1253" s="1" t="s">
        <v>5112</v>
      </c>
      <c r="E1253" s="6">
        <v>37607</v>
      </c>
      <c r="F1253" s="6">
        <v>37615</v>
      </c>
      <c r="G1253" s="6">
        <v>37711</v>
      </c>
      <c r="H1253" s="6">
        <v>37711</v>
      </c>
      <c r="I1253" s="6" t="s">
        <v>4792</v>
      </c>
      <c r="J1253" s="6">
        <v>37716</v>
      </c>
      <c r="K1253" s="6" t="s">
        <v>4824</v>
      </c>
      <c r="L1253" s="6" t="s">
        <v>4766</v>
      </c>
      <c r="M1253" s="6" t="s">
        <v>4766</v>
      </c>
      <c r="N1253" s="6" t="s">
        <v>4766</v>
      </c>
      <c r="O1253" s="6" t="s">
        <v>4766</v>
      </c>
    </row>
    <row r="1254" spans="1:15" ht="16.5" customHeight="1" x14ac:dyDescent="0.25">
      <c r="A1254" s="1" t="s">
        <v>4697</v>
      </c>
      <c r="B1254" s="2" t="s">
        <v>6242</v>
      </c>
      <c r="C1254" s="13" t="str">
        <f t="shared" si="22"/>
        <v>查看目錄</v>
      </c>
      <c r="D1254" s="1" t="s">
        <v>4667</v>
      </c>
      <c r="E1254" s="6">
        <v>37601</v>
      </c>
      <c r="F1254" s="6">
        <v>37539</v>
      </c>
      <c r="G1254" s="6">
        <v>37613</v>
      </c>
      <c r="H1254" s="6">
        <v>37614</v>
      </c>
      <c r="I1254" s="6" t="s">
        <v>4792</v>
      </c>
      <c r="J1254" s="6">
        <v>37621</v>
      </c>
      <c r="K1254" s="6" t="s">
        <v>4824</v>
      </c>
      <c r="L1254" s="6" t="s">
        <v>4766</v>
      </c>
      <c r="M1254" s="6" t="s">
        <v>4766</v>
      </c>
      <c r="N1254" s="6" t="s">
        <v>4766</v>
      </c>
      <c r="O1254" s="6" t="s">
        <v>4766</v>
      </c>
    </row>
    <row r="1255" spans="1:15" ht="16.5" customHeight="1" x14ac:dyDescent="0.25">
      <c r="A1255" s="1" t="s">
        <v>4698</v>
      </c>
      <c r="B1255" s="2" t="s">
        <v>6243</v>
      </c>
      <c r="C1255" s="13" t="str">
        <f t="shared" si="22"/>
        <v>查看目錄</v>
      </c>
      <c r="D1255" s="1" t="s">
        <v>4667</v>
      </c>
      <c r="E1255" s="6">
        <v>37601</v>
      </c>
      <c r="F1255" s="6">
        <v>37539</v>
      </c>
      <c r="G1255" s="6">
        <v>37613</v>
      </c>
      <c r="H1255" s="6">
        <v>37614</v>
      </c>
      <c r="I1255" s="6" t="s">
        <v>4792</v>
      </c>
      <c r="J1255" s="6">
        <v>37621</v>
      </c>
      <c r="K1255" s="6" t="s">
        <v>4824</v>
      </c>
      <c r="L1255" s="6" t="s">
        <v>4766</v>
      </c>
      <c r="M1255" s="6" t="s">
        <v>4766</v>
      </c>
      <c r="N1255" s="6" t="s">
        <v>4766</v>
      </c>
      <c r="O1255" s="6" t="s">
        <v>4766</v>
      </c>
    </row>
    <row r="1256" spans="1:15" ht="16.5" customHeight="1" x14ac:dyDescent="0.25">
      <c r="A1256" s="1" t="s">
        <v>4699</v>
      </c>
      <c r="B1256" s="2" t="s">
        <v>6244</v>
      </c>
      <c r="C1256" s="13" t="str">
        <f t="shared" si="22"/>
        <v>查看目錄</v>
      </c>
      <c r="D1256" s="1" t="s">
        <v>25</v>
      </c>
      <c r="E1256" s="6">
        <v>37609</v>
      </c>
      <c r="F1256" s="6">
        <v>37613</v>
      </c>
      <c r="G1256" s="6">
        <v>37617</v>
      </c>
      <c r="H1256" s="6">
        <v>37617</v>
      </c>
      <c r="I1256" s="6" t="s">
        <v>4805</v>
      </c>
      <c r="J1256" s="6">
        <v>37621</v>
      </c>
      <c r="K1256" s="6" t="s">
        <v>4821</v>
      </c>
      <c r="L1256" s="6" t="s">
        <v>4766</v>
      </c>
      <c r="M1256" s="6" t="s">
        <v>4766</v>
      </c>
      <c r="N1256" s="6" t="s">
        <v>4766</v>
      </c>
      <c r="O1256" s="6" t="s">
        <v>4766</v>
      </c>
    </row>
    <row r="1257" spans="1:15" ht="16.5" customHeight="1" x14ac:dyDescent="0.25">
      <c r="A1257" s="1" t="s">
        <v>4700</v>
      </c>
      <c r="B1257" s="2" t="s">
        <v>6245</v>
      </c>
      <c r="C1257" s="13" t="str">
        <f t="shared" si="22"/>
        <v>查看目錄</v>
      </c>
      <c r="D1257" s="1" t="s">
        <v>5107</v>
      </c>
      <c r="E1257" s="6">
        <v>37610</v>
      </c>
      <c r="F1257" s="6">
        <v>37621</v>
      </c>
      <c r="G1257" s="6">
        <v>37642</v>
      </c>
      <c r="H1257" s="6">
        <v>37642</v>
      </c>
      <c r="I1257" s="6" t="s">
        <v>4805</v>
      </c>
      <c r="J1257" s="6">
        <v>37646</v>
      </c>
      <c r="K1257" s="6" t="s">
        <v>4821</v>
      </c>
      <c r="L1257" s="6" t="s">
        <v>4766</v>
      </c>
      <c r="M1257" s="6" t="s">
        <v>4766</v>
      </c>
      <c r="N1257" s="6" t="s">
        <v>4766</v>
      </c>
      <c r="O1257" s="6" t="s">
        <v>4766</v>
      </c>
    </row>
    <row r="1258" spans="1:15" ht="16.5" customHeight="1" x14ac:dyDescent="0.25">
      <c r="A1258" s="1" t="s">
        <v>4701</v>
      </c>
      <c r="B1258" s="2" t="s">
        <v>6246</v>
      </c>
      <c r="C1258" s="13" t="str">
        <f t="shared" si="22"/>
        <v>查看目錄</v>
      </c>
      <c r="D1258" s="1" t="s">
        <v>949</v>
      </c>
      <c r="E1258" s="6">
        <v>37613</v>
      </c>
      <c r="F1258" s="6">
        <v>37611</v>
      </c>
      <c r="G1258" s="6">
        <v>37618</v>
      </c>
      <c r="H1258" s="6">
        <v>37618</v>
      </c>
      <c r="I1258" s="6" t="s">
        <v>4805</v>
      </c>
      <c r="J1258" s="6">
        <v>37621</v>
      </c>
      <c r="K1258" s="6" t="s">
        <v>4821</v>
      </c>
      <c r="L1258" s="6" t="s">
        <v>4766</v>
      </c>
      <c r="M1258" s="6" t="s">
        <v>4766</v>
      </c>
      <c r="N1258" s="6" t="s">
        <v>4766</v>
      </c>
      <c r="O1258" s="6" t="s">
        <v>4766</v>
      </c>
    </row>
    <row r="1259" spans="1:15" ht="16.5" customHeight="1" x14ac:dyDescent="0.25">
      <c r="A1259" s="1" t="s">
        <v>4702</v>
      </c>
      <c r="B1259" s="2" t="s">
        <v>6247</v>
      </c>
      <c r="C1259" s="13" t="str">
        <f t="shared" si="22"/>
        <v>查看目錄</v>
      </c>
      <c r="D1259" s="1" t="s">
        <v>6248</v>
      </c>
      <c r="E1259" s="6">
        <v>37609</v>
      </c>
      <c r="F1259" s="6">
        <v>37602</v>
      </c>
      <c r="G1259" s="6">
        <v>37622</v>
      </c>
      <c r="H1259" s="6">
        <v>37630</v>
      </c>
      <c r="I1259" s="6" t="s">
        <v>4792</v>
      </c>
      <c r="J1259" s="6">
        <v>37637</v>
      </c>
      <c r="K1259" s="6" t="s">
        <v>4824</v>
      </c>
      <c r="L1259" s="6" t="s">
        <v>4766</v>
      </c>
      <c r="M1259" s="6" t="s">
        <v>4766</v>
      </c>
      <c r="N1259" s="6" t="s">
        <v>4766</v>
      </c>
      <c r="O1259" s="6" t="s">
        <v>4766</v>
      </c>
    </row>
    <row r="1260" spans="1:15" ht="16.5" customHeight="1" x14ac:dyDescent="0.25">
      <c r="A1260" s="1" t="s">
        <v>4703</v>
      </c>
      <c r="B1260" s="2" t="s">
        <v>6249</v>
      </c>
      <c r="C1260" s="13" t="str">
        <f t="shared" si="22"/>
        <v>查看目錄</v>
      </c>
      <c r="D1260" s="1" t="s">
        <v>5076</v>
      </c>
      <c r="E1260" s="6">
        <v>37609</v>
      </c>
      <c r="F1260" s="6">
        <v>37613</v>
      </c>
      <c r="G1260" s="6" t="s">
        <v>4704</v>
      </c>
      <c r="H1260" s="6" t="s">
        <v>3450</v>
      </c>
      <c r="I1260" s="6" t="s">
        <v>4805</v>
      </c>
      <c r="J1260" s="6" t="s">
        <v>1831</v>
      </c>
      <c r="K1260" s="6" t="s">
        <v>4824</v>
      </c>
      <c r="L1260" s="6" t="s">
        <v>34</v>
      </c>
      <c r="M1260" s="6" t="s">
        <v>1832</v>
      </c>
      <c r="N1260" s="6" t="s">
        <v>4766</v>
      </c>
      <c r="O1260" s="6" t="s">
        <v>4766</v>
      </c>
    </row>
    <row r="1261" spans="1:15" ht="16.5" customHeight="1" x14ac:dyDescent="0.25">
      <c r="A1261" s="1" t="s">
        <v>4705</v>
      </c>
      <c r="B1261" s="2" t="s">
        <v>6250</v>
      </c>
      <c r="C1261" s="13" t="str">
        <f t="shared" si="22"/>
        <v>查看目錄</v>
      </c>
      <c r="D1261" s="1" t="s">
        <v>4706</v>
      </c>
      <c r="E1261" s="6">
        <v>36242</v>
      </c>
      <c r="F1261" s="6">
        <v>36257</v>
      </c>
      <c r="G1261" s="6">
        <v>36258</v>
      </c>
      <c r="H1261" s="6" t="s">
        <v>4766</v>
      </c>
      <c r="I1261" s="6" t="s">
        <v>4766</v>
      </c>
      <c r="J1261" s="6" t="s">
        <v>4766</v>
      </c>
      <c r="K1261" s="6" t="s">
        <v>4766</v>
      </c>
      <c r="L1261" s="6" t="s">
        <v>4766</v>
      </c>
      <c r="M1261" s="6" t="s">
        <v>4766</v>
      </c>
      <c r="N1261" s="6" t="s">
        <v>4766</v>
      </c>
      <c r="O1261" s="6" t="s">
        <v>4766</v>
      </c>
    </row>
    <row r="1262" spans="1:15" ht="16.5" customHeight="1" x14ac:dyDescent="0.25">
      <c r="A1262" s="1" t="s">
        <v>4707</v>
      </c>
      <c r="B1262" s="2" t="s">
        <v>6251</v>
      </c>
      <c r="C1262" s="13" t="str">
        <f t="shared" si="22"/>
        <v>查看目錄</v>
      </c>
      <c r="D1262" s="1" t="s">
        <v>252</v>
      </c>
      <c r="E1262" s="6">
        <v>36263</v>
      </c>
      <c r="F1262" s="6">
        <v>36280</v>
      </c>
      <c r="G1262" s="6">
        <v>36271</v>
      </c>
      <c r="H1262" s="6" t="s">
        <v>4766</v>
      </c>
      <c r="I1262" s="6" t="s">
        <v>4766</v>
      </c>
      <c r="J1262" s="6" t="s">
        <v>4766</v>
      </c>
      <c r="K1262" s="6" t="s">
        <v>4766</v>
      </c>
      <c r="L1262" s="6" t="s">
        <v>4766</v>
      </c>
      <c r="M1262" s="6" t="s">
        <v>4766</v>
      </c>
      <c r="N1262" s="6" t="s">
        <v>4766</v>
      </c>
      <c r="O1262" s="6" t="s">
        <v>4766</v>
      </c>
    </row>
    <row r="1263" spans="1:15" ht="16.5" customHeight="1" x14ac:dyDescent="0.25">
      <c r="A1263" s="1" t="s">
        <v>4708</v>
      </c>
      <c r="B1263" s="2" t="s">
        <v>6252</v>
      </c>
      <c r="C1263" s="13" t="str">
        <f t="shared" si="22"/>
        <v>查看目錄</v>
      </c>
      <c r="D1263" s="1" t="s">
        <v>4992</v>
      </c>
      <c r="E1263" s="6">
        <v>36278</v>
      </c>
      <c r="F1263" s="6">
        <v>36287</v>
      </c>
      <c r="G1263" s="6">
        <v>36289</v>
      </c>
      <c r="H1263" s="6" t="s">
        <v>4766</v>
      </c>
      <c r="I1263" s="6" t="s">
        <v>4766</v>
      </c>
      <c r="J1263" s="6" t="s">
        <v>4766</v>
      </c>
      <c r="K1263" s="6" t="s">
        <v>4766</v>
      </c>
      <c r="L1263" s="6" t="s">
        <v>4766</v>
      </c>
      <c r="M1263" s="6" t="s">
        <v>4766</v>
      </c>
      <c r="N1263" s="6" t="s">
        <v>4766</v>
      </c>
      <c r="O1263" s="6" t="s">
        <v>4766</v>
      </c>
    </row>
    <row r="1264" spans="1:15" ht="16.5" customHeight="1" x14ac:dyDescent="0.25">
      <c r="A1264" s="1" t="s">
        <v>4709</v>
      </c>
      <c r="B1264" s="2" t="s">
        <v>6253</v>
      </c>
      <c r="C1264" s="13" t="str">
        <f t="shared" si="22"/>
        <v>查看目錄</v>
      </c>
      <c r="D1264" s="1" t="s">
        <v>4710</v>
      </c>
      <c r="E1264" s="6">
        <v>36271</v>
      </c>
      <c r="F1264" s="6">
        <v>36283</v>
      </c>
      <c r="G1264" s="6">
        <v>36284</v>
      </c>
      <c r="H1264" s="6" t="s">
        <v>4766</v>
      </c>
      <c r="I1264" s="6" t="s">
        <v>4766</v>
      </c>
      <c r="J1264" s="6" t="s">
        <v>4766</v>
      </c>
      <c r="K1264" s="6" t="s">
        <v>4766</v>
      </c>
      <c r="L1264" s="6" t="s">
        <v>4766</v>
      </c>
      <c r="M1264" s="6" t="s">
        <v>4766</v>
      </c>
      <c r="N1264" s="6" t="s">
        <v>4766</v>
      </c>
      <c r="O1264" s="6" t="s">
        <v>4766</v>
      </c>
    </row>
    <row r="1265" spans="1:15" ht="16.5" customHeight="1" x14ac:dyDescent="0.25">
      <c r="A1265" s="1" t="s">
        <v>4711</v>
      </c>
      <c r="B1265" s="2" t="s">
        <v>6254</v>
      </c>
      <c r="C1265" s="13" t="str">
        <f t="shared" si="22"/>
        <v>查看目錄</v>
      </c>
      <c r="D1265" s="1" t="s">
        <v>6255</v>
      </c>
      <c r="E1265" s="6">
        <v>36280</v>
      </c>
      <c r="F1265" s="6">
        <v>36293</v>
      </c>
      <c r="G1265" s="6">
        <v>36297</v>
      </c>
      <c r="H1265" s="6" t="s">
        <v>4766</v>
      </c>
      <c r="I1265" s="6" t="s">
        <v>4766</v>
      </c>
      <c r="J1265" s="6" t="s">
        <v>4766</v>
      </c>
      <c r="K1265" s="6" t="s">
        <v>4766</v>
      </c>
      <c r="L1265" s="6" t="s">
        <v>4766</v>
      </c>
      <c r="M1265" s="6" t="s">
        <v>4766</v>
      </c>
      <c r="N1265" s="6" t="s">
        <v>4766</v>
      </c>
      <c r="O1265" s="6" t="s">
        <v>4766</v>
      </c>
    </row>
    <row r="1266" spans="1:15" ht="16.5" customHeight="1" x14ac:dyDescent="0.25">
      <c r="A1266" s="1" t="s">
        <v>4712</v>
      </c>
      <c r="B1266" s="2" t="s">
        <v>6256</v>
      </c>
      <c r="C1266" s="13" t="str">
        <f t="shared" si="22"/>
        <v>查看目錄</v>
      </c>
      <c r="D1266" s="1" t="s">
        <v>9</v>
      </c>
      <c r="E1266" s="6">
        <v>36292</v>
      </c>
      <c r="F1266" s="6">
        <v>36297</v>
      </c>
      <c r="G1266" s="6">
        <v>36315</v>
      </c>
      <c r="H1266" s="6" t="s">
        <v>4766</v>
      </c>
      <c r="I1266" s="6" t="s">
        <v>4766</v>
      </c>
      <c r="J1266" s="6" t="s">
        <v>4766</v>
      </c>
      <c r="K1266" s="6" t="s">
        <v>4766</v>
      </c>
      <c r="L1266" s="6" t="s">
        <v>4766</v>
      </c>
      <c r="M1266" s="6" t="s">
        <v>4766</v>
      </c>
      <c r="N1266" s="6" t="s">
        <v>4766</v>
      </c>
      <c r="O1266" s="6" t="s">
        <v>4766</v>
      </c>
    </row>
    <row r="1267" spans="1:15" ht="16.5" customHeight="1" x14ac:dyDescent="0.25">
      <c r="A1267" s="1" t="s">
        <v>4713</v>
      </c>
      <c r="B1267" s="2" t="s">
        <v>6257</v>
      </c>
      <c r="C1267" s="13" t="str">
        <f t="shared" si="22"/>
        <v>查看目錄</v>
      </c>
      <c r="D1267" s="1" t="s">
        <v>2</v>
      </c>
      <c r="E1267" s="6">
        <v>36294</v>
      </c>
      <c r="F1267" s="6">
        <v>36299</v>
      </c>
      <c r="G1267" s="6">
        <v>36298</v>
      </c>
      <c r="H1267" s="6" t="s">
        <v>4766</v>
      </c>
      <c r="I1267" s="6" t="s">
        <v>4766</v>
      </c>
      <c r="J1267" s="6" t="s">
        <v>4766</v>
      </c>
      <c r="K1267" s="6" t="s">
        <v>4766</v>
      </c>
      <c r="L1267" s="6" t="s">
        <v>4766</v>
      </c>
      <c r="M1267" s="6" t="s">
        <v>4766</v>
      </c>
      <c r="N1267" s="6" t="s">
        <v>4766</v>
      </c>
      <c r="O1267" s="6" t="s">
        <v>4766</v>
      </c>
    </row>
    <row r="1268" spans="1:15" ht="16.5" customHeight="1" x14ac:dyDescent="0.25">
      <c r="A1268" s="1" t="s">
        <v>4714</v>
      </c>
      <c r="B1268" s="2" t="s">
        <v>6258</v>
      </c>
      <c r="C1268" s="13" t="str">
        <f t="shared" si="22"/>
        <v>查看目錄</v>
      </c>
      <c r="D1268" s="1" t="s">
        <v>6259</v>
      </c>
      <c r="E1268" s="6">
        <v>36299</v>
      </c>
      <c r="F1268" s="6">
        <v>36302</v>
      </c>
      <c r="G1268" s="6">
        <v>36302</v>
      </c>
      <c r="H1268" s="6" t="s">
        <v>4766</v>
      </c>
      <c r="I1268" s="6" t="s">
        <v>4766</v>
      </c>
      <c r="J1268" s="6" t="s">
        <v>4766</v>
      </c>
      <c r="K1268" s="6" t="s">
        <v>4766</v>
      </c>
      <c r="L1268" s="6" t="s">
        <v>4766</v>
      </c>
      <c r="M1268" s="6" t="s">
        <v>4766</v>
      </c>
      <c r="N1268" s="6" t="s">
        <v>4766</v>
      </c>
      <c r="O1268" s="6" t="s">
        <v>4766</v>
      </c>
    </row>
    <row r="1269" spans="1:15" ht="16.5" customHeight="1" x14ac:dyDescent="0.25">
      <c r="A1269" s="1" t="s">
        <v>4715</v>
      </c>
      <c r="B1269" s="2" t="s">
        <v>6260</v>
      </c>
      <c r="C1269" s="13" t="str">
        <f t="shared" si="22"/>
        <v>查看目錄</v>
      </c>
      <c r="D1269" s="1" t="s">
        <v>2</v>
      </c>
      <c r="E1269" s="6">
        <v>36305</v>
      </c>
      <c r="F1269" s="6">
        <v>36311</v>
      </c>
      <c r="G1269" s="6">
        <v>36315</v>
      </c>
      <c r="H1269" s="6" t="s">
        <v>4766</v>
      </c>
      <c r="I1269" s="6" t="s">
        <v>4766</v>
      </c>
      <c r="J1269" s="6" t="s">
        <v>4766</v>
      </c>
      <c r="K1269" s="6" t="s">
        <v>4766</v>
      </c>
      <c r="L1269" s="6" t="s">
        <v>4766</v>
      </c>
      <c r="M1269" s="6" t="s">
        <v>4766</v>
      </c>
      <c r="N1269" s="6" t="s">
        <v>4766</v>
      </c>
      <c r="O1269" s="6" t="s">
        <v>4766</v>
      </c>
    </row>
    <row r="1270" spans="1:15" ht="16.5" customHeight="1" x14ac:dyDescent="0.25">
      <c r="A1270" s="1" t="s">
        <v>4716</v>
      </c>
      <c r="B1270" s="2" t="s">
        <v>6261</v>
      </c>
      <c r="C1270" s="13" t="str">
        <f t="shared" si="22"/>
        <v>查看目錄</v>
      </c>
      <c r="D1270" s="1" t="s">
        <v>4710</v>
      </c>
      <c r="E1270" s="6">
        <v>36313</v>
      </c>
      <c r="F1270" s="6">
        <v>36318</v>
      </c>
      <c r="G1270" s="6" t="s">
        <v>4717</v>
      </c>
      <c r="H1270" s="6" t="s">
        <v>4766</v>
      </c>
      <c r="I1270" s="6" t="s">
        <v>4766</v>
      </c>
      <c r="J1270" s="6" t="s">
        <v>4766</v>
      </c>
      <c r="K1270" s="6" t="s">
        <v>4766</v>
      </c>
      <c r="L1270" s="6" t="s">
        <v>4766</v>
      </c>
      <c r="M1270" s="6" t="s">
        <v>4766</v>
      </c>
      <c r="N1270" s="6" t="s">
        <v>4766</v>
      </c>
      <c r="O1270" s="6" t="s">
        <v>4766</v>
      </c>
    </row>
    <row r="1271" spans="1:15" ht="16.5" customHeight="1" x14ac:dyDescent="0.25">
      <c r="A1271" s="1" t="s">
        <v>4718</v>
      </c>
      <c r="B1271" s="2" t="s">
        <v>6262</v>
      </c>
      <c r="C1271" s="13" t="str">
        <f t="shared" si="22"/>
        <v>查看目錄</v>
      </c>
      <c r="D1271" s="1" t="s">
        <v>6259</v>
      </c>
      <c r="E1271" s="6">
        <v>36314</v>
      </c>
      <c r="F1271" s="6">
        <v>36321</v>
      </c>
      <c r="G1271" s="6">
        <v>36332</v>
      </c>
      <c r="H1271" s="6" t="s">
        <v>4766</v>
      </c>
      <c r="I1271" s="6" t="s">
        <v>4766</v>
      </c>
      <c r="J1271" s="6" t="s">
        <v>4766</v>
      </c>
      <c r="K1271" s="6" t="s">
        <v>4766</v>
      </c>
      <c r="L1271" s="6" t="s">
        <v>4766</v>
      </c>
      <c r="M1271" s="6" t="s">
        <v>4766</v>
      </c>
      <c r="N1271" s="6" t="s">
        <v>4766</v>
      </c>
      <c r="O1271" s="6" t="s">
        <v>4766</v>
      </c>
    </row>
    <row r="1272" spans="1:15" ht="16.5" customHeight="1" x14ac:dyDescent="0.25">
      <c r="A1272" s="1" t="s">
        <v>4719</v>
      </c>
      <c r="B1272" s="2" t="s">
        <v>6263</v>
      </c>
      <c r="C1272" s="13" t="str">
        <f t="shared" si="22"/>
        <v>查看目錄</v>
      </c>
      <c r="D1272" s="1" t="s">
        <v>9</v>
      </c>
      <c r="E1272" s="6">
        <v>36315</v>
      </c>
      <c r="F1272" s="6">
        <v>36318</v>
      </c>
      <c r="G1272" s="6">
        <v>36322</v>
      </c>
      <c r="H1272" s="6" t="s">
        <v>4766</v>
      </c>
      <c r="I1272" s="6" t="s">
        <v>4766</v>
      </c>
      <c r="J1272" s="6" t="s">
        <v>4766</v>
      </c>
      <c r="K1272" s="6" t="s">
        <v>4766</v>
      </c>
      <c r="L1272" s="6" t="s">
        <v>4766</v>
      </c>
      <c r="M1272" s="6" t="s">
        <v>4766</v>
      </c>
      <c r="N1272" s="6" t="s">
        <v>4766</v>
      </c>
      <c r="O1272" s="6" t="s">
        <v>4766</v>
      </c>
    </row>
    <row r="1273" spans="1:15" ht="16.5" customHeight="1" x14ac:dyDescent="0.25">
      <c r="A1273" s="1" t="s">
        <v>4720</v>
      </c>
      <c r="B1273" s="2" t="s">
        <v>6264</v>
      </c>
      <c r="C1273" s="13" t="str">
        <f t="shared" si="22"/>
        <v>查看目錄</v>
      </c>
      <c r="D1273" s="1" t="s">
        <v>1042</v>
      </c>
      <c r="E1273" s="6">
        <v>36315</v>
      </c>
      <c r="F1273" s="6">
        <v>36319</v>
      </c>
      <c r="G1273" s="6">
        <v>36329</v>
      </c>
      <c r="H1273" s="6" t="s">
        <v>4766</v>
      </c>
      <c r="I1273" s="6" t="s">
        <v>4766</v>
      </c>
      <c r="J1273" s="6" t="s">
        <v>4766</v>
      </c>
      <c r="K1273" s="6" t="s">
        <v>4766</v>
      </c>
      <c r="L1273" s="6" t="s">
        <v>4766</v>
      </c>
      <c r="M1273" s="6" t="s">
        <v>4766</v>
      </c>
      <c r="N1273" s="6" t="s">
        <v>4766</v>
      </c>
      <c r="O1273" s="6" t="s">
        <v>4766</v>
      </c>
    </row>
    <row r="1274" spans="1:15" ht="16.5" customHeight="1" x14ac:dyDescent="0.25">
      <c r="A1274" s="1" t="s">
        <v>4721</v>
      </c>
      <c r="B1274" s="2" t="s">
        <v>6265</v>
      </c>
      <c r="C1274" s="13" t="str">
        <f t="shared" si="22"/>
        <v>查看目錄</v>
      </c>
      <c r="D1274" s="1" t="s">
        <v>2</v>
      </c>
      <c r="E1274" s="6">
        <v>36337</v>
      </c>
      <c r="F1274" s="6">
        <v>36341</v>
      </c>
      <c r="G1274" s="6">
        <v>36340</v>
      </c>
      <c r="H1274" s="6" t="s">
        <v>4766</v>
      </c>
      <c r="I1274" s="6" t="s">
        <v>4766</v>
      </c>
      <c r="J1274" s="6" t="s">
        <v>4766</v>
      </c>
      <c r="K1274" s="6" t="s">
        <v>4766</v>
      </c>
      <c r="L1274" s="6" t="s">
        <v>4766</v>
      </c>
      <c r="M1274" s="6" t="s">
        <v>4766</v>
      </c>
      <c r="N1274" s="6" t="s">
        <v>4766</v>
      </c>
      <c r="O1274" s="6" t="s">
        <v>4766</v>
      </c>
    </row>
    <row r="1275" spans="1:15" ht="16.5" customHeight="1" x14ac:dyDescent="0.25">
      <c r="A1275" s="1" t="s">
        <v>4722</v>
      </c>
      <c r="B1275" s="2" t="s">
        <v>6266</v>
      </c>
      <c r="C1275" s="13" t="str">
        <f t="shared" si="22"/>
        <v>查看目錄</v>
      </c>
      <c r="D1275" s="1" t="s">
        <v>9</v>
      </c>
      <c r="E1275" s="6">
        <v>36340</v>
      </c>
      <c r="F1275" s="6">
        <v>36350</v>
      </c>
      <c r="G1275" s="6">
        <v>36371</v>
      </c>
      <c r="H1275" s="6" t="s">
        <v>4766</v>
      </c>
      <c r="I1275" s="6" t="s">
        <v>4766</v>
      </c>
      <c r="J1275" s="6" t="s">
        <v>4766</v>
      </c>
      <c r="K1275" s="6" t="s">
        <v>4766</v>
      </c>
      <c r="L1275" s="6" t="s">
        <v>4766</v>
      </c>
      <c r="M1275" s="6" t="s">
        <v>4766</v>
      </c>
      <c r="N1275" s="6" t="s">
        <v>4766</v>
      </c>
      <c r="O1275" s="6" t="s">
        <v>4766</v>
      </c>
    </row>
    <row r="1276" spans="1:15" ht="16.5" customHeight="1" x14ac:dyDescent="0.25">
      <c r="A1276" s="1" t="s">
        <v>4723</v>
      </c>
      <c r="B1276" s="2" t="s">
        <v>6267</v>
      </c>
      <c r="C1276" s="13" t="str">
        <f t="shared" si="22"/>
        <v>查看目錄</v>
      </c>
      <c r="D1276" s="1" t="s">
        <v>9</v>
      </c>
      <c r="E1276" s="6">
        <v>36347</v>
      </c>
      <c r="F1276" s="6">
        <v>36356</v>
      </c>
      <c r="G1276" s="6" t="s">
        <v>4766</v>
      </c>
      <c r="H1276" s="6" t="s">
        <v>4766</v>
      </c>
      <c r="I1276" s="6" t="s">
        <v>4766</v>
      </c>
      <c r="J1276" s="6" t="s">
        <v>4766</v>
      </c>
      <c r="K1276" s="6" t="s">
        <v>4766</v>
      </c>
      <c r="L1276" s="6" t="s">
        <v>4766</v>
      </c>
      <c r="M1276" s="6" t="s">
        <v>4766</v>
      </c>
      <c r="N1276" s="6" t="s">
        <v>4766</v>
      </c>
      <c r="O1276" s="6" t="s">
        <v>4766</v>
      </c>
    </row>
    <row r="1277" spans="1:15" ht="16.5" customHeight="1" x14ac:dyDescent="0.25">
      <c r="A1277" s="1" t="s">
        <v>4724</v>
      </c>
      <c r="B1277" s="2" t="s">
        <v>6268</v>
      </c>
      <c r="C1277" s="13" t="str">
        <f t="shared" si="22"/>
        <v>查看目錄</v>
      </c>
      <c r="D1277" s="1" t="s">
        <v>9</v>
      </c>
      <c r="E1277" s="6">
        <v>36351</v>
      </c>
      <c r="F1277" s="6">
        <v>36355</v>
      </c>
      <c r="G1277" s="6">
        <v>36354</v>
      </c>
      <c r="H1277" s="6" t="s">
        <v>4766</v>
      </c>
      <c r="I1277" s="6" t="s">
        <v>4766</v>
      </c>
      <c r="J1277" s="6" t="s">
        <v>4766</v>
      </c>
      <c r="K1277" s="6" t="s">
        <v>4766</v>
      </c>
      <c r="L1277" s="6" t="s">
        <v>4766</v>
      </c>
      <c r="M1277" s="6" t="s">
        <v>4766</v>
      </c>
      <c r="N1277" s="6" t="s">
        <v>4766</v>
      </c>
      <c r="O1277" s="6" t="s">
        <v>4766</v>
      </c>
    </row>
    <row r="1278" spans="1:15" ht="16.5" customHeight="1" x14ac:dyDescent="0.25">
      <c r="A1278" s="1" t="s">
        <v>4725</v>
      </c>
      <c r="B1278" s="2" t="s">
        <v>6269</v>
      </c>
      <c r="C1278" s="13" t="str">
        <f t="shared" si="22"/>
        <v>查看目錄</v>
      </c>
      <c r="D1278" s="1" t="s">
        <v>4992</v>
      </c>
      <c r="E1278" s="6">
        <v>36363</v>
      </c>
      <c r="F1278" s="6">
        <v>36365</v>
      </c>
      <c r="G1278" s="6">
        <v>36364</v>
      </c>
      <c r="H1278" s="6" t="s">
        <v>4766</v>
      </c>
      <c r="I1278" s="6" t="s">
        <v>4766</v>
      </c>
      <c r="J1278" s="6" t="s">
        <v>4766</v>
      </c>
      <c r="K1278" s="6" t="s">
        <v>4766</v>
      </c>
      <c r="L1278" s="6" t="s">
        <v>4766</v>
      </c>
      <c r="M1278" s="6" t="s">
        <v>4766</v>
      </c>
      <c r="N1278" s="6" t="s">
        <v>4766</v>
      </c>
      <c r="O1278" s="6" t="s">
        <v>4766</v>
      </c>
    </row>
    <row r="1279" spans="1:15" ht="16.5" customHeight="1" x14ac:dyDescent="0.25">
      <c r="A1279" s="1" t="s">
        <v>4726</v>
      </c>
      <c r="B1279" s="2" t="s">
        <v>6270</v>
      </c>
      <c r="C1279" s="13" t="str">
        <f t="shared" si="22"/>
        <v>查看目錄</v>
      </c>
      <c r="D1279" s="1" t="s">
        <v>9</v>
      </c>
      <c r="E1279" s="6">
        <v>36363</v>
      </c>
      <c r="F1279" s="6">
        <v>36368</v>
      </c>
      <c r="G1279" s="6">
        <v>36372</v>
      </c>
      <c r="H1279" s="6" t="s">
        <v>4766</v>
      </c>
      <c r="I1279" s="6" t="s">
        <v>4766</v>
      </c>
      <c r="J1279" s="6" t="s">
        <v>4766</v>
      </c>
      <c r="K1279" s="6" t="s">
        <v>4766</v>
      </c>
      <c r="L1279" s="6" t="s">
        <v>4766</v>
      </c>
      <c r="M1279" s="6" t="s">
        <v>4766</v>
      </c>
      <c r="N1279" s="6" t="s">
        <v>4766</v>
      </c>
      <c r="O1279" s="6" t="s">
        <v>4766</v>
      </c>
    </row>
    <row r="1280" spans="1:15" ht="16.5" customHeight="1" x14ac:dyDescent="0.25">
      <c r="A1280" s="1" t="s">
        <v>4727</v>
      </c>
      <c r="B1280" s="2" t="s">
        <v>6271</v>
      </c>
      <c r="C1280" s="13" t="str">
        <f t="shared" si="22"/>
        <v>查看目錄</v>
      </c>
      <c r="D1280" s="1" t="s">
        <v>9</v>
      </c>
      <c r="E1280" s="6">
        <v>36363</v>
      </c>
      <c r="F1280" s="6">
        <v>36368</v>
      </c>
      <c r="G1280" s="6">
        <v>36375</v>
      </c>
      <c r="H1280" s="6" t="s">
        <v>4766</v>
      </c>
      <c r="I1280" s="6" t="s">
        <v>4766</v>
      </c>
      <c r="J1280" s="6" t="s">
        <v>4766</v>
      </c>
      <c r="K1280" s="6" t="s">
        <v>4766</v>
      </c>
      <c r="L1280" s="6" t="s">
        <v>4766</v>
      </c>
      <c r="M1280" s="6" t="s">
        <v>4766</v>
      </c>
      <c r="N1280" s="6" t="s">
        <v>4766</v>
      </c>
      <c r="O1280" s="6" t="s">
        <v>4766</v>
      </c>
    </row>
    <row r="1281" spans="1:15" ht="16.5" customHeight="1" x14ac:dyDescent="0.25">
      <c r="A1281" s="1" t="s">
        <v>4728</v>
      </c>
      <c r="B1281" s="2" t="s">
        <v>6272</v>
      </c>
      <c r="C1281" s="13" t="str">
        <f t="shared" si="22"/>
        <v>查看目錄</v>
      </c>
      <c r="D1281" s="1" t="s">
        <v>4992</v>
      </c>
      <c r="E1281" s="6">
        <v>36370</v>
      </c>
      <c r="F1281" s="6">
        <v>36392</v>
      </c>
      <c r="G1281" s="6">
        <v>36390</v>
      </c>
      <c r="H1281" s="6" t="s">
        <v>4766</v>
      </c>
      <c r="I1281" s="6" t="s">
        <v>4766</v>
      </c>
      <c r="J1281" s="6" t="s">
        <v>4766</v>
      </c>
      <c r="K1281" s="6" t="s">
        <v>4766</v>
      </c>
      <c r="L1281" s="6" t="s">
        <v>4766</v>
      </c>
      <c r="M1281" s="6" t="s">
        <v>4766</v>
      </c>
      <c r="N1281" s="6" t="s">
        <v>4766</v>
      </c>
      <c r="O1281" s="6" t="s">
        <v>4766</v>
      </c>
    </row>
    <row r="1282" spans="1:15" ht="16.5" customHeight="1" x14ac:dyDescent="0.25">
      <c r="A1282" s="1" t="s">
        <v>4729</v>
      </c>
      <c r="B1282" s="2" t="s">
        <v>6273</v>
      </c>
      <c r="C1282" s="13" t="str">
        <f t="shared" si="22"/>
        <v>查看目錄</v>
      </c>
      <c r="D1282" s="1" t="s">
        <v>4992</v>
      </c>
      <c r="E1282" s="6">
        <v>36370</v>
      </c>
      <c r="F1282" s="6">
        <v>36392</v>
      </c>
      <c r="G1282" s="6">
        <v>36390</v>
      </c>
      <c r="H1282" s="6" t="s">
        <v>4766</v>
      </c>
      <c r="I1282" s="6" t="s">
        <v>4766</v>
      </c>
      <c r="J1282" s="6" t="s">
        <v>4766</v>
      </c>
      <c r="K1282" s="6" t="s">
        <v>4766</v>
      </c>
      <c r="L1282" s="6" t="s">
        <v>4766</v>
      </c>
      <c r="M1282" s="6" t="s">
        <v>4766</v>
      </c>
      <c r="N1282" s="6" t="s">
        <v>4766</v>
      </c>
      <c r="O1282" s="6" t="s">
        <v>4766</v>
      </c>
    </row>
    <row r="1283" spans="1:15" ht="16.5" customHeight="1" x14ac:dyDescent="0.25">
      <c r="A1283" s="1" t="s">
        <v>4730</v>
      </c>
      <c r="B1283" s="2" t="s">
        <v>6274</v>
      </c>
      <c r="C1283" s="13" t="str">
        <f t="shared" si="22"/>
        <v>查看目錄</v>
      </c>
      <c r="D1283" s="1" t="s">
        <v>2</v>
      </c>
      <c r="E1283" s="6">
        <v>36370</v>
      </c>
      <c r="F1283" s="6">
        <v>36382</v>
      </c>
      <c r="G1283" s="6">
        <v>36385</v>
      </c>
      <c r="H1283" s="6" t="s">
        <v>4766</v>
      </c>
      <c r="I1283" s="6" t="s">
        <v>4766</v>
      </c>
      <c r="J1283" s="6" t="s">
        <v>4766</v>
      </c>
      <c r="K1283" s="6" t="s">
        <v>4766</v>
      </c>
      <c r="L1283" s="6" t="s">
        <v>4766</v>
      </c>
      <c r="M1283" s="6" t="s">
        <v>4766</v>
      </c>
      <c r="N1283" s="6" t="s">
        <v>4766</v>
      </c>
      <c r="O1283" s="6" t="s">
        <v>4766</v>
      </c>
    </row>
    <row r="1284" spans="1:15" ht="16.5" customHeight="1" x14ac:dyDescent="0.25">
      <c r="A1284" s="1" t="s">
        <v>4731</v>
      </c>
      <c r="B1284" s="2" t="s">
        <v>6275</v>
      </c>
      <c r="C1284" s="13" t="str">
        <f t="shared" si="22"/>
        <v>查看目錄</v>
      </c>
      <c r="D1284" s="1" t="s">
        <v>4992</v>
      </c>
      <c r="E1284" s="6">
        <v>36371</v>
      </c>
      <c r="F1284" s="6">
        <v>36376</v>
      </c>
      <c r="G1284" s="6">
        <v>40399</v>
      </c>
      <c r="H1284" s="6" t="s">
        <v>4766</v>
      </c>
      <c r="I1284" s="6" t="s">
        <v>4766</v>
      </c>
      <c r="J1284" s="6" t="s">
        <v>4766</v>
      </c>
      <c r="K1284" s="6" t="s">
        <v>4766</v>
      </c>
      <c r="L1284" s="6" t="s">
        <v>4766</v>
      </c>
      <c r="M1284" s="6" t="s">
        <v>4766</v>
      </c>
      <c r="N1284" s="6" t="s">
        <v>4766</v>
      </c>
      <c r="O1284" s="6" t="s">
        <v>4766</v>
      </c>
    </row>
    <row r="1285" spans="1:15" ht="16.5" customHeight="1" x14ac:dyDescent="0.25">
      <c r="A1285" s="1" t="s">
        <v>4732</v>
      </c>
      <c r="B1285" s="2" t="s">
        <v>6276</v>
      </c>
      <c r="C1285" s="13" t="str">
        <f t="shared" si="22"/>
        <v>查看目錄</v>
      </c>
      <c r="D1285" s="1" t="s">
        <v>4733</v>
      </c>
      <c r="E1285" s="6">
        <v>36375</v>
      </c>
      <c r="F1285" s="6">
        <v>36385</v>
      </c>
      <c r="G1285" s="6">
        <v>36464</v>
      </c>
      <c r="H1285" s="6" t="s">
        <v>4766</v>
      </c>
      <c r="I1285" s="6" t="s">
        <v>4766</v>
      </c>
      <c r="J1285" s="6" t="s">
        <v>4766</v>
      </c>
      <c r="K1285" s="6" t="s">
        <v>4766</v>
      </c>
      <c r="L1285" s="6" t="s">
        <v>4766</v>
      </c>
      <c r="M1285" s="6" t="s">
        <v>4766</v>
      </c>
      <c r="N1285" s="6" t="s">
        <v>4766</v>
      </c>
      <c r="O1285" s="6" t="s">
        <v>4766</v>
      </c>
    </row>
    <row r="1286" spans="1:15" ht="16.5" customHeight="1" x14ac:dyDescent="0.25">
      <c r="A1286" s="1" t="s">
        <v>4734</v>
      </c>
      <c r="B1286" s="2" t="s">
        <v>6277</v>
      </c>
      <c r="C1286" s="13" t="str">
        <f t="shared" si="22"/>
        <v>查看目錄</v>
      </c>
      <c r="D1286" s="1" t="s">
        <v>2</v>
      </c>
      <c r="E1286" s="6">
        <v>36376</v>
      </c>
      <c r="F1286" s="6">
        <v>36381</v>
      </c>
      <c r="G1286" s="6">
        <v>36381</v>
      </c>
      <c r="H1286" s="6" t="s">
        <v>4766</v>
      </c>
      <c r="I1286" s="6" t="s">
        <v>4766</v>
      </c>
      <c r="J1286" s="6" t="s">
        <v>4766</v>
      </c>
      <c r="K1286" s="6" t="s">
        <v>4766</v>
      </c>
      <c r="L1286" s="6" t="s">
        <v>4766</v>
      </c>
      <c r="M1286" s="6" t="s">
        <v>4766</v>
      </c>
      <c r="N1286" s="6" t="s">
        <v>4766</v>
      </c>
      <c r="O1286" s="6" t="s">
        <v>4766</v>
      </c>
    </row>
    <row r="1287" spans="1:15" ht="16.5" customHeight="1" x14ac:dyDescent="0.25">
      <c r="A1287" s="1" t="s">
        <v>4735</v>
      </c>
      <c r="B1287" s="2" t="s">
        <v>6278</v>
      </c>
      <c r="C1287" s="13" t="str">
        <f t="shared" si="22"/>
        <v>查看目錄</v>
      </c>
      <c r="D1287" s="1" t="s">
        <v>2</v>
      </c>
      <c r="E1287" s="6">
        <v>36382</v>
      </c>
      <c r="F1287" s="6">
        <v>36384</v>
      </c>
      <c r="G1287" s="6">
        <v>36387</v>
      </c>
      <c r="H1287" s="6" t="s">
        <v>4766</v>
      </c>
      <c r="I1287" s="6" t="s">
        <v>4766</v>
      </c>
      <c r="J1287" s="6" t="s">
        <v>4766</v>
      </c>
      <c r="K1287" s="6" t="s">
        <v>4766</v>
      </c>
      <c r="L1287" s="6" t="s">
        <v>4766</v>
      </c>
      <c r="M1287" s="6" t="s">
        <v>4766</v>
      </c>
      <c r="N1287" s="6" t="s">
        <v>4766</v>
      </c>
      <c r="O1287" s="6" t="s">
        <v>4766</v>
      </c>
    </row>
    <row r="1288" spans="1:15" ht="16.5" customHeight="1" x14ac:dyDescent="0.25">
      <c r="A1288" s="1" t="s">
        <v>4736</v>
      </c>
      <c r="B1288" s="2" t="s">
        <v>6279</v>
      </c>
      <c r="C1288" s="13" t="str">
        <f t="shared" si="22"/>
        <v>查看目錄</v>
      </c>
      <c r="D1288" s="1" t="s">
        <v>4992</v>
      </c>
      <c r="E1288" s="6">
        <v>36391</v>
      </c>
      <c r="F1288" s="6">
        <v>36399</v>
      </c>
      <c r="G1288" s="6">
        <v>36398</v>
      </c>
      <c r="H1288" s="6" t="s">
        <v>4766</v>
      </c>
      <c r="I1288" s="6" t="s">
        <v>4766</v>
      </c>
      <c r="J1288" s="6" t="s">
        <v>4766</v>
      </c>
      <c r="K1288" s="6" t="s">
        <v>4766</v>
      </c>
      <c r="L1288" s="6" t="s">
        <v>4766</v>
      </c>
      <c r="M1288" s="6" t="s">
        <v>4766</v>
      </c>
      <c r="N1288" s="6" t="s">
        <v>4766</v>
      </c>
      <c r="O1288" s="6" t="s">
        <v>4766</v>
      </c>
    </row>
    <row r="1289" spans="1:15" ht="16.5" customHeight="1" x14ac:dyDescent="0.25">
      <c r="A1289" s="1" t="s">
        <v>4737</v>
      </c>
      <c r="B1289" s="2" t="s">
        <v>6280</v>
      </c>
      <c r="C1289" s="13" t="str">
        <f t="shared" si="22"/>
        <v>查看目錄</v>
      </c>
      <c r="D1289" s="1" t="s">
        <v>2</v>
      </c>
      <c r="E1289" s="6">
        <v>36409</v>
      </c>
      <c r="F1289" s="6">
        <v>36416</v>
      </c>
      <c r="G1289" s="6">
        <v>36412</v>
      </c>
      <c r="H1289" s="6" t="s">
        <v>4766</v>
      </c>
      <c r="I1289" s="6" t="s">
        <v>4766</v>
      </c>
      <c r="J1289" s="6" t="s">
        <v>4766</v>
      </c>
      <c r="K1289" s="6" t="s">
        <v>4766</v>
      </c>
      <c r="L1289" s="6" t="s">
        <v>4766</v>
      </c>
      <c r="M1289" s="6" t="s">
        <v>4766</v>
      </c>
      <c r="N1289" s="6" t="s">
        <v>4766</v>
      </c>
      <c r="O1289" s="6" t="s">
        <v>4766</v>
      </c>
    </row>
    <row r="1290" spans="1:15" ht="16.5" customHeight="1" x14ac:dyDescent="0.25">
      <c r="A1290" s="1" t="s">
        <v>4738</v>
      </c>
      <c r="B1290" s="2" t="s">
        <v>6281</v>
      </c>
      <c r="C1290" s="13" t="str">
        <f t="shared" si="22"/>
        <v>查看目錄</v>
      </c>
      <c r="D1290" s="1" t="s">
        <v>4992</v>
      </c>
      <c r="E1290" s="6" t="s">
        <v>4739</v>
      </c>
      <c r="F1290" s="6" t="s">
        <v>4766</v>
      </c>
      <c r="G1290" s="6" t="s">
        <v>4766</v>
      </c>
      <c r="H1290" s="6" t="s">
        <v>4766</v>
      </c>
      <c r="I1290" s="6" t="s">
        <v>4766</v>
      </c>
      <c r="J1290" s="6" t="s">
        <v>4766</v>
      </c>
      <c r="K1290" s="6" t="s">
        <v>4766</v>
      </c>
      <c r="L1290" s="6" t="s">
        <v>4766</v>
      </c>
      <c r="M1290" s="6" t="s">
        <v>4766</v>
      </c>
      <c r="N1290" s="6" t="s">
        <v>4766</v>
      </c>
      <c r="O1290" s="6" t="s">
        <v>4766</v>
      </c>
    </row>
    <row r="1291" spans="1:15" ht="16.5" customHeight="1" x14ac:dyDescent="0.25">
      <c r="A1291" s="1" t="s">
        <v>4740</v>
      </c>
      <c r="B1291" s="2" t="s">
        <v>6282</v>
      </c>
      <c r="C1291" s="13" t="str">
        <f t="shared" si="22"/>
        <v>查看目錄</v>
      </c>
      <c r="D1291" s="1" t="s">
        <v>4992</v>
      </c>
      <c r="E1291" s="6">
        <v>36413</v>
      </c>
      <c r="F1291" s="6">
        <v>36433</v>
      </c>
      <c r="G1291" s="6">
        <v>36453</v>
      </c>
      <c r="H1291" s="6" t="s">
        <v>4766</v>
      </c>
      <c r="I1291" s="6" t="s">
        <v>4766</v>
      </c>
      <c r="J1291" s="6" t="s">
        <v>4766</v>
      </c>
      <c r="K1291" s="6" t="s">
        <v>4766</v>
      </c>
      <c r="L1291" s="6" t="s">
        <v>4766</v>
      </c>
      <c r="M1291" s="6" t="s">
        <v>4766</v>
      </c>
      <c r="N1291" s="6" t="s">
        <v>4766</v>
      </c>
      <c r="O1291" s="6" t="s">
        <v>4766</v>
      </c>
    </row>
    <row r="1292" spans="1:15" ht="16.5" customHeight="1" x14ac:dyDescent="0.25">
      <c r="A1292" s="1" t="s">
        <v>4741</v>
      </c>
      <c r="B1292" s="2" t="s">
        <v>6283</v>
      </c>
      <c r="C1292" s="13" t="str">
        <f t="shared" si="22"/>
        <v>查看目錄</v>
      </c>
      <c r="D1292" s="1" t="s">
        <v>2</v>
      </c>
      <c r="E1292" s="6">
        <v>36421</v>
      </c>
      <c r="F1292" s="6">
        <v>36433</v>
      </c>
      <c r="G1292" s="6">
        <v>36443</v>
      </c>
      <c r="H1292" s="6" t="s">
        <v>4766</v>
      </c>
      <c r="I1292" s="6" t="s">
        <v>4766</v>
      </c>
      <c r="J1292" s="6" t="s">
        <v>4766</v>
      </c>
      <c r="K1292" s="6" t="s">
        <v>4766</v>
      </c>
      <c r="L1292" s="6" t="s">
        <v>4766</v>
      </c>
      <c r="M1292" s="6" t="s">
        <v>4766</v>
      </c>
      <c r="N1292" s="6" t="s">
        <v>4766</v>
      </c>
      <c r="O1292" s="6" t="s">
        <v>4766</v>
      </c>
    </row>
    <row r="1293" spans="1:15" ht="16.5" customHeight="1" x14ac:dyDescent="0.25">
      <c r="A1293" s="1" t="s">
        <v>4742</v>
      </c>
      <c r="B1293" s="2" t="s">
        <v>6284</v>
      </c>
      <c r="C1293" s="13" t="str">
        <f t="shared" si="22"/>
        <v>查看目錄</v>
      </c>
      <c r="D1293" s="1" t="s">
        <v>2</v>
      </c>
      <c r="E1293" s="6">
        <v>36437</v>
      </c>
      <c r="F1293" s="6">
        <v>36444</v>
      </c>
      <c r="G1293" s="6">
        <v>36474</v>
      </c>
      <c r="H1293" s="6" t="s">
        <v>4766</v>
      </c>
      <c r="I1293" s="6" t="s">
        <v>4766</v>
      </c>
      <c r="J1293" s="6" t="s">
        <v>4766</v>
      </c>
      <c r="K1293" s="6" t="s">
        <v>4766</v>
      </c>
      <c r="L1293" s="6" t="s">
        <v>4766</v>
      </c>
      <c r="M1293" s="6" t="s">
        <v>4766</v>
      </c>
      <c r="N1293" s="6" t="s">
        <v>4766</v>
      </c>
      <c r="O1293" s="6" t="s">
        <v>4766</v>
      </c>
    </row>
    <row r="1294" spans="1:15" ht="16.5" customHeight="1" x14ac:dyDescent="0.25">
      <c r="A1294" s="1" t="s">
        <v>4743</v>
      </c>
      <c r="B1294" s="2" t="s">
        <v>6285</v>
      </c>
      <c r="C1294" s="13" t="str">
        <f t="shared" si="22"/>
        <v>查看目錄</v>
      </c>
      <c r="D1294" s="1" t="s">
        <v>2</v>
      </c>
      <c r="E1294" s="6">
        <v>36445</v>
      </c>
      <c r="F1294" s="6">
        <v>36452</v>
      </c>
      <c r="G1294" s="6">
        <v>36475</v>
      </c>
      <c r="H1294" s="6" t="s">
        <v>4766</v>
      </c>
      <c r="I1294" s="6" t="s">
        <v>4766</v>
      </c>
      <c r="J1294" s="6" t="s">
        <v>4766</v>
      </c>
      <c r="K1294" s="6" t="s">
        <v>4766</v>
      </c>
      <c r="L1294" s="6" t="s">
        <v>4766</v>
      </c>
      <c r="M1294" s="6" t="s">
        <v>4766</v>
      </c>
      <c r="N1294" s="6" t="s">
        <v>4766</v>
      </c>
      <c r="O1294" s="6" t="s">
        <v>4766</v>
      </c>
    </row>
    <row r="1295" spans="1:15" ht="16.5" customHeight="1" x14ac:dyDescent="0.25">
      <c r="A1295" s="1" t="s">
        <v>4744</v>
      </c>
      <c r="B1295" s="2" t="s">
        <v>6286</v>
      </c>
      <c r="C1295" s="13" t="str">
        <f t="shared" si="22"/>
        <v>查看目錄</v>
      </c>
      <c r="D1295" s="1" t="s">
        <v>1293</v>
      </c>
      <c r="E1295" s="6">
        <v>36461</v>
      </c>
      <c r="F1295" s="6">
        <v>36468</v>
      </c>
      <c r="G1295" s="6">
        <v>36474</v>
      </c>
      <c r="H1295" s="6" t="s">
        <v>4766</v>
      </c>
      <c r="I1295" s="6" t="s">
        <v>4766</v>
      </c>
      <c r="J1295" s="6" t="s">
        <v>4766</v>
      </c>
      <c r="K1295" s="6" t="s">
        <v>4766</v>
      </c>
      <c r="L1295" s="6" t="s">
        <v>4766</v>
      </c>
      <c r="M1295" s="6" t="s">
        <v>4766</v>
      </c>
      <c r="N1295" s="6" t="s">
        <v>4766</v>
      </c>
      <c r="O1295" s="6" t="s">
        <v>4766</v>
      </c>
    </row>
    <row r="1296" spans="1:15" ht="16.5" customHeight="1" x14ac:dyDescent="0.25">
      <c r="A1296" s="1" t="s">
        <v>4745</v>
      </c>
      <c r="B1296" s="2" t="s">
        <v>6287</v>
      </c>
      <c r="C1296" s="13" t="str">
        <f>HYPERLINK("X:\Private\NTD\Test Report\測試報告-電子版本(1999-2014)\MIS\MIS-91101","查看文件")</f>
        <v>查看文件</v>
      </c>
      <c r="D1296" s="1" t="s">
        <v>4992</v>
      </c>
      <c r="E1296" s="6">
        <v>36483</v>
      </c>
      <c r="F1296" s="6">
        <v>36856</v>
      </c>
      <c r="G1296" s="6">
        <v>36569</v>
      </c>
      <c r="H1296" s="6" t="s">
        <v>4766</v>
      </c>
      <c r="I1296" s="6" t="s">
        <v>4766</v>
      </c>
      <c r="J1296" s="6" t="s">
        <v>4766</v>
      </c>
      <c r="K1296" s="6" t="s">
        <v>4766</v>
      </c>
      <c r="L1296" s="6" t="s">
        <v>4766</v>
      </c>
      <c r="M1296" s="6" t="s">
        <v>4766</v>
      </c>
      <c r="N1296" s="6" t="s">
        <v>4766</v>
      </c>
      <c r="O1296" s="6" t="s">
        <v>4766</v>
      </c>
    </row>
    <row r="1297" spans="1:15" ht="16.5" customHeight="1" x14ac:dyDescent="0.25">
      <c r="A1297" s="1" t="s">
        <v>4746</v>
      </c>
      <c r="B1297" s="2" t="s">
        <v>6288</v>
      </c>
      <c r="C1297" s="13" t="str">
        <f>HYPERLINK("X:\Private\NTD\Test Report\測試報告-電子版本(1999-2014)\MIS","查看目錄")</f>
        <v>查看目錄</v>
      </c>
      <c r="D1297" s="1" t="s">
        <v>4992</v>
      </c>
      <c r="E1297" s="6">
        <v>36497</v>
      </c>
      <c r="F1297" s="6">
        <v>36508</v>
      </c>
      <c r="G1297" s="6">
        <v>36533</v>
      </c>
      <c r="H1297" s="6" t="s">
        <v>4766</v>
      </c>
      <c r="I1297" s="6" t="s">
        <v>4766</v>
      </c>
      <c r="J1297" s="6" t="s">
        <v>4766</v>
      </c>
      <c r="K1297" s="6" t="s">
        <v>4766</v>
      </c>
      <c r="L1297" s="6" t="s">
        <v>4766</v>
      </c>
      <c r="M1297" s="6" t="s">
        <v>4766</v>
      </c>
      <c r="N1297" s="6" t="s">
        <v>4766</v>
      </c>
      <c r="O1297" s="6" t="s">
        <v>4766</v>
      </c>
    </row>
    <row r="1298" spans="1:15" ht="16.5" customHeight="1" x14ac:dyDescent="0.25">
      <c r="A1298" s="1" t="s">
        <v>4747</v>
      </c>
      <c r="B1298" s="2" t="s">
        <v>6289</v>
      </c>
      <c r="C1298" s="13" t="str">
        <f>HYPERLINK("X:\Private\NTD\Test Report\測試報告-電子版本(1999-2014)\MIS","查看目錄")</f>
        <v>查看目錄</v>
      </c>
      <c r="D1298" s="1" t="s">
        <v>4992</v>
      </c>
      <c r="E1298" s="6">
        <v>36501</v>
      </c>
      <c r="F1298" s="6">
        <v>36514</v>
      </c>
      <c r="G1298" s="6">
        <v>36569</v>
      </c>
      <c r="H1298" s="6" t="s">
        <v>4766</v>
      </c>
      <c r="I1298" s="6" t="s">
        <v>4766</v>
      </c>
      <c r="J1298" s="6" t="s">
        <v>4766</v>
      </c>
      <c r="K1298" s="6" t="s">
        <v>4766</v>
      </c>
      <c r="L1298" s="6" t="s">
        <v>4766</v>
      </c>
      <c r="M1298" s="6" t="s">
        <v>4766</v>
      </c>
      <c r="N1298" s="6" t="s">
        <v>4766</v>
      </c>
      <c r="O1298" s="6" t="s">
        <v>4766</v>
      </c>
    </row>
    <row r="1299" spans="1:15" ht="16.5" customHeight="1" x14ac:dyDescent="0.25">
      <c r="A1299" s="1" t="s">
        <v>4748</v>
      </c>
      <c r="B1299" s="2" t="s">
        <v>6290</v>
      </c>
      <c r="C1299" s="13" t="str">
        <f>HYPERLINK("X:\Private\NTD\Test Report\測試報告-電子版本(1999-2014)\MIS","查看目錄")</f>
        <v>查看目錄</v>
      </c>
      <c r="D1299" s="1" t="s">
        <v>4992</v>
      </c>
      <c r="E1299" s="6">
        <v>36504</v>
      </c>
      <c r="F1299" s="6">
        <v>36518</v>
      </c>
      <c r="G1299" s="6">
        <v>36543</v>
      </c>
      <c r="H1299" s="6" t="s">
        <v>4766</v>
      </c>
      <c r="I1299" s="6" t="s">
        <v>4766</v>
      </c>
      <c r="J1299" s="6" t="s">
        <v>4766</v>
      </c>
      <c r="K1299" s="6" t="s">
        <v>4766</v>
      </c>
      <c r="L1299" s="6" t="s">
        <v>4766</v>
      </c>
      <c r="M1299" s="6" t="s">
        <v>4766</v>
      </c>
      <c r="N1299" s="6" t="s">
        <v>4766</v>
      </c>
      <c r="O1299" s="6" t="s">
        <v>4766</v>
      </c>
    </row>
    <row r="1300" spans="1:15" ht="16.5" customHeight="1" x14ac:dyDescent="0.25">
      <c r="A1300" s="1" t="s">
        <v>4749</v>
      </c>
      <c r="B1300" s="2" t="s">
        <v>6291</v>
      </c>
      <c r="C1300" s="13" t="str">
        <f>HYPERLINK("X:\Private\NTD\Test Report\測試報告-電子版本(1999-2014)\MIS","查看目錄")</f>
        <v>查看目錄</v>
      </c>
      <c r="D1300" s="1" t="s">
        <v>3355</v>
      </c>
      <c r="E1300" s="6">
        <v>36510</v>
      </c>
      <c r="F1300" s="6">
        <v>36518</v>
      </c>
      <c r="G1300" s="6">
        <v>36529</v>
      </c>
      <c r="H1300" s="6" t="s">
        <v>4766</v>
      </c>
      <c r="I1300" s="6" t="s">
        <v>4766</v>
      </c>
      <c r="J1300" s="6" t="s">
        <v>4766</v>
      </c>
      <c r="K1300" s="6" t="s">
        <v>4766</v>
      </c>
      <c r="L1300" s="6" t="s">
        <v>4766</v>
      </c>
      <c r="M1300" s="6" t="s">
        <v>4766</v>
      </c>
      <c r="N1300" s="6" t="s">
        <v>4766</v>
      </c>
      <c r="O1300" s="6" t="s">
        <v>4766</v>
      </c>
    </row>
    <row r="1301" spans="1:15" ht="16.5" customHeight="1" x14ac:dyDescent="0.25">
      <c r="A1301" s="1" t="s">
        <v>4750</v>
      </c>
      <c r="B1301" s="2" t="s">
        <v>6292</v>
      </c>
      <c r="C1301" s="13" t="str">
        <f>HYPERLINK("X:\Private\NTD\Test Report\測試報告-電子版本(1999-2014)\MIS","查看目錄")</f>
        <v>查看目錄</v>
      </c>
      <c r="D1301" s="1" t="s">
        <v>9</v>
      </c>
      <c r="E1301" s="6">
        <v>36510</v>
      </c>
      <c r="F1301" s="6">
        <v>36514</v>
      </c>
      <c r="G1301" s="6">
        <v>36518</v>
      </c>
      <c r="H1301" s="6" t="s">
        <v>4766</v>
      </c>
      <c r="I1301" s="6" t="s">
        <v>4766</v>
      </c>
      <c r="J1301" s="6" t="s">
        <v>4766</v>
      </c>
      <c r="K1301" s="6" t="s">
        <v>4766</v>
      </c>
      <c r="L1301" s="6" t="s">
        <v>4766</v>
      </c>
      <c r="M1301" s="6" t="s">
        <v>4766</v>
      </c>
      <c r="N1301" s="6" t="s">
        <v>4766</v>
      </c>
      <c r="O1301" s="6" t="s">
        <v>4766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BF</vt:lpstr>
      <vt:lpstr>CS</vt:lpstr>
      <vt:lpstr>FK</vt:lpstr>
      <vt:lpstr>FL</vt:lpstr>
      <vt:lpstr>G-FL</vt:lpstr>
      <vt:lpstr>G-OT</vt:lpstr>
      <vt:lpstr>I-OS</vt:lpstr>
      <vt:lpstr>I-OT</vt:lpstr>
      <vt:lpstr>I-SS</vt:lpstr>
      <vt:lpstr>MIS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aaronmo</cp:lastModifiedBy>
  <dcterms:created xsi:type="dcterms:W3CDTF">2006-09-16T00:00:00Z</dcterms:created>
  <dcterms:modified xsi:type="dcterms:W3CDTF">2020-09-04T08:25:56Z</dcterms:modified>
</cp:coreProperties>
</file>